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JMikus\Desktop\"/>
    </mc:Choice>
  </mc:AlternateContent>
  <xr:revisionPtr revIDLastSave="0" documentId="8_{1F4573C5-8E25-4A21-A3A9-F55CC7244959}" xr6:coauthVersionLast="47" xr6:coauthVersionMax="47" xr10:uidLastSave="{00000000-0000-0000-0000-000000000000}"/>
  <bookViews>
    <workbookView xWindow="-109" yWindow="-109" windowWidth="23040" windowHeight="13762" tabRatio="949" firstSheet="4" activeTab="4" xr2:uid="{00000000-000D-0000-FFFF-FFFF00000000}"/>
  </bookViews>
  <sheets>
    <sheet name="Cover" sheetId="149" r:id="rId1"/>
    <sheet name="Title" sheetId="139" r:id="rId2"/>
    <sheet name="Contents" sheetId="137" r:id="rId3"/>
    <sheet name="1" sheetId="138" r:id="rId4"/>
    <sheet name="2" sheetId="135" r:id="rId5"/>
    <sheet name="3" sheetId="134" r:id="rId6"/>
    <sheet name="4" sheetId="181" r:id="rId7"/>
    <sheet name="5" sheetId="145" r:id="rId8"/>
    <sheet name="6" sheetId="147" r:id="rId9"/>
    <sheet name="7" sheetId="143" r:id="rId10"/>
    <sheet name="8" sheetId="150" r:id="rId11"/>
    <sheet name="9" sheetId="151" r:id="rId12"/>
    <sheet name="10" sheetId="152" r:id="rId13"/>
    <sheet name="11" sheetId="153" r:id="rId14"/>
    <sheet name="12" sheetId="154" r:id="rId15"/>
    <sheet name="13" sheetId="155" r:id="rId16"/>
    <sheet name="14" sheetId="156" r:id="rId17"/>
    <sheet name="15" sheetId="157" r:id="rId18"/>
    <sheet name="16" sheetId="158" r:id="rId19"/>
    <sheet name="17" sheetId="159" r:id="rId20"/>
    <sheet name="18" sheetId="160" r:id="rId21"/>
    <sheet name="19" sheetId="161" r:id="rId22"/>
    <sheet name="20" sheetId="162" r:id="rId23"/>
    <sheet name="21" sheetId="164" r:id="rId24"/>
    <sheet name="22" sheetId="165" r:id="rId25"/>
    <sheet name="23" sheetId="166" r:id="rId26"/>
    <sheet name="24" sheetId="167" r:id="rId27"/>
    <sheet name="25" sheetId="168" r:id="rId28"/>
    <sheet name="26" sheetId="169" r:id="rId29"/>
    <sheet name="27" sheetId="170" r:id="rId30"/>
    <sheet name="28" sheetId="171" r:id="rId31"/>
    <sheet name="29" sheetId="172" r:id="rId32"/>
    <sheet name="30" sheetId="173" r:id="rId33"/>
    <sheet name="31" sheetId="174" r:id="rId34"/>
    <sheet name="32" sheetId="175" r:id="rId35"/>
    <sheet name="33" sheetId="176" r:id="rId36"/>
    <sheet name="34" sheetId="177" r:id="rId37"/>
    <sheet name="35" sheetId="144" r:id="rId38"/>
    <sheet name="36" sheetId="179" r:id="rId39"/>
    <sheet name="37" sheetId="148" r:id="rId40"/>
    <sheet name="38" sheetId="180" r:id="rId41"/>
    <sheet name="Public Sch" sheetId="2" r:id="rId42"/>
    <sheet name="Funded IS" sheetId="121" r:id="rId43"/>
    <sheet name="Non-Funded IS" sheetId="182" r:id="rId44"/>
    <sheet name="ADDRESS" sheetId="5" r:id="rId45"/>
    <sheet name="DivAdd" sheetId="4" state="hidden" r:id="rId46"/>
  </sheets>
  <externalReferences>
    <externalReference r:id="rId47"/>
    <externalReference r:id="rId48"/>
  </externalReferences>
  <definedNames>
    <definedName name="_Fill" localSheetId="4" hidden="1">'2'!#REF!</definedName>
    <definedName name="_Fill" localSheetId="5" hidden="1">'3'!$A$33:$A$44</definedName>
    <definedName name="_Fill" localSheetId="6" hidden="1">'4'!$A$21:$A$38</definedName>
    <definedName name="_Fill" hidden="1">#REF!</definedName>
    <definedName name="_Key1" localSheetId="4" hidden="1">'2'!#REF!</definedName>
    <definedName name="_Key1" localSheetId="5" hidden="1">'3'!#REF!</definedName>
    <definedName name="_Key1" localSheetId="6" hidden="1">'4'!#REF!</definedName>
    <definedName name="_Key1" hidden="1">#REF!</definedName>
    <definedName name="_Order1" hidden="1">255</definedName>
    <definedName name="_Sort" localSheetId="4" hidden="1">'2'!#REF!</definedName>
    <definedName name="_Sort" localSheetId="5" hidden="1">'3'!#REF!</definedName>
    <definedName name="_Sort" localSheetId="6" hidden="1">'4'!#REF!</definedName>
    <definedName name="_Sort" hidden="1">#REF!</definedName>
    <definedName name="ADDRESS">ADDRESS!$C$5:$H$950</definedName>
    <definedName name="Code">'Public Sch'!$AA$10</definedName>
    <definedName name="Count">'Public Sch'!$AX$10:$BD$46</definedName>
    <definedName name="DivAdd">DivAdd!$A$2:$D$39</definedName>
    <definedName name="DivEnrol">'Public Sch'!$AM$10:$AX$63</definedName>
    <definedName name="DivEnrol2">'Public Sch'!$AX$10:$BD$46</definedName>
    <definedName name="DIVISIONS">'Public Sch'!$BJ$10:$CB$46</definedName>
    <definedName name="DIVTABLE">'Public Sch'!$AY$10:$BD$46</definedName>
    <definedName name="FUNDEDIS" localSheetId="43">'Non-Funded IS'!$C$10:$U$84</definedName>
    <definedName name="FUNDEDIS">'Funded IS'!$C$10:$U$89</definedName>
    <definedName name="IS">'[1]113a-IS'!$D$10:$Y$150</definedName>
    <definedName name="ISEnrl" localSheetId="43">'Non-Funded IS'!$C$10:$T$115</definedName>
    <definedName name="ISEnrl">'Funded IS'!$C$10:$T$120</definedName>
    <definedName name="NONFUNDEDIS">'Non-Funded IS'!$C$10:$V$83</definedName>
    <definedName name="POSTAM">'Public Sch'!$AY$10:$BD$46</definedName>
    <definedName name="_xlnm.Print_Area" localSheetId="3">'1'!$B$1:$B$28</definedName>
    <definedName name="_xlnm.Print_Area" localSheetId="12">'10'!$C$3:$T$37</definedName>
    <definedName name="_xlnm.Print_Area" localSheetId="13">'11'!$C$3:$T$34</definedName>
    <definedName name="_xlnm.Print_Area" localSheetId="14">'12'!$C$3:$T$34</definedName>
    <definedName name="_xlnm.Print_Area" localSheetId="15">'13'!$C$3:$T$27</definedName>
    <definedName name="_xlnm.Print_Area" localSheetId="16">'14'!$C$3:$T$37</definedName>
    <definedName name="_xlnm.Print_Area" localSheetId="17">'15'!$C$3:$T$36</definedName>
    <definedName name="_xlnm.Print_Area" localSheetId="18">'16'!$C$3:$T$39</definedName>
    <definedName name="_xlnm.Print_Area" localSheetId="19">'17'!$C$3:$T$33</definedName>
    <definedName name="_xlnm.Print_Area" localSheetId="20">'18'!$C$3:$T$37</definedName>
    <definedName name="_xlnm.Print_Area" localSheetId="21">'19'!$C$3:$T$42</definedName>
    <definedName name="_xlnm.Print_Area" localSheetId="4">'2'!$B$2:$F$47</definedName>
    <definedName name="_xlnm.Print_Area" localSheetId="22">'20'!$C$1:$T$42</definedName>
    <definedName name="_xlnm.Print_Area" localSheetId="23">'21'!$C$3:$T$29</definedName>
    <definedName name="_xlnm.Print_Area" localSheetId="24">'22'!$C$3:$T$36</definedName>
    <definedName name="_xlnm.Print_Area" localSheetId="25">'23'!$C$3:$T$20</definedName>
    <definedName name="_xlnm.Print_Area" localSheetId="26">'24'!$C$3:$T$38</definedName>
    <definedName name="_xlnm.Print_Area" localSheetId="27">'25'!$C$3:$T$36</definedName>
    <definedName name="_xlnm.Print_Area" localSheetId="28">'26'!$C$1:$T$22</definedName>
    <definedName name="_xlnm.Print_Area" localSheetId="29">'27'!$C$3:$T$32</definedName>
    <definedName name="_xlnm.Print_Area" localSheetId="30">'28'!$C$1:$T$19</definedName>
    <definedName name="_xlnm.Print_Area" localSheetId="31">'29'!$C$3:$T$32</definedName>
    <definedName name="_xlnm.Print_Area" localSheetId="5">'3'!$D$3:$H$45</definedName>
    <definedName name="_xlnm.Print_Area" localSheetId="32">'30'!$C$3:$T$37</definedName>
    <definedName name="_xlnm.Print_Area" localSheetId="33">'31'!$C$3:$T$34</definedName>
    <definedName name="_xlnm.Print_Area" localSheetId="34">'32'!$C$3:$T$37</definedName>
    <definedName name="_xlnm.Print_Area" localSheetId="35">'33'!$C$3:$T$39</definedName>
    <definedName name="_xlnm.Print_Area" localSheetId="36">'34'!$C$3:$T$26</definedName>
    <definedName name="_xlnm.Print_Area" localSheetId="37">'35'!$C$1:$T$40</definedName>
    <definedName name="_xlnm.Print_Area" localSheetId="38">'36'!$C$1:$T$40</definedName>
    <definedName name="_xlnm.Print_Area" localSheetId="39">'37'!$C$1:$T$39</definedName>
    <definedName name="_xlnm.Print_Area" localSheetId="40">'38'!$C$1:$T$39</definedName>
    <definedName name="_xlnm.Print_Area" localSheetId="6">'4'!$D$2:$F$38</definedName>
    <definedName name="_xlnm.Print_Area" localSheetId="7">'5'!$C$1:$T$28</definedName>
    <definedName name="_xlnm.Print_Area" localSheetId="8">'6'!$C$1:$T$44</definedName>
    <definedName name="_xlnm.Print_Area" localSheetId="9">'7'!$C$3:$T$41</definedName>
    <definedName name="_xlnm.Print_Area" localSheetId="10">'8'!$C$3:$T$31</definedName>
    <definedName name="_xlnm.Print_Area" localSheetId="11">'9'!$C$3:$T$31</definedName>
    <definedName name="_xlnm.Print_Area" localSheetId="2">Contents!$A$1:$D$55</definedName>
    <definedName name="_xlnm.Print_Area" localSheetId="0">Cover!$A$1:$C$47</definedName>
    <definedName name="_xlnm.Print_Area" localSheetId="45">DivAdd!$A$1:$D$39</definedName>
    <definedName name="_xlnm.Print_Area" localSheetId="42">'Funded IS'!$C$2:$AG$90</definedName>
    <definedName name="_xlnm.Print_Area" localSheetId="43">'Non-Funded IS'!$C$2:$AG$85</definedName>
    <definedName name="_xlnm.Print_Area" localSheetId="41">'Public Sch'!$AX$7:$BH$48</definedName>
    <definedName name="_xlnm.Print_Area" localSheetId="1">Title!$A$1:$C$48</definedName>
    <definedName name="Print_Area_MI" localSheetId="4">'2'!$A$1:$A$81</definedName>
    <definedName name="Print_Area_MI" localSheetId="5">'3'!$B$1:$B$79</definedName>
    <definedName name="Print_Area_MI" localSheetId="6">'4'!$B$1:$B$62</definedName>
    <definedName name="_xlnm.Print_Titles" localSheetId="12">'10'!$1:$2</definedName>
    <definedName name="_xlnm.Print_Titles" localSheetId="13">'11'!$1:$2</definedName>
    <definedName name="_xlnm.Print_Titles" localSheetId="14">'12'!$1:$2</definedName>
    <definedName name="_xlnm.Print_Titles" localSheetId="15">'13'!$1:$2</definedName>
    <definedName name="_xlnm.Print_Titles" localSheetId="16">'14'!$1:$2</definedName>
    <definedName name="_xlnm.Print_Titles" localSheetId="17">'15'!$1:$2</definedName>
    <definedName name="_xlnm.Print_Titles" localSheetId="18">'16'!$1:$2</definedName>
    <definedName name="_xlnm.Print_Titles" localSheetId="19">'17'!$1:$2</definedName>
    <definedName name="_xlnm.Print_Titles" localSheetId="20">'18'!$1:$2</definedName>
    <definedName name="_xlnm.Print_Titles" localSheetId="21">'19'!$1:$2</definedName>
    <definedName name="_xlnm.Print_Titles" localSheetId="22">'20'!$1:$2</definedName>
    <definedName name="_xlnm.Print_Titles" localSheetId="23">'21'!$1:$2</definedName>
    <definedName name="_xlnm.Print_Titles" localSheetId="24">'22'!$1:$2</definedName>
    <definedName name="_xlnm.Print_Titles" localSheetId="25">'23'!$1:$2</definedName>
    <definedName name="_xlnm.Print_Titles" localSheetId="26">'24'!$1:$2</definedName>
    <definedName name="_xlnm.Print_Titles" localSheetId="27">'25'!$1:$2</definedName>
    <definedName name="_xlnm.Print_Titles" localSheetId="28">'26'!$1:$2</definedName>
    <definedName name="_xlnm.Print_Titles" localSheetId="29">'27'!$1:$2</definedName>
    <definedName name="_xlnm.Print_Titles" localSheetId="30">'28'!$1:$2</definedName>
    <definedName name="_xlnm.Print_Titles" localSheetId="31">'29'!$1:$2</definedName>
    <definedName name="_xlnm.Print_Titles" localSheetId="32">'30'!$1:$2</definedName>
    <definedName name="_xlnm.Print_Titles" localSheetId="33">'31'!$1:$2</definedName>
    <definedName name="_xlnm.Print_Titles" localSheetId="34">'32'!$1:$2</definedName>
    <definedName name="_xlnm.Print_Titles" localSheetId="35">'33'!$1:$2</definedName>
    <definedName name="_xlnm.Print_Titles" localSheetId="36">'34'!$1:$2</definedName>
    <definedName name="_xlnm.Print_Titles" localSheetId="7">'5'!$1:$2</definedName>
    <definedName name="_xlnm.Print_Titles" localSheetId="9">'7'!$1:$2</definedName>
    <definedName name="_xlnm.Print_Titles" localSheetId="10">'8'!$1:$2</definedName>
    <definedName name="_xlnm.Print_Titles" localSheetId="11">'9'!$1:$2</definedName>
    <definedName name="PublicAdd">ADDRESS!$C$5:$H$913</definedName>
    <definedName name="PYENROL">'Funded IS'!$AE$10:$AJ$78</definedName>
    <definedName name="PYENROLNS">'Non-Funded IS'!$AE$10:$AJ$75</definedName>
    <definedName name="Schools">'Public Sch'!$D$10:$Y$718</definedName>
    <definedName name="TYPE">'Public Sch'!$AA$10:$AC$718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51" l="1"/>
  <c r="S33" i="180" l="1"/>
  <c r="R33" i="180"/>
  <c r="Q33" i="180"/>
  <c r="P33" i="180"/>
  <c r="O33" i="180"/>
  <c r="N33" i="180"/>
  <c r="M33" i="180"/>
  <c r="L33" i="180"/>
  <c r="K33" i="180"/>
  <c r="J33" i="180"/>
  <c r="I33" i="180"/>
  <c r="H33" i="180"/>
  <c r="G33" i="180"/>
  <c r="F33" i="180"/>
  <c r="E33" i="180"/>
  <c r="D33" i="180"/>
  <c r="C33" i="180"/>
  <c r="S23" i="180"/>
  <c r="R23" i="180"/>
  <c r="Q23" i="180"/>
  <c r="P23" i="180"/>
  <c r="O23" i="180"/>
  <c r="N23" i="180"/>
  <c r="M23" i="180"/>
  <c r="L23" i="180"/>
  <c r="K23" i="180"/>
  <c r="J23" i="180"/>
  <c r="I23" i="180"/>
  <c r="H23" i="180"/>
  <c r="G23" i="180"/>
  <c r="F23" i="180"/>
  <c r="E23" i="180"/>
  <c r="D23" i="180"/>
  <c r="C23" i="180"/>
  <c r="S17" i="180"/>
  <c r="R17" i="180"/>
  <c r="Q17" i="180"/>
  <c r="P17" i="180"/>
  <c r="O17" i="180"/>
  <c r="N17" i="180"/>
  <c r="M17" i="180"/>
  <c r="L17" i="180"/>
  <c r="K17" i="180"/>
  <c r="J17" i="180"/>
  <c r="I17" i="180"/>
  <c r="H17" i="180"/>
  <c r="G17" i="180"/>
  <c r="F17" i="180"/>
  <c r="E17" i="180"/>
  <c r="T17" i="180" s="1"/>
  <c r="D17" i="180"/>
  <c r="C17" i="180"/>
  <c r="S16" i="180"/>
  <c r="R16" i="180"/>
  <c r="Q16" i="180"/>
  <c r="P16" i="180"/>
  <c r="O16" i="180"/>
  <c r="N16" i="180"/>
  <c r="M16" i="180"/>
  <c r="L16" i="180"/>
  <c r="K16" i="180"/>
  <c r="J16" i="180"/>
  <c r="I16" i="180"/>
  <c r="H16" i="180"/>
  <c r="G16" i="180"/>
  <c r="F16" i="180"/>
  <c r="E16" i="180"/>
  <c r="D16" i="180"/>
  <c r="C16" i="180"/>
  <c r="T33" i="180" l="1"/>
  <c r="T23" i="180"/>
  <c r="T16" i="180"/>
  <c r="T39" i="179" l="1"/>
  <c r="S39" i="179"/>
  <c r="R39" i="179"/>
  <c r="Q39" i="179"/>
  <c r="P39" i="179"/>
  <c r="O39" i="179"/>
  <c r="N39" i="179"/>
  <c r="M39" i="179"/>
  <c r="L39" i="179"/>
  <c r="K39" i="179"/>
  <c r="J39" i="179"/>
  <c r="I39" i="179"/>
  <c r="H39" i="179"/>
  <c r="G39" i="179"/>
  <c r="F39" i="179"/>
  <c r="E39" i="179"/>
  <c r="S37" i="148"/>
  <c r="R37" i="148"/>
  <c r="Q37" i="148"/>
  <c r="P37" i="148"/>
  <c r="O37" i="148"/>
  <c r="N37" i="148"/>
  <c r="M37" i="148"/>
  <c r="L37" i="148"/>
  <c r="K37" i="148"/>
  <c r="J37" i="148"/>
  <c r="I37" i="148"/>
  <c r="H37" i="148"/>
  <c r="G37" i="148"/>
  <c r="F37" i="148"/>
  <c r="E37" i="148"/>
  <c r="D37" i="148"/>
  <c r="C37" i="148"/>
  <c r="S32" i="148"/>
  <c r="R32" i="148"/>
  <c r="Q32" i="148"/>
  <c r="P32" i="148"/>
  <c r="O32" i="148"/>
  <c r="N32" i="148"/>
  <c r="M32" i="148"/>
  <c r="L32" i="148"/>
  <c r="K32" i="148"/>
  <c r="J32" i="148"/>
  <c r="I32" i="148"/>
  <c r="H32" i="148"/>
  <c r="G32" i="148"/>
  <c r="F32" i="148"/>
  <c r="E32" i="148"/>
  <c r="D32" i="148"/>
  <c r="C32" i="148"/>
  <c r="S4" i="179"/>
  <c r="R4" i="179"/>
  <c r="Q4" i="179"/>
  <c r="P4" i="179"/>
  <c r="O4" i="179"/>
  <c r="N4" i="179"/>
  <c r="M4" i="179"/>
  <c r="L4" i="179"/>
  <c r="K4" i="179"/>
  <c r="J4" i="179"/>
  <c r="I4" i="179"/>
  <c r="H4" i="179"/>
  <c r="G4" i="179"/>
  <c r="F4" i="179"/>
  <c r="E4" i="179"/>
  <c r="T4" i="179" s="1"/>
  <c r="D4" i="179"/>
  <c r="C4" i="179"/>
  <c r="S36" i="144"/>
  <c r="R36" i="144"/>
  <c r="Q36" i="144"/>
  <c r="P36" i="144"/>
  <c r="O36" i="144"/>
  <c r="N36" i="144"/>
  <c r="M36" i="144"/>
  <c r="L36" i="144"/>
  <c r="K36" i="144"/>
  <c r="J36" i="144"/>
  <c r="I36" i="144"/>
  <c r="H36" i="144"/>
  <c r="G36" i="144"/>
  <c r="F36" i="144"/>
  <c r="E36" i="144"/>
  <c r="D36" i="144"/>
  <c r="C36" i="144"/>
  <c r="S21" i="144"/>
  <c r="R21" i="144"/>
  <c r="Q21" i="144"/>
  <c r="P21" i="144"/>
  <c r="O21" i="144"/>
  <c r="N21" i="144"/>
  <c r="M21" i="144"/>
  <c r="L21" i="144"/>
  <c r="K21" i="144"/>
  <c r="J21" i="144"/>
  <c r="I21" i="144"/>
  <c r="H21" i="144"/>
  <c r="G21" i="144"/>
  <c r="F21" i="144"/>
  <c r="E21" i="144"/>
  <c r="D21" i="144"/>
  <c r="C21" i="144"/>
  <c r="C2" i="144"/>
  <c r="D33" i="174"/>
  <c r="D24" i="174"/>
  <c r="S29" i="174"/>
  <c r="R29" i="174"/>
  <c r="Q29" i="174"/>
  <c r="P29" i="174"/>
  <c r="O29" i="174"/>
  <c r="N29" i="174"/>
  <c r="M29" i="174"/>
  <c r="L29" i="174"/>
  <c r="K29" i="174"/>
  <c r="J29" i="174"/>
  <c r="I29" i="174"/>
  <c r="H29" i="174"/>
  <c r="G29" i="174"/>
  <c r="F29" i="174"/>
  <c r="E29" i="174"/>
  <c r="D29" i="174"/>
  <c r="C29" i="174"/>
  <c r="S19" i="158"/>
  <c r="R19" i="158"/>
  <c r="Q19" i="158"/>
  <c r="P19" i="158"/>
  <c r="O19" i="158"/>
  <c r="N19" i="158"/>
  <c r="M19" i="158"/>
  <c r="L19" i="158"/>
  <c r="K19" i="158"/>
  <c r="J19" i="158"/>
  <c r="I19" i="158"/>
  <c r="H19" i="158"/>
  <c r="T19" i="158" s="1"/>
  <c r="G19" i="158"/>
  <c r="F19" i="158"/>
  <c r="E19" i="158"/>
  <c r="D19" i="158"/>
  <c r="C19" i="158"/>
  <c r="S20" i="155"/>
  <c r="R20" i="155"/>
  <c r="Q20" i="155"/>
  <c r="P20" i="155"/>
  <c r="O20" i="155"/>
  <c r="N20" i="155"/>
  <c r="M20" i="155"/>
  <c r="L20" i="155"/>
  <c r="K20" i="155"/>
  <c r="J20" i="155"/>
  <c r="I20" i="155"/>
  <c r="H20" i="155"/>
  <c r="G20" i="155"/>
  <c r="F20" i="155"/>
  <c r="E20" i="155"/>
  <c r="D20" i="155"/>
  <c r="C20" i="155"/>
  <c r="S14" i="151"/>
  <c r="R14" i="151"/>
  <c r="Q14" i="151"/>
  <c r="P14" i="151"/>
  <c r="O14" i="151"/>
  <c r="N14" i="151"/>
  <c r="M14" i="151"/>
  <c r="L14" i="151"/>
  <c r="K14" i="151"/>
  <c r="J14" i="151"/>
  <c r="I14" i="151"/>
  <c r="H14" i="151"/>
  <c r="G14" i="151"/>
  <c r="F14" i="151"/>
  <c r="E14" i="151"/>
  <c r="D14" i="151"/>
  <c r="C14" i="151"/>
  <c r="D34" i="153"/>
  <c r="H250" i="5"/>
  <c r="H354" i="5"/>
  <c r="H894" i="5"/>
  <c r="H294" i="5"/>
  <c r="AI11" i="182"/>
  <c r="AI12" i="182"/>
  <c r="AI13" i="182"/>
  <c r="AI14" i="182"/>
  <c r="AI15" i="182"/>
  <c r="AI16" i="182"/>
  <c r="AI17" i="182"/>
  <c r="AI18" i="182"/>
  <c r="AI19" i="182"/>
  <c r="AI20" i="182"/>
  <c r="AI21" i="182"/>
  <c r="AI22" i="182"/>
  <c r="AI23" i="182"/>
  <c r="AI24" i="182"/>
  <c r="AI25" i="182"/>
  <c r="AI26" i="182"/>
  <c r="AI27" i="182"/>
  <c r="AI28" i="182"/>
  <c r="AI29" i="182"/>
  <c r="AI30" i="182"/>
  <c r="AI31" i="182"/>
  <c r="AI32" i="182"/>
  <c r="AI33" i="182"/>
  <c r="AI34" i="182"/>
  <c r="AI35" i="182"/>
  <c r="AI36" i="182"/>
  <c r="AI37" i="182"/>
  <c r="AI38" i="182"/>
  <c r="AI39" i="182"/>
  <c r="AI40" i="182"/>
  <c r="AI41" i="182"/>
  <c r="AI42" i="182"/>
  <c r="AI43" i="182"/>
  <c r="AI44" i="182"/>
  <c r="AI45" i="182"/>
  <c r="AI46" i="182"/>
  <c r="AI47" i="182"/>
  <c r="AI48" i="182"/>
  <c r="AI49" i="182"/>
  <c r="AI50" i="182"/>
  <c r="AI51" i="182"/>
  <c r="AI52" i="182"/>
  <c r="AI53" i="182"/>
  <c r="AI54" i="182"/>
  <c r="AI55" i="182"/>
  <c r="AI56" i="182"/>
  <c r="AI57" i="182"/>
  <c r="AI58" i="182"/>
  <c r="AI59" i="182"/>
  <c r="AI60" i="182"/>
  <c r="AI61" i="182"/>
  <c r="AI62" i="182"/>
  <c r="AI63" i="182"/>
  <c r="AI64" i="182"/>
  <c r="AI65" i="182"/>
  <c r="AI66" i="182"/>
  <c r="AI67" i="182"/>
  <c r="AI68" i="182"/>
  <c r="AI69" i="182"/>
  <c r="AI70" i="182"/>
  <c r="AI71" i="182"/>
  <c r="AI10" i="182"/>
  <c r="AC76" i="182"/>
  <c r="AB76" i="182"/>
  <c r="AC75" i="182"/>
  <c r="AB75" i="182"/>
  <c r="Z11" i="121"/>
  <c r="Z12" i="121"/>
  <c r="Z13" i="121"/>
  <c r="Z14" i="121"/>
  <c r="Z15" i="121"/>
  <c r="Z16" i="121"/>
  <c r="Z17" i="121"/>
  <c r="Z18" i="121"/>
  <c r="Z19" i="121"/>
  <c r="Z20" i="121"/>
  <c r="Z21" i="121"/>
  <c r="Z22" i="121"/>
  <c r="Z23" i="121"/>
  <c r="Z24" i="121"/>
  <c r="Z25" i="121"/>
  <c r="Z26" i="121"/>
  <c r="Z27" i="121"/>
  <c r="Z28" i="121"/>
  <c r="Z29" i="121"/>
  <c r="Z30" i="121"/>
  <c r="Z31" i="121"/>
  <c r="Z32" i="121"/>
  <c r="Z33" i="121"/>
  <c r="Z34" i="121"/>
  <c r="Z35" i="121"/>
  <c r="Z36" i="121"/>
  <c r="Z37" i="121"/>
  <c r="Z38" i="121"/>
  <c r="Z39" i="121"/>
  <c r="Z40" i="121"/>
  <c r="Z41" i="121"/>
  <c r="Z42" i="121"/>
  <c r="Z43" i="121"/>
  <c r="Z44" i="121"/>
  <c r="Z45" i="121"/>
  <c r="Z46" i="121"/>
  <c r="Z47" i="121"/>
  <c r="Z48" i="121"/>
  <c r="Z49" i="121"/>
  <c r="Z50" i="121"/>
  <c r="Z51" i="121"/>
  <c r="Z52" i="121"/>
  <c r="Z53" i="121"/>
  <c r="Z54" i="121"/>
  <c r="Z55" i="121"/>
  <c r="Z56" i="121"/>
  <c r="Z57" i="121"/>
  <c r="Z58" i="121"/>
  <c r="Z59" i="121"/>
  <c r="Z60" i="121"/>
  <c r="Z61" i="121"/>
  <c r="Z62" i="121"/>
  <c r="Z63" i="121"/>
  <c r="Z64" i="121"/>
  <c r="Z65" i="121"/>
  <c r="Z66" i="121"/>
  <c r="Z67" i="121"/>
  <c r="Z68" i="121"/>
  <c r="Z69" i="121"/>
  <c r="Z70" i="121"/>
  <c r="Z71" i="121"/>
  <c r="Z72" i="121"/>
  <c r="Z73" i="121"/>
  <c r="Z74" i="121"/>
  <c r="Z75" i="121"/>
  <c r="Z76" i="121"/>
  <c r="Z77" i="121"/>
  <c r="Y11" i="121"/>
  <c r="Y12" i="121"/>
  <c r="Y13" i="121"/>
  <c r="Y14" i="121"/>
  <c r="Y15" i="121"/>
  <c r="Y90" i="121" s="1"/>
  <c r="Y16" i="121"/>
  <c r="Y17" i="121"/>
  <c r="Y18" i="121"/>
  <c r="Y19" i="121"/>
  <c r="Y20" i="121"/>
  <c r="Y21" i="121"/>
  <c r="Y22" i="121"/>
  <c r="Y23" i="121"/>
  <c r="Y24" i="121"/>
  <c r="Y25" i="121"/>
  <c r="Y26" i="121"/>
  <c r="Y27" i="121"/>
  <c r="Y28" i="121"/>
  <c r="Y29" i="121"/>
  <c r="Y30" i="121"/>
  <c r="Y31" i="121"/>
  <c r="Y32" i="121"/>
  <c r="Y33" i="121"/>
  <c r="Y34" i="121"/>
  <c r="Y35" i="121"/>
  <c r="Y36" i="121"/>
  <c r="Y37" i="121"/>
  <c r="Y38" i="121"/>
  <c r="Y39" i="121"/>
  <c r="Y40" i="121"/>
  <c r="Y41" i="121"/>
  <c r="Y42" i="121"/>
  <c r="Y43" i="121"/>
  <c r="Y44" i="121"/>
  <c r="Y45" i="121"/>
  <c r="Y46" i="121"/>
  <c r="Y47" i="121"/>
  <c r="Y48" i="121"/>
  <c r="Y49" i="121"/>
  <c r="Y50" i="121"/>
  <c r="Y51" i="121"/>
  <c r="Y52" i="121"/>
  <c r="Y53" i="121"/>
  <c r="Y54" i="121"/>
  <c r="Y55" i="121"/>
  <c r="Y56" i="121"/>
  <c r="Y57" i="121"/>
  <c r="Y58" i="121"/>
  <c r="Y59" i="121"/>
  <c r="Y60" i="121"/>
  <c r="Y61" i="121"/>
  <c r="Y62" i="121"/>
  <c r="Y63" i="121"/>
  <c r="Y64" i="121"/>
  <c r="Y65" i="121"/>
  <c r="Y66" i="121"/>
  <c r="Y67" i="121"/>
  <c r="Y68" i="121"/>
  <c r="Y69" i="121"/>
  <c r="Y70" i="121"/>
  <c r="Y71" i="121"/>
  <c r="Y72" i="121"/>
  <c r="Y73" i="121"/>
  <c r="Y74" i="121"/>
  <c r="Y75" i="121"/>
  <c r="Y76" i="121"/>
  <c r="Y77" i="121"/>
  <c r="Y78" i="121"/>
  <c r="Y79" i="121"/>
  <c r="Y80" i="121"/>
  <c r="Z10" i="121"/>
  <c r="Y82" i="182"/>
  <c r="Y81" i="182"/>
  <c r="Y80" i="182"/>
  <c r="X11" i="182"/>
  <c r="X12" i="182"/>
  <c r="X13" i="182"/>
  <c r="X14" i="182"/>
  <c r="X15" i="182"/>
  <c r="X16" i="182"/>
  <c r="X17" i="182"/>
  <c r="X18" i="182"/>
  <c r="X19" i="182"/>
  <c r="X20" i="182"/>
  <c r="X21" i="182"/>
  <c r="X22" i="182"/>
  <c r="X23" i="182"/>
  <c r="X24" i="182"/>
  <c r="X25" i="182"/>
  <c r="X26" i="182"/>
  <c r="X27" i="182"/>
  <c r="X28" i="182"/>
  <c r="X29" i="182"/>
  <c r="X30" i="182"/>
  <c r="X31" i="182"/>
  <c r="X32" i="182"/>
  <c r="X33" i="182"/>
  <c r="X34" i="182"/>
  <c r="X35" i="182"/>
  <c r="X36" i="182"/>
  <c r="X37" i="182"/>
  <c r="X38" i="182"/>
  <c r="X39" i="182"/>
  <c r="X40" i="182"/>
  <c r="X41" i="182"/>
  <c r="X42" i="182"/>
  <c r="X43" i="182"/>
  <c r="X44" i="182"/>
  <c r="X45" i="182"/>
  <c r="X46" i="182"/>
  <c r="X47" i="182"/>
  <c r="X48" i="182"/>
  <c r="X49" i="182"/>
  <c r="X50" i="182"/>
  <c r="X51" i="182"/>
  <c r="X52" i="182"/>
  <c r="X53" i="182"/>
  <c r="X54" i="182"/>
  <c r="X55" i="182"/>
  <c r="X56" i="182"/>
  <c r="X57" i="182"/>
  <c r="X58" i="182"/>
  <c r="X59" i="182"/>
  <c r="X60" i="182"/>
  <c r="X61" i="182"/>
  <c r="X62" i="182"/>
  <c r="X63" i="182"/>
  <c r="X64" i="182"/>
  <c r="X65" i="182"/>
  <c r="X66" i="182"/>
  <c r="X67" i="182"/>
  <c r="X68" i="182"/>
  <c r="X69" i="182"/>
  <c r="X70" i="182"/>
  <c r="X71" i="182"/>
  <c r="X72" i="182"/>
  <c r="X73" i="182"/>
  <c r="X74" i="182"/>
  <c r="X75" i="182"/>
  <c r="X76" i="182"/>
  <c r="AB62" i="182"/>
  <c r="AB63" i="182"/>
  <c r="AB64" i="182"/>
  <c r="AB65" i="182"/>
  <c r="AB66" i="182"/>
  <c r="AB67" i="182"/>
  <c r="AB68" i="182"/>
  <c r="AB69" i="182"/>
  <c r="AB70" i="182"/>
  <c r="AB71" i="182"/>
  <c r="AB72" i="182"/>
  <c r="AB73" i="182"/>
  <c r="AB74" i="182"/>
  <c r="AC62" i="182"/>
  <c r="AC63" i="182"/>
  <c r="AC64" i="182"/>
  <c r="AC65" i="182"/>
  <c r="AC66" i="182"/>
  <c r="AC67" i="182"/>
  <c r="AC68" i="182"/>
  <c r="AC69" i="182"/>
  <c r="AC70" i="182"/>
  <c r="AC71" i="182"/>
  <c r="AC72" i="182"/>
  <c r="AC73" i="182"/>
  <c r="AC74" i="182"/>
  <c r="Y83" i="121"/>
  <c r="AJ83" i="121"/>
  <c r="AI83" i="121"/>
  <c r="AC11" i="182"/>
  <c r="AC12" i="182"/>
  <c r="AC13" i="182"/>
  <c r="AC14" i="182"/>
  <c r="AC15" i="182"/>
  <c r="AC16" i="182"/>
  <c r="AC17" i="182"/>
  <c r="AC18" i="182"/>
  <c r="AC19" i="182"/>
  <c r="AC20" i="182"/>
  <c r="AC21" i="182"/>
  <c r="AC22" i="182"/>
  <c r="AC23" i="182"/>
  <c r="AC24" i="182"/>
  <c r="AC25" i="182"/>
  <c r="AC26" i="182"/>
  <c r="AC27" i="182"/>
  <c r="AC28" i="182"/>
  <c r="AC29" i="182"/>
  <c r="AC30" i="182"/>
  <c r="AC31" i="182"/>
  <c r="AC32" i="182"/>
  <c r="AC33" i="182"/>
  <c r="AC34" i="182"/>
  <c r="AC35" i="182"/>
  <c r="AC36" i="182"/>
  <c r="AC37" i="182"/>
  <c r="AC38" i="182"/>
  <c r="AC39" i="182"/>
  <c r="AC40" i="182"/>
  <c r="AC41" i="182"/>
  <c r="AC42" i="182"/>
  <c r="AC43" i="182"/>
  <c r="AC44" i="182"/>
  <c r="AC45" i="182"/>
  <c r="AC46" i="182"/>
  <c r="AC47" i="182"/>
  <c r="AC48" i="182"/>
  <c r="AC49" i="182"/>
  <c r="AC50" i="182"/>
  <c r="AC51" i="182"/>
  <c r="AC52" i="182"/>
  <c r="AC53" i="182"/>
  <c r="AC54" i="182"/>
  <c r="AC55" i="182"/>
  <c r="AC56" i="182"/>
  <c r="AC57" i="182"/>
  <c r="AC58" i="182"/>
  <c r="AC59" i="182"/>
  <c r="AC60" i="182"/>
  <c r="AC61" i="182"/>
  <c r="V76" i="182"/>
  <c r="T76" i="182"/>
  <c r="Y76" i="182" s="1"/>
  <c r="AA76" i="182" s="1"/>
  <c r="V75" i="182"/>
  <c r="T75" i="182"/>
  <c r="Y75" i="182" s="1"/>
  <c r="AA75" i="182" s="1"/>
  <c r="T20" i="155" l="1"/>
  <c r="T14" i="151"/>
  <c r="T37" i="148"/>
  <c r="T32" i="148"/>
  <c r="T36" i="144"/>
  <c r="T21" i="144"/>
  <c r="T29" i="174"/>
  <c r="AB11" i="182"/>
  <c r="AB12" i="182"/>
  <c r="AB13" i="182"/>
  <c r="AB14" i="182"/>
  <c r="AB15" i="182"/>
  <c r="AB16" i="182"/>
  <c r="AB17" i="182"/>
  <c r="AB18" i="182"/>
  <c r="AB19" i="182"/>
  <c r="AB20" i="182"/>
  <c r="AB21" i="182"/>
  <c r="AB22" i="182"/>
  <c r="AB23" i="182"/>
  <c r="AB24" i="182"/>
  <c r="AB25" i="182"/>
  <c r="AB26" i="182"/>
  <c r="AB27" i="182"/>
  <c r="AB28" i="182"/>
  <c r="AB29" i="182"/>
  <c r="AB30" i="182"/>
  <c r="AB31" i="182"/>
  <c r="AB32" i="182"/>
  <c r="AB33" i="182"/>
  <c r="AB34" i="182"/>
  <c r="AB35" i="182"/>
  <c r="AB36" i="182"/>
  <c r="AB37" i="182"/>
  <c r="AB38" i="182"/>
  <c r="AB39" i="182"/>
  <c r="AB40" i="182"/>
  <c r="AB41" i="182"/>
  <c r="AB42" i="182"/>
  <c r="AB43" i="182"/>
  <c r="AB44" i="182"/>
  <c r="AB45" i="182"/>
  <c r="AB46" i="182"/>
  <c r="AB47" i="182"/>
  <c r="AB48" i="182"/>
  <c r="AB49" i="182"/>
  <c r="AB50" i="182"/>
  <c r="AB51" i="182"/>
  <c r="AB52" i="182"/>
  <c r="AB53" i="182"/>
  <c r="AB54" i="182"/>
  <c r="AB55" i="182"/>
  <c r="AB56" i="182"/>
  <c r="AB57" i="182"/>
  <c r="AB58" i="182"/>
  <c r="AB59" i="182"/>
  <c r="AB60" i="182"/>
  <c r="AB61" i="182"/>
  <c r="X10" i="182"/>
  <c r="AI11" i="121"/>
  <c r="AI12" i="121"/>
  <c r="AI13" i="121"/>
  <c r="AI14" i="121"/>
  <c r="AI15" i="121"/>
  <c r="AI16" i="121"/>
  <c r="AI17" i="121"/>
  <c r="AI18" i="121"/>
  <c r="AI19" i="121"/>
  <c r="AI20" i="121"/>
  <c r="AI21" i="121"/>
  <c r="AI22" i="121"/>
  <c r="AI23" i="121"/>
  <c r="AI24" i="121"/>
  <c r="AI25" i="121"/>
  <c r="AI26" i="121"/>
  <c r="AI27" i="121"/>
  <c r="AI28" i="121"/>
  <c r="AI29" i="121"/>
  <c r="AI30" i="121"/>
  <c r="AI31" i="121"/>
  <c r="AI32" i="121"/>
  <c r="AI33" i="121"/>
  <c r="AI34" i="121"/>
  <c r="AI35" i="121"/>
  <c r="AI36" i="121"/>
  <c r="AI37" i="121"/>
  <c r="AI38" i="121"/>
  <c r="AI39" i="121"/>
  <c r="AI40" i="121"/>
  <c r="AI41" i="121"/>
  <c r="AI42" i="121"/>
  <c r="AI43" i="121"/>
  <c r="AI44" i="121"/>
  <c r="AI45" i="121"/>
  <c r="AI46" i="121"/>
  <c r="AI47" i="121"/>
  <c r="AI48" i="121"/>
  <c r="AI49" i="121"/>
  <c r="AI50" i="121"/>
  <c r="AI51" i="121"/>
  <c r="AI52" i="121"/>
  <c r="AI53" i="121"/>
  <c r="AI54" i="121"/>
  <c r="AI55" i="121"/>
  <c r="AI56" i="121"/>
  <c r="AI57" i="121"/>
  <c r="AI58" i="121"/>
  <c r="AI59" i="121"/>
  <c r="AI60" i="121"/>
  <c r="AI61" i="121"/>
  <c r="AI62" i="121"/>
  <c r="AI63" i="121"/>
  <c r="AI64" i="121"/>
  <c r="AI65" i="121"/>
  <c r="AI66" i="121"/>
  <c r="AI67" i="121"/>
  <c r="AI68" i="121"/>
  <c r="AI69" i="121"/>
  <c r="AI70" i="121"/>
  <c r="AI71" i="121"/>
  <c r="AI72" i="121"/>
  <c r="AI73" i="121"/>
  <c r="AI74" i="121"/>
  <c r="AI75" i="121"/>
  <c r="AI76" i="121"/>
  <c r="AI77" i="121"/>
  <c r="AI10" i="121"/>
  <c r="X11" i="121"/>
  <c r="X12" i="121"/>
  <c r="X13" i="121"/>
  <c r="X14" i="121"/>
  <c r="X15" i="121"/>
  <c r="X16" i="121"/>
  <c r="X17" i="121"/>
  <c r="X18" i="121"/>
  <c r="X19" i="121"/>
  <c r="X20" i="121"/>
  <c r="X21" i="121"/>
  <c r="X22" i="121"/>
  <c r="X23" i="121"/>
  <c r="X24" i="121"/>
  <c r="X25" i="121"/>
  <c r="X26" i="121"/>
  <c r="X27" i="121"/>
  <c r="X28" i="121"/>
  <c r="X29" i="121"/>
  <c r="X30" i="121"/>
  <c r="X31" i="121"/>
  <c r="X32" i="121"/>
  <c r="X33" i="121"/>
  <c r="X34" i="121"/>
  <c r="X35" i="121"/>
  <c r="X36" i="121"/>
  <c r="X37" i="121"/>
  <c r="X38" i="121"/>
  <c r="X39" i="121"/>
  <c r="X40" i="121"/>
  <c r="X41" i="121"/>
  <c r="X42" i="121"/>
  <c r="X43" i="121"/>
  <c r="X44" i="121"/>
  <c r="X45" i="121"/>
  <c r="X46" i="121"/>
  <c r="X47" i="121"/>
  <c r="X48" i="121"/>
  <c r="X49" i="121"/>
  <c r="X50" i="121"/>
  <c r="X51" i="121"/>
  <c r="X52" i="121"/>
  <c r="X53" i="121"/>
  <c r="X54" i="121"/>
  <c r="X55" i="121"/>
  <c r="X56" i="121"/>
  <c r="X57" i="121"/>
  <c r="X58" i="121"/>
  <c r="X59" i="121"/>
  <c r="X60" i="121"/>
  <c r="X61" i="121"/>
  <c r="X62" i="121"/>
  <c r="X63" i="121"/>
  <c r="X64" i="121"/>
  <c r="X65" i="121"/>
  <c r="X66" i="121"/>
  <c r="X67" i="121"/>
  <c r="X68" i="121"/>
  <c r="X69" i="121"/>
  <c r="X70" i="121"/>
  <c r="X71" i="121"/>
  <c r="X72" i="121"/>
  <c r="X73" i="121"/>
  <c r="X74" i="121"/>
  <c r="X75" i="121"/>
  <c r="X76" i="121"/>
  <c r="X77" i="121"/>
  <c r="X78" i="121"/>
  <c r="X79" i="121"/>
  <c r="X80" i="121"/>
  <c r="X10" i="121"/>
  <c r="AC80" i="121"/>
  <c r="AB80" i="121"/>
  <c r="AC79" i="121"/>
  <c r="AB79" i="121"/>
  <c r="AC78" i="121"/>
  <c r="AB78" i="121"/>
  <c r="AB25" i="121"/>
  <c r="AB26" i="121"/>
  <c r="AB27" i="121"/>
  <c r="AB28" i="121"/>
  <c r="AB29" i="121"/>
  <c r="AB30" i="121"/>
  <c r="AB31" i="121"/>
  <c r="AB32" i="121"/>
  <c r="AB33" i="121"/>
  <c r="AB34" i="121"/>
  <c r="AB35" i="121"/>
  <c r="AB36" i="121"/>
  <c r="AB37" i="121"/>
  <c r="AB38" i="121"/>
  <c r="AB39" i="121"/>
  <c r="AB40" i="121"/>
  <c r="AB41" i="121"/>
  <c r="AB42" i="121"/>
  <c r="AB43" i="121"/>
  <c r="AB44" i="121"/>
  <c r="AB45" i="121"/>
  <c r="AB46" i="121"/>
  <c r="AB47" i="121"/>
  <c r="AB48" i="121"/>
  <c r="AB49" i="121"/>
  <c r="AB50" i="121"/>
  <c r="AB51" i="121"/>
  <c r="AB52" i="121"/>
  <c r="AB53" i="121"/>
  <c r="AB54" i="121"/>
  <c r="AB55" i="121"/>
  <c r="AB56" i="121"/>
  <c r="AB57" i="121"/>
  <c r="AB58" i="121"/>
  <c r="AB59" i="121"/>
  <c r="AB60" i="121"/>
  <c r="AB61" i="121"/>
  <c r="AB62" i="121"/>
  <c r="AB63" i="121"/>
  <c r="AB64" i="121"/>
  <c r="AB65" i="121"/>
  <c r="AB66" i="121"/>
  <c r="AB67" i="121"/>
  <c r="AB68" i="121"/>
  <c r="AB69" i="121"/>
  <c r="AB70" i="121"/>
  <c r="AB71" i="121"/>
  <c r="AB72" i="121"/>
  <c r="AB73" i="121"/>
  <c r="AB74" i="121"/>
  <c r="AB75" i="121"/>
  <c r="AB76" i="121"/>
  <c r="AB77" i="121"/>
  <c r="AC25" i="121"/>
  <c r="AC26" i="121"/>
  <c r="AC27" i="121"/>
  <c r="AC28" i="121"/>
  <c r="AC29" i="121"/>
  <c r="AC30" i="121"/>
  <c r="AC31" i="121"/>
  <c r="AC32" i="121"/>
  <c r="AC33" i="121"/>
  <c r="AC34" i="121"/>
  <c r="AC35" i="121"/>
  <c r="AC36" i="121"/>
  <c r="AC37" i="121"/>
  <c r="AC38" i="121"/>
  <c r="AC39" i="121"/>
  <c r="AC40" i="121"/>
  <c r="AC41" i="121"/>
  <c r="AC42" i="121"/>
  <c r="AC43" i="121"/>
  <c r="AC44" i="121"/>
  <c r="AC45" i="121"/>
  <c r="AC46" i="121"/>
  <c r="AC47" i="121"/>
  <c r="AC48" i="121"/>
  <c r="AC49" i="121"/>
  <c r="AC50" i="121"/>
  <c r="AC51" i="121"/>
  <c r="AC52" i="121"/>
  <c r="AC53" i="121"/>
  <c r="AC54" i="121"/>
  <c r="AC55" i="121"/>
  <c r="AC56" i="121"/>
  <c r="AC57" i="121"/>
  <c r="AC58" i="121"/>
  <c r="AC59" i="121"/>
  <c r="AC60" i="121"/>
  <c r="AC61" i="121"/>
  <c r="AC62" i="121"/>
  <c r="AC63" i="121"/>
  <c r="AC64" i="121"/>
  <c r="AC65" i="121"/>
  <c r="AC66" i="121"/>
  <c r="AC67" i="121"/>
  <c r="AC68" i="121"/>
  <c r="AC69" i="121"/>
  <c r="AC70" i="121"/>
  <c r="AC71" i="121"/>
  <c r="AC72" i="121"/>
  <c r="AC73" i="121"/>
  <c r="AC74" i="121"/>
  <c r="AC75" i="121"/>
  <c r="AC76" i="121"/>
  <c r="AC77" i="121"/>
  <c r="AB11" i="121"/>
  <c r="AB12" i="121"/>
  <c r="AB13" i="121"/>
  <c r="AB14" i="121"/>
  <c r="AB15" i="121"/>
  <c r="AB16" i="121"/>
  <c r="AB17" i="121"/>
  <c r="AB18" i="121"/>
  <c r="AB19" i="121"/>
  <c r="AB20" i="121"/>
  <c r="AB21" i="121"/>
  <c r="AB22" i="121"/>
  <c r="AB23" i="121"/>
  <c r="AB24" i="121"/>
  <c r="AC11" i="121"/>
  <c r="AC12" i="121"/>
  <c r="AC13" i="121"/>
  <c r="AC14" i="121"/>
  <c r="AC15" i="121"/>
  <c r="AC16" i="121"/>
  <c r="AC17" i="121"/>
  <c r="AC18" i="121"/>
  <c r="AC19" i="121"/>
  <c r="AC20" i="121"/>
  <c r="AC21" i="121"/>
  <c r="AC22" i="121"/>
  <c r="AC23" i="121"/>
  <c r="AC24" i="121"/>
  <c r="V80" i="121"/>
  <c r="T80" i="121"/>
  <c r="T79" i="121"/>
  <c r="V79" i="121" s="1"/>
  <c r="AE720" i="2"/>
  <c r="AE702" i="2"/>
  <c r="AE703" i="2"/>
  <c r="AE704" i="2"/>
  <c r="AE705" i="2"/>
  <c r="AE576" i="2"/>
  <c r="AE577" i="2"/>
  <c r="AE578" i="2"/>
  <c r="AE579" i="2"/>
  <c r="AE580" i="2"/>
  <c r="AE581" i="2"/>
  <c r="AE582" i="2"/>
  <c r="AE583" i="2"/>
  <c r="AE584" i="2"/>
  <c r="AE585" i="2"/>
  <c r="AE586" i="2"/>
  <c r="AE587" i="2"/>
  <c r="AE588" i="2"/>
  <c r="AE589" i="2"/>
  <c r="AE590" i="2"/>
  <c r="AE591" i="2"/>
  <c r="AE592" i="2"/>
  <c r="AE593" i="2"/>
  <c r="AE594" i="2"/>
  <c r="AE595" i="2"/>
  <c r="AE596" i="2"/>
  <c r="AE597" i="2"/>
  <c r="AE598" i="2"/>
  <c r="AE599" i="2"/>
  <c r="AE600" i="2"/>
  <c r="AE601" i="2"/>
  <c r="AE602" i="2"/>
  <c r="AE603" i="2"/>
  <c r="AE604" i="2"/>
  <c r="AE605" i="2"/>
  <c r="AE606" i="2"/>
  <c r="AE607" i="2"/>
  <c r="AE608" i="2"/>
  <c r="AE609" i="2"/>
  <c r="AE610" i="2"/>
  <c r="AE611" i="2"/>
  <c r="AE612" i="2"/>
  <c r="AE613" i="2"/>
  <c r="AE614" i="2"/>
  <c r="AE615" i="2"/>
  <c r="AE616" i="2"/>
  <c r="AE617" i="2"/>
  <c r="AE618" i="2"/>
  <c r="AE619" i="2"/>
  <c r="AE620" i="2"/>
  <c r="AE621" i="2"/>
  <c r="AE622" i="2"/>
  <c r="AE623" i="2"/>
  <c r="AE624" i="2"/>
  <c r="AE625" i="2"/>
  <c r="AE626" i="2"/>
  <c r="AE627" i="2"/>
  <c r="AE628" i="2"/>
  <c r="AE629" i="2"/>
  <c r="AE630" i="2"/>
  <c r="AE631" i="2"/>
  <c r="AE632" i="2"/>
  <c r="AE633" i="2"/>
  <c r="AE634" i="2"/>
  <c r="AE635" i="2"/>
  <c r="AE636" i="2"/>
  <c r="AE637" i="2"/>
  <c r="AE638" i="2"/>
  <c r="AE639" i="2"/>
  <c r="AE640" i="2"/>
  <c r="AE641" i="2"/>
  <c r="AE642" i="2"/>
  <c r="AE643" i="2"/>
  <c r="AE644" i="2"/>
  <c r="AE645" i="2"/>
  <c r="AE646" i="2"/>
  <c r="AE647" i="2"/>
  <c r="AE648" i="2"/>
  <c r="AE649" i="2"/>
  <c r="AE650" i="2"/>
  <c r="AE651" i="2"/>
  <c r="AE652" i="2"/>
  <c r="AE653" i="2"/>
  <c r="AE654" i="2"/>
  <c r="AE655" i="2"/>
  <c r="AE656" i="2"/>
  <c r="AE657" i="2"/>
  <c r="AE658" i="2"/>
  <c r="AE659" i="2"/>
  <c r="AE660" i="2"/>
  <c r="AE661" i="2"/>
  <c r="AE662" i="2"/>
  <c r="AE663" i="2"/>
  <c r="AE664" i="2"/>
  <c r="AE665" i="2"/>
  <c r="AE666" i="2"/>
  <c r="AE667" i="2"/>
  <c r="AE668" i="2"/>
  <c r="AE669" i="2"/>
  <c r="AE670" i="2"/>
  <c r="AE671" i="2"/>
  <c r="AE672" i="2"/>
  <c r="AE673" i="2"/>
  <c r="AE674" i="2"/>
  <c r="AE675" i="2"/>
  <c r="AE676" i="2"/>
  <c r="AE677" i="2"/>
  <c r="AE678" i="2"/>
  <c r="AE679" i="2"/>
  <c r="AE680" i="2"/>
  <c r="AE681" i="2"/>
  <c r="AE682" i="2"/>
  <c r="AE683" i="2"/>
  <c r="AE684" i="2"/>
  <c r="AE685" i="2"/>
  <c r="AE686" i="2"/>
  <c r="AE687" i="2"/>
  <c r="AE688" i="2"/>
  <c r="AE689" i="2"/>
  <c r="AE690" i="2"/>
  <c r="AE691" i="2"/>
  <c r="AE692" i="2"/>
  <c r="AE693" i="2"/>
  <c r="AE694" i="2"/>
  <c r="AE695" i="2"/>
  <c r="AE696" i="2"/>
  <c r="AE697" i="2"/>
  <c r="AE698" i="2"/>
  <c r="AE699" i="2"/>
  <c r="AE700" i="2"/>
  <c r="AE701" i="2"/>
  <c r="AE568" i="2"/>
  <c r="AE569" i="2"/>
  <c r="AE570" i="2"/>
  <c r="AE571" i="2"/>
  <c r="AE572" i="2"/>
  <c r="AE573" i="2"/>
  <c r="AE574" i="2"/>
  <c r="AE575" i="2"/>
  <c r="AE249" i="2"/>
  <c r="AE250" i="2"/>
  <c r="AE251" i="2"/>
  <c r="AE252" i="2"/>
  <c r="AE253" i="2"/>
  <c r="AE254" i="2"/>
  <c r="AE255" i="2"/>
  <c r="AE256" i="2"/>
  <c r="AE257" i="2"/>
  <c r="AE258" i="2"/>
  <c r="AE259" i="2"/>
  <c r="AE260" i="2"/>
  <c r="AE261" i="2"/>
  <c r="AE262" i="2"/>
  <c r="AE263" i="2"/>
  <c r="AE264" i="2"/>
  <c r="AE265" i="2"/>
  <c r="AE266" i="2"/>
  <c r="AE267" i="2"/>
  <c r="AE268" i="2"/>
  <c r="AE269" i="2"/>
  <c r="AE270" i="2"/>
  <c r="AE271" i="2"/>
  <c r="AE272" i="2"/>
  <c r="AE273" i="2"/>
  <c r="AE274" i="2"/>
  <c r="AE275" i="2"/>
  <c r="AE276" i="2"/>
  <c r="AE277" i="2"/>
  <c r="AE278" i="2"/>
  <c r="AE279" i="2"/>
  <c r="AE280" i="2"/>
  <c r="AE281" i="2"/>
  <c r="AE282" i="2"/>
  <c r="AE283" i="2"/>
  <c r="AE284" i="2"/>
  <c r="AE285" i="2"/>
  <c r="AE286" i="2"/>
  <c r="AE287" i="2"/>
  <c r="AE288" i="2"/>
  <c r="AE289" i="2"/>
  <c r="AE290" i="2"/>
  <c r="AE291" i="2"/>
  <c r="AE292" i="2"/>
  <c r="AE293" i="2"/>
  <c r="AE294" i="2"/>
  <c r="AE295" i="2"/>
  <c r="AE296" i="2"/>
  <c r="AE297" i="2"/>
  <c r="AE298" i="2"/>
  <c r="AE299" i="2"/>
  <c r="AE300" i="2"/>
  <c r="AE301" i="2"/>
  <c r="AE302" i="2"/>
  <c r="AE303" i="2"/>
  <c r="AE304" i="2"/>
  <c r="AE305" i="2"/>
  <c r="AE306" i="2"/>
  <c r="AE307" i="2"/>
  <c r="AE308" i="2"/>
  <c r="AE309" i="2"/>
  <c r="AE310" i="2"/>
  <c r="AE311" i="2"/>
  <c r="AE312" i="2"/>
  <c r="AE313" i="2"/>
  <c r="AE314" i="2"/>
  <c r="AE315" i="2"/>
  <c r="AE316" i="2"/>
  <c r="AE317" i="2"/>
  <c r="AE318" i="2"/>
  <c r="AE319" i="2"/>
  <c r="AE320" i="2"/>
  <c r="AE321" i="2"/>
  <c r="AE322" i="2"/>
  <c r="AE323" i="2"/>
  <c r="AE324" i="2"/>
  <c r="AE325" i="2"/>
  <c r="AE326" i="2"/>
  <c r="AE327" i="2"/>
  <c r="AE328" i="2"/>
  <c r="AE329" i="2"/>
  <c r="AE330" i="2"/>
  <c r="AE331" i="2"/>
  <c r="AE332" i="2"/>
  <c r="AE333" i="2"/>
  <c r="AE334" i="2"/>
  <c r="AE335" i="2"/>
  <c r="AE336" i="2"/>
  <c r="AE337" i="2"/>
  <c r="AE338" i="2"/>
  <c r="AE339" i="2"/>
  <c r="AE340" i="2"/>
  <c r="AE341" i="2"/>
  <c r="AE342" i="2"/>
  <c r="AE343" i="2"/>
  <c r="AE344" i="2"/>
  <c r="AE345" i="2"/>
  <c r="AE346" i="2"/>
  <c r="AE347" i="2"/>
  <c r="AE348" i="2"/>
  <c r="AE349" i="2"/>
  <c r="AE350" i="2"/>
  <c r="AE351" i="2"/>
  <c r="AE352" i="2"/>
  <c r="AE353" i="2"/>
  <c r="AE354" i="2"/>
  <c r="AE355" i="2"/>
  <c r="AE356" i="2"/>
  <c r="AE357" i="2"/>
  <c r="AE358" i="2"/>
  <c r="AE359" i="2"/>
  <c r="AE360" i="2"/>
  <c r="AE361" i="2"/>
  <c r="AE362" i="2"/>
  <c r="AE363" i="2"/>
  <c r="AE364" i="2"/>
  <c r="AE365" i="2"/>
  <c r="AE366" i="2"/>
  <c r="AE367" i="2"/>
  <c r="AE368" i="2"/>
  <c r="AE369" i="2"/>
  <c r="AE370" i="2"/>
  <c r="AE371" i="2"/>
  <c r="AE372" i="2"/>
  <c r="AE373" i="2"/>
  <c r="AE374" i="2"/>
  <c r="AE375" i="2"/>
  <c r="AE376" i="2"/>
  <c r="AE377" i="2"/>
  <c r="AE378" i="2"/>
  <c r="AE379" i="2"/>
  <c r="AE380" i="2"/>
  <c r="AE381" i="2"/>
  <c r="AE382" i="2"/>
  <c r="AE383" i="2"/>
  <c r="AE384" i="2"/>
  <c r="AE385" i="2"/>
  <c r="AE386" i="2"/>
  <c r="AE387" i="2"/>
  <c r="AE388" i="2"/>
  <c r="AE389" i="2"/>
  <c r="AE390" i="2"/>
  <c r="AE391" i="2"/>
  <c r="AE392" i="2"/>
  <c r="AE393" i="2"/>
  <c r="AE394" i="2"/>
  <c r="AE395" i="2"/>
  <c r="AE396" i="2"/>
  <c r="AE397" i="2"/>
  <c r="AE398" i="2"/>
  <c r="AE399" i="2"/>
  <c r="AE400" i="2"/>
  <c r="AE401" i="2"/>
  <c r="AE402" i="2"/>
  <c r="AE403" i="2"/>
  <c r="AE404" i="2"/>
  <c r="AE405" i="2"/>
  <c r="AE406" i="2"/>
  <c r="AE407" i="2"/>
  <c r="AE408" i="2"/>
  <c r="AE409" i="2"/>
  <c r="AE410" i="2"/>
  <c r="AE411" i="2"/>
  <c r="AE412" i="2"/>
  <c r="AE413" i="2"/>
  <c r="AE414" i="2"/>
  <c r="AE415" i="2"/>
  <c r="AE416" i="2"/>
  <c r="AE417" i="2"/>
  <c r="AE418" i="2"/>
  <c r="AE419" i="2"/>
  <c r="AE420" i="2"/>
  <c r="AE421" i="2"/>
  <c r="AE422" i="2"/>
  <c r="AE423" i="2"/>
  <c r="AE424" i="2"/>
  <c r="AE425" i="2"/>
  <c r="AE426" i="2"/>
  <c r="AE427" i="2"/>
  <c r="AE428" i="2"/>
  <c r="AE429" i="2"/>
  <c r="AE430" i="2"/>
  <c r="AE431" i="2"/>
  <c r="AE432" i="2"/>
  <c r="AE433" i="2"/>
  <c r="AE434" i="2"/>
  <c r="AE435" i="2"/>
  <c r="AE436" i="2"/>
  <c r="AE437" i="2"/>
  <c r="AE438" i="2"/>
  <c r="AE439" i="2"/>
  <c r="AE440" i="2"/>
  <c r="AE441" i="2"/>
  <c r="AE442" i="2"/>
  <c r="AE443" i="2"/>
  <c r="AE444" i="2"/>
  <c r="AE445" i="2"/>
  <c r="AE446" i="2"/>
  <c r="AE447" i="2"/>
  <c r="AE448" i="2"/>
  <c r="AE449" i="2"/>
  <c r="AE450" i="2"/>
  <c r="AE451" i="2"/>
  <c r="AE452" i="2"/>
  <c r="AE453" i="2"/>
  <c r="AE454" i="2"/>
  <c r="AE455" i="2"/>
  <c r="AE456" i="2"/>
  <c r="AE457" i="2"/>
  <c r="AE458" i="2"/>
  <c r="AE459" i="2"/>
  <c r="AE460" i="2"/>
  <c r="AE461" i="2"/>
  <c r="AE462" i="2"/>
  <c r="AE463" i="2"/>
  <c r="AE464" i="2"/>
  <c r="AE465" i="2"/>
  <c r="AE466" i="2"/>
  <c r="AE467" i="2"/>
  <c r="AE468" i="2"/>
  <c r="AE469" i="2"/>
  <c r="AE470" i="2"/>
  <c r="AE471" i="2"/>
  <c r="AE472" i="2"/>
  <c r="AE473" i="2"/>
  <c r="AE474" i="2"/>
  <c r="AE475" i="2"/>
  <c r="AE476" i="2"/>
  <c r="AE477" i="2"/>
  <c r="AE478" i="2"/>
  <c r="AE479" i="2"/>
  <c r="AE480" i="2"/>
  <c r="AE481" i="2"/>
  <c r="AE482" i="2"/>
  <c r="AE483" i="2"/>
  <c r="AE484" i="2"/>
  <c r="AE485" i="2"/>
  <c r="AE486" i="2"/>
  <c r="AE487" i="2"/>
  <c r="AE488" i="2"/>
  <c r="AE489" i="2"/>
  <c r="AE490" i="2"/>
  <c r="AE491" i="2"/>
  <c r="AE492" i="2"/>
  <c r="AE493" i="2"/>
  <c r="AE494" i="2"/>
  <c r="AE495" i="2"/>
  <c r="AE496" i="2"/>
  <c r="AE497" i="2"/>
  <c r="AE498" i="2"/>
  <c r="AE499" i="2"/>
  <c r="AE500" i="2"/>
  <c r="AE501" i="2"/>
  <c r="AE502" i="2"/>
  <c r="AE503" i="2"/>
  <c r="AE504" i="2"/>
  <c r="AE505" i="2"/>
  <c r="AE506" i="2"/>
  <c r="AE507" i="2"/>
  <c r="AE508" i="2"/>
  <c r="AE509" i="2"/>
  <c r="AE510" i="2"/>
  <c r="AE511" i="2"/>
  <c r="AE512" i="2"/>
  <c r="AE513" i="2"/>
  <c r="AE514" i="2"/>
  <c r="AE515" i="2"/>
  <c r="AE516" i="2"/>
  <c r="AE517" i="2"/>
  <c r="AE518" i="2"/>
  <c r="AE519" i="2"/>
  <c r="AE520" i="2"/>
  <c r="AE521" i="2"/>
  <c r="AE522" i="2"/>
  <c r="AE523" i="2"/>
  <c r="AE524" i="2"/>
  <c r="AE525" i="2"/>
  <c r="AE526" i="2"/>
  <c r="AE527" i="2"/>
  <c r="AE528" i="2"/>
  <c r="AE529" i="2"/>
  <c r="AE530" i="2"/>
  <c r="AE531" i="2"/>
  <c r="AE532" i="2"/>
  <c r="AE533" i="2"/>
  <c r="AE534" i="2"/>
  <c r="AE535" i="2"/>
  <c r="AE536" i="2"/>
  <c r="AE537" i="2"/>
  <c r="AE538" i="2"/>
  <c r="AE539" i="2"/>
  <c r="AE540" i="2"/>
  <c r="AE541" i="2"/>
  <c r="AE542" i="2"/>
  <c r="AE543" i="2"/>
  <c r="AE544" i="2"/>
  <c r="AE545" i="2"/>
  <c r="AE546" i="2"/>
  <c r="AE547" i="2"/>
  <c r="AE548" i="2"/>
  <c r="AE549" i="2"/>
  <c r="AE550" i="2"/>
  <c r="AE551" i="2"/>
  <c r="AE552" i="2"/>
  <c r="AE553" i="2"/>
  <c r="AE554" i="2"/>
  <c r="AE555" i="2"/>
  <c r="AE556" i="2"/>
  <c r="AE557" i="2"/>
  <c r="AE558" i="2"/>
  <c r="AE559" i="2"/>
  <c r="AE560" i="2"/>
  <c r="AE561" i="2"/>
  <c r="AE562" i="2"/>
  <c r="AE563" i="2"/>
  <c r="AE564" i="2"/>
  <c r="AE565" i="2"/>
  <c r="AE566" i="2"/>
  <c r="AE567" i="2"/>
  <c r="AI90" i="121" l="1"/>
  <c r="AA80" i="121"/>
  <c r="AA79" i="121"/>
  <c r="AI9" i="2"/>
  <c r="S28" i="174" l="1"/>
  <c r="R28" i="174"/>
  <c r="Q28" i="174"/>
  <c r="P28" i="174"/>
  <c r="O28" i="174"/>
  <c r="N28" i="174"/>
  <c r="M28" i="174"/>
  <c r="L28" i="174"/>
  <c r="K28" i="174"/>
  <c r="J28" i="174"/>
  <c r="I28" i="174"/>
  <c r="H28" i="174"/>
  <c r="G28" i="174"/>
  <c r="F28" i="174"/>
  <c r="C28" i="174"/>
  <c r="AE11" i="2"/>
  <c r="AE12" i="2"/>
  <c r="AE13" i="2"/>
  <c r="AE14" i="2"/>
  <c r="AE15" i="2"/>
  <c r="AE16" i="2"/>
  <c r="AE17" i="2"/>
  <c r="AE18" i="2"/>
  <c r="AE19" i="2"/>
  <c r="AE20" i="2"/>
  <c r="AE21" i="2"/>
  <c r="AE22" i="2"/>
  <c r="AE23" i="2"/>
  <c r="AE24" i="2"/>
  <c r="AE25" i="2"/>
  <c r="AE26" i="2"/>
  <c r="AE27" i="2"/>
  <c r="AE28" i="2"/>
  <c r="AE29" i="2"/>
  <c r="AE30" i="2"/>
  <c r="AE31" i="2"/>
  <c r="AE32" i="2"/>
  <c r="AE33" i="2"/>
  <c r="AE34" i="2"/>
  <c r="AE35" i="2"/>
  <c r="AE36" i="2"/>
  <c r="AE37" i="2"/>
  <c r="AE38" i="2"/>
  <c r="AE39" i="2"/>
  <c r="AE40" i="2"/>
  <c r="AE41" i="2"/>
  <c r="AE42" i="2"/>
  <c r="AE43" i="2"/>
  <c r="AE44" i="2"/>
  <c r="AE45" i="2"/>
  <c r="AE46" i="2"/>
  <c r="AE47" i="2"/>
  <c r="AE48" i="2"/>
  <c r="AE49" i="2"/>
  <c r="AE50" i="2"/>
  <c r="AE51" i="2"/>
  <c r="AE52" i="2"/>
  <c r="AE53" i="2"/>
  <c r="AE54" i="2"/>
  <c r="AE55" i="2"/>
  <c r="AE56" i="2"/>
  <c r="AE57" i="2"/>
  <c r="AE58" i="2"/>
  <c r="AE59" i="2"/>
  <c r="AE60" i="2"/>
  <c r="AE61" i="2"/>
  <c r="AE62" i="2"/>
  <c r="AE63" i="2"/>
  <c r="AE64" i="2"/>
  <c r="AE65" i="2"/>
  <c r="AE66" i="2"/>
  <c r="AE67" i="2"/>
  <c r="AE68" i="2"/>
  <c r="AE69" i="2"/>
  <c r="AE70" i="2"/>
  <c r="AE71" i="2"/>
  <c r="AE72" i="2"/>
  <c r="AE73" i="2"/>
  <c r="AE74" i="2"/>
  <c r="AE75" i="2"/>
  <c r="AE76" i="2"/>
  <c r="AE77" i="2"/>
  <c r="AE78" i="2"/>
  <c r="AE79" i="2"/>
  <c r="AE80" i="2"/>
  <c r="AE81" i="2"/>
  <c r="AE82" i="2"/>
  <c r="AE83" i="2"/>
  <c r="AE84" i="2"/>
  <c r="AE85" i="2"/>
  <c r="AE86" i="2"/>
  <c r="AE87" i="2"/>
  <c r="AE88" i="2"/>
  <c r="AE89" i="2"/>
  <c r="AE90" i="2"/>
  <c r="AE91" i="2"/>
  <c r="AE92" i="2"/>
  <c r="AE93" i="2"/>
  <c r="AE94" i="2"/>
  <c r="AE95" i="2"/>
  <c r="AE96" i="2"/>
  <c r="AE97" i="2"/>
  <c r="AE98" i="2"/>
  <c r="AE99" i="2"/>
  <c r="AE100" i="2"/>
  <c r="AE101" i="2"/>
  <c r="AE102" i="2"/>
  <c r="AE103" i="2"/>
  <c r="AE104" i="2"/>
  <c r="AE105" i="2"/>
  <c r="AE106" i="2"/>
  <c r="AE107" i="2"/>
  <c r="AE108" i="2"/>
  <c r="AE109" i="2"/>
  <c r="AE110" i="2"/>
  <c r="AE111" i="2"/>
  <c r="AE112" i="2"/>
  <c r="AE113" i="2"/>
  <c r="AE114" i="2"/>
  <c r="AE115" i="2"/>
  <c r="AE116" i="2"/>
  <c r="AE117" i="2"/>
  <c r="AE118" i="2"/>
  <c r="AE119" i="2"/>
  <c r="AE120" i="2"/>
  <c r="AE121" i="2"/>
  <c r="AE122" i="2"/>
  <c r="AE123" i="2"/>
  <c r="AE124" i="2"/>
  <c r="AE125" i="2"/>
  <c r="AE126" i="2"/>
  <c r="AE127" i="2"/>
  <c r="AE128" i="2"/>
  <c r="AE129" i="2"/>
  <c r="AE130" i="2"/>
  <c r="AE131" i="2"/>
  <c r="AE132" i="2"/>
  <c r="AE133" i="2"/>
  <c r="AE134" i="2"/>
  <c r="AE135" i="2"/>
  <c r="AE136" i="2"/>
  <c r="AE137" i="2"/>
  <c r="AE138" i="2"/>
  <c r="AE139" i="2"/>
  <c r="AE140" i="2"/>
  <c r="AE141" i="2"/>
  <c r="AE142" i="2"/>
  <c r="AE143" i="2"/>
  <c r="AE144" i="2"/>
  <c r="AE145" i="2"/>
  <c r="AE146" i="2"/>
  <c r="AE147" i="2"/>
  <c r="AE148" i="2"/>
  <c r="AE149" i="2"/>
  <c r="AE150" i="2"/>
  <c r="AE151" i="2"/>
  <c r="AE152" i="2"/>
  <c r="AE153" i="2"/>
  <c r="AE154" i="2"/>
  <c r="AE155" i="2"/>
  <c r="AE156" i="2"/>
  <c r="AE157" i="2"/>
  <c r="AE158" i="2"/>
  <c r="AE159" i="2"/>
  <c r="AE160" i="2"/>
  <c r="AE161" i="2"/>
  <c r="AE162" i="2"/>
  <c r="AE163" i="2"/>
  <c r="AE164" i="2"/>
  <c r="AE165" i="2"/>
  <c r="AE166" i="2"/>
  <c r="AE167" i="2"/>
  <c r="AE168" i="2"/>
  <c r="AE169" i="2"/>
  <c r="AE170" i="2"/>
  <c r="AE171" i="2"/>
  <c r="AE172" i="2"/>
  <c r="AE173" i="2"/>
  <c r="AE174" i="2"/>
  <c r="AE175" i="2"/>
  <c r="AE176" i="2"/>
  <c r="AE177" i="2"/>
  <c r="AE178" i="2"/>
  <c r="AE179" i="2"/>
  <c r="AE180" i="2"/>
  <c r="AE181" i="2"/>
  <c r="AE182" i="2"/>
  <c r="AE183" i="2"/>
  <c r="AE184" i="2"/>
  <c r="AE185" i="2"/>
  <c r="AE186" i="2"/>
  <c r="AE187" i="2"/>
  <c r="AE188" i="2"/>
  <c r="AE189" i="2"/>
  <c r="AE190" i="2"/>
  <c r="AE191" i="2"/>
  <c r="AE192" i="2"/>
  <c r="AE193" i="2"/>
  <c r="AE194" i="2"/>
  <c r="AE195" i="2"/>
  <c r="AE196" i="2"/>
  <c r="AE197" i="2"/>
  <c r="AE198" i="2"/>
  <c r="AE199" i="2"/>
  <c r="AE200" i="2"/>
  <c r="AE201" i="2"/>
  <c r="AE202" i="2"/>
  <c r="AE203" i="2"/>
  <c r="AE204" i="2"/>
  <c r="AE205" i="2"/>
  <c r="AE206" i="2"/>
  <c r="AE207" i="2"/>
  <c r="AE208" i="2"/>
  <c r="AE209" i="2"/>
  <c r="AE210" i="2"/>
  <c r="AE211" i="2"/>
  <c r="AE212" i="2"/>
  <c r="AE213" i="2"/>
  <c r="AE214" i="2"/>
  <c r="AE215" i="2"/>
  <c r="AE216" i="2"/>
  <c r="AE217" i="2"/>
  <c r="AE218" i="2"/>
  <c r="AE219" i="2"/>
  <c r="AE220" i="2"/>
  <c r="AE221" i="2"/>
  <c r="AE222" i="2"/>
  <c r="AE223" i="2"/>
  <c r="AE224" i="2"/>
  <c r="AE225" i="2"/>
  <c r="AE226" i="2"/>
  <c r="AE227" i="2"/>
  <c r="AE228" i="2"/>
  <c r="AE229" i="2"/>
  <c r="AE230" i="2"/>
  <c r="AE231" i="2"/>
  <c r="AE232" i="2"/>
  <c r="AE233" i="2"/>
  <c r="AE234" i="2"/>
  <c r="AE235" i="2"/>
  <c r="AE236" i="2"/>
  <c r="AE237" i="2"/>
  <c r="AE238" i="2"/>
  <c r="AE239" i="2"/>
  <c r="AE240" i="2"/>
  <c r="AE241" i="2"/>
  <c r="AE242" i="2"/>
  <c r="AE243" i="2"/>
  <c r="AE244" i="2"/>
  <c r="AE245" i="2"/>
  <c r="AE246" i="2"/>
  <c r="AE247" i="2"/>
  <c r="AE248" i="2"/>
  <c r="AG85" i="182" l="1"/>
  <c r="AG8" i="182" s="1"/>
  <c r="U85" i="182"/>
  <c r="S85" i="182"/>
  <c r="R85" i="182"/>
  <c r="Q85" i="182"/>
  <c r="P85" i="182"/>
  <c r="O85" i="182"/>
  <c r="N85" i="182"/>
  <c r="M85" i="182"/>
  <c r="L85" i="182"/>
  <c r="K85" i="182"/>
  <c r="J85" i="182"/>
  <c r="I85" i="182"/>
  <c r="H85" i="182"/>
  <c r="G85" i="182"/>
  <c r="F85" i="182"/>
  <c r="E85" i="182"/>
  <c r="AJ71" i="182"/>
  <c r="V74" i="182"/>
  <c r="T74" i="182"/>
  <c r="Y74" i="182" s="1"/>
  <c r="AJ70" i="182"/>
  <c r="V73" i="182"/>
  <c r="T73" i="182"/>
  <c r="Y73" i="182" s="1"/>
  <c r="AJ69" i="182"/>
  <c r="V72" i="182"/>
  <c r="T72" i="182"/>
  <c r="Y72" i="182" s="1"/>
  <c r="AJ68" i="182"/>
  <c r="V71" i="182"/>
  <c r="T71" i="182"/>
  <c r="Y71" i="182" s="1"/>
  <c r="Z71" i="182" s="1"/>
  <c r="AJ82" i="182"/>
  <c r="AI82" i="182"/>
  <c r="V70" i="182"/>
  <c r="T70" i="182"/>
  <c r="Y70" i="182" s="1"/>
  <c r="Z70" i="182" s="1"/>
  <c r="AJ81" i="182"/>
  <c r="AI81" i="182"/>
  <c r="V69" i="182"/>
  <c r="T69" i="182"/>
  <c r="Y69" i="182" s="1"/>
  <c r="Z69" i="182" s="1"/>
  <c r="AJ67" i="182"/>
  <c r="V68" i="182"/>
  <c r="T68" i="182"/>
  <c r="Y68" i="182" s="1"/>
  <c r="Z68" i="182" s="1"/>
  <c r="AJ80" i="182"/>
  <c r="AI80" i="182"/>
  <c r="V67" i="182"/>
  <c r="T67" i="182"/>
  <c r="AJ66" i="182"/>
  <c r="V66" i="182"/>
  <c r="T66" i="182"/>
  <c r="Y66" i="182" s="1"/>
  <c r="Z66" i="182" s="1"/>
  <c r="AJ65" i="182"/>
  <c r="T65" i="182"/>
  <c r="Y65" i="182" s="1"/>
  <c r="Z65" i="182" s="1"/>
  <c r="AJ64" i="182"/>
  <c r="V64" i="182"/>
  <c r="T64" i="182"/>
  <c r="Y64" i="182" s="1"/>
  <c r="Z64" i="182" s="1"/>
  <c r="AJ63" i="182"/>
  <c r="V63" i="182"/>
  <c r="T63" i="182"/>
  <c r="Y63" i="182" s="1"/>
  <c r="Z63" i="182" s="1"/>
  <c r="AJ62" i="182"/>
  <c r="T62" i="182"/>
  <c r="AJ61" i="182"/>
  <c r="T61" i="182"/>
  <c r="AJ60" i="182"/>
  <c r="V60" i="182"/>
  <c r="T60" i="182"/>
  <c r="Y60" i="182" s="1"/>
  <c r="Z60" i="182" s="1"/>
  <c r="AJ59" i="182"/>
  <c r="V59" i="182"/>
  <c r="T59" i="182"/>
  <c r="Y59" i="182" s="1"/>
  <c r="AJ58" i="182"/>
  <c r="V58" i="182"/>
  <c r="T58" i="182"/>
  <c r="Y58" i="182" s="1"/>
  <c r="Z58" i="182" s="1"/>
  <c r="AJ57" i="182"/>
  <c r="V57" i="182"/>
  <c r="T57" i="182"/>
  <c r="Y57" i="182" s="1"/>
  <c r="Z57" i="182" s="1"/>
  <c r="AJ56" i="182"/>
  <c r="V56" i="182"/>
  <c r="T56" i="182"/>
  <c r="Y56" i="182" s="1"/>
  <c r="Z56" i="182" s="1"/>
  <c r="AJ55" i="182"/>
  <c r="V55" i="182"/>
  <c r="T55" i="182"/>
  <c r="Y55" i="182" s="1"/>
  <c r="Z55" i="182" s="1"/>
  <c r="AJ54" i="182"/>
  <c r="V54" i="182"/>
  <c r="T54" i="182"/>
  <c r="Y54" i="182" s="1"/>
  <c r="Z54" i="182" s="1"/>
  <c r="AJ53" i="182"/>
  <c r="T53" i="182"/>
  <c r="AJ52" i="182"/>
  <c r="V52" i="182"/>
  <c r="T52" i="182"/>
  <c r="Y52" i="182" s="1"/>
  <c r="Z52" i="182" s="1"/>
  <c r="AJ51" i="182"/>
  <c r="V51" i="182"/>
  <c r="T51" i="182"/>
  <c r="Y51" i="182" s="1"/>
  <c r="AJ50" i="182"/>
  <c r="V50" i="182"/>
  <c r="T50" i="182"/>
  <c r="AJ49" i="182"/>
  <c r="V49" i="182"/>
  <c r="T49" i="182"/>
  <c r="Y49" i="182" s="1"/>
  <c r="Z49" i="182" s="1"/>
  <c r="AJ48" i="182"/>
  <c r="V48" i="182"/>
  <c r="T48" i="182"/>
  <c r="Y48" i="182" s="1"/>
  <c r="Z48" i="182" s="1"/>
  <c r="AJ47" i="182"/>
  <c r="V47" i="182"/>
  <c r="T47" i="182"/>
  <c r="Y47" i="182" s="1"/>
  <c r="Z47" i="182" s="1"/>
  <c r="AJ46" i="182"/>
  <c r="V46" i="182"/>
  <c r="T46" i="182"/>
  <c r="Y46" i="182" s="1"/>
  <c r="Z46" i="182" s="1"/>
  <c r="AJ45" i="182"/>
  <c r="V45" i="182"/>
  <c r="T45" i="182"/>
  <c r="AJ44" i="182"/>
  <c r="V44" i="182"/>
  <c r="T44" i="182"/>
  <c r="Y44" i="182" s="1"/>
  <c r="Z44" i="182" s="1"/>
  <c r="AJ43" i="182"/>
  <c r="V43" i="182"/>
  <c r="T43" i="182"/>
  <c r="Y43" i="182" s="1"/>
  <c r="Z43" i="182" s="1"/>
  <c r="AJ42" i="182"/>
  <c r="V42" i="182"/>
  <c r="T42" i="182"/>
  <c r="AJ41" i="182"/>
  <c r="V41" i="182"/>
  <c r="T41" i="182"/>
  <c r="Y41" i="182" s="1"/>
  <c r="Z41" i="182" s="1"/>
  <c r="AJ40" i="182"/>
  <c r="V40" i="182"/>
  <c r="T40" i="182"/>
  <c r="Y40" i="182" s="1"/>
  <c r="Z40" i="182" s="1"/>
  <c r="AJ39" i="182"/>
  <c r="V39" i="182"/>
  <c r="T39" i="182"/>
  <c r="Y39" i="182" s="1"/>
  <c r="Z39" i="182" s="1"/>
  <c r="AJ38" i="182"/>
  <c r="T38" i="182"/>
  <c r="AJ37" i="182"/>
  <c r="V37" i="182"/>
  <c r="T37" i="182"/>
  <c r="AJ36" i="182"/>
  <c r="T36" i="182"/>
  <c r="AJ35" i="182"/>
  <c r="V35" i="182"/>
  <c r="T35" i="182"/>
  <c r="Y35" i="182" s="1"/>
  <c r="Z35" i="182" s="1"/>
  <c r="AJ34" i="182"/>
  <c r="V34" i="182"/>
  <c r="T34" i="182"/>
  <c r="AJ33" i="182"/>
  <c r="T33" i="182"/>
  <c r="AJ32" i="182"/>
  <c r="T32" i="182"/>
  <c r="AJ31" i="182"/>
  <c r="T31" i="182"/>
  <c r="Y31" i="182" s="1"/>
  <c r="Z31" i="182" s="1"/>
  <c r="AJ30" i="182"/>
  <c r="T30" i="182"/>
  <c r="AJ29" i="182"/>
  <c r="T29" i="182"/>
  <c r="AJ28" i="182"/>
  <c r="T28" i="182"/>
  <c r="Y28" i="182" s="1"/>
  <c r="Z28" i="182" s="1"/>
  <c r="AJ27" i="182"/>
  <c r="T27" i="182"/>
  <c r="AJ26" i="182"/>
  <c r="V26" i="182"/>
  <c r="T26" i="182"/>
  <c r="Y26" i="182" s="1"/>
  <c r="Z26" i="182" s="1"/>
  <c r="AJ25" i="182"/>
  <c r="T25" i="182"/>
  <c r="AJ24" i="182"/>
  <c r="V24" i="182"/>
  <c r="T24" i="182"/>
  <c r="Y24" i="182" s="1"/>
  <c r="Z24" i="182" s="1"/>
  <c r="AJ23" i="182"/>
  <c r="V23" i="182"/>
  <c r="T23" i="182"/>
  <c r="Y23" i="182" s="1"/>
  <c r="Z23" i="182" s="1"/>
  <c r="AJ22" i="182"/>
  <c r="V22" i="182"/>
  <c r="T22" i="182"/>
  <c r="Y22" i="182" s="1"/>
  <c r="Z22" i="182" s="1"/>
  <c r="AJ21" i="182"/>
  <c r="V21" i="182"/>
  <c r="T21" i="182"/>
  <c r="AJ20" i="182"/>
  <c r="V20" i="182"/>
  <c r="T20" i="182"/>
  <c r="Y20" i="182" s="1"/>
  <c r="Z20" i="182" s="1"/>
  <c r="AJ19" i="182"/>
  <c r="V19" i="182"/>
  <c r="T19" i="182"/>
  <c r="AJ18" i="182"/>
  <c r="T18" i="182"/>
  <c r="AJ17" i="182"/>
  <c r="V17" i="182"/>
  <c r="T17" i="182"/>
  <c r="Y17" i="182" s="1"/>
  <c r="Z17" i="182" s="1"/>
  <c r="AJ16" i="182"/>
  <c r="V16" i="182"/>
  <c r="T16" i="182"/>
  <c r="Y16" i="182" s="1"/>
  <c r="Z16" i="182" s="1"/>
  <c r="AJ15" i="182"/>
  <c r="V15" i="182"/>
  <c r="T15" i="182"/>
  <c r="Y15" i="182" s="1"/>
  <c r="Z15" i="182" s="1"/>
  <c r="AJ14" i="182"/>
  <c r="V14" i="182"/>
  <c r="T14" i="182"/>
  <c r="Y14" i="182" s="1"/>
  <c r="Z14" i="182" s="1"/>
  <c r="AJ13" i="182"/>
  <c r="T13" i="182"/>
  <c r="AJ12" i="182"/>
  <c r="V12" i="182"/>
  <c r="T12" i="182"/>
  <c r="Y12" i="182" s="1"/>
  <c r="Z12" i="182" s="1"/>
  <c r="AJ11" i="182"/>
  <c r="V11" i="182"/>
  <c r="T11" i="182"/>
  <c r="AJ10" i="182"/>
  <c r="AC10" i="182"/>
  <c r="AB10" i="182"/>
  <c r="T10" i="182"/>
  <c r="A7" i="182"/>
  <c r="S36" i="179"/>
  <c r="R36" i="179"/>
  <c r="Q36" i="179"/>
  <c r="P36" i="179"/>
  <c r="O36" i="179"/>
  <c r="N36" i="179"/>
  <c r="M36" i="179"/>
  <c r="L36" i="179"/>
  <c r="K36" i="179"/>
  <c r="J36" i="179"/>
  <c r="I36" i="179"/>
  <c r="H36" i="179"/>
  <c r="G36" i="179"/>
  <c r="F36" i="179"/>
  <c r="E36" i="179"/>
  <c r="C36" i="179"/>
  <c r="Q913" i="5"/>
  <c r="Q914" i="5"/>
  <c r="AJ11" i="121"/>
  <c r="AJ12" i="121"/>
  <c r="AJ13" i="121"/>
  <c r="AJ14" i="121"/>
  <c r="AJ15" i="121"/>
  <c r="AJ16" i="121"/>
  <c r="AJ17" i="121"/>
  <c r="AJ18" i="121"/>
  <c r="AJ19" i="121"/>
  <c r="AJ20" i="121"/>
  <c r="AJ21" i="121"/>
  <c r="AJ22" i="121"/>
  <c r="AJ23" i="121"/>
  <c r="AJ24" i="121"/>
  <c r="AJ25" i="121"/>
  <c r="AJ26" i="121"/>
  <c r="AJ27" i="121"/>
  <c r="AJ28" i="121"/>
  <c r="AJ29" i="121"/>
  <c r="AJ30" i="121"/>
  <c r="AJ31" i="121"/>
  <c r="AJ32" i="121"/>
  <c r="AJ33" i="121"/>
  <c r="AJ34" i="121"/>
  <c r="AJ35" i="121"/>
  <c r="AJ36" i="121"/>
  <c r="AJ37" i="121"/>
  <c r="AJ38" i="121"/>
  <c r="AJ39" i="121"/>
  <c r="AJ40" i="121"/>
  <c r="AJ41" i="121"/>
  <c r="AJ42" i="121"/>
  <c r="AJ43" i="121"/>
  <c r="AJ44" i="121"/>
  <c r="AJ45" i="121"/>
  <c r="AJ46" i="121"/>
  <c r="AJ47" i="121"/>
  <c r="AJ48" i="121"/>
  <c r="AJ49" i="121"/>
  <c r="AJ50" i="121"/>
  <c r="AJ51" i="121"/>
  <c r="AJ52" i="121"/>
  <c r="AJ53" i="121"/>
  <c r="AJ54" i="121"/>
  <c r="AJ55" i="121"/>
  <c r="AJ56" i="121"/>
  <c r="AJ57" i="121"/>
  <c r="AJ58" i="121"/>
  <c r="AJ59" i="121"/>
  <c r="AJ60" i="121"/>
  <c r="AJ61" i="121"/>
  <c r="AJ62" i="121"/>
  <c r="AJ63" i="121"/>
  <c r="AJ64" i="121"/>
  <c r="AJ65" i="121"/>
  <c r="AJ66" i="121"/>
  <c r="AJ67" i="121"/>
  <c r="AJ68" i="121"/>
  <c r="AJ69" i="121"/>
  <c r="AJ70" i="121"/>
  <c r="AJ71" i="121"/>
  <c r="AJ72" i="121"/>
  <c r="AJ73" i="121"/>
  <c r="AJ74" i="121"/>
  <c r="AJ75" i="121"/>
  <c r="AJ76" i="121"/>
  <c r="AJ77" i="121"/>
  <c r="AJ10" i="121"/>
  <c r="AC10" i="121"/>
  <c r="AB10" i="121"/>
  <c r="V31" i="182" l="1"/>
  <c r="AA59" i="182"/>
  <c r="Z59" i="182"/>
  <c r="AA51" i="182"/>
  <c r="Z51" i="182"/>
  <c r="V18" i="182"/>
  <c r="Y18" i="182"/>
  <c r="Z18" i="182" s="1"/>
  <c r="Y13" i="182"/>
  <c r="Z13" i="182" s="1"/>
  <c r="V32" i="182"/>
  <c r="Y32" i="182"/>
  <c r="Z32" i="182" s="1"/>
  <c r="V25" i="182"/>
  <c r="Y25" i="182"/>
  <c r="Z25" i="182" s="1"/>
  <c r="Y27" i="182"/>
  <c r="Z27" i="182" s="1"/>
  <c r="Y29" i="182"/>
  <c r="Z29" i="182" s="1"/>
  <c r="V38" i="182"/>
  <c r="Y38" i="182"/>
  <c r="Z38" i="182" s="1"/>
  <c r="V33" i="182"/>
  <c r="Y33" i="182"/>
  <c r="Z33" i="182" s="1"/>
  <c r="Y61" i="182"/>
  <c r="Z61" i="182" s="1"/>
  <c r="V62" i="182"/>
  <c r="Y62" i="182"/>
  <c r="Z62" i="182" s="1"/>
  <c r="V10" i="182"/>
  <c r="Y10" i="182"/>
  <c r="Y45" i="182"/>
  <c r="Y53" i="182"/>
  <c r="Z53" i="182" s="1"/>
  <c r="Y34" i="182"/>
  <c r="Z34" i="182" s="1"/>
  <c r="V36" i="182"/>
  <c r="Y36" i="182"/>
  <c r="Z36" i="182" s="1"/>
  <c r="Y19" i="182"/>
  <c r="Z19" i="182" s="1"/>
  <c r="Y21" i="182"/>
  <c r="Z21" i="182" s="1"/>
  <c r="Y37" i="182"/>
  <c r="Z37" i="182" s="1"/>
  <c r="Y42" i="182"/>
  <c r="Z42" i="182" s="1"/>
  <c r="Y50" i="182"/>
  <c r="Y11" i="182"/>
  <c r="Z11" i="182" s="1"/>
  <c r="V30" i="182"/>
  <c r="Y30" i="182"/>
  <c r="Z30" i="182" s="1"/>
  <c r="Y67" i="182"/>
  <c r="Z67" i="182" s="1"/>
  <c r="V61" i="182"/>
  <c r="V13" i="182"/>
  <c r="V29" i="182"/>
  <c r="B1" i="180"/>
  <c r="B1" i="148"/>
  <c r="AA72" i="182"/>
  <c r="AA63" i="182"/>
  <c r="AA55" i="182"/>
  <c r="AA31" i="182"/>
  <c r="AA39" i="182"/>
  <c r="AA47" i="182"/>
  <c r="AA15" i="182"/>
  <c r="AA23" i="182"/>
  <c r="AA66" i="182"/>
  <c r="AA58" i="182"/>
  <c r="AA26" i="182"/>
  <c r="AI85" i="182"/>
  <c r="AA35" i="182"/>
  <c r="AA43" i="182"/>
  <c r="AA14" i="182"/>
  <c r="AA22" i="182"/>
  <c r="AA68" i="182"/>
  <c r="AC85" i="182"/>
  <c r="AC7" i="182" s="1"/>
  <c r="AB85" i="182"/>
  <c r="AB7" i="182" s="1"/>
  <c r="V27" i="182"/>
  <c r="AA16" i="182"/>
  <c r="AA24" i="182"/>
  <c r="AA40" i="182"/>
  <c r="AA73" i="182"/>
  <c r="AA56" i="182"/>
  <c r="AA32" i="182"/>
  <c r="AA48" i="182"/>
  <c r="AA64" i="182"/>
  <c r="AA28" i="182"/>
  <c r="AA61" i="182"/>
  <c r="AA44" i="182"/>
  <c r="AA54" i="182"/>
  <c r="AA33" i="182"/>
  <c r="AA49" i="182"/>
  <c r="AA65" i="182"/>
  <c r="AA70" i="182"/>
  <c r="AA57" i="182"/>
  <c r="AA12" i="182"/>
  <c r="AA60" i="182"/>
  <c r="AA11" i="182"/>
  <c r="AA52" i="182"/>
  <c r="AA20" i="182"/>
  <c r="AA71" i="182"/>
  <c r="AA17" i="182"/>
  <c r="AA53" i="182"/>
  <c r="AA69" i="182"/>
  <c r="AA41" i="182"/>
  <c r="AA46" i="182"/>
  <c r="AA74" i="182"/>
  <c r="T85" i="182"/>
  <c r="V65" i="182"/>
  <c r="T36" i="179"/>
  <c r="V28" i="182"/>
  <c r="V53" i="182"/>
  <c r="AB90" i="121"/>
  <c r="AB7" i="121" s="1"/>
  <c r="AC90" i="121"/>
  <c r="AC7" i="121" s="1"/>
  <c r="AA29" i="182" l="1"/>
  <c r="AA27" i="182"/>
  <c r="AA36" i="182"/>
  <c r="AA67" i="182"/>
  <c r="AA13" i="182"/>
  <c r="AA30" i="182"/>
  <c r="Z10" i="182"/>
  <c r="Y85" i="182"/>
  <c r="AA45" i="182"/>
  <c r="Z45" i="182"/>
  <c r="AA25" i="182"/>
  <c r="AA37" i="182"/>
  <c r="AA34" i="182"/>
  <c r="AA21" i="182"/>
  <c r="AA50" i="182"/>
  <c r="Z50" i="182"/>
  <c r="AA38" i="182"/>
  <c r="AA10" i="182"/>
  <c r="AA18" i="182"/>
  <c r="AA42" i="182"/>
  <c r="AA19" i="182"/>
  <c r="V85" i="182"/>
  <c r="AA62" i="182"/>
  <c r="AA5" i="182" s="1"/>
  <c r="C18" i="135"/>
  <c r="AA4" i="182" l="1"/>
  <c r="AA6" i="182"/>
  <c r="AA85" i="182"/>
  <c r="AA7" i="182" l="1"/>
  <c r="AA10" i="2"/>
  <c r="AB10" i="2"/>
  <c r="AA11" i="2"/>
  <c r="AB11" i="2"/>
  <c r="AA12" i="2"/>
  <c r="AB12" i="2"/>
  <c r="AA13" i="2"/>
  <c r="AB13" i="2"/>
  <c r="AA14" i="2"/>
  <c r="AB14" i="2"/>
  <c r="AA15" i="2"/>
  <c r="AB15" i="2"/>
  <c r="AA16" i="2"/>
  <c r="AB16" i="2"/>
  <c r="AA17" i="2"/>
  <c r="AB17" i="2"/>
  <c r="AA18" i="2"/>
  <c r="AB18" i="2"/>
  <c r="AA19" i="2"/>
  <c r="AB19" i="2"/>
  <c r="AA20" i="2"/>
  <c r="AB20" i="2"/>
  <c r="AA21" i="2"/>
  <c r="AB21" i="2"/>
  <c r="AA22" i="2"/>
  <c r="AB22" i="2"/>
  <c r="AA23" i="2"/>
  <c r="AB23" i="2"/>
  <c r="AA24" i="2"/>
  <c r="AB24" i="2"/>
  <c r="AA25" i="2"/>
  <c r="AB25" i="2"/>
  <c r="AA26" i="2"/>
  <c r="AB26" i="2"/>
  <c r="AA27" i="2"/>
  <c r="AB27" i="2"/>
  <c r="AA28" i="2"/>
  <c r="AB28" i="2"/>
  <c r="AA29" i="2"/>
  <c r="AB29" i="2"/>
  <c r="AA30" i="2"/>
  <c r="AB30" i="2"/>
  <c r="AA31" i="2"/>
  <c r="AB31" i="2"/>
  <c r="AA32" i="2"/>
  <c r="AB32" i="2"/>
  <c r="AA33" i="2"/>
  <c r="AB33" i="2"/>
  <c r="AA34" i="2"/>
  <c r="AB34" i="2"/>
  <c r="AA35" i="2"/>
  <c r="AB35" i="2"/>
  <c r="AA36" i="2"/>
  <c r="AB36" i="2"/>
  <c r="AA37" i="2"/>
  <c r="AB37" i="2"/>
  <c r="AA38" i="2"/>
  <c r="AB38" i="2"/>
  <c r="AA39" i="2"/>
  <c r="AB39" i="2"/>
  <c r="AA40" i="2"/>
  <c r="AB40" i="2"/>
  <c r="AA41" i="2"/>
  <c r="AB41" i="2"/>
  <c r="AA42" i="2"/>
  <c r="AB42" i="2"/>
  <c r="AA43" i="2"/>
  <c r="AB43" i="2"/>
  <c r="AA44" i="2"/>
  <c r="AB44" i="2"/>
  <c r="AA45" i="2"/>
  <c r="AB45" i="2"/>
  <c r="AA46" i="2"/>
  <c r="AB46" i="2"/>
  <c r="AA47" i="2"/>
  <c r="AB47" i="2"/>
  <c r="AA48" i="2"/>
  <c r="AB48" i="2"/>
  <c r="AA49" i="2"/>
  <c r="AB49" i="2"/>
  <c r="AA50" i="2"/>
  <c r="AB50" i="2"/>
  <c r="AA51" i="2"/>
  <c r="AB51" i="2"/>
  <c r="AA52" i="2"/>
  <c r="AB52" i="2"/>
  <c r="AA53" i="2"/>
  <c r="AB53" i="2"/>
  <c r="AA54" i="2"/>
  <c r="AB54" i="2"/>
  <c r="AA55" i="2"/>
  <c r="AB55" i="2"/>
  <c r="AA56" i="2"/>
  <c r="AB56" i="2"/>
  <c r="AA57" i="2"/>
  <c r="AB57" i="2"/>
  <c r="AA58" i="2"/>
  <c r="AB58" i="2"/>
  <c r="AA59" i="2"/>
  <c r="AB59" i="2"/>
  <c r="AA60" i="2"/>
  <c r="AB60" i="2"/>
  <c r="AA61" i="2"/>
  <c r="AB61" i="2"/>
  <c r="AA62" i="2"/>
  <c r="AB62" i="2"/>
  <c r="AA63" i="2"/>
  <c r="AB63" i="2"/>
  <c r="AA64" i="2"/>
  <c r="AB64" i="2"/>
  <c r="AA65" i="2"/>
  <c r="AB65" i="2"/>
  <c r="AA66" i="2"/>
  <c r="AB66" i="2"/>
  <c r="AA67" i="2"/>
  <c r="AB67" i="2"/>
  <c r="AA68" i="2"/>
  <c r="AB68" i="2"/>
  <c r="AA69" i="2"/>
  <c r="AB69" i="2"/>
  <c r="AA70" i="2"/>
  <c r="AB70" i="2"/>
  <c r="AA71" i="2"/>
  <c r="AB71" i="2"/>
  <c r="AA72" i="2"/>
  <c r="AB72" i="2"/>
  <c r="AA73" i="2"/>
  <c r="AB73" i="2"/>
  <c r="AA74" i="2"/>
  <c r="AB74" i="2"/>
  <c r="AA75" i="2"/>
  <c r="AB75" i="2"/>
  <c r="AA76" i="2"/>
  <c r="AB76" i="2"/>
  <c r="AA77" i="2"/>
  <c r="AB77" i="2"/>
  <c r="AA78" i="2"/>
  <c r="AB78" i="2"/>
  <c r="AA79" i="2"/>
  <c r="AB79" i="2"/>
  <c r="AA80" i="2"/>
  <c r="AB80" i="2"/>
  <c r="AA81" i="2"/>
  <c r="AB81" i="2"/>
  <c r="AA82" i="2"/>
  <c r="AB82" i="2"/>
  <c r="AA83" i="2"/>
  <c r="AB83" i="2"/>
  <c r="AA84" i="2"/>
  <c r="AB84" i="2"/>
  <c r="AA85" i="2"/>
  <c r="AB85" i="2"/>
  <c r="AA86" i="2"/>
  <c r="AB86" i="2"/>
  <c r="AA87" i="2"/>
  <c r="AB87" i="2"/>
  <c r="AA88" i="2"/>
  <c r="AB88" i="2"/>
  <c r="AA89" i="2"/>
  <c r="AB89" i="2"/>
  <c r="AA90" i="2"/>
  <c r="AB90" i="2"/>
  <c r="AA91" i="2"/>
  <c r="AB91" i="2"/>
  <c r="AA92" i="2"/>
  <c r="AB92" i="2"/>
  <c r="AA93" i="2"/>
  <c r="AB93" i="2"/>
  <c r="AA94" i="2"/>
  <c r="AB94" i="2"/>
  <c r="AA95" i="2"/>
  <c r="AB95" i="2"/>
  <c r="AA96" i="2"/>
  <c r="AB96" i="2"/>
  <c r="AA97" i="2"/>
  <c r="AB97" i="2"/>
  <c r="AA98" i="2"/>
  <c r="AB98" i="2"/>
  <c r="AA99" i="2"/>
  <c r="AB99" i="2"/>
  <c r="AA100" i="2"/>
  <c r="AB100" i="2"/>
  <c r="AA101" i="2"/>
  <c r="AB101" i="2"/>
  <c r="AA102" i="2"/>
  <c r="AB102" i="2"/>
  <c r="AA103" i="2"/>
  <c r="AB103" i="2"/>
  <c r="AA104" i="2"/>
  <c r="AB104" i="2"/>
  <c r="AA105" i="2"/>
  <c r="AB105" i="2"/>
  <c r="AA106" i="2"/>
  <c r="AB106" i="2"/>
  <c r="AA107" i="2"/>
  <c r="AB107" i="2"/>
  <c r="AA108" i="2"/>
  <c r="AB108" i="2"/>
  <c r="AA109" i="2"/>
  <c r="AB109" i="2"/>
  <c r="AA110" i="2"/>
  <c r="AB110" i="2"/>
  <c r="AA111" i="2"/>
  <c r="AB111" i="2"/>
  <c r="AA112" i="2"/>
  <c r="AB112" i="2"/>
  <c r="AA113" i="2"/>
  <c r="AB113" i="2"/>
  <c r="AA114" i="2"/>
  <c r="AB114" i="2"/>
  <c r="AA115" i="2"/>
  <c r="AB115" i="2"/>
  <c r="AA116" i="2"/>
  <c r="AB116" i="2"/>
  <c r="AA117" i="2"/>
  <c r="AB117" i="2"/>
  <c r="AA118" i="2"/>
  <c r="AB118" i="2"/>
  <c r="AA119" i="2"/>
  <c r="AB119" i="2"/>
  <c r="AA120" i="2"/>
  <c r="AB120" i="2"/>
  <c r="AA121" i="2"/>
  <c r="AB121" i="2"/>
  <c r="AA122" i="2"/>
  <c r="AB122" i="2"/>
  <c r="AA123" i="2"/>
  <c r="AB123" i="2"/>
  <c r="AA124" i="2"/>
  <c r="AB124" i="2"/>
  <c r="AA125" i="2"/>
  <c r="AB125" i="2"/>
  <c r="AA126" i="2"/>
  <c r="AB126" i="2"/>
  <c r="AA127" i="2"/>
  <c r="AB127" i="2"/>
  <c r="AA128" i="2"/>
  <c r="AB128" i="2"/>
  <c r="AA129" i="2"/>
  <c r="AB129" i="2"/>
  <c r="AA130" i="2"/>
  <c r="AB130" i="2"/>
  <c r="AA131" i="2"/>
  <c r="AB131" i="2"/>
  <c r="AA132" i="2"/>
  <c r="AB132" i="2"/>
  <c r="AA133" i="2"/>
  <c r="AB133" i="2"/>
  <c r="AA134" i="2"/>
  <c r="AB134" i="2"/>
  <c r="AA135" i="2"/>
  <c r="AB135" i="2"/>
  <c r="AA136" i="2"/>
  <c r="AB136" i="2"/>
  <c r="AA137" i="2"/>
  <c r="AB137" i="2"/>
  <c r="AA138" i="2"/>
  <c r="AB138" i="2"/>
  <c r="AA139" i="2"/>
  <c r="AB139" i="2"/>
  <c r="AA140" i="2"/>
  <c r="AB140" i="2"/>
  <c r="AA141" i="2"/>
  <c r="AB141" i="2"/>
  <c r="AA142" i="2"/>
  <c r="AB142" i="2"/>
  <c r="AA143" i="2"/>
  <c r="AB143" i="2"/>
  <c r="AA144" i="2"/>
  <c r="AB144" i="2"/>
  <c r="AA145" i="2"/>
  <c r="AB145" i="2"/>
  <c r="AA146" i="2"/>
  <c r="AB146" i="2"/>
  <c r="AA147" i="2"/>
  <c r="AB147" i="2"/>
  <c r="AA148" i="2"/>
  <c r="AB148" i="2"/>
  <c r="AA149" i="2"/>
  <c r="AB149" i="2"/>
  <c r="AA150" i="2"/>
  <c r="AB150" i="2"/>
  <c r="AA151" i="2"/>
  <c r="AB151" i="2"/>
  <c r="AA152" i="2"/>
  <c r="AB152" i="2"/>
  <c r="AA153" i="2"/>
  <c r="AB153" i="2"/>
  <c r="AA154" i="2"/>
  <c r="AB154" i="2"/>
  <c r="AA155" i="2"/>
  <c r="AB155" i="2"/>
  <c r="AA156" i="2"/>
  <c r="AB156" i="2"/>
  <c r="AA157" i="2"/>
  <c r="AB157" i="2"/>
  <c r="AA158" i="2"/>
  <c r="AB158" i="2"/>
  <c r="AA159" i="2"/>
  <c r="AB159" i="2"/>
  <c r="AA160" i="2"/>
  <c r="AB160" i="2"/>
  <c r="AA161" i="2"/>
  <c r="AB161" i="2"/>
  <c r="AA162" i="2"/>
  <c r="AB162" i="2"/>
  <c r="AA163" i="2"/>
  <c r="AB163" i="2"/>
  <c r="AA164" i="2"/>
  <c r="AB164" i="2"/>
  <c r="AA165" i="2"/>
  <c r="AB165" i="2"/>
  <c r="AA166" i="2"/>
  <c r="AB166" i="2"/>
  <c r="AA167" i="2"/>
  <c r="AB167" i="2"/>
  <c r="AA168" i="2"/>
  <c r="AB168" i="2"/>
  <c r="AA169" i="2"/>
  <c r="AB169" i="2"/>
  <c r="AA170" i="2"/>
  <c r="AB170" i="2"/>
  <c r="AA171" i="2"/>
  <c r="AB171" i="2"/>
  <c r="AA172" i="2"/>
  <c r="AB172" i="2"/>
  <c r="AA173" i="2"/>
  <c r="AB173" i="2"/>
  <c r="AA174" i="2"/>
  <c r="AB174" i="2"/>
  <c r="AA175" i="2"/>
  <c r="AB175" i="2"/>
  <c r="AA176" i="2"/>
  <c r="AB176" i="2"/>
  <c r="AA177" i="2"/>
  <c r="AB177" i="2"/>
  <c r="AA178" i="2"/>
  <c r="AB178" i="2"/>
  <c r="AA179" i="2"/>
  <c r="AB179" i="2"/>
  <c r="AA180" i="2"/>
  <c r="AB180" i="2"/>
  <c r="AA181" i="2"/>
  <c r="AB181" i="2"/>
  <c r="AA182" i="2"/>
  <c r="AB182" i="2"/>
  <c r="AA183" i="2"/>
  <c r="AB183" i="2"/>
  <c r="AA184" i="2"/>
  <c r="AB184" i="2"/>
  <c r="AA185" i="2"/>
  <c r="AB185" i="2"/>
  <c r="AA186" i="2"/>
  <c r="AB186" i="2"/>
  <c r="AA187" i="2"/>
  <c r="AB187" i="2"/>
  <c r="AA188" i="2"/>
  <c r="AB188" i="2"/>
  <c r="AA189" i="2"/>
  <c r="AB189" i="2"/>
  <c r="AA190" i="2"/>
  <c r="AB190" i="2"/>
  <c r="AA191" i="2"/>
  <c r="AB191" i="2"/>
  <c r="AA192" i="2"/>
  <c r="AB192" i="2"/>
  <c r="AA193" i="2"/>
  <c r="AB193" i="2"/>
  <c r="AA194" i="2"/>
  <c r="AB194" i="2"/>
  <c r="AA195" i="2"/>
  <c r="AB195" i="2"/>
  <c r="AA196" i="2"/>
  <c r="AB196" i="2"/>
  <c r="AA197" i="2"/>
  <c r="AB197" i="2"/>
  <c r="AA198" i="2"/>
  <c r="AB198" i="2"/>
  <c r="AA199" i="2"/>
  <c r="AB199" i="2"/>
  <c r="AA200" i="2"/>
  <c r="AB200" i="2"/>
  <c r="AA201" i="2"/>
  <c r="AB201" i="2"/>
  <c r="AA202" i="2"/>
  <c r="AB202" i="2"/>
  <c r="AA203" i="2"/>
  <c r="AB203" i="2"/>
  <c r="AA204" i="2"/>
  <c r="AB204" i="2"/>
  <c r="AA205" i="2"/>
  <c r="AB205" i="2"/>
  <c r="AA206" i="2"/>
  <c r="AB206" i="2"/>
  <c r="AA207" i="2"/>
  <c r="AB207" i="2"/>
  <c r="AA208" i="2"/>
  <c r="AB208" i="2"/>
  <c r="AA209" i="2"/>
  <c r="AB209" i="2"/>
  <c r="AA210" i="2"/>
  <c r="AB210" i="2"/>
  <c r="AA211" i="2"/>
  <c r="AB211" i="2"/>
  <c r="AA212" i="2"/>
  <c r="AB212" i="2"/>
  <c r="AA213" i="2"/>
  <c r="AB213" i="2"/>
  <c r="AA214" i="2"/>
  <c r="AB214" i="2"/>
  <c r="AA215" i="2"/>
  <c r="AB215" i="2"/>
  <c r="AA216" i="2"/>
  <c r="AB216" i="2"/>
  <c r="AA217" i="2"/>
  <c r="AB217" i="2"/>
  <c r="AA218" i="2"/>
  <c r="AB218" i="2"/>
  <c r="AA219" i="2"/>
  <c r="AB219" i="2"/>
  <c r="AA220" i="2"/>
  <c r="AB220" i="2"/>
  <c r="AA221" i="2"/>
  <c r="AB221" i="2"/>
  <c r="AA222" i="2"/>
  <c r="AB222" i="2"/>
  <c r="AA223" i="2"/>
  <c r="AB223" i="2"/>
  <c r="AA224" i="2"/>
  <c r="AB224" i="2"/>
  <c r="AA225" i="2"/>
  <c r="AB225" i="2"/>
  <c r="AA226" i="2"/>
  <c r="AB226" i="2"/>
  <c r="AA227" i="2"/>
  <c r="AB227" i="2"/>
  <c r="AA228" i="2"/>
  <c r="AB228" i="2"/>
  <c r="AA229" i="2"/>
  <c r="AB229" i="2"/>
  <c r="AA230" i="2"/>
  <c r="AB230" i="2"/>
  <c r="AA231" i="2"/>
  <c r="AB231" i="2"/>
  <c r="AA232" i="2"/>
  <c r="AB232" i="2"/>
  <c r="AA233" i="2"/>
  <c r="AB233" i="2"/>
  <c r="AA234" i="2"/>
  <c r="AB234" i="2"/>
  <c r="AA235" i="2"/>
  <c r="AB235" i="2"/>
  <c r="AA236" i="2"/>
  <c r="AB236" i="2"/>
  <c r="AA237" i="2"/>
  <c r="AB237" i="2"/>
  <c r="AA238" i="2"/>
  <c r="AB238" i="2"/>
  <c r="AA239" i="2"/>
  <c r="AB239" i="2"/>
  <c r="AA240" i="2"/>
  <c r="AB240" i="2"/>
  <c r="AA241" i="2"/>
  <c r="AB241" i="2"/>
  <c r="AA242" i="2"/>
  <c r="AB242" i="2"/>
  <c r="AA243" i="2"/>
  <c r="AB243" i="2"/>
  <c r="AA244" i="2"/>
  <c r="AB244" i="2"/>
  <c r="AA245" i="2"/>
  <c r="AB245" i="2"/>
  <c r="AA246" i="2"/>
  <c r="AB246" i="2"/>
  <c r="AA247" i="2"/>
  <c r="AB247" i="2"/>
  <c r="AA248" i="2"/>
  <c r="AB248" i="2"/>
  <c r="AA249" i="2"/>
  <c r="AB249" i="2"/>
  <c r="AA250" i="2"/>
  <c r="AB250" i="2"/>
  <c r="AA251" i="2"/>
  <c r="AB251" i="2"/>
  <c r="AA252" i="2"/>
  <c r="AB252" i="2"/>
  <c r="AA253" i="2"/>
  <c r="AB253" i="2"/>
  <c r="AA254" i="2"/>
  <c r="AB254" i="2"/>
  <c r="AA255" i="2"/>
  <c r="AB255" i="2"/>
  <c r="AA256" i="2"/>
  <c r="AB256" i="2"/>
  <c r="AA257" i="2"/>
  <c r="AB257" i="2"/>
  <c r="AA258" i="2"/>
  <c r="AB258" i="2"/>
  <c r="AA259" i="2"/>
  <c r="AB259" i="2"/>
  <c r="AA260" i="2"/>
  <c r="AB260" i="2"/>
  <c r="AA261" i="2"/>
  <c r="AB261" i="2"/>
  <c r="AA262" i="2"/>
  <c r="AB262" i="2"/>
  <c r="AA263" i="2"/>
  <c r="AB263" i="2"/>
  <c r="AA264" i="2"/>
  <c r="AB264" i="2"/>
  <c r="AA265" i="2"/>
  <c r="AB265" i="2"/>
  <c r="AA266" i="2"/>
  <c r="AB266" i="2"/>
  <c r="AA267" i="2"/>
  <c r="AB267" i="2"/>
  <c r="AA268" i="2"/>
  <c r="AB268" i="2"/>
  <c r="AA269" i="2"/>
  <c r="AB269" i="2"/>
  <c r="AA270" i="2"/>
  <c r="AB270" i="2"/>
  <c r="AA271" i="2"/>
  <c r="AB271" i="2"/>
  <c r="AA272" i="2"/>
  <c r="AB272" i="2"/>
  <c r="AA273" i="2"/>
  <c r="AB273" i="2"/>
  <c r="AA274" i="2"/>
  <c r="AB274" i="2"/>
  <c r="AA275" i="2"/>
  <c r="AB275" i="2"/>
  <c r="AA276" i="2"/>
  <c r="AB276" i="2"/>
  <c r="AA277" i="2"/>
  <c r="AB277" i="2"/>
  <c r="AA278" i="2"/>
  <c r="AB278" i="2"/>
  <c r="AA279" i="2"/>
  <c r="AB279" i="2"/>
  <c r="AA280" i="2"/>
  <c r="AB280" i="2"/>
  <c r="AA281" i="2"/>
  <c r="AB281" i="2"/>
  <c r="AA282" i="2"/>
  <c r="AB282" i="2"/>
  <c r="AA283" i="2"/>
  <c r="AB283" i="2"/>
  <c r="AA284" i="2"/>
  <c r="AB284" i="2"/>
  <c r="AA285" i="2"/>
  <c r="AB285" i="2"/>
  <c r="AA286" i="2"/>
  <c r="AB286" i="2"/>
  <c r="AA287" i="2"/>
  <c r="AB287" i="2"/>
  <c r="AA288" i="2"/>
  <c r="AB288" i="2"/>
  <c r="AA289" i="2"/>
  <c r="AB289" i="2"/>
  <c r="AA290" i="2"/>
  <c r="AB290" i="2"/>
  <c r="AA291" i="2"/>
  <c r="AB291" i="2"/>
  <c r="AA292" i="2"/>
  <c r="AB292" i="2"/>
  <c r="AA293" i="2"/>
  <c r="AB293" i="2"/>
  <c r="AA294" i="2"/>
  <c r="AB294" i="2"/>
  <c r="AA295" i="2"/>
  <c r="AB295" i="2"/>
  <c r="AA296" i="2"/>
  <c r="AB296" i="2"/>
  <c r="AA297" i="2"/>
  <c r="AB297" i="2"/>
  <c r="AA298" i="2"/>
  <c r="AB298" i="2"/>
  <c r="AA299" i="2"/>
  <c r="AB299" i="2"/>
  <c r="AA300" i="2"/>
  <c r="AB300" i="2"/>
  <c r="AA301" i="2"/>
  <c r="AB301" i="2"/>
  <c r="AA302" i="2"/>
  <c r="AB302" i="2"/>
  <c r="AA303" i="2"/>
  <c r="AB303" i="2"/>
  <c r="AA304" i="2"/>
  <c r="AB304" i="2"/>
  <c r="AA305" i="2"/>
  <c r="AB305" i="2"/>
  <c r="AA306" i="2"/>
  <c r="AB306" i="2"/>
  <c r="AA307" i="2"/>
  <c r="AB307" i="2"/>
  <c r="AA308" i="2"/>
  <c r="AB308" i="2"/>
  <c r="AA309" i="2"/>
  <c r="AB309" i="2"/>
  <c r="AA310" i="2"/>
  <c r="AB310" i="2"/>
  <c r="AA311" i="2"/>
  <c r="AB311" i="2"/>
  <c r="AA312" i="2"/>
  <c r="AB312" i="2"/>
  <c r="AA313" i="2"/>
  <c r="AB313" i="2"/>
  <c r="AA314" i="2"/>
  <c r="AB314" i="2"/>
  <c r="AA315" i="2"/>
  <c r="AB315" i="2"/>
  <c r="AA316" i="2"/>
  <c r="AB316" i="2"/>
  <c r="AA317" i="2"/>
  <c r="AB317" i="2"/>
  <c r="AA318" i="2"/>
  <c r="AB318" i="2"/>
  <c r="AA319" i="2"/>
  <c r="AB319" i="2"/>
  <c r="AA320" i="2"/>
  <c r="AB320" i="2"/>
  <c r="AA321" i="2"/>
  <c r="AB321" i="2"/>
  <c r="AA322" i="2"/>
  <c r="AB322" i="2"/>
  <c r="AA323" i="2"/>
  <c r="AB323" i="2"/>
  <c r="AA324" i="2"/>
  <c r="AB324" i="2"/>
  <c r="AA325" i="2"/>
  <c r="AB325" i="2"/>
  <c r="AA326" i="2"/>
  <c r="AB326" i="2"/>
  <c r="AA327" i="2"/>
  <c r="AB327" i="2"/>
  <c r="AA328" i="2"/>
  <c r="AB328" i="2"/>
  <c r="AA329" i="2"/>
  <c r="AB329" i="2"/>
  <c r="AA330" i="2"/>
  <c r="AB330" i="2"/>
  <c r="AA331" i="2"/>
  <c r="AB331" i="2"/>
  <c r="AA332" i="2"/>
  <c r="AB332" i="2"/>
  <c r="AA333" i="2"/>
  <c r="AB333" i="2"/>
  <c r="AA334" i="2"/>
  <c r="AB334" i="2"/>
  <c r="AA335" i="2"/>
  <c r="AB335" i="2"/>
  <c r="AA336" i="2"/>
  <c r="AB336" i="2"/>
  <c r="AA337" i="2"/>
  <c r="AB337" i="2"/>
  <c r="AA338" i="2"/>
  <c r="AB338" i="2"/>
  <c r="AA339" i="2"/>
  <c r="AB339" i="2"/>
  <c r="AA340" i="2"/>
  <c r="AB340" i="2"/>
  <c r="AA341" i="2"/>
  <c r="AB341" i="2"/>
  <c r="AA342" i="2"/>
  <c r="AB342" i="2"/>
  <c r="AA343" i="2"/>
  <c r="AB343" i="2"/>
  <c r="AA344" i="2"/>
  <c r="AB344" i="2"/>
  <c r="AA345" i="2"/>
  <c r="AB345" i="2"/>
  <c r="AA346" i="2"/>
  <c r="AB346" i="2"/>
  <c r="AA347" i="2"/>
  <c r="AB347" i="2"/>
  <c r="AA348" i="2"/>
  <c r="AB348" i="2"/>
  <c r="AA349" i="2"/>
  <c r="AB349" i="2"/>
  <c r="AA350" i="2"/>
  <c r="AB350" i="2"/>
  <c r="AA351" i="2"/>
  <c r="AB351" i="2"/>
  <c r="AA352" i="2"/>
  <c r="AB352" i="2"/>
  <c r="AA353" i="2"/>
  <c r="AB353" i="2"/>
  <c r="AA354" i="2"/>
  <c r="AB354" i="2"/>
  <c r="AA355" i="2"/>
  <c r="AB355" i="2"/>
  <c r="AA356" i="2"/>
  <c r="AB356" i="2"/>
  <c r="AA357" i="2"/>
  <c r="AB357" i="2"/>
  <c r="AA358" i="2"/>
  <c r="AB358" i="2"/>
  <c r="AA359" i="2"/>
  <c r="AB359" i="2"/>
  <c r="AA360" i="2"/>
  <c r="AB360" i="2"/>
  <c r="AA361" i="2"/>
  <c r="AB361" i="2"/>
  <c r="AA362" i="2"/>
  <c r="AB362" i="2"/>
  <c r="AA363" i="2"/>
  <c r="AB363" i="2"/>
  <c r="AA364" i="2"/>
  <c r="AB364" i="2"/>
  <c r="AA365" i="2"/>
  <c r="AB365" i="2"/>
  <c r="AA366" i="2"/>
  <c r="AB366" i="2"/>
  <c r="AA367" i="2"/>
  <c r="AB367" i="2"/>
  <c r="AA368" i="2"/>
  <c r="AB368" i="2"/>
  <c r="AA369" i="2"/>
  <c r="AB369" i="2"/>
  <c r="AA370" i="2"/>
  <c r="AB370" i="2"/>
  <c r="AA371" i="2"/>
  <c r="AB371" i="2"/>
  <c r="AA372" i="2"/>
  <c r="AB372" i="2"/>
  <c r="AA373" i="2"/>
  <c r="AB373" i="2"/>
  <c r="AA374" i="2"/>
  <c r="AB374" i="2"/>
  <c r="AA375" i="2"/>
  <c r="AB375" i="2"/>
  <c r="AA376" i="2"/>
  <c r="AB376" i="2"/>
  <c r="AA377" i="2"/>
  <c r="AB377" i="2"/>
  <c r="AA378" i="2"/>
  <c r="AB378" i="2"/>
  <c r="AA379" i="2"/>
  <c r="AB379" i="2"/>
  <c r="AA380" i="2"/>
  <c r="AB380" i="2"/>
  <c r="AA381" i="2"/>
  <c r="AB381" i="2"/>
  <c r="AA382" i="2"/>
  <c r="AB382" i="2"/>
  <c r="AA383" i="2"/>
  <c r="AB383" i="2"/>
  <c r="AA384" i="2"/>
  <c r="AB384" i="2"/>
  <c r="AA385" i="2"/>
  <c r="AB385" i="2"/>
  <c r="AA386" i="2"/>
  <c r="AB386" i="2"/>
  <c r="AA387" i="2"/>
  <c r="AB387" i="2"/>
  <c r="AA388" i="2"/>
  <c r="AB388" i="2"/>
  <c r="AA389" i="2"/>
  <c r="AB389" i="2"/>
  <c r="AA390" i="2"/>
  <c r="AB390" i="2"/>
  <c r="AA391" i="2"/>
  <c r="AB391" i="2"/>
  <c r="AA392" i="2"/>
  <c r="AB392" i="2"/>
  <c r="AA393" i="2"/>
  <c r="AB393" i="2"/>
  <c r="AA394" i="2"/>
  <c r="AB394" i="2"/>
  <c r="AA395" i="2"/>
  <c r="AB395" i="2"/>
  <c r="AA396" i="2"/>
  <c r="AB396" i="2"/>
  <c r="AA397" i="2"/>
  <c r="AB397" i="2"/>
  <c r="AA398" i="2"/>
  <c r="AB398" i="2"/>
  <c r="AA399" i="2"/>
  <c r="AB399" i="2"/>
  <c r="AA400" i="2"/>
  <c r="AB400" i="2"/>
  <c r="AA401" i="2"/>
  <c r="AB401" i="2"/>
  <c r="AA402" i="2"/>
  <c r="AB402" i="2"/>
  <c r="AA403" i="2"/>
  <c r="AB403" i="2"/>
  <c r="AA404" i="2"/>
  <c r="AB404" i="2"/>
  <c r="AA405" i="2"/>
  <c r="AB405" i="2"/>
  <c r="AA406" i="2"/>
  <c r="AB406" i="2"/>
  <c r="AA407" i="2"/>
  <c r="AB407" i="2"/>
  <c r="AA408" i="2"/>
  <c r="AB408" i="2"/>
  <c r="AA409" i="2"/>
  <c r="AB409" i="2"/>
  <c r="AA410" i="2"/>
  <c r="AB410" i="2"/>
  <c r="AA411" i="2"/>
  <c r="AB411" i="2"/>
  <c r="AA412" i="2"/>
  <c r="AB412" i="2"/>
  <c r="AA413" i="2"/>
  <c r="AB413" i="2"/>
  <c r="AA414" i="2"/>
  <c r="AB414" i="2"/>
  <c r="AA415" i="2"/>
  <c r="AB415" i="2"/>
  <c r="AA416" i="2"/>
  <c r="AB416" i="2"/>
  <c r="AA417" i="2"/>
  <c r="AB417" i="2"/>
  <c r="AA418" i="2"/>
  <c r="AB418" i="2"/>
  <c r="AA419" i="2"/>
  <c r="AB419" i="2"/>
  <c r="AA420" i="2"/>
  <c r="AB420" i="2"/>
  <c r="AA421" i="2"/>
  <c r="AB421" i="2"/>
  <c r="AA422" i="2"/>
  <c r="AB422" i="2"/>
  <c r="AA423" i="2"/>
  <c r="AB423" i="2"/>
  <c r="AA424" i="2"/>
  <c r="AB424" i="2"/>
  <c r="AA425" i="2"/>
  <c r="AB425" i="2"/>
  <c r="AA426" i="2"/>
  <c r="AB426" i="2"/>
  <c r="AA427" i="2"/>
  <c r="AB427" i="2"/>
  <c r="AA428" i="2"/>
  <c r="AB428" i="2"/>
  <c r="AA429" i="2"/>
  <c r="AB429" i="2"/>
  <c r="AA430" i="2"/>
  <c r="AB430" i="2"/>
  <c r="AA431" i="2"/>
  <c r="AB431" i="2"/>
  <c r="AA432" i="2"/>
  <c r="AB432" i="2"/>
  <c r="AA433" i="2"/>
  <c r="AB433" i="2"/>
  <c r="AA434" i="2"/>
  <c r="AB434" i="2"/>
  <c r="AA435" i="2"/>
  <c r="AB435" i="2"/>
  <c r="AA436" i="2"/>
  <c r="AB436" i="2"/>
  <c r="AA437" i="2"/>
  <c r="AB437" i="2"/>
  <c r="AA438" i="2"/>
  <c r="AB438" i="2"/>
  <c r="AA439" i="2"/>
  <c r="AB439" i="2"/>
  <c r="AA440" i="2"/>
  <c r="AB440" i="2"/>
  <c r="AA441" i="2"/>
  <c r="AB441" i="2"/>
  <c r="AA442" i="2"/>
  <c r="AB442" i="2"/>
  <c r="AA443" i="2"/>
  <c r="AB443" i="2"/>
  <c r="AA444" i="2"/>
  <c r="AB444" i="2"/>
  <c r="AA445" i="2"/>
  <c r="AB445" i="2"/>
  <c r="AA446" i="2"/>
  <c r="AB446" i="2"/>
  <c r="AA447" i="2"/>
  <c r="AB447" i="2"/>
  <c r="AA448" i="2"/>
  <c r="AB448" i="2"/>
  <c r="AA449" i="2"/>
  <c r="AB449" i="2"/>
  <c r="AA450" i="2"/>
  <c r="AB450" i="2"/>
  <c r="AA451" i="2"/>
  <c r="AB451" i="2"/>
  <c r="AA452" i="2"/>
  <c r="AB452" i="2"/>
  <c r="AA453" i="2"/>
  <c r="AB453" i="2"/>
  <c r="AA454" i="2"/>
  <c r="AB454" i="2"/>
  <c r="AA455" i="2"/>
  <c r="AB455" i="2"/>
  <c r="AA456" i="2"/>
  <c r="AB456" i="2"/>
  <c r="AA457" i="2"/>
  <c r="AB457" i="2"/>
  <c r="AA458" i="2"/>
  <c r="AB458" i="2"/>
  <c r="AA459" i="2"/>
  <c r="AB459" i="2"/>
  <c r="AA460" i="2"/>
  <c r="AB460" i="2"/>
  <c r="AA461" i="2"/>
  <c r="AB461" i="2"/>
  <c r="AA462" i="2"/>
  <c r="AB462" i="2"/>
  <c r="AA463" i="2"/>
  <c r="AB463" i="2"/>
  <c r="AA464" i="2"/>
  <c r="AB464" i="2"/>
  <c r="AA465" i="2"/>
  <c r="AB465" i="2"/>
  <c r="AA466" i="2"/>
  <c r="AB466" i="2"/>
  <c r="AA467" i="2"/>
  <c r="AB467" i="2"/>
  <c r="AA468" i="2"/>
  <c r="AB468" i="2"/>
  <c r="AA469" i="2"/>
  <c r="AB469" i="2"/>
  <c r="AA470" i="2"/>
  <c r="AB470" i="2"/>
  <c r="AA471" i="2"/>
  <c r="AB471" i="2"/>
  <c r="AA472" i="2"/>
  <c r="AB472" i="2"/>
  <c r="AA473" i="2"/>
  <c r="AB473" i="2"/>
  <c r="AA474" i="2"/>
  <c r="AB474" i="2"/>
  <c r="AA475" i="2"/>
  <c r="AB475" i="2"/>
  <c r="AA476" i="2"/>
  <c r="AB476" i="2"/>
  <c r="AA477" i="2"/>
  <c r="AB477" i="2"/>
  <c r="AA478" i="2"/>
  <c r="AB478" i="2"/>
  <c r="AA479" i="2"/>
  <c r="AB479" i="2"/>
  <c r="AA480" i="2"/>
  <c r="AB480" i="2"/>
  <c r="AA481" i="2"/>
  <c r="AB481" i="2"/>
  <c r="AA482" i="2"/>
  <c r="AB482" i="2"/>
  <c r="AA483" i="2"/>
  <c r="AB483" i="2"/>
  <c r="AA484" i="2"/>
  <c r="AB484" i="2"/>
  <c r="AA485" i="2"/>
  <c r="AB485" i="2"/>
  <c r="AA486" i="2"/>
  <c r="AB486" i="2"/>
  <c r="AA487" i="2"/>
  <c r="AB487" i="2"/>
  <c r="AA488" i="2"/>
  <c r="AB488" i="2"/>
  <c r="AA489" i="2"/>
  <c r="AB489" i="2"/>
  <c r="AA490" i="2"/>
  <c r="AB490" i="2"/>
  <c r="AA491" i="2"/>
  <c r="AB491" i="2"/>
  <c r="AA492" i="2"/>
  <c r="AB492" i="2"/>
  <c r="AA493" i="2"/>
  <c r="AB493" i="2"/>
  <c r="AA494" i="2"/>
  <c r="AB494" i="2"/>
  <c r="AA495" i="2"/>
  <c r="AB495" i="2"/>
  <c r="AA496" i="2"/>
  <c r="AB496" i="2"/>
  <c r="AA497" i="2"/>
  <c r="AB497" i="2"/>
  <c r="AA498" i="2"/>
  <c r="AB498" i="2"/>
  <c r="AA499" i="2"/>
  <c r="AB499" i="2"/>
  <c r="AA500" i="2"/>
  <c r="AB500" i="2"/>
  <c r="AA501" i="2"/>
  <c r="AB501" i="2"/>
  <c r="AA502" i="2"/>
  <c r="AB502" i="2"/>
  <c r="AA503" i="2"/>
  <c r="AB503" i="2"/>
  <c r="AA504" i="2"/>
  <c r="AB504" i="2"/>
  <c r="AA505" i="2"/>
  <c r="AB505" i="2"/>
  <c r="AA506" i="2"/>
  <c r="AB506" i="2"/>
  <c r="AA507" i="2"/>
  <c r="AB507" i="2"/>
  <c r="AA508" i="2"/>
  <c r="AB508" i="2"/>
  <c r="AA509" i="2"/>
  <c r="AB509" i="2"/>
  <c r="AA510" i="2"/>
  <c r="AB510" i="2"/>
  <c r="AA511" i="2"/>
  <c r="AB511" i="2"/>
  <c r="AA512" i="2"/>
  <c r="AB512" i="2"/>
  <c r="AA513" i="2"/>
  <c r="AB513" i="2"/>
  <c r="AA514" i="2"/>
  <c r="AB514" i="2"/>
  <c r="AA515" i="2"/>
  <c r="AB515" i="2"/>
  <c r="AA516" i="2"/>
  <c r="AB516" i="2"/>
  <c r="AA517" i="2"/>
  <c r="AB517" i="2"/>
  <c r="AA518" i="2"/>
  <c r="AB518" i="2"/>
  <c r="AA519" i="2"/>
  <c r="AB519" i="2"/>
  <c r="AA520" i="2"/>
  <c r="AB520" i="2"/>
  <c r="AA521" i="2"/>
  <c r="AB521" i="2"/>
  <c r="AA522" i="2"/>
  <c r="AB522" i="2"/>
  <c r="AA523" i="2"/>
  <c r="AB523" i="2"/>
  <c r="AA524" i="2"/>
  <c r="AB524" i="2"/>
  <c r="AA525" i="2"/>
  <c r="AB525" i="2"/>
  <c r="AA526" i="2"/>
  <c r="AB526" i="2"/>
  <c r="AA527" i="2"/>
  <c r="AB527" i="2"/>
  <c r="AA528" i="2"/>
  <c r="AB528" i="2"/>
  <c r="AA529" i="2"/>
  <c r="AB529" i="2"/>
  <c r="AA530" i="2"/>
  <c r="AB530" i="2"/>
  <c r="AA531" i="2"/>
  <c r="AB531" i="2"/>
  <c r="AA532" i="2"/>
  <c r="AB532" i="2"/>
  <c r="AA533" i="2"/>
  <c r="AB533" i="2"/>
  <c r="AA534" i="2"/>
  <c r="AB534" i="2"/>
  <c r="AA535" i="2"/>
  <c r="AB535" i="2"/>
  <c r="AA536" i="2"/>
  <c r="AB536" i="2"/>
  <c r="AA537" i="2"/>
  <c r="AB537" i="2"/>
  <c r="AA538" i="2"/>
  <c r="AB538" i="2"/>
  <c r="AA539" i="2"/>
  <c r="AB539" i="2"/>
  <c r="AA540" i="2"/>
  <c r="AB540" i="2"/>
  <c r="AA541" i="2"/>
  <c r="AB541" i="2"/>
  <c r="AA542" i="2"/>
  <c r="AB542" i="2"/>
  <c r="AA543" i="2"/>
  <c r="AB543" i="2"/>
  <c r="AA544" i="2"/>
  <c r="AB544" i="2"/>
  <c r="AA545" i="2"/>
  <c r="AB545" i="2"/>
  <c r="AA546" i="2"/>
  <c r="AB546" i="2"/>
  <c r="AA547" i="2"/>
  <c r="AB547" i="2"/>
  <c r="AA548" i="2"/>
  <c r="AB548" i="2"/>
  <c r="AA549" i="2"/>
  <c r="AB549" i="2"/>
  <c r="AA550" i="2"/>
  <c r="AB550" i="2"/>
  <c r="AA551" i="2"/>
  <c r="AB551" i="2"/>
  <c r="AA552" i="2"/>
  <c r="AB552" i="2"/>
  <c r="AA553" i="2"/>
  <c r="AB553" i="2"/>
  <c r="AA554" i="2"/>
  <c r="AB554" i="2"/>
  <c r="AA555" i="2"/>
  <c r="AB555" i="2"/>
  <c r="AA556" i="2"/>
  <c r="AB556" i="2"/>
  <c r="AA557" i="2"/>
  <c r="AB557" i="2"/>
  <c r="AA558" i="2"/>
  <c r="AB558" i="2"/>
  <c r="AA559" i="2"/>
  <c r="AB559" i="2"/>
  <c r="AA560" i="2"/>
  <c r="AB560" i="2"/>
  <c r="AA561" i="2"/>
  <c r="AB561" i="2"/>
  <c r="AA562" i="2"/>
  <c r="AB562" i="2"/>
  <c r="AA563" i="2"/>
  <c r="AB563" i="2"/>
  <c r="AA564" i="2"/>
  <c r="AB564" i="2"/>
  <c r="AA565" i="2"/>
  <c r="AB565" i="2"/>
  <c r="AA566" i="2"/>
  <c r="AB566" i="2"/>
  <c r="AA567" i="2"/>
  <c r="AB567" i="2"/>
  <c r="AA568" i="2"/>
  <c r="AB568" i="2"/>
  <c r="AA569" i="2"/>
  <c r="AB569" i="2"/>
  <c r="AA570" i="2"/>
  <c r="AB570" i="2"/>
  <c r="AA571" i="2"/>
  <c r="AB571" i="2"/>
  <c r="AA572" i="2"/>
  <c r="AB572" i="2"/>
  <c r="AA573" i="2"/>
  <c r="AB573" i="2"/>
  <c r="AA574" i="2"/>
  <c r="AB574" i="2"/>
  <c r="AA575" i="2"/>
  <c r="AB575" i="2"/>
  <c r="AA576" i="2"/>
  <c r="AB576" i="2"/>
  <c r="AA577" i="2"/>
  <c r="AB577" i="2"/>
  <c r="AA578" i="2"/>
  <c r="AB578" i="2"/>
  <c r="AA579" i="2"/>
  <c r="AB579" i="2"/>
  <c r="AA580" i="2"/>
  <c r="AB580" i="2"/>
  <c r="AA581" i="2"/>
  <c r="AB581" i="2"/>
  <c r="AA582" i="2"/>
  <c r="AB582" i="2"/>
  <c r="AA583" i="2"/>
  <c r="AB583" i="2"/>
  <c r="AA584" i="2"/>
  <c r="AB584" i="2"/>
  <c r="AA585" i="2"/>
  <c r="AB585" i="2"/>
  <c r="AA586" i="2"/>
  <c r="AB586" i="2"/>
  <c r="AA587" i="2"/>
  <c r="AB587" i="2"/>
  <c r="AA588" i="2"/>
  <c r="AB588" i="2"/>
  <c r="AA589" i="2"/>
  <c r="AB589" i="2"/>
  <c r="AA590" i="2"/>
  <c r="AB590" i="2"/>
  <c r="AA591" i="2"/>
  <c r="AB591" i="2"/>
  <c r="AA592" i="2"/>
  <c r="AB592" i="2"/>
  <c r="AA593" i="2"/>
  <c r="AB593" i="2"/>
  <c r="AA594" i="2"/>
  <c r="AB594" i="2"/>
  <c r="AA595" i="2"/>
  <c r="AB595" i="2"/>
  <c r="AA596" i="2"/>
  <c r="AB596" i="2"/>
  <c r="AA597" i="2"/>
  <c r="AB597" i="2"/>
  <c r="AA598" i="2"/>
  <c r="AB598" i="2"/>
  <c r="AA599" i="2"/>
  <c r="AB599" i="2"/>
  <c r="AA600" i="2"/>
  <c r="AB600" i="2"/>
  <c r="AA601" i="2"/>
  <c r="AB601" i="2"/>
  <c r="AA602" i="2"/>
  <c r="AB602" i="2"/>
  <c r="AA603" i="2"/>
  <c r="AB603" i="2"/>
  <c r="AA604" i="2"/>
  <c r="AB604" i="2"/>
  <c r="AA605" i="2"/>
  <c r="AB605" i="2"/>
  <c r="AA606" i="2"/>
  <c r="AB606" i="2"/>
  <c r="AA607" i="2"/>
  <c r="AB607" i="2"/>
  <c r="AA608" i="2"/>
  <c r="AB608" i="2"/>
  <c r="AA609" i="2"/>
  <c r="AB609" i="2"/>
  <c r="AA610" i="2"/>
  <c r="AB610" i="2"/>
  <c r="AA611" i="2"/>
  <c r="AB611" i="2"/>
  <c r="AA612" i="2"/>
  <c r="AB612" i="2"/>
  <c r="AA613" i="2"/>
  <c r="AB613" i="2"/>
  <c r="AA614" i="2"/>
  <c r="AB614" i="2"/>
  <c r="AA615" i="2"/>
  <c r="AB615" i="2"/>
  <c r="AA616" i="2"/>
  <c r="AB616" i="2"/>
  <c r="AA617" i="2"/>
  <c r="AB617" i="2"/>
  <c r="AA618" i="2"/>
  <c r="AB618" i="2"/>
  <c r="AA619" i="2"/>
  <c r="AB619" i="2"/>
  <c r="AA620" i="2"/>
  <c r="AB620" i="2"/>
  <c r="AA621" i="2"/>
  <c r="AB621" i="2"/>
  <c r="AA622" i="2"/>
  <c r="AB622" i="2"/>
  <c r="AA623" i="2"/>
  <c r="AB623" i="2"/>
  <c r="AA624" i="2"/>
  <c r="AB624" i="2"/>
  <c r="AA625" i="2"/>
  <c r="AB625" i="2"/>
  <c r="AA626" i="2"/>
  <c r="AB626" i="2"/>
  <c r="AA627" i="2"/>
  <c r="AB627" i="2"/>
  <c r="AA628" i="2"/>
  <c r="AB628" i="2"/>
  <c r="AA629" i="2"/>
  <c r="AB629" i="2"/>
  <c r="AA630" i="2"/>
  <c r="AB630" i="2"/>
  <c r="AA631" i="2"/>
  <c r="AB631" i="2"/>
  <c r="AA632" i="2"/>
  <c r="AB632" i="2"/>
  <c r="AA633" i="2"/>
  <c r="AB633" i="2"/>
  <c r="AA634" i="2"/>
  <c r="AB634" i="2"/>
  <c r="AA635" i="2"/>
  <c r="AB635" i="2"/>
  <c r="AA636" i="2"/>
  <c r="AB636" i="2"/>
  <c r="AA637" i="2"/>
  <c r="AB637" i="2"/>
  <c r="AA638" i="2"/>
  <c r="AB638" i="2"/>
  <c r="AA639" i="2"/>
  <c r="AB639" i="2"/>
  <c r="AA640" i="2"/>
  <c r="AB640" i="2"/>
  <c r="AA641" i="2"/>
  <c r="AB641" i="2"/>
  <c r="AA642" i="2"/>
  <c r="AB642" i="2"/>
  <c r="AA643" i="2"/>
  <c r="AB643" i="2"/>
  <c r="AA644" i="2"/>
  <c r="AB644" i="2"/>
  <c r="AA645" i="2"/>
  <c r="AB645" i="2"/>
  <c r="AA646" i="2"/>
  <c r="AB646" i="2"/>
  <c r="AA647" i="2"/>
  <c r="AB647" i="2"/>
  <c r="AA648" i="2"/>
  <c r="AB648" i="2"/>
  <c r="AA649" i="2"/>
  <c r="AB649" i="2"/>
  <c r="AA650" i="2"/>
  <c r="AB650" i="2"/>
  <c r="AA651" i="2"/>
  <c r="AB651" i="2"/>
  <c r="AA652" i="2"/>
  <c r="AB652" i="2"/>
  <c r="AA653" i="2"/>
  <c r="AB653" i="2"/>
  <c r="AA654" i="2"/>
  <c r="AB654" i="2"/>
  <c r="AA655" i="2"/>
  <c r="AB655" i="2"/>
  <c r="AA656" i="2"/>
  <c r="AB656" i="2"/>
  <c r="AA657" i="2"/>
  <c r="AB657" i="2"/>
  <c r="AA658" i="2"/>
  <c r="AB658" i="2"/>
  <c r="AA659" i="2"/>
  <c r="AB659" i="2"/>
  <c r="AA660" i="2"/>
  <c r="AB660" i="2"/>
  <c r="AA661" i="2"/>
  <c r="AB661" i="2"/>
  <c r="AA662" i="2"/>
  <c r="AB662" i="2"/>
  <c r="AA663" i="2"/>
  <c r="AB663" i="2"/>
  <c r="AA664" i="2"/>
  <c r="AB664" i="2"/>
  <c r="AA665" i="2"/>
  <c r="AB665" i="2"/>
  <c r="AA666" i="2"/>
  <c r="AB666" i="2"/>
  <c r="AA667" i="2"/>
  <c r="AB667" i="2"/>
  <c r="AA668" i="2"/>
  <c r="AB668" i="2"/>
  <c r="AA669" i="2"/>
  <c r="AB669" i="2"/>
  <c r="AA670" i="2"/>
  <c r="AB670" i="2"/>
  <c r="AA671" i="2"/>
  <c r="AB671" i="2"/>
  <c r="AA672" i="2"/>
  <c r="AB672" i="2"/>
  <c r="AA673" i="2"/>
  <c r="AB673" i="2"/>
  <c r="AA674" i="2"/>
  <c r="AB674" i="2"/>
  <c r="AA675" i="2"/>
  <c r="AB675" i="2"/>
  <c r="AA676" i="2"/>
  <c r="AB676" i="2"/>
  <c r="AA677" i="2"/>
  <c r="AB677" i="2"/>
  <c r="AA678" i="2"/>
  <c r="AB678" i="2"/>
  <c r="AA679" i="2"/>
  <c r="AB679" i="2"/>
  <c r="AA680" i="2"/>
  <c r="AB680" i="2"/>
  <c r="AA681" i="2"/>
  <c r="AB681" i="2"/>
  <c r="AA682" i="2"/>
  <c r="AB682" i="2"/>
  <c r="AA683" i="2"/>
  <c r="AB683" i="2"/>
  <c r="AA684" i="2"/>
  <c r="AB684" i="2"/>
  <c r="AA685" i="2"/>
  <c r="AB685" i="2"/>
  <c r="AA686" i="2"/>
  <c r="AB686" i="2"/>
  <c r="AA687" i="2"/>
  <c r="AB687" i="2"/>
  <c r="AA688" i="2"/>
  <c r="AB688" i="2"/>
  <c r="AA689" i="2"/>
  <c r="AB689" i="2"/>
  <c r="AA690" i="2"/>
  <c r="AB690" i="2"/>
  <c r="AA691" i="2"/>
  <c r="AB691" i="2"/>
  <c r="AA692" i="2"/>
  <c r="AB692" i="2"/>
  <c r="AA693" i="2"/>
  <c r="AB693" i="2"/>
  <c r="AA694" i="2"/>
  <c r="AB694" i="2"/>
  <c r="AA695" i="2"/>
  <c r="AB695" i="2"/>
  <c r="AA696" i="2"/>
  <c r="AB696" i="2"/>
  <c r="AA697" i="2"/>
  <c r="AB697" i="2"/>
  <c r="AA698" i="2"/>
  <c r="AB698" i="2"/>
  <c r="AA699" i="2"/>
  <c r="AB699" i="2"/>
  <c r="AA700" i="2"/>
  <c r="AB700" i="2"/>
  <c r="AA701" i="2"/>
  <c r="AB701" i="2"/>
  <c r="AA702" i="2"/>
  <c r="AB702" i="2"/>
  <c r="AA703" i="2"/>
  <c r="AB703" i="2"/>
  <c r="AA704" i="2"/>
  <c r="AB704" i="2"/>
  <c r="AA705" i="2"/>
  <c r="AB705" i="2"/>
  <c r="U90" i="121" l="1"/>
  <c r="V11" i="121"/>
  <c r="V12" i="121"/>
  <c r="V13" i="121"/>
  <c r="V14" i="121"/>
  <c r="V15" i="121"/>
  <c r="V16" i="121"/>
  <c r="V17" i="121"/>
  <c r="V18" i="121"/>
  <c r="V19" i="121"/>
  <c r="V20" i="121"/>
  <c r="V21" i="121"/>
  <c r="V22" i="121"/>
  <c r="V23" i="121"/>
  <c r="V24" i="121"/>
  <c r="V25" i="121"/>
  <c r="V29" i="121"/>
  <c r="V30" i="121"/>
  <c r="V31" i="121"/>
  <c r="V32" i="121"/>
  <c r="V33" i="121"/>
  <c r="V34" i="121"/>
  <c r="V35" i="121"/>
  <c r="V36" i="121"/>
  <c r="V37" i="121"/>
  <c r="V38" i="121"/>
  <c r="V39" i="121"/>
  <c r="V40" i="121"/>
  <c r="V41" i="121"/>
  <c r="V42" i="121"/>
  <c r="V43" i="121"/>
  <c r="V44" i="121"/>
  <c r="V45" i="121"/>
  <c r="V46" i="121"/>
  <c r="V47" i="121"/>
  <c r="V48" i="121"/>
  <c r="V49" i="121"/>
  <c r="V50" i="121"/>
  <c r="V51" i="121"/>
  <c r="V54" i="121"/>
  <c r="V55" i="121"/>
  <c r="V56" i="121"/>
  <c r="V57" i="121"/>
  <c r="V60" i="121"/>
  <c r="V66" i="121"/>
  <c r="V67" i="121"/>
  <c r="V68" i="121"/>
  <c r="V69" i="121"/>
  <c r="V70" i="121"/>
  <c r="V71" i="121"/>
  <c r="V72" i="121"/>
  <c r="V73" i="121"/>
  <c r="V74" i="121"/>
  <c r="V75" i="121"/>
  <c r="V76" i="121"/>
  <c r="V77" i="121"/>
  <c r="V78" i="121"/>
  <c r="V10" i="121"/>
  <c r="AD11" i="2"/>
  <c r="AC11" i="2" s="1"/>
  <c r="AD12" i="2"/>
  <c r="AC12" i="2" s="1"/>
  <c r="AD13" i="2"/>
  <c r="AC13" i="2" s="1"/>
  <c r="AD14" i="2"/>
  <c r="AC14" i="2" s="1"/>
  <c r="AD15" i="2"/>
  <c r="AC15" i="2" s="1"/>
  <c r="AD16" i="2"/>
  <c r="AC16" i="2" s="1"/>
  <c r="AD17" i="2"/>
  <c r="AC17" i="2" s="1"/>
  <c r="AD18" i="2"/>
  <c r="AC18" i="2" s="1"/>
  <c r="AD19" i="2"/>
  <c r="AC19" i="2" s="1"/>
  <c r="AD20" i="2"/>
  <c r="AC20" i="2" s="1"/>
  <c r="AD21" i="2"/>
  <c r="AC21" i="2" s="1"/>
  <c r="AD22" i="2"/>
  <c r="AC22" i="2" s="1"/>
  <c r="AD23" i="2"/>
  <c r="AC23" i="2" s="1"/>
  <c r="AD24" i="2"/>
  <c r="AC24" i="2" s="1"/>
  <c r="AD25" i="2"/>
  <c r="AC25" i="2" s="1"/>
  <c r="AD26" i="2"/>
  <c r="AC26" i="2" s="1"/>
  <c r="AD27" i="2"/>
  <c r="AC27" i="2" s="1"/>
  <c r="AD28" i="2"/>
  <c r="AC28" i="2" s="1"/>
  <c r="AD29" i="2"/>
  <c r="AC29" i="2" s="1"/>
  <c r="AD30" i="2"/>
  <c r="AC30" i="2" s="1"/>
  <c r="AD31" i="2"/>
  <c r="AC31" i="2" s="1"/>
  <c r="AD32" i="2"/>
  <c r="AC32" i="2" s="1"/>
  <c r="AD33" i="2"/>
  <c r="AC33" i="2" s="1"/>
  <c r="AD34" i="2"/>
  <c r="AC34" i="2" s="1"/>
  <c r="AD35" i="2"/>
  <c r="AC35" i="2" s="1"/>
  <c r="AD36" i="2"/>
  <c r="AC36" i="2" s="1"/>
  <c r="AD37" i="2"/>
  <c r="AC37" i="2" s="1"/>
  <c r="AD38" i="2"/>
  <c r="AC38" i="2" s="1"/>
  <c r="AD39" i="2"/>
  <c r="AC39" i="2" s="1"/>
  <c r="AD40" i="2"/>
  <c r="AC40" i="2" s="1"/>
  <c r="AD41" i="2"/>
  <c r="AC41" i="2" s="1"/>
  <c r="AD42" i="2"/>
  <c r="AC42" i="2" s="1"/>
  <c r="AD43" i="2"/>
  <c r="AC43" i="2" s="1"/>
  <c r="AD44" i="2"/>
  <c r="AC44" i="2" s="1"/>
  <c r="AD45" i="2"/>
  <c r="AC45" i="2" s="1"/>
  <c r="AD46" i="2"/>
  <c r="AC46" i="2" s="1"/>
  <c r="AD47" i="2"/>
  <c r="AC47" i="2" s="1"/>
  <c r="AD48" i="2"/>
  <c r="AC48" i="2" s="1"/>
  <c r="AD49" i="2"/>
  <c r="AC49" i="2" s="1"/>
  <c r="AD50" i="2"/>
  <c r="AC50" i="2" s="1"/>
  <c r="AD51" i="2"/>
  <c r="AC51" i="2" s="1"/>
  <c r="AD52" i="2"/>
  <c r="AC52" i="2" s="1"/>
  <c r="AD53" i="2"/>
  <c r="AC53" i="2" s="1"/>
  <c r="AD54" i="2"/>
  <c r="AC54" i="2" s="1"/>
  <c r="AD55" i="2"/>
  <c r="AC55" i="2" s="1"/>
  <c r="AD56" i="2"/>
  <c r="AC56" i="2" s="1"/>
  <c r="AD57" i="2"/>
  <c r="AC57" i="2" s="1"/>
  <c r="AD58" i="2"/>
  <c r="AC58" i="2" s="1"/>
  <c r="AD59" i="2"/>
  <c r="AC59" i="2" s="1"/>
  <c r="AD60" i="2"/>
  <c r="AC60" i="2" s="1"/>
  <c r="AD61" i="2"/>
  <c r="AC61" i="2" s="1"/>
  <c r="AD62" i="2"/>
  <c r="AC62" i="2" s="1"/>
  <c r="AD63" i="2"/>
  <c r="AC63" i="2" s="1"/>
  <c r="AD64" i="2"/>
  <c r="AC64" i="2" s="1"/>
  <c r="AD65" i="2"/>
  <c r="AC65" i="2" s="1"/>
  <c r="AD66" i="2"/>
  <c r="AC66" i="2" s="1"/>
  <c r="AD67" i="2"/>
  <c r="AC67" i="2" s="1"/>
  <c r="AD68" i="2"/>
  <c r="AC68" i="2" s="1"/>
  <c r="AD69" i="2"/>
  <c r="AC69" i="2" s="1"/>
  <c r="AD70" i="2"/>
  <c r="AC70" i="2" s="1"/>
  <c r="AD71" i="2"/>
  <c r="AC71" i="2" s="1"/>
  <c r="AD72" i="2"/>
  <c r="AC72" i="2" s="1"/>
  <c r="AD73" i="2"/>
  <c r="AC73" i="2" s="1"/>
  <c r="AD74" i="2"/>
  <c r="AC74" i="2" s="1"/>
  <c r="AD75" i="2"/>
  <c r="AC75" i="2" s="1"/>
  <c r="AD76" i="2"/>
  <c r="AC76" i="2" s="1"/>
  <c r="AD77" i="2"/>
  <c r="AC77" i="2" s="1"/>
  <c r="AD78" i="2"/>
  <c r="AC78" i="2" s="1"/>
  <c r="AD79" i="2"/>
  <c r="AC79" i="2" s="1"/>
  <c r="AD80" i="2"/>
  <c r="AC80" i="2" s="1"/>
  <c r="AD81" i="2"/>
  <c r="AC81" i="2" s="1"/>
  <c r="AD82" i="2"/>
  <c r="AC82" i="2" s="1"/>
  <c r="AD83" i="2"/>
  <c r="AC83" i="2" s="1"/>
  <c r="AD84" i="2"/>
  <c r="AC84" i="2" s="1"/>
  <c r="AD85" i="2"/>
  <c r="AC85" i="2" s="1"/>
  <c r="AD86" i="2"/>
  <c r="AC86" i="2" s="1"/>
  <c r="AD87" i="2"/>
  <c r="AC87" i="2" s="1"/>
  <c r="AD88" i="2"/>
  <c r="AC88" i="2" s="1"/>
  <c r="AD89" i="2"/>
  <c r="AC89" i="2" s="1"/>
  <c r="AD90" i="2"/>
  <c r="AC90" i="2" s="1"/>
  <c r="AD91" i="2"/>
  <c r="AC91" i="2" s="1"/>
  <c r="AD92" i="2"/>
  <c r="AC92" i="2" s="1"/>
  <c r="AD93" i="2"/>
  <c r="AC93" i="2" s="1"/>
  <c r="AD94" i="2"/>
  <c r="AC94" i="2" s="1"/>
  <c r="AD95" i="2"/>
  <c r="AC95" i="2" s="1"/>
  <c r="AD96" i="2"/>
  <c r="AC96" i="2" s="1"/>
  <c r="AD97" i="2"/>
  <c r="AC97" i="2" s="1"/>
  <c r="AD98" i="2"/>
  <c r="AC98" i="2" s="1"/>
  <c r="AD99" i="2"/>
  <c r="AC99" i="2" s="1"/>
  <c r="AD100" i="2"/>
  <c r="AC100" i="2" s="1"/>
  <c r="AD101" i="2"/>
  <c r="AC101" i="2" s="1"/>
  <c r="AD102" i="2"/>
  <c r="AC102" i="2" s="1"/>
  <c r="AD103" i="2"/>
  <c r="AC103" i="2" s="1"/>
  <c r="AD104" i="2"/>
  <c r="AC104" i="2" s="1"/>
  <c r="AD105" i="2"/>
  <c r="AC105" i="2" s="1"/>
  <c r="AD106" i="2"/>
  <c r="AC106" i="2" s="1"/>
  <c r="AD107" i="2"/>
  <c r="AC107" i="2" s="1"/>
  <c r="AD108" i="2"/>
  <c r="AC108" i="2" s="1"/>
  <c r="AD109" i="2"/>
  <c r="AC109" i="2" s="1"/>
  <c r="AD110" i="2"/>
  <c r="AC110" i="2" s="1"/>
  <c r="AD111" i="2"/>
  <c r="AC111" i="2" s="1"/>
  <c r="AD112" i="2"/>
  <c r="AC112" i="2" s="1"/>
  <c r="AD113" i="2"/>
  <c r="AC113" i="2" s="1"/>
  <c r="AD114" i="2"/>
  <c r="AC114" i="2" s="1"/>
  <c r="AD115" i="2"/>
  <c r="AC115" i="2" s="1"/>
  <c r="AD116" i="2"/>
  <c r="AC116" i="2" s="1"/>
  <c r="AD117" i="2"/>
  <c r="AC117" i="2" s="1"/>
  <c r="AD118" i="2"/>
  <c r="AC118" i="2" s="1"/>
  <c r="AD119" i="2"/>
  <c r="AC119" i="2" s="1"/>
  <c r="AD120" i="2"/>
  <c r="AC120" i="2" s="1"/>
  <c r="AD121" i="2"/>
  <c r="AC121" i="2" s="1"/>
  <c r="AD122" i="2"/>
  <c r="AC122" i="2" s="1"/>
  <c r="AD123" i="2"/>
  <c r="AC123" i="2" s="1"/>
  <c r="AD124" i="2"/>
  <c r="AC124" i="2" s="1"/>
  <c r="AD125" i="2"/>
  <c r="AC125" i="2" s="1"/>
  <c r="AD126" i="2"/>
  <c r="AC126" i="2" s="1"/>
  <c r="AD127" i="2"/>
  <c r="AC127" i="2" s="1"/>
  <c r="AD128" i="2"/>
  <c r="AC128" i="2" s="1"/>
  <c r="AD129" i="2"/>
  <c r="AC129" i="2" s="1"/>
  <c r="AD130" i="2"/>
  <c r="AC130" i="2" s="1"/>
  <c r="AD131" i="2"/>
  <c r="AC131" i="2" s="1"/>
  <c r="AD132" i="2"/>
  <c r="AC132" i="2" s="1"/>
  <c r="AD133" i="2"/>
  <c r="AC133" i="2" s="1"/>
  <c r="AD134" i="2"/>
  <c r="AC134" i="2" s="1"/>
  <c r="AD135" i="2"/>
  <c r="AC135" i="2" s="1"/>
  <c r="AD136" i="2"/>
  <c r="AC136" i="2" s="1"/>
  <c r="AD137" i="2"/>
  <c r="AC137" i="2" s="1"/>
  <c r="AD138" i="2"/>
  <c r="AC138" i="2" s="1"/>
  <c r="AD139" i="2"/>
  <c r="AC139" i="2" s="1"/>
  <c r="AD140" i="2"/>
  <c r="AC140" i="2" s="1"/>
  <c r="AD141" i="2"/>
  <c r="AC141" i="2" s="1"/>
  <c r="AD142" i="2"/>
  <c r="AC142" i="2" s="1"/>
  <c r="AD143" i="2"/>
  <c r="AC143" i="2" s="1"/>
  <c r="AD144" i="2"/>
  <c r="AC144" i="2" s="1"/>
  <c r="AD145" i="2"/>
  <c r="AC145" i="2" s="1"/>
  <c r="AD146" i="2"/>
  <c r="AC146" i="2" s="1"/>
  <c r="AD147" i="2"/>
  <c r="AC147" i="2" s="1"/>
  <c r="AD148" i="2"/>
  <c r="AC148" i="2" s="1"/>
  <c r="AD149" i="2"/>
  <c r="AC149" i="2" s="1"/>
  <c r="AD150" i="2"/>
  <c r="AC150" i="2" s="1"/>
  <c r="AD151" i="2"/>
  <c r="AC151" i="2" s="1"/>
  <c r="AD152" i="2"/>
  <c r="AC152" i="2" s="1"/>
  <c r="AD153" i="2"/>
  <c r="AC153" i="2" s="1"/>
  <c r="AD154" i="2"/>
  <c r="AC154" i="2" s="1"/>
  <c r="AD155" i="2"/>
  <c r="AC155" i="2" s="1"/>
  <c r="AD156" i="2"/>
  <c r="AC156" i="2" s="1"/>
  <c r="AD157" i="2"/>
  <c r="AC157" i="2" s="1"/>
  <c r="AD158" i="2"/>
  <c r="AC158" i="2" s="1"/>
  <c r="AD159" i="2"/>
  <c r="AC159" i="2" s="1"/>
  <c r="AD160" i="2"/>
  <c r="AC160" i="2" s="1"/>
  <c r="AD161" i="2"/>
  <c r="AC161" i="2" s="1"/>
  <c r="AD162" i="2"/>
  <c r="AC162" i="2" s="1"/>
  <c r="AD163" i="2"/>
  <c r="AC163" i="2" s="1"/>
  <c r="AD164" i="2"/>
  <c r="AC164" i="2" s="1"/>
  <c r="AD165" i="2"/>
  <c r="AC165" i="2" s="1"/>
  <c r="AD166" i="2"/>
  <c r="AC166" i="2" s="1"/>
  <c r="AD167" i="2"/>
  <c r="AC167" i="2" s="1"/>
  <c r="AD168" i="2"/>
  <c r="AC168" i="2" s="1"/>
  <c r="AD169" i="2"/>
  <c r="AC169" i="2" s="1"/>
  <c r="AD170" i="2"/>
  <c r="AC170" i="2" s="1"/>
  <c r="AD171" i="2"/>
  <c r="AC171" i="2" s="1"/>
  <c r="AD172" i="2"/>
  <c r="AC172" i="2" s="1"/>
  <c r="AD173" i="2"/>
  <c r="AC173" i="2" s="1"/>
  <c r="AD174" i="2"/>
  <c r="AC174" i="2" s="1"/>
  <c r="AD175" i="2"/>
  <c r="AC175" i="2" s="1"/>
  <c r="AD176" i="2"/>
  <c r="AC176" i="2" s="1"/>
  <c r="AD177" i="2"/>
  <c r="AC177" i="2" s="1"/>
  <c r="AD178" i="2"/>
  <c r="AC178" i="2" s="1"/>
  <c r="AD179" i="2"/>
  <c r="AC179" i="2" s="1"/>
  <c r="AD180" i="2"/>
  <c r="AC180" i="2" s="1"/>
  <c r="AD181" i="2"/>
  <c r="AC181" i="2" s="1"/>
  <c r="AD182" i="2"/>
  <c r="AC182" i="2" s="1"/>
  <c r="AD183" i="2"/>
  <c r="AC183" i="2" s="1"/>
  <c r="AD184" i="2"/>
  <c r="AC184" i="2" s="1"/>
  <c r="AD185" i="2"/>
  <c r="AC185" i="2" s="1"/>
  <c r="AD186" i="2"/>
  <c r="AC186" i="2" s="1"/>
  <c r="AD187" i="2"/>
  <c r="AC187" i="2" s="1"/>
  <c r="AD188" i="2"/>
  <c r="AC188" i="2" s="1"/>
  <c r="AD189" i="2"/>
  <c r="AC189" i="2" s="1"/>
  <c r="AD190" i="2"/>
  <c r="AC190" i="2" s="1"/>
  <c r="AD191" i="2"/>
  <c r="AC191" i="2" s="1"/>
  <c r="AD192" i="2"/>
  <c r="AC192" i="2" s="1"/>
  <c r="AD193" i="2"/>
  <c r="AC193" i="2" s="1"/>
  <c r="AD194" i="2"/>
  <c r="AC194" i="2" s="1"/>
  <c r="AD195" i="2"/>
  <c r="AC195" i="2" s="1"/>
  <c r="AD196" i="2"/>
  <c r="AC196" i="2" s="1"/>
  <c r="AD197" i="2"/>
  <c r="AC197" i="2" s="1"/>
  <c r="AD198" i="2"/>
  <c r="AC198" i="2" s="1"/>
  <c r="AD199" i="2"/>
  <c r="AC199" i="2" s="1"/>
  <c r="AD200" i="2"/>
  <c r="AC200" i="2" s="1"/>
  <c r="AD201" i="2"/>
  <c r="AC201" i="2" s="1"/>
  <c r="AD202" i="2"/>
  <c r="AC202" i="2" s="1"/>
  <c r="AD203" i="2"/>
  <c r="AC203" i="2" s="1"/>
  <c r="AD204" i="2"/>
  <c r="AC204" i="2" s="1"/>
  <c r="AD205" i="2"/>
  <c r="AC205" i="2" s="1"/>
  <c r="AD206" i="2"/>
  <c r="AC206" i="2" s="1"/>
  <c r="AD207" i="2"/>
  <c r="AC207" i="2" s="1"/>
  <c r="AD208" i="2"/>
  <c r="AC208" i="2" s="1"/>
  <c r="AD209" i="2"/>
  <c r="AC209" i="2" s="1"/>
  <c r="AD210" i="2"/>
  <c r="AC210" i="2" s="1"/>
  <c r="AD211" i="2"/>
  <c r="AC211" i="2" s="1"/>
  <c r="AD212" i="2"/>
  <c r="AC212" i="2" s="1"/>
  <c r="AD213" i="2"/>
  <c r="AC213" i="2" s="1"/>
  <c r="AD214" i="2"/>
  <c r="AC214" i="2" s="1"/>
  <c r="AD215" i="2"/>
  <c r="AC215" i="2" s="1"/>
  <c r="AD216" i="2"/>
  <c r="AC216" i="2" s="1"/>
  <c r="AD217" i="2"/>
  <c r="AC217" i="2" s="1"/>
  <c r="AD218" i="2"/>
  <c r="AC218" i="2" s="1"/>
  <c r="AD219" i="2"/>
  <c r="AC219" i="2" s="1"/>
  <c r="AD220" i="2"/>
  <c r="AC220" i="2" s="1"/>
  <c r="AD221" i="2"/>
  <c r="AC221" i="2" s="1"/>
  <c r="AD222" i="2"/>
  <c r="AC222" i="2" s="1"/>
  <c r="AD223" i="2"/>
  <c r="AC223" i="2" s="1"/>
  <c r="AD224" i="2"/>
  <c r="AC224" i="2" s="1"/>
  <c r="AD225" i="2"/>
  <c r="AC225" i="2" s="1"/>
  <c r="AD226" i="2"/>
  <c r="AC226" i="2" s="1"/>
  <c r="AD227" i="2"/>
  <c r="AC227" i="2" s="1"/>
  <c r="AD228" i="2"/>
  <c r="AC228" i="2" s="1"/>
  <c r="AD229" i="2"/>
  <c r="AC229" i="2" s="1"/>
  <c r="AD230" i="2"/>
  <c r="AC230" i="2" s="1"/>
  <c r="AD231" i="2"/>
  <c r="AC231" i="2" s="1"/>
  <c r="AD232" i="2"/>
  <c r="AC232" i="2" s="1"/>
  <c r="AD233" i="2"/>
  <c r="AC233" i="2" s="1"/>
  <c r="AD234" i="2"/>
  <c r="AC234" i="2" s="1"/>
  <c r="AD235" i="2"/>
  <c r="AC235" i="2" s="1"/>
  <c r="AD236" i="2"/>
  <c r="AC236" i="2" s="1"/>
  <c r="AD237" i="2"/>
  <c r="AC237" i="2" s="1"/>
  <c r="AD238" i="2"/>
  <c r="AC238" i="2" s="1"/>
  <c r="AD239" i="2"/>
  <c r="AC239" i="2" s="1"/>
  <c r="AD240" i="2"/>
  <c r="AC240" i="2" s="1"/>
  <c r="AD241" i="2"/>
  <c r="AC241" i="2" s="1"/>
  <c r="AD242" i="2"/>
  <c r="AC242" i="2" s="1"/>
  <c r="AD243" i="2"/>
  <c r="AC243" i="2" s="1"/>
  <c r="AD244" i="2"/>
  <c r="AC244" i="2" s="1"/>
  <c r="AD245" i="2"/>
  <c r="AC245" i="2" s="1"/>
  <c r="AD246" i="2"/>
  <c r="AC246" i="2" s="1"/>
  <c r="AD247" i="2"/>
  <c r="AC247" i="2" s="1"/>
  <c r="AD248" i="2"/>
  <c r="AC248" i="2" s="1"/>
  <c r="AD249" i="2"/>
  <c r="AC249" i="2" s="1"/>
  <c r="AD250" i="2"/>
  <c r="AC250" i="2" s="1"/>
  <c r="AD251" i="2"/>
  <c r="AC251" i="2" s="1"/>
  <c r="AD252" i="2"/>
  <c r="AC252" i="2" s="1"/>
  <c r="AD253" i="2"/>
  <c r="AC253" i="2" s="1"/>
  <c r="AD254" i="2"/>
  <c r="AC254" i="2" s="1"/>
  <c r="AD255" i="2"/>
  <c r="AC255" i="2" s="1"/>
  <c r="AD256" i="2"/>
  <c r="AC256" i="2" s="1"/>
  <c r="AD257" i="2"/>
  <c r="AC257" i="2" s="1"/>
  <c r="AD258" i="2"/>
  <c r="AC258" i="2" s="1"/>
  <c r="AD259" i="2"/>
  <c r="AC259" i="2" s="1"/>
  <c r="AD260" i="2"/>
  <c r="AC260" i="2" s="1"/>
  <c r="AD261" i="2"/>
  <c r="AC261" i="2" s="1"/>
  <c r="AD262" i="2"/>
  <c r="AC262" i="2" s="1"/>
  <c r="AD263" i="2"/>
  <c r="AC263" i="2" s="1"/>
  <c r="AD264" i="2"/>
  <c r="AC264" i="2" s="1"/>
  <c r="AD265" i="2"/>
  <c r="AC265" i="2" s="1"/>
  <c r="AD266" i="2"/>
  <c r="AC266" i="2" s="1"/>
  <c r="AD267" i="2"/>
  <c r="AC267" i="2" s="1"/>
  <c r="AD268" i="2"/>
  <c r="AC268" i="2" s="1"/>
  <c r="AD269" i="2"/>
  <c r="AC269" i="2" s="1"/>
  <c r="AD270" i="2"/>
  <c r="AC270" i="2" s="1"/>
  <c r="AD271" i="2"/>
  <c r="AC271" i="2" s="1"/>
  <c r="AD272" i="2"/>
  <c r="AC272" i="2" s="1"/>
  <c r="AD273" i="2"/>
  <c r="AC273" i="2" s="1"/>
  <c r="AD274" i="2"/>
  <c r="AC274" i="2" s="1"/>
  <c r="AD275" i="2"/>
  <c r="AC275" i="2" s="1"/>
  <c r="AD276" i="2"/>
  <c r="AC276" i="2" s="1"/>
  <c r="AD277" i="2"/>
  <c r="AC277" i="2" s="1"/>
  <c r="AD278" i="2"/>
  <c r="AC278" i="2" s="1"/>
  <c r="AD279" i="2"/>
  <c r="AC279" i="2" s="1"/>
  <c r="AD280" i="2"/>
  <c r="AC280" i="2" s="1"/>
  <c r="AD281" i="2"/>
  <c r="AC281" i="2" s="1"/>
  <c r="AD282" i="2"/>
  <c r="AC282" i="2" s="1"/>
  <c r="AD283" i="2"/>
  <c r="AC283" i="2" s="1"/>
  <c r="AD284" i="2"/>
  <c r="AC284" i="2" s="1"/>
  <c r="AD285" i="2"/>
  <c r="AC285" i="2" s="1"/>
  <c r="AD286" i="2"/>
  <c r="AC286" i="2" s="1"/>
  <c r="AD287" i="2"/>
  <c r="AC287" i="2" s="1"/>
  <c r="AD288" i="2"/>
  <c r="AC288" i="2" s="1"/>
  <c r="AD289" i="2"/>
  <c r="AC289" i="2" s="1"/>
  <c r="AD290" i="2"/>
  <c r="AC290" i="2" s="1"/>
  <c r="AD291" i="2"/>
  <c r="AC291" i="2" s="1"/>
  <c r="AD292" i="2"/>
  <c r="AC292" i="2" s="1"/>
  <c r="AD293" i="2"/>
  <c r="AC293" i="2" s="1"/>
  <c r="AD294" i="2"/>
  <c r="AC294" i="2" s="1"/>
  <c r="AD295" i="2"/>
  <c r="AC295" i="2" s="1"/>
  <c r="AD296" i="2"/>
  <c r="AC296" i="2" s="1"/>
  <c r="AD297" i="2"/>
  <c r="AC297" i="2" s="1"/>
  <c r="AD298" i="2"/>
  <c r="AC298" i="2" s="1"/>
  <c r="AD299" i="2"/>
  <c r="AC299" i="2" s="1"/>
  <c r="AD300" i="2"/>
  <c r="AC300" i="2" s="1"/>
  <c r="AD301" i="2"/>
  <c r="AC301" i="2" s="1"/>
  <c r="AD302" i="2"/>
  <c r="AC302" i="2" s="1"/>
  <c r="AD303" i="2"/>
  <c r="AC303" i="2" s="1"/>
  <c r="AD304" i="2"/>
  <c r="AC304" i="2" s="1"/>
  <c r="AD305" i="2"/>
  <c r="AC305" i="2" s="1"/>
  <c r="AD306" i="2"/>
  <c r="AC306" i="2" s="1"/>
  <c r="AD307" i="2"/>
  <c r="AC307" i="2" s="1"/>
  <c r="AD308" i="2"/>
  <c r="AC308" i="2" s="1"/>
  <c r="AD309" i="2"/>
  <c r="AC309" i="2" s="1"/>
  <c r="AD310" i="2"/>
  <c r="AC310" i="2" s="1"/>
  <c r="AD311" i="2"/>
  <c r="AC311" i="2" s="1"/>
  <c r="AD312" i="2"/>
  <c r="AC312" i="2" s="1"/>
  <c r="AD313" i="2"/>
  <c r="AC313" i="2" s="1"/>
  <c r="AD314" i="2"/>
  <c r="AC314" i="2" s="1"/>
  <c r="AD315" i="2"/>
  <c r="AC315" i="2" s="1"/>
  <c r="AD316" i="2"/>
  <c r="AC316" i="2" s="1"/>
  <c r="AD317" i="2"/>
  <c r="AC317" i="2" s="1"/>
  <c r="AD318" i="2"/>
  <c r="AC318" i="2" s="1"/>
  <c r="AD319" i="2"/>
  <c r="AC319" i="2" s="1"/>
  <c r="AD320" i="2"/>
  <c r="AC320" i="2" s="1"/>
  <c r="AD321" i="2"/>
  <c r="AC321" i="2" s="1"/>
  <c r="AD322" i="2"/>
  <c r="AC322" i="2" s="1"/>
  <c r="AD323" i="2"/>
  <c r="AC323" i="2" s="1"/>
  <c r="AD324" i="2"/>
  <c r="AC324" i="2" s="1"/>
  <c r="AD325" i="2"/>
  <c r="AC325" i="2" s="1"/>
  <c r="AD326" i="2"/>
  <c r="AC326" i="2" s="1"/>
  <c r="AD327" i="2"/>
  <c r="AC327" i="2" s="1"/>
  <c r="AD328" i="2"/>
  <c r="AC328" i="2" s="1"/>
  <c r="AD329" i="2"/>
  <c r="AC329" i="2" s="1"/>
  <c r="AD330" i="2"/>
  <c r="AC330" i="2" s="1"/>
  <c r="AD331" i="2"/>
  <c r="AC331" i="2" s="1"/>
  <c r="AD332" i="2"/>
  <c r="AC332" i="2" s="1"/>
  <c r="AD333" i="2"/>
  <c r="AC333" i="2" s="1"/>
  <c r="AD334" i="2"/>
  <c r="AC334" i="2" s="1"/>
  <c r="AD335" i="2"/>
  <c r="AC335" i="2" s="1"/>
  <c r="AD336" i="2"/>
  <c r="AC336" i="2" s="1"/>
  <c r="AD337" i="2"/>
  <c r="AC337" i="2" s="1"/>
  <c r="AD338" i="2"/>
  <c r="AC338" i="2" s="1"/>
  <c r="AD339" i="2"/>
  <c r="AC339" i="2" s="1"/>
  <c r="AD340" i="2"/>
  <c r="AC340" i="2" s="1"/>
  <c r="AD341" i="2"/>
  <c r="AC341" i="2" s="1"/>
  <c r="AD342" i="2"/>
  <c r="AC342" i="2" s="1"/>
  <c r="AD343" i="2"/>
  <c r="AC343" i="2" s="1"/>
  <c r="AD344" i="2"/>
  <c r="AC344" i="2" s="1"/>
  <c r="AD345" i="2"/>
  <c r="AC345" i="2" s="1"/>
  <c r="AD346" i="2"/>
  <c r="AC346" i="2" s="1"/>
  <c r="AD347" i="2"/>
  <c r="AC347" i="2" s="1"/>
  <c r="AD348" i="2"/>
  <c r="AC348" i="2" s="1"/>
  <c r="AD349" i="2"/>
  <c r="AC349" i="2" s="1"/>
  <c r="AD350" i="2"/>
  <c r="AC350" i="2" s="1"/>
  <c r="AD351" i="2"/>
  <c r="AC351" i="2" s="1"/>
  <c r="AD352" i="2"/>
  <c r="AC352" i="2" s="1"/>
  <c r="AD353" i="2"/>
  <c r="AC353" i="2" s="1"/>
  <c r="AD354" i="2"/>
  <c r="AC354" i="2" s="1"/>
  <c r="AD355" i="2"/>
  <c r="AC355" i="2" s="1"/>
  <c r="AD356" i="2"/>
  <c r="AC356" i="2" s="1"/>
  <c r="AD357" i="2"/>
  <c r="AC357" i="2" s="1"/>
  <c r="AD358" i="2"/>
  <c r="AC358" i="2" s="1"/>
  <c r="AD359" i="2"/>
  <c r="AC359" i="2" s="1"/>
  <c r="AD360" i="2"/>
  <c r="AC360" i="2" s="1"/>
  <c r="AD361" i="2"/>
  <c r="AC361" i="2" s="1"/>
  <c r="AD362" i="2"/>
  <c r="AC362" i="2" s="1"/>
  <c r="AD363" i="2"/>
  <c r="AC363" i="2" s="1"/>
  <c r="AD364" i="2"/>
  <c r="AC364" i="2" s="1"/>
  <c r="AD365" i="2"/>
  <c r="AC365" i="2" s="1"/>
  <c r="AD366" i="2"/>
  <c r="AC366" i="2" s="1"/>
  <c r="AD367" i="2"/>
  <c r="AC367" i="2" s="1"/>
  <c r="AD368" i="2"/>
  <c r="AC368" i="2" s="1"/>
  <c r="AD369" i="2"/>
  <c r="AC369" i="2" s="1"/>
  <c r="AD370" i="2"/>
  <c r="AC370" i="2" s="1"/>
  <c r="AD371" i="2"/>
  <c r="AC371" i="2" s="1"/>
  <c r="AD372" i="2"/>
  <c r="AC372" i="2" s="1"/>
  <c r="AD373" i="2"/>
  <c r="AC373" i="2" s="1"/>
  <c r="AD374" i="2"/>
  <c r="AC374" i="2" s="1"/>
  <c r="AD375" i="2"/>
  <c r="AC375" i="2" s="1"/>
  <c r="AD376" i="2"/>
  <c r="AC376" i="2" s="1"/>
  <c r="AD377" i="2"/>
  <c r="AC377" i="2" s="1"/>
  <c r="AD378" i="2"/>
  <c r="AC378" i="2" s="1"/>
  <c r="AD379" i="2"/>
  <c r="AC379" i="2" s="1"/>
  <c r="AD380" i="2"/>
  <c r="AC380" i="2" s="1"/>
  <c r="AD381" i="2"/>
  <c r="AC381" i="2" s="1"/>
  <c r="AD382" i="2"/>
  <c r="AC382" i="2" s="1"/>
  <c r="AD383" i="2"/>
  <c r="AC383" i="2" s="1"/>
  <c r="AD384" i="2"/>
  <c r="AC384" i="2" s="1"/>
  <c r="AD385" i="2"/>
  <c r="AC385" i="2" s="1"/>
  <c r="AD386" i="2"/>
  <c r="AC386" i="2" s="1"/>
  <c r="AD387" i="2"/>
  <c r="AC387" i="2" s="1"/>
  <c r="AD388" i="2"/>
  <c r="AC388" i="2" s="1"/>
  <c r="AD389" i="2"/>
  <c r="AC389" i="2" s="1"/>
  <c r="AD390" i="2"/>
  <c r="AC390" i="2" s="1"/>
  <c r="AD391" i="2"/>
  <c r="AC391" i="2" s="1"/>
  <c r="AD392" i="2"/>
  <c r="AC392" i="2" s="1"/>
  <c r="AD393" i="2"/>
  <c r="AC393" i="2" s="1"/>
  <c r="AD394" i="2"/>
  <c r="AC394" i="2" s="1"/>
  <c r="AD395" i="2"/>
  <c r="AC395" i="2" s="1"/>
  <c r="AD396" i="2"/>
  <c r="AC396" i="2" s="1"/>
  <c r="AD397" i="2"/>
  <c r="AC397" i="2" s="1"/>
  <c r="AD398" i="2"/>
  <c r="AC398" i="2" s="1"/>
  <c r="AD399" i="2"/>
  <c r="AC399" i="2" s="1"/>
  <c r="AD400" i="2"/>
  <c r="AC400" i="2" s="1"/>
  <c r="AD401" i="2"/>
  <c r="AC401" i="2" s="1"/>
  <c r="AD402" i="2"/>
  <c r="AC402" i="2" s="1"/>
  <c r="AD403" i="2"/>
  <c r="AC403" i="2" s="1"/>
  <c r="AD404" i="2"/>
  <c r="AC404" i="2" s="1"/>
  <c r="AD405" i="2"/>
  <c r="AC405" i="2" s="1"/>
  <c r="AD406" i="2"/>
  <c r="AC406" i="2" s="1"/>
  <c r="AD407" i="2"/>
  <c r="AC407" i="2" s="1"/>
  <c r="AD408" i="2"/>
  <c r="AC408" i="2" s="1"/>
  <c r="AD409" i="2"/>
  <c r="AC409" i="2" s="1"/>
  <c r="AD410" i="2"/>
  <c r="AC410" i="2" s="1"/>
  <c r="AD411" i="2"/>
  <c r="AC411" i="2" s="1"/>
  <c r="AD412" i="2"/>
  <c r="AC412" i="2" s="1"/>
  <c r="AD413" i="2"/>
  <c r="AC413" i="2" s="1"/>
  <c r="AD414" i="2"/>
  <c r="AC414" i="2" s="1"/>
  <c r="AD415" i="2"/>
  <c r="AC415" i="2" s="1"/>
  <c r="AD416" i="2"/>
  <c r="AC416" i="2" s="1"/>
  <c r="AD417" i="2"/>
  <c r="AC417" i="2" s="1"/>
  <c r="AD418" i="2"/>
  <c r="AC418" i="2" s="1"/>
  <c r="AD419" i="2"/>
  <c r="AC419" i="2" s="1"/>
  <c r="AD420" i="2"/>
  <c r="AC420" i="2" s="1"/>
  <c r="AD421" i="2"/>
  <c r="AC421" i="2" s="1"/>
  <c r="AD422" i="2"/>
  <c r="AC422" i="2" s="1"/>
  <c r="AD423" i="2"/>
  <c r="AC423" i="2" s="1"/>
  <c r="AD424" i="2"/>
  <c r="AC424" i="2" s="1"/>
  <c r="AD425" i="2"/>
  <c r="AC425" i="2" s="1"/>
  <c r="AD426" i="2"/>
  <c r="AC426" i="2" s="1"/>
  <c r="AD427" i="2"/>
  <c r="AC427" i="2" s="1"/>
  <c r="AD428" i="2"/>
  <c r="AC428" i="2" s="1"/>
  <c r="AD429" i="2"/>
  <c r="AC429" i="2" s="1"/>
  <c r="AD430" i="2"/>
  <c r="AC430" i="2" s="1"/>
  <c r="AD431" i="2"/>
  <c r="AC431" i="2" s="1"/>
  <c r="AD432" i="2"/>
  <c r="AC432" i="2" s="1"/>
  <c r="AD433" i="2"/>
  <c r="AC433" i="2" s="1"/>
  <c r="AD434" i="2"/>
  <c r="AC434" i="2" s="1"/>
  <c r="AD435" i="2"/>
  <c r="AC435" i="2" s="1"/>
  <c r="AD436" i="2"/>
  <c r="AC436" i="2" s="1"/>
  <c r="AD437" i="2"/>
  <c r="AC437" i="2" s="1"/>
  <c r="AD438" i="2"/>
  <c r="AC438" i="2" s="1"/>
  <c r="AD439" i="2"/>
  <c r="AC439" i="2" s="1"/>
  <c r="AD440" i="2"/>
  <c r="AC440" i="2" s="1"/>
  <c r="AD441" i="2"/>
  <c r="AC441" i="2" s="1"/>
  <c r="AD442" i="2"/>
  <c r="AC442" i="2" s="1"/>
  <c r="AD443" i="2"/>
  <c r="AC443" i="2" s="1"/>
  <c r="AD444" i="2"/>
  <c r="AC444" i="2" s="1"/>
  <c r="AD445" i="2"/>
  <c r="AC445" i="2" s="1"/>
  <c r="AD446" i="2"/>
  <c r="AC446" i="2" s="1"/>
  <c r="AD447" i="2"/>
  <c r="AC447" i="2" s="1"/>
  <c r="AD448" i="2"/>
  <c r="AC448" i="2" s="1"/>
  <c r="AD449" i="2"/>
  <c r="AC449" i="2" s="1"/>
  <c r="AD450" i="2"/>
  <c r="AC450" i="2" s="1"/>
  <c r="AD451" i="2"/>
  <c r="AC451" i="2" s="1"/>
  <c r="AD452" i="2"/>
  <c r="AC452" i="2" s="1"/>
  <c r="AD453" i="2"/>
  <c r="AC453" i="2" s="1"/>
  <c r="AD454" i="2"/>
  <c r="AC454" i="2" s="1"/>
  <c r="AD455" i="2"/>
  <c r="AC455" i="2" s="1"/>
  <c r="AD456" i="2"/>
  <c r="AC456" i="2" s="1"/>
  <c r="AD457" i="2"/>
  <c r="AC457" i="2" s="1"/>
  <c r="AD458" i="2"/>
  <c r="AC458" i="2" s="1"/>
  <c r="AD459" i="2"/>
  <c r="AC459" i="2" s="1"/>
  <c r="AD460" i="2"/>
  <c r="AC460" i="2" s="1"/>
  <c r="AD461" i="2"/>
  <c r="AC461" i="2" s="1"/>
  <c r="AD462" i="2"/>
  <c r="AC462" i="2" s="1"/>
  <c r="AD463" i="2"/>
  <c r="AC463" i="2" s="1"/>
  <c r="AD464" i="2"/>
  <c r="AC464" i="2" s="1"/>
  <c r="AD465" i="2"/>
  <c r="AC465" i="2" s="1"/>
  <c r="AD466" i="2"/>
  <c r="AC466" i="2" s="1"/>
  <c r="AD467" i="2"/>
  <c r="AC467" i="2" s="1"/>
  <c r="AD468" i="2"/>
  <c r="AC468" i="2" s="1"/>
  <c r="AD469" i="2"/>
  <c r="AC469" i="2" s="1"/>
  <c r="AD470" i="2"/>
  <c r="AC470" i="2" s="1"/>
  <c r="AD471" i="2"/>
  <c r="AC471" i="2" s="1"/>
  <c r="AD472" i="2"/>
  <c r="AC472" i="2" s="1"/>
  <c r="AD473" i="2"/>
  <c r="AC473" i="2" s="1"/>
  <c r="AD474" i="2"/>
  <c r="AC474" i="2" s="1"/>
  <c r="AD475" i="2"/>
  <c r="AC475" i="2" s="1"/>
  <c r="AD476" i="2"/>
  <c r="AC476" i="2" s="1"/>
  <c r="AD477" i="2"/>
  <c r="AC477" i="2" s="1"/>
  <c r="AD478" i="2"/>
  <c r="AC478" i="2" s="1"/>
  <c r="AD479" i="2"/>
  <c r="AC479" i="2" s="1"/>
  <c r="AD480" i="2"/>
  <c r="AC480" i="2" s="1"/>
  <c r="AD481" i="2"/>
  <c r="AC481" i="2" s="1"/>
  <c r="AD482" i="2"/>
  <c r="AC482" i="2" s="1"/>
  <c r="AD483" i="2"/>
  <c r="AC483" i="2" s="1"/>
  <c r="AD484" i="2"/>
  <c r="AC484" i="2" s="1"/>
  <c r="AD485" i="2"/>
  <c r="AC485" i="2" s="1"/>
  <c r="AD486" i="2"/>
  <c r="AC486" i="2" s="1"/>
  <c r="AD487" i="2"/>
  <c r="AC487" i="2" s="1"/>
  <c r="AD488" i="2"/>
  <c r="AC488" i="2" s="1"/>
  <c r="AD489" i="2"/>
  <c r="AC489" i="2" s="1"/>
  <c r="AD490" i="2"/>
  <c r="AC490" i="2" s="1"/>
  <c r="AD491" i="2"/>
  <c r="AC491" i="2" s="1"/>
  <c r="AD492" i="2"/>
  <c r="AC492" i="2" s="1"/>
  <c r="AD493" i="2"/>
  <c r="AC493" i="2" s="1"/>
  <c r="AD494" i="2"/>
  <c r="AC494" i="2" s="1"/>
  <c r="AD495" i="2"/>
  <c r="AC495" i="2" s="1"/>
  <c r="AD496" i="2"/>
  <c r="AC496" i="2" s="1"/>
  <c r="AD497" i="2"/>
  <c r="AC497" i="2" s="1"/>
  <c r="AD498" i="2"/>
  <c r="AC498" i="2" s="1"/>
  <c r="AD499" i="2"/>
  <c r="AC499" i="2" s="1"/>
  <c r="AD500" i="2"/>
  <c r="AC500" i="2" s="1"/>
  <c r="AD501" i="2"/>
  <c r="AC501" i="2" s="1"/>
  <c r="AD502" i="2"/>
  <c r="AC502" i="2" s="1"/>
  <c r="AD503" i="2"/>
  <c r="AC503" i="2" s="1"/>
  <c r="AD504" i="2"/>
  <c r="AC504" i="2" s="1"/>
  <c r="AD505" i="2"/>
  <c r="AC505" i="2" s="1"/>
  <c r="AD506" i="2"/>
  <c r="AC506" i="2" s="1"/>
  <c r="AD507" i="2"/>
  <c r="AC507" i="2" s="1"/>
  <c r="AD508" i="2"/>
  <c r="AC508" i="2" s="1"/>
  <c r="AD509" i="2"/>
  <c r="AC509" i="2" s="1"/>
  <c r="AD510" i="2"/>
  <c r="AC510" i="2" s="1"/>
  <c r="AD511" i="2"/>
  <c r="AC511" i="2" s="1"/>
  <c r="AD512" i="2"/>
  <c r="AC512" i="2" s="1"/>
  <c r="AD513" i="2"/>
  <c r="AC513" i="2" s="1"/>
  <c r="AD514" i="2"/>
  <c r="AC514" i="2" s="1"/>
  <c r="AD515" i="2"/>
  <c r="AC515" i="2" s="1"/>
  <c r="AD516" i="2"/>
  <c r="AC516" i="2" s="1"/>
  <c r="AD517" i="2"/>
  <c r="AC517" i="2" s="1"/>
  <c r="AD518" i="2"/>
  <c r="AC518" i="2" s="1"/>
  <c r="AD519" i="2"/>
  <c r="AC519" i="2" s="1"/>
  <c r="AD520" i="2"/>
  <c r="AC520" i="2" s="1"/>
  <c r="AD521" i="2"/>
  <c r="AC521" i="2" s="1"/>
  <c r="AD522" i="2"/>
  <c r="AC522" i="2" s="1"/>
  <c r="AD523" i="2"/>
  <c r="AC523" i="2" s="1"/>
  <c r="AD524" i="2"/>
  <c r="AC524" i="2" s="1"/>
  <c r="AD525" i="2"/>
  <c r="AC525" i="2" s="1"/>
  <c r="AD526" i="2"/>
  <c r="AC526" i="2" s="1"/>
  <c r="AD527" i="2"/>
  <c r="AC527" i="2" s="1"/>
  <c r="AD528" i="2"/>
  <c r="AC528" i="2" s="1"/>
  <c r="AD529" i="2"/>
  <c r="AC529" i="2" s="1"/>
  <c r="AD530" i="2"/>
  <c r="AC530" i="2" s="1"/>
  <c r="AD531" i="2"/>
  <c r="AC531" i="2" s="1"/>
  <c r="AD532" i="2"/>
  <c r="AC532" i="2" s="1"/>
  <c r="AD533" i="2"/>
  <c r="AC533" i="2" s="1"/>
  <c r="AD534" i="2"/>
  <c r="AC534" i="2" s="1"/>
  <c r="AD535" i="2"/>
  <c r="AC535" i="2" s="1"/>
  <c r="AD536" i="2"/>
  <c r="AC536" i="2" s="1"/>
  <c r="AD537" i="2"/>
  <c r="AC537" i="2" s="1"/>
  <c r="AD538" i="2"/>
  <c r="AC538" i="2" s="1"/>
  <c r="AD539" i="2"/>
  <c r="AC539" i="2" s="1"/>
  <c r="AD540" i="2"/>
  <c r="AC540" i="2" s="1"/>
  <c r="AD541" i="2"/>
  <c r="AC541" i="2" s="1"/>
  <c r="AD542" i="2"/>
  <c r="AC542" i="2" s="1"/>
  <c r="AD543" i="2"/>
  <c r="AC543" i="2" s="1"/>
  <c r="AD544" i="2"/>
  <c r="AC544" i="2" s="1"/>
  <c r="AD545" i="2"/>
  <c r="AC545" i="2" s="1"/>
  <c r="AD546" i="2"/>
  <c r="AC546" i="2" s="1"/>
  <c r="AD547" i="2"/>
  <c r="AC547" i="2" s="1"/>
  <c r="AD548" i="2"/>
  <c r="AC548" i="2" s="1"/>
  <c r="AD549" i="2"/>
  <c r="AC549" i="2" s="1"/>
  <c r="AD550" i="2"/>
  <c r="AC550" i="2" s="1"/>
  <c r="AD551" i="2"/>
  <c r="AC551" i="2" s="1"/>
  <c r="AD552" i="2"/>
  <c r="AC552" i="2" s="1"/>
  <c r="AD553" i="2"/>
  <c r="AC553" i="2" s="1"/>
  <c r="AD554" i="2"/>
  <c r="AC554" i="2" s="1"/>
  <c r="AD555" i="2"/>
  <c r="AC555" i="2" s="1"/>
  <c r="AD556" i="2"/>
  <c r="AC556" i="2" s="1"/>
  <c r="AD557" i="2"/>
  <c r="AC557" i="2" s="1"/>
  <c r="AD558" i="2"/>
  <c r="AC558" i="2" s="1"/>
  <c r="AD559" i="2"/>
  <c r="AC559" i="2" s="1"/>
  <c r="AD560" i="2"/>
  <c r="AC560" i="2" s="1"/>
  <c r="AD561" i="2"/>
  <c r="AC561" i="2" s="1"/>
  <c r="AD562" i="2"/>
  <c r="AC562" i="2" s="1"/>
  <c r="AD563" i="2"/>
  <c r="AC563" i="2" s="1"/>
  <c r="AD564" i="2"/>
  <c r="AC564" i="2" s="1"/>
  <c r="AD565" i="2"/>
  <c r="AC565" i="2" s="1"/>
  <c r="AD566" i="2"/>
  <c r="AC566" i="2" s="1"/>
  <c r="AD567" i="2"/>
  <c r="AC567" i="2" s="1"/>
  <c r="AD568" i="2"/>
  <c r="AC568" i="2" s="1"/>
  <c r="AD569" i="2"/>
  <c r="AC569" i="2" s="1"/>
  <c r="AD570" i="2"/>
  <c r="AC570" i="2" s="1"/>
  <c r="AD571" i="2"/>
  <c r="AC571" i="2" s="1"/>
  <c r="AD572" i="2"/>
  <c r="AC572" i="2" s="1"/>
  <c r="AD573" i="2"/>
  <c r="AC573" i="2" s="1"/>
  <c r="AD574" i="2"/>
  <c r="AC574" i="2" s="1"/>
  <c r="AD575" i="2"/>
  <c r="AC575" i="2" s="1"/>
  <c r="AD576" i="2"/>
  <c r="AC576" i="2" s="1"/>
  <c r="AD577" i="2"/>
  <c r="AC577" i="2" s="1"/>
  <c r="AD578" i="2"/>
  <c r="AC578" i="2" s="1"/>
  <c r="AD579" i="2"/>
  <c r="AC579" i="2" s="1"/>
  <c r="AD580" i="2"/>
  <c r="AC580" i="2" s="1"/>
  <c r="AD581" i="2"/>
  <c r="AC581" i="2" s="1"/>
  <c r="AD582" i="2"/>
  <c r="AC582" i="2" s="1"/>
  <c r="AD583" i="2"/>
  <c r="AC583" i="2" s="1"/>
  <c r="AD584" i="2"/>
  <c r="AC584" i="2" s="1"/>
  <c r="AD585" i="2"/>
  <c r="AC585" i="2" s="1"/>
  <c r="AD586" i="2"/>
  <c r="AC586" i="2" s="1"/>
  <c r="AD587" i="2"/>
  <c r="AC587" i="2" s="1"/>
  <c r="AD588" i="2"/>
  <c r="AC588" i="2" s="1"/>
  <c r="AD589" i="2"/>
  <c r="AC589" i="2" s="1"/>
  <c r="AD590" i="2"/>
  <c r="AC590" i="2" s="1"/>
  <c r="AD591" i="2"/>
  <c r="AC591" i="2" s="1"/>
  <c r="AD592" i="2"/>
  <c r="AC592" i="2" s="1"/>
  <c r="AD593" i="2"/>
  <c r="AC593" i="2" s="1"/>
  <c r="AD594" i="2"/>
  <c r="AC594" i="2" s="1"/>
  <c r="AD595" i="2"/>
  <c r="AC595" i="2" s="1"/>
  <c r="AD596" i="2"/>
  <c r="AC596" i="2" s="1"/>
  <c r="AD597" i="2"/>
  <c r="AC597" i="2" s="1"/>
  <c r="AD598" i="2"/>
  <c r="AC598" i="2" s="1"/>
  <c r="AD599" i="2"/>
  <c r="AC599" i="2" s="1"/>
  <c r="AD600" i="2"/>
  <c r="AC600" i="2" s="1"/>
  <c r="AD601" i="2"/>
  <c r="AC601" i="2" s="1"/>
  <c r="AD602" i="2"/>
  <c r="AC602" i="2" s="1"/>
  <c r="AD603" i="2"/>
  <c r="AC603" i="2" s="1"/>
  <c r="AD604" i="2"/>
  <c r="AC604" i="2" s="1"/>
  <c r="AD605" i="2"/>
  <c r="AC605" i="2" s="1"/>
  <c r="AD606" i="2"/>
  <c r="AC606" i="2" s="1"/>
  <c r="AD607" i="2"/>
  <c r="AC607" i="2" s="1"/>
  <c r="AD608" i="2"/>
  <c r="AC608" i="2" s="1"/>
  <c r="AD609" i="2"/>
  <c r="AC609" i="2" s="1"/>
  <c r="AD610" i="2"/>
  <c r="AC610" i="2" s="1"/>
  <c r="AD611" i="2"/>
  <c r="AC611" i="2" s="1"/>
  <c r="AD612" i="2"/>
  <c r="AC612" i="2" s="1"/>
  <c r="AD613" i="2"/>
  <c r="AC613" i="2" s="1"/>
  <c r="AD614" i="2"/>
  <c r="AC614" i="2" s="1"/>
  <c r="AD615" i="2"/>
  <c r="AC615" i="2" s="1"/>
  <c r="AD616" i="2"/>
  <c r="AC616" i="2" s="1"/>
  <c r="AD617" i="2"/>
  <c r="AC617" i="2" s="1"/>
  <c r="AD618" i="2"/>
  <c r="AC618" i="2" s="1"/>
  <c r="AD619" i="2"/>
  <c r="AC619" i="2" s="1"/>
  <c r="AD620" i="2"/>
  <c r="AC620" i="2" s="1"/>
  <c r="AD621" i="2"/>
  <c r="AC621" i="2" s="1"/>
  <c r="AD622" i="2"/>
  <c r="AC622" i="2" s="1"/>
  <c r="AD623" i="2"/>
  <c r="AC623" i="2" s="1"/>
  <c r="AD624" i="2"/>
  <c r="AC624" i="2" s="1"/>
  <c r="AD625" i="2"/>
  <c r="AC625" i="2" s="1"/>
  <c r="AD626" i="2"/>
  <c r="AC626" i="2" s="1"/>
  <c r="AD627" i="2"/>
  <c r="AC627" i="2" s="1"/>
  <c r="AD628" i="2"/>
  <c r="AC628" i="2" s="1"/>
  <c r="AD629" i="2"/>
  <c r="AC629" i="2" s="1"/>
  <c r="AD630" i="2"/>
  <c r="AC630" i="2" s="1"/>
  <c r="AD631" i="2"/>
  <c r="AC631" i="2" s="1"/>
  <c r="AD632" i="2"/>
  <c r="AC632" i="2" s="1"/>
  <c r="AD633" i="2"/>
  <c r="AC633" i="2" s="1"/>
  <c r="AD634" i="2"/>
  <c r="AC634" i="2" s="1"/>
  <c r="AD635" i="2"/>
  <c r="AC635" i="2" s="1"/>
  <c r="AD636" i="2"/>
  <c r="AC636" i="2" s="1"/>
  <c r="AD637" i="2"/>
  <c r="AC637" i="2" s="1"/>
  <c r="AD638" i="2"/>
  <c r="AC638" i="2" s="1"/>
  <c r="AD639" i="2"/>
  <c r="AC639" i="2" s="1"/>
  <c r="AD640" i="2"/>
  <c r="AC640" i="2" s="1"/>
  <c r="AD641" i="2"/>
  <c r="AC641" i="2" s="1"/>
  <c r="AD642" i="2"/>
  <c r="AC642" i="2" s="1"/>
  <c r="AD643" i="2"/>
  <c r="AC643" i="2" s="1"/>
  <c r="AD644" i="2"/>
  <c r="AC644" i="2" s="1"/>
  <c r="AD645" i="2"/>
  <c r="AC645" i="2" s="1"/>
  <c r="AD646" i="2"/>
  <c r="AC646" i="2" s="1"/>
  <c r="AD647" i="2"/>
  <c r="AC647" i="2" s="1"/>
  <c r="AD648" i="2"/>
  <c r="AC648" i="2" s="1"/>
  <c r="AD649" i="2"/>
  <c r="AC649" i="2" s="1"/>
  <c r="AD650" i="2"/>
  <c r="AC650" i="2" s="1"/>
  <c r="AD651" i="2"/>
  <c r="AC651" i="2" s="1"/>
  <c r="AD652" i="2"/>
  <c r="AC652" i="2" s="1"/>
  <c r="AD653" i="2"/>
  <c r="AC653" i="2" s="1"/>
  <c r="AD654" i="2"/>
  <c r="AC654" i="2" s="1"/>
  <c r="AD655" i="2"/>
  <c r="AC655" i="2" s="1"/>
  <c r="AD656" i="2"/>
  <c r="AC656" i="2" s="1"/>
  <c r="AD657" i="2"/>
  <c r="AC657" i="2" s="1"/>
  <c r="AD658" i="2"/>
  <c r="AC658" i="2" s="1"/>
  <c r="AD659" i="2"/>
  <c r="AC659" i="2" s="1"/>
  <c r="AD660" i="2"/>
  <c r="AC660" i="2" s="1"/>
  <c r="AD661" i="2"/>
  <c r="AC661" i="2" s="1"/>
  <c r="AD662" i="2"/>
  <c r="AC662" i="2" s="1"/>
  <c r="AD663" i="2"/>
  <c r="AC663" i="2" s="1"/>
  <c r="AD664" i="2"/>
  <c r="AC664" i="2" s="1"/>
  <c r="AD665" i="2"/>
  <c r="AC665" i="2" s="1"/>
  <c r="AD666" i="2"/>
  <c r="AC666" i="2" s="1"/>
  <c r="AD667" i="2"/>
  <c r="AC667" i="2" s="1"/>
  <c r="AD668" i="2"/>
  <c r="AC668" i="2" s="1"/>
  <c r="AD669" i="2"/>
  <c r="AC669" i="2" s="1"/>
  <c r="AD670" i="2"/>
  <c r="AC670" i="2" s="1"/>
  <c r="AD671" i="2"/>
  <c r="AC671" i="2" s="1"/>
  <c r="AD672" i="2"/>
  <c r="AC672" i="2" s="1"/>
  <c r="AD673" i="2"/>
  <c r="AC673" i="2" s="1"/>
  <c r="AD674" i="2"/>
  <c r="AC674" i="2" s="1"/>
  <c r="AD675" i="2"/>
  <c r="AC675" i="2" s="1"/>
  <c r="AD676" i="2"/>
  <c r="AC676" i="2" s="1"/>
  <c r="AD677" i="2"/>
  <c r="AC677" i="2" s="1"/>
  <c r="AD678" i="2"/>
  <c r="AC678" i="2" s="1"/>
  <c r="AD679" i="2"/>
  <c r="AC679" i="2" s="1"/>
  <c r="AD680" i="2"/>
  <c r="AC680" i="2" s="1"/>
  <c r="AD681" i="2"/>
  <c r="AC681" i="2" s="1"/>
  <c r="AD682" i="2"/>
  <c r="AC682" i="2" s="1"/>
  <c r="AD683" i="2"/>
  <c r="AC683" i="2" s="1"/>
  <c r="AD684" i="2"/>
  <c r="AC684" i="2" s="1"/>
  <c r="AD685" i="2"/>
  <c r="AC685" i="2" s="1"/>
  <c r="AD686" i="2"/>
  <c r="AC686" i="2" s="1"/>
  <c r="AD687" i="2"/>
  <c r="AC687" i="2" s="1"/>
  <c r="AD688" i="2"/>
  <c r="AC688" i="2" s="1"/>
  <c r="AD689" i="2"/>
  <c r="AC689" i="2" s="1"/>
  <c r="AD690" i="2"/>
  <c r="AC690" i="2" s="1"/>
  <c r="AD691" i="2"/>
  <c r="AC691" i="2" s="1"/>
  <c r="AD692" i="2"/>
  <c r="AC692" i="2" s="1"/>
  <c r="AD693" i="2"/>
  <c r="AC693" i="2" s="1"/>
  <c r="AD694" i="2"/>
  <c r="AC694" i="2" s="1"/>
  <c r="AD695" i="2"/>
  <c r="AC695" i="2" s="1"/>
  <c r="AD696" i="2"/>
  <c r="AC696" i="2" s="1"/>
  <c r="AD697" i="2"/>
  <c r="AC697" i="2" s="1"/>
  <c r="AD698" i="2"/>
  <c r="AC698" i="2" s="1"/>
  <c r="AD699" i="2"/>
  <c r="AC699" i="2" s="1"/>
  <c r="AC700" i="2"/>
  <c r="AC701" i="2"/>
  <c r="AD702" i="2"/>
  <c r="AC702" i="2" s="1"/>
  <c r="AC703" i="2"/>
  <c r="AD704" i="2"/>
  <c r="AC704" i="2" s="1"/>
  <c r="AD705" i="2"/>
  <c r="AC705" i="2" s="1"/>
  <c r="AD10" i="2"/>
  <c r="AC10" i="2" s="1"/>
  <c r="S26" i="162" l="1"/>
  <c r="R26" i="162"/>
  <c r="Q26" i="162"/>
  <c r="P26" i="162"/>
  <c r="O26" i="162"/>
  <c r="N26" i="162"/>
  <c r="M26" i="162"/>
  <c r="L26" i="162"/>
  <c r="K26" i="162"/>
  <c r="J26" i="162"/>
  <c r="I26" i="162"/>
  <c r="H26" i="162"/>
  <c r="G26" i="162"/>
  <c r="F26" i="162"/>
  <c r="C26" i="162"/>
  <c r="S10" i="156"/>
  <c r="R10" i="156"/>
  <c r="Q10" i="156"/>
  <c r="P10" i="156"/>
  <c r="O10" i="156"/>
  <c r="N10" i="156"/>
  <c r="M10" i="156"/>
  <c r="L10" i="156"/>
  <c r="K10" i="156"/>
  <c r="J10" i="156"/>
  <c r="I10" i="156"/>
  <c r="H10" i="156"/>
  <c r="G10" i="156"/>
  <c r="F10" i="156"/>
  <c r="C10" i="156"/>
  <c r="S8" i="156"/>
  <c r="R8" i="156"/>
  <c r="Q8" i="156"/>
  <c r="P8" i="156"/>
  <c r="O8" i="156"/>
  <c r="N8" i="156"/>
  <c r="M8" i="156"/>
  <c r="L8" i="156"/>
  <c r="K8" i="156"/>
  <c r="J8" i="156"/>
  <c r="I8" i="156"/>
  <c r="H8" i="156"/>
  <c r="G8" i="156"/>
  <c r="F8" i="156"/>
  <c r="C8" i="156"/>
  <c r="T19" i="145" l="1"/>
  <c r="S32" i="180"/>
  <c r="R32" i="180"/>
  <c r="Q32" i="180"/>
  <c r="P32" i="180"/>
  <c r="O32" i="180"/>
  <c r="N32" i="180"/>
  <c r="M32" i="180"/>
  <c r="L32" i="180"/>
  <c r="K32" i="180"/>
  <c r="J32" i="180"/>
  <c r="I32" i="180"/>
  <c r="H32" i="180"/>
  <c r="G32" i="180"/>
  <c r="F32" i="180"/>
  <c r="E32" i="180"/>
  <c r="C32" i="180"/>
  <c r="S20" i="148"/>
  <c r="R20" i="148"/>
  <c r="Q20" i="148"/>
  <c r="P20" i="148"/>
  <c r="O20" i="148"/>
  <c r="N20" i="148"/>
  <c r="M20" i="148"/>
  <c r="L20" i="148"/>
  <c r="K20" i="148"/>
  <c r="J20" i="148"/>
  <c r="I20" i="148"/>
  <c r="H20" i="148"/>
  <c r="G20" i="148"/>
  <c r="F20" i="148"/>
  <c r="E20" i="148"/>
  <c r="C20" i="148"/>
  <c r="S36" i="148"/>
  <c r="R36" i="148"/>
  <c r="Q36" i="148"/>
  <c r="P36" i="148"/>
  <c r="O36" i="148"/>
  <c r="N36" i="148"/>
  <c r="M36" i="148"/>
  <c r="L36" i="148"/>
  <c r="K36" i="148"/>
  <c r="J36" i="148"/>
  <c r="I36" i="148"/>
  <c r="H36" i="148"/>
  <c r="G36" i="148"/>
  <c r="F36" i="148"/>
  <c r="E36" i="148"/>
  <c r="C36" i="148"/>
  <c r="S35" i="148"/>
  <c r="R35" i="148"/>
  <c r="Q35" i="148"/>
  <c r="P35" i="148"/>
  <c r="O35" i="148"/>
  <c r="N35" i="148"/>
  <c r="M35" i="148"/>
  <c r="L35" i="148"/>
  <c r="K35" i="148"/>
  <c r="J35" i="148"/>
  <c r="I35" i="148"/>
  <c r="H35" i="148"/>
  <c r="G35" i="148"/>
  <c r="F35" i="148"/>
  <c r="E35" i="148"/>
  <c r="C35" i="148"/>
  <c r="S19" i="148"/>
  <c r="R19" i="148"/>
  <c r="Q19" i="148"/>
  <c r="P19" i="148"/>
  <c r="O19" i="148"/>
  <c r="N19" i="148"/>
  <c r="M19" i="148"/>
  <c r="L19" i="148"/>
  <c r="K19" i="148"/>
  <c r="J19" i="148"/>
  <c r="I19" i="148"/>
  <c r="H19" i="148"/>
  <c r="G19" i="148"/>
  <c r="F19" i="148"/>
  <c r="E19" i="148"/>
  <c r="C19" i="148"/>
  <c r="S13" i="148"/>
  <c r="R13" i="148"/>
  <c r="Q13" i="148"/>
  <c r="P13" i="148"/>
  <c r="O13" i="148"/>
  <c r="N13" i="148"/>
  <c r="M13" i="148"/>
  <c r="L13" i="148"/>
  <c r="K13" i="148"/>
  <c r="J13" i="148"/>
  <c r="I13" i="148"/>
  <c r="H13" i="148"/>
  <c r="G13" i="148"/>
  <c r="F13" i="148"/>
  <c r="E13" i="148"/>
  <c r="C13" i="148"/>
  <c r="T35" i="148" l="1"/>
  <c r="T32" i="180"/>
  <c r="T20" i="148"/>
  <c r="T36" i="148"/>
  <c r="T19" i="148"/>
  <c r="T13" i="148"/>
  <c r="S5" i="180" l="1"/>
  <c r="R5" i="180"/>
  <c r="Q5" i="180"/>
  <c r="P5" i="180"/>
  <c r="O5" i="180"/>
  <c r="N5" i="180"/>
  <c r="M5" i="180"/>
  <c r="L5" i="180"/>
  <c r="K5" i="180"/>
  <c r="J5" i="180"/>
  <c r="I5" i="180"/>
  <c r="H5" i="180"/>
  <c r="G5" i="180"/>
  <c r="F5" i="180"/>
  <c r="E5" i="180"/>
  <c r="C5" i="180"/>
  <c r="S4" i="180"/>
  <c r="R4" i="180"/>
  <c r="Q4" i="180"/>
  <c r="P4" i="180"/>
  <c r="O4" i="180"/>
  <c r="N4" i="180"/>
  <c r="M4" i="180"/>
  <c r="L4" i="180"/>
  <c r="K4" i="180"/>
  <c r="J4" i="180"/>
  <c r="I4" i="180"/>
  <c r="H4" i="180"/>
  <c r="G4" i="180"/>
  <c r="F4" i="180"/>
  <c r="E4" i="180"/>
  <c r="C4" i="180"/>
  <c r="S5" i="179"/>
  <c r="R5" i="179"/>
  <c r="Q5" i="179"/>
  <c r="P5" i="179"/>
  <c r="O5" i="179"/>
  <c r="N5" i="179"/>
  <c r="M5" i="179"/>
  <c r="L5" i="179"/>
  <c r="K5" i="179"/>
  <c r="J5" i="179"/>
  <c r="I5" i="179"/>
  <c r="H5" i="179"/>
  <c r="G5" i="179"/>
  <c r="F5" i="179"/>
  <c r="E5" i="179"/>
  <c r="C5" i="179"/>
  <c r="S11" i="144"/>
  <c r="R11" i="144"/>
  <c r="Q11" i="144"/>
  <c r="P11" i="144"/>
  <c r="O11" i="144"/>
  <c r="N11" i="144"/>
  <c r="M11" i="144"/>
  <c r="L11" i="144"/>
  <c r="K11" i="144"/>
  <c r="J11" i="144"/>
  <c r="I11" i="144"/>
  <c r="H11" i="144"/>
  <c r="G11" i="144"/>
  <c r="F11" i="144"/>
  <c r="E11" i="144"/>
  <c r="C11" i="144"/>
  <c r="S7" i="144"/>
  <c r="R7" i="144"/>
  <c r="Q7" i="144"/>
  <c r="P7" i="144"/>
  <c r="O7" i="144"/>
  <c r="N7" i="144"/>
  <c r="M7" i="144"/>
  <c r="L7" i="144"/>
  <c r="K7" i="144"/>
  <c r="J7" i="144"/>
  <c r="I7" i="144"/>
  <c r="H7" i="144"/>
  <c r="G7" i="144"/>
  <c r="F7" i="144"/>
  <c r="E7" i="144"/>
  <c r="C7" i="144"/>
  <c r="T48" i="121"/>
  <c r="T19" i="121"/>
  <c r="AA19" i="121" l="1"/>
  <c r="AA48" i="121"/>
  <c r="T5" i="179"/>
  <c r="T4" i="180"/>
  <c r="T5" i="180"/>
  <c r="T7" i="144"/>
  <c r="T11" i="144"/>
  <c r="AK11" i="2"/>
  <c r="AK12" i="2"/>
  <c r="AK13" i="2"/>
  <c r="AK14" i="2"/>
  <c r="AK15" i="2"/>
  <c r="AK16" i="2"/>
  <c r="AK17" i="2"/>
  <c r="AK18" i="2"/>
  <c r="AK19" i="2"/>
  <c r="AK20" i="2"/>
  <c r="AK21" i="2"/>
  <c r="AK22" i="2"/>
  <c r="AK23" i="2"/>
  <c r="AK24" i="2"/>
  <c r="AK25" i="2"/>
  <c r="AK26" i="2"/>
  <c r="AK27" i="2"/>
  <c r="AK28" i="2"/>
  <c r="AK29" i="2"/>
  <c r="AK30" i="2"/>
  <c r="AK31" i="2"/>
  <c r="AK32" i="2"/>
  <c r="AK33" i="2"/>
  <c r="AK34" i="2"/>
  <c r="AK35" i="2"/>
  <c r="AK36" i="2"/>
  <c r="AK37" i="2"/>
  <c r="AK38" i="2"/>
  <c r="AK39" i="2"/>
  <c r="AK40" i="2"/>
  <c r="AK41" i="2"/>
  <c r="AK42" i="2"/>
  <c r="AK43" i="2"/>
  <c r="AK44" i="2"/>
  <c r="AK45" i="2"/>
  <c r="AK46" i="2"/>
  <c r="AK47" i="2"/>
  <c r="AK48" i="2"/>
  <c r="AK49" i="2"/>
  <c r="AK50" i="2"/>
  <c r="AK51" i="2"/>
  <c r="AK52" i="2"/>
  <c r="AK53" i="2"/>
  <c r="AK54" i="2"/>
  <c r="AK55" i="2"/>
  <c r="AK56" i="2"/>
  <c r="AK57" i="2"/>
  <c r="AK58" i="2"/>
  <c r="AK59" i="2"/>
  <c r="AK60" i="2"/>
  <c r="AK61" i="2"/>
  <c r="AK62" i="2"/>
  <c r="AK63" i="2"/>
  <c r="AK64" i="2"/>
  <c r="AK65" i="2"/>
  <c r="AK66" i="2"/>
  <c r="AK67" i="2"/>
  <c r="AK68" i="2"/>
  <c r="AK69" i="2"/>
  <c r="AK70" i="2"/>
  <c r="AK71" i="2"/>
  <c r="AK72" i="2"/>
  <c r="AK73" i="2"/>
  <c r="AK74" i="2"/>
  <c r="AK75" i="2"/>
  <c r="AK76" i="2"/>
  <c r="AK77" i="2"/>
  <c r="AK78" i="2"/>
  <c r="AK79" i="2"/>
  <c r="AK80" i="2"/>
  <c r="AK81" i="2"/>
  <c r="AK82" i="2"/>
  <c r="AK83" i="2"/>
  <c r="AK84" i="2"/>
  <c r="AK85" i="2"/>
  <c r="AK86" i="2"/>
  <c r="AK87" i="2"/>
  <c r="AK88" i="2"/>
  <c r="AK89" i="2"/>
  <c r="AK90" i="2"/>
  <c r="AK91" i="2"/>
  <c r="AK92" i="2"/>
  <c r="AK93" i="2"/>
  <c r="AK94" i="2"/>
  <c r="AK95" i="2"/>
  <c r="AK96" i="2"/>
  <c r="AK97" i="2"/>
  <c r="AK98" i="2"/>
  <c r="AK99" i="2"/>
  <c r="AK100" i="2"/>
  <c r="AK101" i="2"/>
  <c r="AK102" i="2"/>
  <c r="AK103" i="2"/>
  <c r="AK104" i="2"/>
  <c r="AK105" i="2"/>
  <c r="AK106" i="2"/>
  <c r="AK107" i="2"/>
  <c r="AK108" i="2"/>
  <c r="AK109" i="2"/>
  <c r="AK110" i="2"/>
  <c r="AK111" i="2"/>
  <c r="AK112" i="2"/>
  <c r="AK113" i="2"/>
  <c r="AK114" i="2"/>
  <c r="AK115" i="2"/>
  <c r="AK116" i="2"/>
  <c r="AK117" i="2"/>
  <c r="AK118" i="2"/>
  <c r="AK119" i="2"/>
  <c r="AK120" i="2"/>
  <c r="AK121" i="2"/>
  <c r="AK122" i="2"/>
  <c r="AK123" i="2"/>
  <c r="AK124" i="2"/>
  <c r="AK125" i="2"/>
  <c r="AK126" i="2"/>
  <c r="AK127" i="2"/>
  <c r="AK128" i="2"/>
  <c r="AK129" i="2"/>
  <c r="AK130" i="2"/>
  <c r="AK131" i="2"/>
  <c r="AK132" i="2"/>
  <c r="AK133" i="2"/>
  <c r="AK134" i="2"/>
  <c r="AK135" i="2"/>
  <c r="AK136" i="2"/>
  <c r="AK137" i="2"/>
  <c r="AK138" i="2"/>
  <c r="AK139" i="2"/>
  <c r="AK140" i="2"/>
  <c r="AK141" i="2"/>
  <c r="AK142" i="2"/>
  <c r="AK143" i="2"/>
  <c r="AK144" i="2"/>
  <c r="AK145" i="2"/>
  <c r="AK146" i="2"/>
  <c r="AK147" i="2"/>
  <c r="AK148" i="2"/>
  <c r="AK149" i="2"/>
  <c r="AK150" i="2"/>
  <c r="AK151" i="2"/>
  <c r="AK152" i="2"/>
  <c r="AK153" i="2"/>
  <c r="AK154" i="2"/>
  <c r="AK155" i="2"/>
  <c r="AK156" i="2"/>
  <c r="AK157" i="2"/>
  <c r="AK158" i="2"/>
  <c r="AK159" i="2"/>
  <c r="AK160" i="2"/>
  <c r="AK161" i="2"/>
  <c r="AK162" i="2"/>
  <c r="AK163" i="2"/>
  <c r="AK164" i="2"/>
  <c r="AK165" i="2"/>
  <c r="AK166" i="2"/>
  <c r="AK167" i="2"/>
  <c r="AK168" i="2"/>
  <c r="AK169" i="2"/>
  <c r="AK170" i="2"/>
  <c r="AK171" i="2"/>
  <c r="AK172" i="2"/>
  <c r="AK173" i="2"/>
  <c r="AK174" i="2"/>
  <c r="AK175" i="2"/>
  <c r="AK176" i="2"/>
  <c r="AK177" i="2"/>
  <c r="AK178" i="2"/>
  <c r="AK179" i="2"/>
  <c r="AK180" i="2"/>
  <c r="AK181" i="2"/>
  <c r="AK182" i="2"/>
  <c r="AK183" i="2"/>
  <c r="AK184" i="2"/>
  <c r="AK185" i="2"/>
  <c r="AK186" i="2"/>
  <c r="AK187" i="2"/>
  <c r="AK188" i="2"/>
  <c r="AK189" i="2"/>
  <c r="AK190" i="2"/>
  <c r="AK191" i="2"/>
  <c r="AK192" i="2"/>
  <c r="AK193" i="2"/>
  <c r="AK194" i="2"/>
  <c r="AK195" i="2"/>
  <c r="AK196" i="2"/>
  <c r="AK197" i="2"/>
  <c r="AK198" i="2"/>
  <c r="AK199" i="2"/>
  <c r="AK200" i="2"/>
  <c r="AK201" i="2"/>
  <c r="AK202" i="2"/>
  <c r="AK203" i="2"/>
  <c r="AK204" i="2"/>
  <c r="AK205" i="2"/>
  <c r="AK206" i="2"/>
  <c r="AK207" i="2"/>
  <c r="AK208" i="2"/>
  <c r="AK209" i="2"/>
  <c r="AK210" i="2"/>
  <c r="AK211" i="2"/>
  <c r="AK212" i="2"/>
  <c r="AK213" i="2"/>
  <c r="AK214" i="2"/>
  <c r="AK215" i="2"/>
  <c r="AK216" i="2"/>
  <c r="AK217" i="2"/>
  <c r="AK218" i="2"/>
  <c r="AK219" i="2"/>
  <c r="AK220" i="2"/>
  <c r="AK221" i="2"/>
  <c r="AK222" i="2"/>
  <c r="AK223" i="2"/>
  <c r="AK224" i="2"/>
  <c r="AK225" i="2"/>
  <c r="AK226" i="2"/>
  <c r="AK227" i="2"/>
  <c r="AK228" i="2"/>
  <c r="AK229" i="2"/>
  <c r="AK230" i="2"/>
  <c r="AK231" i="2"/>
  <c r="AK232" i="2"/>
  <c r="AK233" i="2"/>
  <c r="AK234" i="2"/>
  <c r="AK235" i="2"/>
  <c r="AK236" i="2"/>
  <c r="AK237" i="2"/>
  <c r="AK238" i="2"/>
  <c r="AK239" i="2"/>
  <c r="AK240" i="2"/>
  <c r="AK241" i="2"/>
  <c r="AK242" i="2"/>
  <c r="AK243" i="2"/>
  <c r="AK244" i="2"/>
  <c r="AK245" i="2"/>
  <c r="AK246" i="2"/>
  <c r="AK247" i="2"/>
  <c r="AK248" i="2"/>
  <c r="AK249" i="2"/>
  <c r="AK250" i="2"/>
  <c r="AK251" i="2"/>
  <c r="AK252" i="2"/>
  <c r="AK253" i="2"/>
  <c r="AK254" i="2"/>
  <c r="AK255" i="2"/>
  <c r="AK256" i="2"/>
  <c r="AK257" i="2"/>
  <c r="AK258" i="2"/>
  <c r="AK259" i="2"/>
  <c r="AK260" i="2"/>
  <c r="AK261" i="2"/>
  <c r="AK262" i="2"/>
  <c r="AK263" i="2"/>
  <c r="AK264" i="2"/>
  <c r="AK265" i="2"/>
  <c r="AK266" i="2"/>
  <c r="AK267" i="2"/>
  <c r="AK268" i="2"/>
  <c r="AK269" i="2"/>
  <c r="AK270" i="2"/>
  <c r="AK271" i="2"/>
  <c r="AK272" i="2"/>
  <c r="AK273" i="2"/>
  <c r="AK274" i="2"/>
  <c r="AK275" i="2"/>
  <c r="AK276" i="2"/>
  <c r="AK277" i="2"/>
  <c r="AK278" i="2"/>
  <c r="AK279" i="2"/>
  <c r="AK280" i="2"/>
  <c r="AK281" i="2"/>
  <c r="AK282" i="2"/>
  <c r="AK283" i="2"/>
  <c r="AK284" i="2"/>
  <c r="AK285" i="2"/>
  <c r="AK286" i="2"/>
  <c r="AK287" i="2"/>
  <c r="AK288" i="2"/>
  <c r="AK289" i="2"/>
  <c r="AK290" i="2"/>
  <c r="AK291" i="2"/>
  <c r="AK292" i="2"/>
  <c r="AK293" i="2"/>
  <c r="AK294" i="2"/>
  <c r="AK295" i="2"/>
  <c r="AK296" i="2"/>
  <c r="AK297" i="2"/>
  <c r="AK298" i="2"/>
  <c r="AK299" i="2"/>
  <c r="AK300" i="2"/>
  <c r="AK301" i="2"/>
  <c r="AK302" i="2"/>
  <c r="AK303" i="2"/>
  <c r="AK304" i="2"/>
  <c r="AK305" i="2"/>
  <c r="AK306" i="2"/>
  <c r="AK307" i="2"/>
  <c r="AK308" i="2"/>
  <c r="AK309" i="2"/>
  <c r="AK310" i="2"/>
  <c r="AK311" i="2"/>
  <c r="AK312" i="2"/>
  <c r="AK313" i="2"/>
  <c r="AK314" i="2"/>
  <c r="AK315" i="2"/>
  <c r="AK316" i="2"/>
  <c r="AK317" i="2"/>
  <c r="AK318" i="2"/>
  <c r="AK319" i="2"/>
  <c r="AK320" i="2"/>
  <c r="AK321" i="2"/>
  <c r="AK322" i="2"/>
  <c r="AK323" i="2"/>
  <c r="AK324" i="2"/>
  <c r="AK325" i="2"/>
  <c r="AK326" i="2"/>
  <c r="AK327" i="2"/>
  <c r="AK328" i="2"/>
  <c r="AK329" i="2"/>
  <c r="AK330" i="2"/>
  <c r="AK331" i="2"/>
  <c r="AK332" i="2"/>
  <c r="AK333" i="2"/>
  <c r="AK334" i="2"/>
  <c r="AK335" i="2"/>
  <c r="AK336" i="2"/>
  <c r="AK337" i="2"/>
  <c r="AK338" i="2"/>
  <c r="AK339" i="2"/>
  <c r="AK340" i="2"/>
  <c r="AK341" i="2"/>
  <c r="AK342" i="2"/>
  <c r="AK343" i="2"/>
  <c r="AK344" i="2"/>
  <c r="AK345" i="2"/>
  <c r="AK346" i="2"/>
  <c r="AK347" i="2"/>
  <c r="AK348" i="2"/>
  <c r="AK349" i="2"/>
  <c r="AK350" i="2"/>
  <c r="AK351" i="2"/>
  <c r="AK352" i="2"/>
  <c r="AK353" i="2"/>
  <c r="AK354" i="2"/>
  <c r="AK355" i="2"/>
  <c r="AK356" i="2"/>
  <c r="AK357" i="2"/>
  <c r="AK358" i="2"/>
  <c r="AK359" i="2"/>
  <c r="AK360" i="2"/>
  <c r="AK361" i="2"/>
  <c r="AK362" i="2"/>
  <c r="AK363" i="2"/>
  <c r="AK364" i="2"/>
  <c r="AK365" i="2"/>
  <c r="AK366" i="2"/>
  <c r="AK367" i="2"/>
  <c r="AK368" i="2"/>
  <c r="AK369" i="2"/>
  <c r="AK370" i="2"/>
  <c r="AK371" i="2"/>
  <c r="AK372" i="2"/>
  <c r="AK373" i="2"/>
  <c r="AK374" i="2"/>
  <c r="AK375" i="2"/>
  <c r="AK376" i="2"/>
  <c r="AK377" i="2"/>
  <c r="AK378" i="2"/>
  <c r="AK379" i="2"/>
  <c r="AK380" i="2"/>
  <c r="AK381" i="2"/>
  <c r="AK382" i="2"/>
  <c r="AK383" i="2"/>
  <c r="AK384" i="2"/>
  <c r="AK385" i="2"/>
  <c r="AK386" i="2"/>
  <c r="AK387" i="2"/>
  <c r="AK388" i="2"/>
  <c r="AK389" i="2"/>
  <c r="AK390" i="2"/>
  <c r="AK391" i="2"/>
  <c r="AK392" i="2"/>
  <c r="AK393" i="2"/>
  <c r="AK394" i="2"/>
  <c r="AK395" i="2"/>
  <c r="AK396" i="2"/>
  <c r="AK397" i="2"/>
  <c r="AK398" i="2"/>
  <c r="AK399" i="2"/>
  <c r="AK400" i="2"/>
  <c r="AK401" i="2"/>
  <c r="AK402" i="2"/>
  <c r="AK403" i="2"/>
  <c r="AK404" i="2"/>
  <c r="AK405" i="2"/>
  <c r="AK406" i="2"/>
  <c r="AK407" i="2"/>
  <c r="AK408" i="2"/>
  <c r="AK409" i="2"/>
  <c r="AK410" i="2"/>
  <c r="AK411" i="2"/>
  <c r="AK412" i="2"/>
  <c r="AK413" i="2"/>
  <c r="AK414" i="2"/>
  <c r="AK415" i="2"/>
  <c r="AK416" i="2"/>
  <c r="AK417" i="2"/>
  <c r="AK418" i="2"/>
  <c r="AK419" i="2"/>
  <c r="AK420" i="2"/>
  <c r="AK421" i="2"/>
  <c r="AK422" i="2"/>
  <c r="AK423" i="2"/>
  <c r="AK424" i="2"/>
  <c r="AK425" i="2"/>
  <c r="AK426" i="2"/>
  <c r="AK427" i="2"/>
  <c r="AK428" i="2"/>
  <c r="AK429" i="2"/>
  <c r="AK430" i="2"/>
  <c r="AK431" i="2"/>
  <c r="AK432" i="2"/>
  <c r="AK433" i="2"/>
  <c r="AK434" i="2"/>
  <c r="AK435" i="2"/>
  <c r="AK436" i="2"/>
  <c r="AK437" i="2"/>
  <c r="AK438" i="2"/>
  <c r="AK439" i="2"/>
  <c r="AK440" i="2"/>
  <c r="AK441" i="2"/>
  <c r="AK442" i="2"/>
  <c r="AK443" i="2"/>
  <c r="AK444" i="2"/>
  <c r="AK445" i="2"/>
  <c r="AK446" i="2"/>
  <c r="AK447" i="2"/>
  <c r="AK448" i="2"/>
  <c r="AK449" i="2"/>
  <c r="AK450" i="2"/>
  <c r="AK451" i="2"/>
  <c r="AK452" i="2"/>
  <c r="AK453" i="2"/>
  <c r="AK454" i="2"/>
  <c r="AK455" i="2"/>
  <c r="AK456" i="2"/>
  <c r="AK457" i="2"/>
  <c r="AK458" i="2"/>
  <c r="AK459" i="2"/>
  <c r="AK460" i="2"/>
  <c r="AK461" i="2"/>
  <c r="AK462" i="2"/>
  <c r="AK463" i="2"/>
  <c r="AK464" i="2"/>
  <c r="AK465" i="2"/>
  <c r="AK466" i="2"/>
  <c r="AK467" i="2"/>
  <c r="AK468" i="2"/>
  <c r="AK469" i="2"/>
  <c r="AK470" i="2"/>
  <c r="AK471" i="2"/>
  <c r="AK472" i="2"/>
  <c r="AK473" i="2"/>
  <c r="AK474" i="2"/>
  <c r="AK475" i="2"/>
  <c r="AK476" i="2"/>
  <c r="AK477" i="2"/>
  <c r="AK478" i="2"/>
  <c r="AK479" i="2"/>
  <c r="AK480" i="2"/>
  <c r="AK481" i="2"/>
  <c r="AK482" i="2"/>
  <c r="AK483" i="2"/>
  <c r="AK484" i="2"/>
  <c r="AK485" i="2"/>
  <c r="AK486" i="2"/>
  <c r="AK487" i="2"/>
  <c r="AK488" i="2"/>
  <c r="AK489" i="2"/>
  <c r="AK490" i="2"/>
  <c r="AK491" i="2"/>
  <c r="AK492" i="2"/>
  <c r="AK493" i="2"/>
  <c r="AK494" i="2"/>
  <c r="AK495" i="2"/>
  <c r="AK496" i="2"/>
  <c r="AK497" i="2"/>
  <c r="AK498" i="2"/>
  <c r="AK499" i="2"/>
  <c r="AK500" i="2"/>
  <c r="AK501" i="2"/>
  <c r="AK502" i="2"/>
  <c r="AK503" i="2"/>
  <c r="AK504" i="2"/>
  <c r="AK505" i="2"/>
  <c r="AK506" i="2"/>
  <c r="AK507" i="2"/>
  <c r="AK508" i="2"/>
  <c r="AK509" i="2"/>
  <c r="AK510" i="2"/>
  <c r="AK511" i="2"/>
  <c r="AK512" i="2"/>
  <c r="AK513" i="2"/>
  <c r="AK514" i="2"/>
  <c r="AK515" i="2"/>
  <c r="AK516" i="2"/>
  <c r="AK517" i="2"/>
  <c r="AK518" i="2"/>
  <c r="AK519" i="2"/>
  <c r="AK520" i="2"/>
  <c r="AK521" i="2"/>
  <c r="AK522" i="2"/>
  <c r="AK523" i="2"/>
  <c r="AK524" i="2"/>
  <c r="AK525" i="2"/>
  <c r="AK526" i="2"/>
  <c r="AK527" i="2"/>
  <c r="AK528" i="2"/>
  <c r="AK529" i="2"/>
  <c r="AK530" i="2"/>
  <c r="AK531" i="2"/>
  <c r="AK532" i="2"/>
  <c r="AK533" i="2"/>
  <c r="AK534" i="2"/>
  <c r="AK535" i="2"/>
  <c r="AK536" i="2"/>
  <c r="AK537" i="2"/>
  <c r="AK538" i="2"/>
  <c r="AK539" i="2"/>
  <c r="AK540" i="2"/>
  <c r="AK541" i="2"/>
  <c r="AK542" i="2"/>
  <c r="AK543" i="2"/>
  <c r="AK544" i="2"/>
  <c r="AK545" i="2"/>
  <c r="AK546" i="2"/>
  <c r="AK547" i="2"/>
  <c r="AK548" i="2"/>
  <c r="AK549" i="2"/>
  <c r="AK550" i="2"/>
  <c r="AK551" i="2"/>
  <c r="AK552" i="2"/>
  <c r="AK553" i="2"/>
  <c r="AK554" i="2"/>
  <c r="AK555" i="2"/>
  <c r="AK556" i="2"/>
  <c r="AK557" i="2"/>
  <c r="AK558" i="2"/>
  <c r="AK559" i="2"/>
  <c r="AK560" i="2"/>
  <c r="AK561" i="2"/>
  <c r="AK562" i="2"/>
  <c r="AK563" i="2"/>
  <c r="AK564" i="2"/>
  <c r="AK565" i="2"/>
  <c r="AK566" i="2"/>
  <c r="AK567" i="2"/>
  <c r="AK568" i="2"/>
  <c r="AK569" i="2"/>
  <c r="AK570" i="2"/>
  <c r="AK571" i="2"/>
  <c r="AK572" i="2"/>
  <c r="AK573" i="2"/>
  <c r="AK574" i="2"/>
  <c r="AK575" i="2"/>
  <c r="AK576" i="2"/>
  <c r="AK577" i="2"/>
  <c r="AK578" i="2"/>
  <c r="AK579" i="2"/>
  <c r="AK580" i="2"/>
  <c r="AK581" i="2"/>
  <c r="AK582" i="2"/>
  <c r="AK583" i="2"/>
  <c r="AK584" i="2"/>
  <c r="AK585" i="2"/>
  <c r="AK586" i="2"/>
  <c r="AK587" i="2"/>
  <c r="AK588" i="2"/>
  <c r="AK589" i="2"/>
  <c r="AK590" i="2"/>
  <c r="AK591" i="2"/>
  <c r="AK592" i="2"/>
  <c r="AK593" i="2"/>
  <c r="AK594" i="2"/>
  <c r="AK595" i="2"/>
  <c r="AK596" i="2"/>
  <c r="AK597" i="2"/>
  <c r="AK598" i="2"/>
  <c r="AK599" i="2"/>
  <c r="AK600" i="2"/>
  <c r="AK601" i="2"/>
  <c r="AK602" i="2"/>
  <c r="AK603" i="2"/>
  <c r="AK604" i="2"/>
  <c r="AK605" i="2"/>
  <c r="AK606" i="2"/>
  <c r="AK607" i="2"/>
  <c r="AK608" i="2"/>
  <c r="AK609" i="2"/>
  <c r="AK610" i="2"/>
  <c r="AK611" i="2"/>
  <c r="AK612" i="2"/>
  <c r="AK613" i="2"/>
  <c r="AK614" i="2"/>
  <c r="AK615" i="2"/>
  <c r="AK616" i="2"/>
  <c r="AK617" i="2"/>
  <c r="AK618" i="2"/>
  <c r="AK619" i="2"/>
  <c r="AK620" i="2"/>
  <c r="AK621" i="2"/>
  <c r="AK622" i="2"/>
  <c r="AK623" i="2"/>
  <c r="AK624" i="2"/>
  <c r="AK625" i="2"/>
  <c r="AK626" i="2"/>
  <c r="AK627" i="2"/>
  <c r="AK628" i="2"/>
  <c r="AK629" i="2"/>
  <c r="AK630" i="2"/>
  <c r="AK631" i="2"/>
  <c r="AK632" i="2"/>
  <c r="AK633" i="2"/>
  <c r="AK634" i="2"/>
  <c r="AK635" i="2"/>
  <c r="AK636" i="2"/>
  <c r="AK637" i="2"/>
  <c r="AK638" i="2"/>
  <c r="AK639" i="2"/>
  <c r="AK640" i="2"/>
  <c r="AK641" i="2"/>
  <c r="AK642" i="2"/>
  <c r="AK643" i="2"/>
  <c r="AK644" i="2"/>
  <c r="AK645" i="2"/>
  <c r="AK646" i="2"/>
  <c r="AK647" i="2"/>
  <c r="AK648" i="2"/>
  <c r="AK649" i="2"/>
  <c r="AK650" i="2"/>
  <c r="AK651" i="2"/>
  <c r="AK652" i="2"/>
  <c r="AK653" i="2"/>
  <c r="AK654" i="2"/>
  <c r="AK655" i="2"/>
  <c r="AK656" i="2"/>
  <c r="AK657" i="2"/>
  <c r="AK658" i="2"/>
  <c r="AK659" i="2"/>
  <c r="AK660" i="2"/>
  <c r="AK661" i="2"/>
  <c r="AK662" i="2"/>
  <c r="AK663" i="2"/>
  <c r="AK664" i="2"/>
  <c r="AK665" i="2"/>
  <c r="AK666" i="2"/>
  <c r="AK667" i="2"/>
  <c r="AK668" i="2"/>
  <c r="AK669" i="2"/>
  <c r="AK670" i="2"/>
  <c r="AK671" i="2"/>
  <c r="AK672" i="2"/>
  <c r="AK673" i="2"/>
  <c r="AK674" i="2"/>
  <c r="AK675" i="2"/>
  <c r="AK676" i="2"/>
  <c r="AK677" i="2"/>
  <c r="AK678" i="2"/>
  <c r="AK679" i="2"/>
  <c r="AK680" i="2"/>
  <c r="AK681" i="2"/>
  <c r="AK682" i="2"/>
  <c r="AK683" i="2"/>
  <c r="AK684" i="2"/>
  <c r="AK685" i="2"/>
  <c r="AK686" i="2"/>
  <c r="AK687" i="2"/>
  <c r="AK688" i="2"/>
  <c r="AK689" i="2"/>
  <c r="AK690" i="2"/>
  <c r="AK691" i="2"/>
  <c r="AK692" i="2"/>
  <c r="AK693" i="2"/>
  <c r="AK694" i="2"/>
  <c r="AK695" i="2"/>
  <c r="AK696" i="2"/>
  <c r="AK697" i="2"/>
  <c r="AK698" i="2"/>
  <c r="AK699" i="2"/>
  <c r="AK700" i="2"/>
  <c r="AK701" i="2"/>
  <c r="AK702" i="2"/>
  <c r="AK703" i="2"/>
  <c r="AK704" i="2"/>
  <c r="AK705" i="2"/>
  <c r="AK10" i="2"/>
  <c r="H832" i="5" l="1"/>
  <c r="H205" i="5"/>
  <c r="Q6"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Q267" i="5"/>
  <c r="Q268" i="5"/>
  <c r="Q269" i="5"/>
  <c r="Q270" i="5"/>
  <c r="Q271" i="5"/>
  <c r="Q272" i="5"/>
  <c r="Q273" i="5"/>
  <c r="Q274" i="5"/>
  <c r="Q275" i="5"/>
  <c r="Q276" i="5"/>
  <c r="Q277" i="5"/>
  <c r="Q278" i="5"/>
  <c r="Q279" i="5"/>
  <c r="Q280" i="5"/>
  <c r="Q281" i="5"/>
  <c r="Q282" i="5"/>
  <c r="Q283" i="5"/>
  <c r="Q284" i="5"/>
  <c r="Q285" i="5"/>
  <c r="Q286" i="5"/>
  <c r="Q287" i="5"/>
  <c r="Q288" i="5"/>
  <c r="Q289" i="5"/>
  <c r="Q290" i="5"/>
  <c r="Q291" i="5"/>
  <c r="Q292" i="5"/>
  <c r="Q293" i="5"/>
  <c r="Q294" i="5"/>
  <c r="Q295" i="5"/>
  <c r="Q296" i="5"/>
  <c r="Q297" i="5"/>
  <c r="Q298" i="5"/>
  <c r="Q299" i="5"/>
  <c r="Q300" i="5"/>
  <c r="Q301" i="5"/>
  <c r="Q302" i="5"/>
  <c r="Q303" i="5"/>
  <c r="Q304" i="5"/>
  <c r="Q305" i="5"/>
  <c r="Q306" i="5"/>
  <c r="Q307" i="5"/>
  <c r="Q308" i="5"/>
  <c r="Q309" i="5"/>
  <c r="Q310" i="5"/>
  <c r="Q311" i="5"/>
  <c r="Q312" i="5"/>
  <c r="Q313" i="5"/>
  <c r="Q314" i="5"/>
  <c r="Q315" i="5"/>
  <c r="Q316" i="5"/>
  <c r="Q317" i="5"/>
  <c r="Q318" i="5"/>
  <c r="Q319" i="5"/>
  <c r="Q320" i="5"/>
  <c r="Q321" i="5"/>
  <c r="Q322" i="5"/>
  <c r="Q323" i="5"/>
  <c r="Q324" i="5"/>
  <c r="Q325" i="5"/>
  <c r="Q326" i="5"/>
  <c r="Q327" i="5"/>
  <c r="Q328" i="5"/>
  <c r="Q329" i="5"/>
  <c r="Q330" i="5"/>
  <c r="Q331" i="5"/>
  <c r="Q332" i="5"/>
  <c r="Q333" i="5"/>
  <c r="Q334" i="5"/>
  <c r="Q335" i="5"/>
  <c r="Q336" i="5"/>
  <c r="Q337" i="5"/>
  <c r="Q338" i="5"/>
  <c r="Q339" i="5"/>
  <c r="Q340" i="5"/>
  <c r="Q341" i="5"/>
  <c r="Q342" i="5"/>
  <c r="Q343" i="5"/>
  <c r="Q344" i="5"/>
  <c r="Q345" i="5"/>
  <c r="Q346" i="5"/>
  <c r="Q347" i="5"/>
  <c r="Q348" i="5"/>
  <c r="Q349" i="5"/>
  <c r="Q350" i="5"/>
  <c r="Q351" i="5"/>
  <c r="Q352" i="5"/>
  <c r="Q353" i="5"/>
  <c r="Q354" i="5"/>
  <c r="Q355" i="5"/>
  <c r="Q356" i="5"/>
  <c r="Q357" i="5"/>
  <c r="Q358" i="5"/>
  <c r="Q359" i="5"/>
  <c r="Q360" i="5"/>
  <c r="Q361" i="5"/>
  <c r="Q362" i="5"/>
  <c r="Q363" i="5"/>
  <c r="Q364" i="5"/>
  <c r="Q365" i="5"/>
  <c r="Q366" i="5"/>
  <c r="Q367" i="5"/>
  <c r="Q368" i="5"/>
  <c r="Q369" i="5"/>
  <c r="Q370" i="5"/>
  <c r="Q371" i="5"/>
  <c r="Q372" i="5"/>
  <c r="Q373" i="5"/>
  <c r="Q374" i="5"/>
  <c r="Q375" i="5"/>
  <c r="Q376" i="5"/>
  <c r="Q377" i="5"/>
  <c r="Q378" i="5"/>
  <c r="Q379" i="5"/>
  <c r="Q380" i="5"/>
  <c r="Q381" i="5"/>
  <c r="Q382" i="5"/>
  <c r="Q383" i="5"/>
  <c r="Q384" i="5"/>
  <c r="Q385" i="5"/>
  <c r="Q386" i="5"/>
  <c r="Q387" i="5"/>
  <c r="Q388" i="5"/>
  <c r="Q389" i="5"/>
  <c r="Q390" i="5"/>
  <c r="Q391" i="5"/>
  <c r="Q392" i="5"/>
  <c r="Q393" i="5"/>
  <c r="Q394" i="5"/>
  <c r="Q395" i="5"/>
  <c r="Q396" i="5"/>
  <c r="Q397" i="5"/>
  <c r="Q398" i="5"/>
  <c r="Q399" i="5"/>
  <c r="Q400" i="5"/>
  <c r="Q401" i="5"/>
  <c r="Q402" i="5"/>
  <c r="Q403" i="5"/>
  <c r="Q404" i="5"/>
  <c r="Q405" i="5"/>
  <c r="Q406" i="5"/>
  <c r="Q407" i="5"/>
  <c r="Q408" i="5"/>
  <c r="Q409" i="5"/>
  <c r="Q410" i="5"/>
  <c r="Q411" i="5"/>
  <c r="Q412" i="5"/>
  <c r="Q413" i="5"/>
  <c r="Q414" i="5"/>
  <c r="Q415" i="5"/>
  <c r="Q416" i="5"/>
  <c r="Q417" i="5"/>
  <c r="Q418" i="5"/>
  <c r="Q419" i="5"/>
  <c r="Q420" i="5"/>
  <c r="Q421" i="5"/>
  <c r="Q422" i="5"/>
  <c r="Q423" i="5"/>
  <c r="Q424" i="5"/>
  <c r="Q425" i="5"/>
  <c r="Q426" i="5"/>
  <c r="Q427" i="5"/>
  <c r="Q428" i="5"/>
  <c r="Q429" i="5"/>
  <c r="Q430" i="5"/>
  <c r="Q431" i="5"/>
  <c r="Q432" i="5"/>
  <c r="Q433" i="5"/>
  <c r="Q434" i="5"/>
  <c r="Q435" i="5"/>
  <c r="Q436" i="5"/>
  <c r="Q437" i="5"/>
  <c r="Q438" i="5"/>
  <c r="Q439" i="5"/>
  <c r="Q440" i="5"/>
  <c r="Q441" i="5"/>
  <c r="Q442" i="5"/>
  <c r="Q443" i="5"/>
  <c r="Q444" i="5"/>
  <c r="Q445" i="5"/>
  <c r="Q446" i="5"/>
  <c r="Q447" i="5"/>
  <c r="Q448" i="5"/>
  <c r="Q449" i="5"/>
  <c r="Q450" i="5"/>
  <c r="Q451" i="5"/>
  <c r="Q452" i="5"/>
  <c r="Q453" i="5"/>
  <c r="Q454" i="5"/>
  <c r="Q455" i="5"/>
  <c r="Q456" i="5"/>
  <c r="Q457" i="5"/>
  <c r="Q458" i="5"/>
  <c r="Q459" i="5"/>
  <c r="Q460" i="5"/>
  <c r="Q461" i="5"/>
  <c r="Q462" i="5"/>
  <c r="Q463" i="5"/>
  <c r="Q464" i="5"/>
  <c r="Q465" i="5"/>
  <c r="Q466" i="5"/>
  <c r="Q467" i="5"/>
  <c r="Q468" i="5"/>
  <c r="Q469" i="5"/>
  <c r="Q470" i="5"/>
  <c r="Q471" i="5"/>
  <c r="Q472" i="5"/>
  <c r="Q473" i="5"/>
  <c r="Q474" i="5"/>
  <c r="Q475" i="5"/>
  <c r="Q476" i="5"/>
  <c r="Q477" i="5"/>
  <c r="Q478" i="5"/>
  <c r="Q479" i="5"/>
  <c r="Q480" i="5"/>
  <c r="Q481" i="5"/>
  <c r="Q482" i="5"/>
  <c r="Q483" i="5"/>
  <c r="Q484" i="5"/>
  <c r="Q485" i="5"/>
  <c r="Q486" i="5"/>
  <c r="Q487" i="5"/>
  <c r="Q488" i="5"/>
  <c r="Q489" i="5"/>
  <c r="Q490" i="5"/>
  <c r="Q491" i="5"/>
  <c r="Q492" i="5"/>
  <c r="Q493" i="5"/>
  <c r="Q494" i="5"/>
  <c r="Q495" i="5"/>
  <c r="Q496" i="5"/>
  <c r="Q497" i="5"/>
  <c r="Q498" i="5"/>
  <c r="Q499" i="5"/>
  <c r="Q500" i="5"/>
  <c r="Q501" i="5"/>
  <c r="Q502" i="5"/>
  <c r="Q503" i="5"/>
  <c r="Q504" i="5"/>
  <c r="Q505" i="5"/>
  <c r="Q506" i="5"/>
  <c r="Q507" i="5"/>
  <c r="Q508" i="5"/>
  <c r="Q509" i="5"/>
  <c r="Q510" i="5"/>
  <c r="Q511" i="5"/>
  <c r="Q512" i="5"/>
  <c r="Q513" i="5"/>
  <c r="Q514" i="5"/>
  <c r="Q515" i="5"/>
  <c r="Q516" i="5"/>
  <c r="Q517" i="5"/>
  <c r="Q518" i="5"/>
  <c r="Q519" i="5"/>
  <c r="Q520" i="5"/>
  <c r="Q521" i="5"/>
  <c r="Q522" i="5"/>
  <c r="Q523" i="5"/>
  <c r="Q524" i="5"/>
  <c r="Q525" i="5"/>
  <c r="Q526" i="5"/>
  <c r="Q527" i="5"/>
  <c r="Q528" i="5"/>
  <c r="Q529" i="5"/>
  <c r="Q530" i="5"/>
  <c r="Q531" i="5"/>
  <c r="Q532" i="5"/>
  <c r="Q533" i="5"/>
  <c r="Q534" i="5"/>
  <c r="Q535" i="5"/>
  <c r="Q536" i="5"/>
  <c r="Q537" i="5"/>
  <c r="Q538" i="5"/>
  <c r="Q539" i="5"/>
  <c r="Q540" i="5"/>
  <c r="Q541" i="5"/>
  <c r="Q542" i="5"/>
  <c r="Q543" i="5"/>
  <c r="Q544" i="5"/>
  <c r="Q545" i="5"/>
  <c r="Q546" i="5"/>
  <c r="Q547" i="5"/>
  <c r="Q548" i="5"/>
  <c r="Q549" i="5"/>
  <c r="Q550" i="5"/>
  <c r="Q551" i="5"/>
  <c r="Q552" i="5"/>
  <c r="Q553" i="5"/>
  <c r="Q554" i="5"/>
  <c r="Q555" i="5"/>
  <c r="Q556" i="5"/>
  <c r="Q557" i="5"/>
  <c r="Q558" i="5"/>
  <c r="Q559" i="5"/>
  <c r="Q560" i="5"/>
  <c r="Q561" i="5"/>
  <c r="Q562" i="5"/>
  <c r="Q563" i="5"/>
  <c r="Q564" i="5"/>
  <c r="Q565" i="5"/>
  <c r="Q566" i="5"/>
  <c r="Q567" i="5"/>
  <c r="Q568" i="5"/>
  <c r="Q569" i="5"/>
  <c r="Q570" i="5"/>
  <c r="Q571" i="5"/>
  <c r="Q572" i="5"/>
  <c r="Q573" i="5"/>
  <c r="Q574" i="5"/>
  <c r="Q575" i="5"/>
  <c r="Q576" i="5"/>
  <c r="Q577" i="5"/>
  <c r="Q578" i="5"/>
  <c r="Q579" i="5"/>
  <c r="Q580" i="5"/>
  <c r="Q581" i="5"/>
  <c r="Q582" i="5"/>
  <c r="Q583" i="5"/>
  <c r="Q584" i="5"/>
  <c r="Q585" i="5"/>
  <c r="Q586" i="5"/>
  <c r="Q587" i="5"/>
  <c r="Q588" i="5"/>
  <c r="Q589" i="5"/>
  <c r="Q590" i="5"/>
  <c r="Q591" i="5"/>
  <c r="Q592" i="5"/>
  <c r="Q593" i="5"/>
  <c r="Q594" i="5"/>
  <c r="Q595" i="5"/>
  <c r="Q596" i="5"/>
  <c r="Q597" i="5"/>
  <c r="Q598" i="5"/>
  <c r="Q599" i="5"/>
  <c r="Q600" i="5"/>
  <c r="Q601" i="5"/>
  <c r="Q602" i="5"/>
  <c r="Q603" i="5"/>
  <c r="Q604" i="5"/>
  <c r="Q605" i="5"/>
  <c r="Q606" i="5"/>
  <c r="Q607" i="5"/>
  <c r="Q608" i="5"/>
  <c r="Q609" i="5"/>
  <c r="Q610" i="5"/>
  <c r="Q611" i="5"/>
  <c r="Q612" i="5"/>
  <c r="Q613" i="5"/>
  <c r="Q614" i="5"/>
  <c r="Q615" i="5"/>
  <c r="Q616" i="5"/>
  <c r="Q617" i="5"/>
  <c r="Q618" i="5"/>
  <c r="Q619" i="5"/>
  <c r="Q620" i="5"/>
  <c r="Q621" i="5"/>
  <c r="Q622" i="5"/>
  <c r="Q623" i="5"/>
  <c r="Q624" i="5"/>
  <c r="Q625" i="5"/>
  <c r="Q626" i="5"/>
  <c r="Q627" i="5"/>
  <c r="Q628" i="5"/>
  <c r="Q629" i="5"/>
  <c r="Q630" i="5"/>
  <c r="Q631" i="5"/>
  <c r="Q632" i="5"/>
  <c r="Q633" i="5"/>
  <c r="Q634" i="5"/>
  <c r="Q635" i="5"/>
  <c r="Q636" i="5"/>
  <c r="Q637" i="5"/>
  <c r="Q638" i="5"/>
  <c r="Q639" i="5"/>
  <c r="Q640" i="5"/>
  <c r="Q641" i="5"/>
  <c r="Q642" i="5"/>
  <c r="Q643" i="5"/>
  <c r="Q644" i="5"/>
  <c r="Q645" i="5"/>
  <c r="Q646" i="5"/>
  <c r="Q647" i="5"/>
  <c r="Q648" i="5"/>
  <c r="Q649" i="5"/>
  <c r="Q650" i="5"/>
  <c r="Q651" i="5"/>
  <c r="Q652" i="5"/>
  <c r="Q653" i="5"/>
  <c r="Q654" i="5"/>
  <c r="Q655" i="5"/>
  <c r="Q656" i="5"/>
  <c r="Q657" i="5"/>
  <c r="Q658" i="5"/>
  <c r="Q659" i="5"/>
  <c r="Q660" i="5"/>
  <c r="Q661" i="5"/>
  <c r="Q662" i="5"/>
  <c r="Q663" i="5"/>
  <c r="Q664" i="5"/>
  <c r="Q665" i="5"/>
  <c r="Q666" i="5"/>
  <c r="Q667" i="5"/>
  <c r="Q668" i="5"/>
  <c r="Q669" i="5"/>
  <c r="Q670" i="5"/>
  <c r="Q671" i="5"/>
  <c r="Q672" i="5"/>
  <c r="Q673" i="5"/>
  <c r="Q674" i="5"/>
  <c r="Q675" i="5"/>
  <c r="Q676" i="5"/>
  <c r="Q677" i="5"/>
  <c r="Q678" i="5"/>
  <c r="Q679" i="5"/>
  <c r="Q680" i="5"/>
  <c r="Q681" i="5"/>
  <c r="Q682" i="5"/>
  <c r="Q683" i="5"/>
  <c r="Q684" i="5"/>
  <c r="Q685" i="5"/>
  <c r="Q686" i="5"/>
  <c r="Q687" i="5"/>
  <c r="Q688" i="5"/>
  <c r="Q689" i="5"/>
  <c r="Q690" i="5"/>
  <c r="Q691" i="5"/>
  <c r="Q692" i="5"/>
  <c r="Q693" i="5"/>
  <c r="Q694" i="5"/>
  <c r="Q695" i="5"/>
  <c r="Q696" i="5"/>
  <c r="Q697" i="5"/>
  <c r="Q698" i="5"/>
  <c r="Q699" i="5"/>
  <c r="Q700" i="5"/>
  <c r="Q701" i="5"/>
  <c r="Q702" i="5"/>
  <c r="Q703" i="5"/>
  <c r="Q704" i="5"/>
  <c r="Q705" i="5"/>
  <c r="Q706" i="5"/>
  <c r="Q707" i="5"/>
  <c r="Q708" i="5"/>
  <c r="Q709" i="5"/>
  <c r="Q710" i="5"/>
  <c r="Q711" i="5"/>
  <c r="Q712" i="5"/>
  <c r="Q713" i="5"/>
  <c r="Q714" i="5"/>
  <c r="Q715" i="5"/>
  <c r="Q716" i="5"/>
  <c r="Q717" i="5"/>
  <c r="Q718" i="5"/>
  <c r="Q719" i="5"/>
  <c r="Q720" i="5"/>
  <c r="Q721" i="5"/>
  <c r="Q722" i="5"/>
  <c r="Q723" i="5"/>
  <c r="Q724" i="5"/>
  <c r="Q725" i="5"/>
  <c r="Q726" i="5"/>
  <c r="Q727" i="5"/>
  <c r="Q728" i="5"/>
  <c r="Q729" i="5"/>
  <c r="Q730" i="5"/>
  <c r="Q731" i="5"/>
  <c r="Q732" i="5"/>
  <c r="Q733" i="5"/>
  <c r="Q734" i="5"/>
  <c r="Q735" i="5"/>
  <c r="Q736" i="5"/>
  <c r="Q737" i="5"/>
  <c r="Q738" i="5"/>
  <c r="Q739" i="5"/>
  <c r="Q740" i="5"/>
  <c r="Q741" i="5"/>
  <c r="Q742" i="5"/>
  <c r="Q743" i="5"/>
  <c r="Q744" i="5"/>
  <c r="Q745" i="5"/>
  <c r="Q746" i="5"/>
  <c r="Q747" i="5"/>
  <c r="Q748" i="5"/>
  <c r="Q749" i="5"/>
  <c r="Q750" i="5"/>
  <c r="Q751" i="5"/>
  <c r="Q752" i="5"/>
  <c r="Q753" i="5"/>
  <c r="Q754" i="5"/>
  <c r="Q755" i="5"/>
  <c r="Q756" i="5"/>
  <c r="Q757" i="5"/>
  <c r="Q758" i="5"/>
  <c r="Q759" i="5"/>
  <c r="Q760" i="5"/>
  <c r="Q761" i="5"/>
  <c r="Q762" i="5"/>
  <c r="Q763" i="5"/>
  <c r="Q764" i="5"/>
  <c r="Q765" i="5"/>
  <c r="Q766" i="5"/>
  <c r="Q767" i="5"/>
  <c r="Q768" i="5"/>
  <c r="Q769" i="5"/>
  <c r="Q770" i="5"/>
  <c r="Q771" i="5"/>
  <c r="Q772" i="5"/>
  <c r="Q773" i="5"/>
  <c r="Q774" i="5"/>
  <c r="Q775" i="5"/>
  <c r="Q776" i="5"/>
  <c r="Q777" i="5"/>
  <c r="Q778" i="5"/>
  <c r="Q779" i="5"/>
  <c r="Q780" i="5"/>
  <c r="Q781" i="5"/>
  <c r="Q782" i="5"/>
  <c r="Q783" i="5"/>
  <c r="Q784" i="5"/>
  <c r="Q785" i="5"/>
  <c r="Q786" i="5"/>
  <c r="Q787" i="5"/>
  <c r="Q788" i="5"/>
  <c r="Q789" i="5"/>
  <c r="Q790" i="5"/>
  <c r="Q791" i="5"/>
  <c r="Q792" i="5"/>
  <c r="Q793" i="5"/>
  <c r="Q794" i="5"/>
  <c r="Q795" i="5"/>
  <c r="Q796" i="5"/>
  <c r="Q797" i="5"/>
  <c r="Q798" i="5"/>
  <c r="Q799" i="5"/>
  <c r="Q800" i="5"/>
  <c r="Q801" i="5"/>
  <c r="Q802" i="5"/>
  <c r="Q803" i="5"/>
  <c r="Q804" i="5"/>
  <c r="Q805" i="5"/>
  <c r="Q806" i="5"/>
  <c r="Q807" i="5"/>
  <c r="Q808" i="5"/>
  <c r="Q809" i="5"/>
  <c r="Q810" i="5"/>
  <c r="Q811" i="5"/>
  <c r="Q812" i="5"/>
  <c r="Q813" i="5"/>
  <c r="Q814" i="5"/>
  <c r="Q815" i="5"/>
  <c r="Q816" i="5"/>
  <c r="Q817" i="5"/>
  <c r="Q818" i="5"/>
  <c r="Q819" i="5"/>
  <c r="Q820" i="5"/>
  <c r="Q821" i="5"/>
  <c r="Q822" i="5"/>
  <c r="Q823" i="5"/>
  <c r="Q824" i="5"/>
  <c r="Q825" i="5"/>
  <c r="Q826" i="5"/>
  <c r="Q827" i="5"/>
  <c r="Q828" i="5"/>
  <c r="Q829" i="5"/>
  <c r="Q830" i="5"/>
  <c r="Q831" i="5"/>
  <c r="Q832" i="5"/>
  <c r="Q833" i="5"/>
  <c r="Q834" i="5"/>
  <c r="Q835" i="5"/>
  <c r="Q836" i="5"/>
  <c r="Q837" i="5"/>
  <c r="Q838" i="5"/>
  <c r="Q839" i="5"/>
  <c r="Q840" i="5"/>
  <c r="Q841" i="5"/>
  <c r="Q842" i="5"/>
  <c r="Q843" i="5"/>
  <c r="Q844" i="5"/>
  <c r="Q845" i="5"/>
  <c r="Q846" i="5"/>
  <c r="Q847" i="5"/>
  <c r="Q848" i="5"/>
  <c r="Q849" i="5"/>
  <c r="Q850" i="5"/>
  <c r="Q851" i="5"/>
  <c r="Q852" i="5"/>
  <c r="Q853" i="5"/>
  <c r="Q854" i="5"/>
  <c r="Q855" i="5"/>
  <c r="Q856" i="5"/>
  <c r="Q857" i="5"/>
  <c r="Q858" i="5"/>
  <c r="Q859" i="5"/>
  <c r="Q860" i="5"/>
  <c r="Q861" i="5"/>
  <c r="Q862" i="5"/>
  <c r="Q863" i="5"/>
  <c r="Q864" i="5"/>
  <c r="Q865" i="5"/>
  <c r="Q866" i="5"/>
  <c r="Q867" i="5"/>
  <c r="Q868" i="5"/>
  <c r="Q869" i="5"/>
  <c r="Q870" i="5"/>
  <c r="Q871" i="5"/>
  <c r="Q872" i="5"/>
  <c r="Q873" i="5"/>
  <c r="Q874" i="5"/>
  <c r="Q875" i="5"/>
  <c r="Q876" i="5"/>
  <c r="Q877" i="5"/>
  <c r="Q878" i="5"/>
  <c r="Q879" i="5"/>
  <c r="Q880" i="5"/>
  <c r="Q881" i="5"/>
  <c r="Q882" i="5"/>
  <c r="Q883" i="5"/>
  <c r="Q884" i="5"/>
  <c r="Q885" i="5"/>
  <c r="Q886" i="5"/>
  <c r="Q887" i="5"/>
  <c r="Q888" i="5"/>
  <c r="Q889" i="5"/>
  <c r="Q890" i="5"/>
  <c r="Q891" i="5"/>
  <c r="Q892" i="5"/>
  <c r="Q893" i="5"/>
  <c r="Q894" i="5"/>
  <c r="Q895" i="5"/>
  <c r="Q896" i="5"/>
  <c r="Q897" i="5"/>
  <c r="Q898" i="5"/>
  <c r="Q899" i="5"/>
  <c r="Q900" i="5"/>
  <c r="Q901" i="5"/>
  <c r="Q902" i="5"/>
  <c r="Q903" i="5"/>
  <c r="Q904" i="5"/>
  <c r="Q905" i="5"/>
  <c r="Q906" i="5"/>
  <c r="Q907" i="5"/>
  <c r="Q908" i="5"/>
  <c r="Q909" i="5"/>
  <c r="Q910" i="5"/>
  <c r="Q911" i="5"/>
  <c r="Q912" i="5"/>
  <c r="Q5" i="5"/>
  <c r="S30" i="161"/>
  <c r="R30" i="161"/>
  <c r="Q30" i="161"/>
  <c r="P30" i="161"/>
  <c r="O30" i="161"/>
  <c r="N30" i="161"/>
  <c r="M30" i="161"/>
  <c r="L30" i="161"/>
  <c r="K30" i="161"/>
  <c r="J30" i="161"/>
  <c r="I30" i="161"/>
  <c r="H30" i="161"/>
  <c r="G30" i="161"/>
  <c r="F30" i="161"/>
  <c r="C30" i="161"/>
  <c r="S11" i="161"/>
  <c r="R11" i="161"/>
  <c r="Q11" i="161"/>
  <c r="P11" i="161"/>
  <c r="O11" i="161"/>
  <c r="N11" i="161"/>
  <c r="M11" i="161"/>
  <c r="L11" i="161"/>
  <c r="K11" i="161"/>
  <c r="J11" i="161"/>
  <c r="I11" i="161"/>
  <c r="H11" i="161"/>
  <c r="G11" i="161"/>
  <c r="F11" i="161"/>
  <c r="C11" i="161"/>
  <c r="C9" i="2"/>
  <c r="B13" i="139" l="1"/>
  <c r="H315" i="5" l="1"/>
  <c r="S11" i="180" l="1"/>
  <c r="R11" i="180"/>
  <c r="Q11" i="180"/>
  <c r="P11" i="180"/>
  <c r="O11" i="180"/>
  <c r="N11" i="180"/>
  <c r="M11" i="180"/>
  <c r="L11" i="180"/>
  <c r="K11" i="180"/>
  <c r="J11" i="180"/>
  <c r="I11" i="180"/>
  <c r="H11" i="180"/>
  <c r="G11" i="180"/>
  <c r="F11" i="180"/>
  <c r="E11" i="180"/>
  <c r="C11" i="180"/>
  <c r="S8" i="180"/>
  <c r="R8" i="180"/>
  <c r="Q8" i="180"/>
  <c r="P8" i="180"/>
  <c r="O8" i="180"/>
  <c r="N8" i="180"/>
  <c r="M8" i="180"/>
  <c r="L8" i="180"/>
  <c r="K8" i="180"/>
  <c r="J8" i="180"/>
  <c r="I8" i="180"/>
  <c r="H8" i="180"/>
  <c r="G8" i="180"/>
  <c r="F8" i="180"/>
  <c r="E8" i="180"/>
  <c r="C8" i="180"/>
  <c r="S7" i="180"/>
  <c r="R7" i="180"/>
  <c r="Q7" i="180"/>
  <c r="P7" i="180"/>
  <c r="O7" i="180"/>
  <c r="N7" i="180"/>
  <c r="M7" i="180"/>
  <c r="L7" i="180"/>
  <c r="K7" i="180"/>
  <c r="J7" i="180"/>
  <c r="I7" i="180"/>
  <c r="H7" i="180"/>
  <c r="G7" i="180"/>
  <c r="F7" i="180"/>
  <c r="E7" i="180"/>
  <c r="C7" i="180"/>
  <c r="S33" i="148"/>
  <c r="R33" i="148"/>
  <c r="Q33" i="148"/>
  <c r="P33" i="148"/>
  <c r="O33" i="148"/>
  <c r="N33" i="148"/>
  <c r="M33" i="148"/>
  <c r="L33" i="148"/>
  <c r="K33" i="148"/>
  <c r="J33" i="148"/>
  <c r="I33" i="148"/>
  <c r="H33" i="148"/>
  <c r="G33" i="148"/>
  <c r="F33" i="148"/>
  <c r="E33" i="148"/>
  <c r="C33" i="148"/>
  <c r="S18" i="148"/>
  <c r="R18" i="148"/>
  <c r="Q18" i="148"/>
  <c r="P18" i="148"/>
  <c r="O18" i="148"/>
  <c r="N18" i="148"/>
  <c r="M18" i="148"/>
  <c r="L18" i="148"/>
  <c r="K18" i="148"/>
  <c r="J18" i="148"/>
  <c r="I18" i="148"/>
  <c r="H18" i="148"/>
  <c r="G18" i="148"/>
  <c r="F18" i="148"/>
  <c r="E18" i="148"/>
  <c r="C18" i="148"/>
  <c r="S9" i="180"/>
  <c r="R9" i="180"/>
  <c r="Q9" i="180"/>
  <c r="P9" i="180"/>
  <c r="O9" i="180"/>
  <c r="N9" i="180"/>
  <c r="M9" i="180"/>
  <c r="L9" i="180"/>
  <c r="K9" i="180"/>
  <c r="J9" i="180"/>
  <c r="I9" i="180"/>
  <c r="H9" i="180"/>
  <c r="G9" i="180"/>
  <c r="F9" i="180"/>
  <c r="E9" i="180"/>
  <c r="C9" i="180"/>
  <c r="S26" i="180"/>
  <c r="R26" i="180"/>
  <c r="Q26" i="180"/>
  <c r="P26" i="180"/>
  <c r="O26" i="180"/>
  <c r="N26" i="180"/>
  <c r="M26" i="180"/>
  <c r="L26" i="180"/>
  <c r="K26" i="180"/>
  <c r="J26" i="180"/>
  <c r="I26" i="180"/>
  <c r="H26" i="180"/>
  <c r="G26" i="180"/>
  <c r="F26" i="180"/>
  <c r="E26" i="180"/>
  <c r="C26" i="180"/>
  <c r="S25" i="180"/>
  <c r="R25" i="180"/>
  <c r="Q25" i="180"/>
  <c r="P25" i="180"/>
  <c r="O25" i="180"/>
  <c r="N25" i="180"/>
  <c r="M25" i="180"/>
  <c r="L25" i="180"/>
  <c r="K25" i="180"/>
  <c r="J25" i="180"/>
  <c r="I25" i="180"/>
  <c r="H25" i="180"/>
  <c r="G25" i="180"/>
  <c r="F25" i="180"/>
  <c r="E25" i="180"/>
  <c r="C25" i="180"/>
  <c r="S19" i="180"/>
  <c r="R19" i="180"/>
  <c r="Q19" i="180"/>
  <c r="P19" i="180"/>
  <c r="O19" i="180"/>
  <c r="N19" i="180"/>
  <c r="M19" i="180"/>
  <c r="L19" i="180"/>
  <c r="K19" i="180"/>
  <c r="J19" i="180"/>
  <c r="I19" i="180"/>
  <c r="H19" i="180"/>
  <c r="G19" i="180"/>
  <c r="F19" i="180"/>
  <c r="E19" i="180"/>
  <c r="C19" i="180"/>
  <c r="S25" i="148"/>
  <c r="R25" i="148"/>
  <c r="Q25" i="148"/>
  <c r="P25" i="148"/>
  <c r="O25" i="148"/>
  <c r="N25" i="148"/>
  <c r="M25" i="148"/>
  <c r="L25" i="148"/>
  <c r="K25" i="148"/>
  <c r="J25" i="148"/>
  <c r="I25" i="148"/>
  <c r="H25" i="148"/>
  <c r="G25" i="148"/>
  <c r="F25" i="148"/>
  <c r="E25" i="148"/>
  <c r="C25" i="148"/>
  <c r="S14" i="148"/>
  <c r="R14" i="148"/>
  <c r="Q14" i="148"/>
  <c r="P14" i="148"/>
  <c r="O14" i="148"/>
  <c r="N14" i="148"/>
  <c r="M14" i="148"/>
  <c r="L14" i="148"/>
  <c r="K14" i="148"/>
  <c r="J14" i="148"/>
  <c r="I14" i="148"/>
  <c r="H14" i="148"/>
  <c r="G14" i="148"/>
  <c r="F14" i="148"/>
  <c r="E14" i="148"/>
  <c r="C14" i="148"/>
  <c r="S12" i="180"/>
  <c r="R12" i="180"/>
  <c r="Q12" i="180"/>
  <c r="P12" i="180"/>
  <c r="O12" i="180"/>
  <c r="N12" i="180"/>
  <c r="M12" i="180"/>
  <c r="L12" i="180"/>
  <c r="K12" i="180"/>
  <c r="J12" i="180"/>
  <c r="I12" i="180"/>
  <c r="H12" i="180"/>
  <c r="G12" i="180"/>
  <c r="F12" i="180"/>
  <c r="E12" i="180"/>
  <c r="C12" i="180"/>
  <c r="S10" i="180"/>
  <c r="R10" i="180"/>
  <c r="Q10" i="180"/>
  <c r="P10" i="180"/>
  <c r="O10" i="180"/>
  <c r="N10" i="180"/>
  <c r="M10" i="180"/>
  <c r="L10" i="180"/>
  <c r="K10" i="180"/>
  <c r="J10" i="180"/>
  <c r="I10" i="180"/>
  <c r="H10" i="180"/>
  <c r="G10" i="180"/>
  <c r="F10" i="180"/>
  <c r="E10" i="180"/>
  <c r="C10" i="180"/>
  <c r="S11" i="179"/>
  <c r="R11" i="179"/>
  <c r="Q11" i="179"/>
  <c r="P11" i="179"/>
  <c r="O11" i="179"/>
  <c r="N11" i="179"/>
  <c r="M11" i="179"/>
  <c r="L11" i="179"/>
  <c r="K11" i="179"/>
  <c r="J11" i="179"/>
  <c r="I11" i="179"/>
  <c r="H11" i="179"/>
  <c r="G11" i="179"/>
  <c r="F11" i="179"/>
  <c r="E11" i="179"/>
  <c r="C11" i="179"/>
  <c r="T18" i="121"/>
  <c r="T42" i="121"/>
  <c r="T43" i="121"/>
  <c r="T26" i="121"/>
  <c r="T22" i="121"/>
  <c r="T21" i="121"/>
  <c r="T66" i="121"/>
  <c r="T11" i="121"/>
  <c r="T59" i="121"/>
  <c r="T37" i="121"/>
  <c r="T77" i="121"/>
  <c r="T78" i="121"/>
  <c r="AA78" i="121" s="1"/>
  <c r="T45" i="121"/>
  <c r="T58" i="121"/>
  <c r="T25" i="121"/>
  <c r="T23" i="121"/>
  <c r="T39" i="121"/>
  <c r="T31" i="121"/>
  <c r="T44" i="121"/>
  <c r="T36" i="121"/>
  <c r="T72" i="121"/>
  <c r="T64" i="121"/>
  <c r="T33" i="121"/>
  <c r="T17" i="121"/>
  <c r="T50" i="121"/>
  <c r="T30" i="121"/>
  <c r="T40" i="121"/>
  <c r="T47" i="121"/>
  <c r="T24" i="121"/>
  <c r="T41" i="121"/>
  <c r="T74" i="121"/>
  <c r="T60" i="121"/>
  <c r="T55" i="121"/>
  <c r="T16" i="121"/>
  <c r="T49" i="121"/>
  <c r="T20" i="121"/>
  <c r="T65" i="121"/>
  <c r="T57" i="121"/>
  <c r="T67" i="121"/>
  <c r="T73" i="121"/>
  <c r="T15" i="121"/>
  <c r="T53" i="121"/>
  <c r="T52" i="121"/>
  <c r="T14" i="121"/>
  <c r="T54" i="121"/>
  <c r="T29" i="121"/>
  <c r="T61" i="121"/>
  <c r="T13" i="121"/>
  <c r="T32" i="121"/>
  <c r="T63" i="121"/>
  <c r="T38" i="121"/>
  <c r="T70" i="121"/>
  <c r="T68" i="121"/>
  <c r="T12" i="121"/>
  <c r="T34" i="121"/>
  <c r="T56" i="121"/>
  <c r="T35" i="121"/>
  <c r="T10" i="121"/>
  <c r="Y10" i="121" s="1"/>
  <c r="T71" i="121"/>
  <c r="T62" i="121"/>
  <c r="T28" i="121"/>
  <c r="T27" i="121"/>
  <c r="T51" i="121"/>
  <c r="T69" i="121"/>
  <c r="T76" i="121"/>
  <c r="T75" i="121"/>
  <c r="T46" i="121"/>
  <c r="AA69" i="121" l="1"/>
  <c r="AA73" i="121"/>
  <c r="AA17" i="121"/>
  <c r="AA41" i="121"/>
  <c r="AA28" i="121"/>
  <c r="AA68" i="121"/>
  <c r="AA54" i="121"/>
  <c r="AA65" i="121"/>
  <c r="AA24" i="121"/>
  <c r="AA72" i="121"/>
  <c r="AA45" i="121"/>
  <c r="AA22" i="121"/>
  <c r="AA56" i="121"/>
  <c r="AA23" i="121"/>
  <c r="AA51" i="121"/>
  <c r="AA67" i="121"/>
  <c r="AA33" i="121"/>
  <c r="AA27" i="121"/>
  <c r="AA57" i="121"/>
  <c r="AA64" i="121"/>
  <c r="AA62" i="121"/>
  <c r="AA20" i="121"/>
  <c r="AA36" i="121"/>
  <c r="AA26" i="121"/>
  <c r="AA34" i="121"/>
  <c r="AA74" i="121"/>
  <c r="AA66" i="121"/>
  <c r="AA12" i="121"/>
  <c r="AA14" i="121"/>
  <c r="AA47" i="121"/>
  <c r="AA46" i="121"/>
  <c r="AA71" i="121"/>
  <c r="AA38" i="121"/>
  <c r="AA52" i="121"/>
  <c r="AA49" i="121"/>
  <c r="AA40" i="121"/>
  <c r="AA44" i="121"/>
  <c r="AA77" i="121"/>
  <c r="AA43" i="121"/>
  <c r="AA60" i="121"/>
  <c r="AA21" i="121"/>
  <c r="AA70" i="121"/>
  <c r="AA75" i="121"/>
  <c r="AA63" i="121"/>
  <c r="AA53" i="121"/>
  <c r="AA16" i="121"/>
  <c r="AA30" i="121"/>
  <c r="AA31" i="121"/>
  <c r="AA37" i="121"/>
  <c r="AA42" i="121"/>
  <c r="AA13" i="121"/>
  <c r="AA11" i="121"/>
  <c r="AA61" i="121"/>
  <c r="AA25" i="121"/>
  <c r="AA29" i="121"/>
  <c r="AA58" i="121"/>
  <c r="AA76" i="121"/>
  <c r="AA35" i="121"/>
  <c r="AA32" i="121"/>
  <c r="AA15" i="121"/>
  <c r="AA55" i="121"/>
  <c r="AA50" i="121"/>
  <c r="AA39" i="121"/>
  <c r="AA59" i="121"/>
  <c r="AA18" i="121"/>
  <c r="V64" i="121"/>
  <c r="V26" i="121"/>
  <c r="V61" i="121"/>
  <c r="V52" i="121"/>
  <c r="V58" i="121"/>
  <c r="V59" i="121"/>
  <c r="V28" i="121"/>
  <c r="V65" i="121"/>
  <c r="V27" i="121"/>
  <c r="V62" i="121"/>
  <c r="V63" i="121"/>
  <c r="V53" i="121"/>
  <c r="T11" i="179"/>
  <c r="T11" i="180"/>
  <c r="T12" i="180"/>
  <c r="T25" i="180"/>
  <c r="T26" i="180"/>
  <c r="T7" i="180"/>
  <c r="T8" i="180"/>
  <c r="T33" i="148"/>
  <c r="T19" i="180"/>
  <c r="T18" i="148"/>
  <c r="T25" i="148"/>
  <c r="T14" i="148"/>
  <c r="T9" i="180"/>
  <c r="T10" i="180"/>
  <c r="S13" i="176"/>
  <c r="R13" i="176"/>
  <c r="Q13" i="176"/>
  <c r="P13" i="176"/>
  <c r="O13" i="176"/>
  <c r="N13" i="176"/>
  <c r="M13" i="176"/>
  <c r="L13" i="176"/>
  <c r="K13" i="176"/>
  <c r="J13" i="176"/>
  <c r="I13" i="176"/>
  <c r="H13" i="176"/>
  <c r="G13" i="176"/>
  <c r="F13" i="176"/>
  <c r="C13" i="176"/>
  <c r="S29" i="151"/>
  <c r="R29" i="151"/>
  <c r="Q29" i="151"/>
  <c r="P29" i="151"/>
  <c r="O29" i="151"/>
  <c r="N29" i="151"/>
  <c r="M29" i="151"/>
  <c r="L29" i="151"/>
  <c r="K29" i="151"/>
  <c r="J29" i="151"/>
  <c r="I29" i="151"/>
  <c r="H29" i="151"/>
  <c r="G29" i="151"/>
  <c r="F29" i="151"/>
  <c r="C29" i="151"/>
  <c r="AN8" i="2" l="1"/>
  <c r="AL705" i="2" l="1"/>
  <c r="AL701" i="2"/>
  <c r="AL700" i="2"/>
  <c r="AL699" i="2"/>
  <c r="AL698" i="2"/>
  <c r="AL697" i="2"/>
  <c r="AL695" i="2"/>
  <c r="AL693" i="2"/>
  <c r="AL690" i="2"/>
  <c r="AL688" i="2"/>
  <c r="AL685" i="2"/>
  <c r="AL684" i="2"/>
  <c r="AL683" i="2"/>
  <c r="AL682" i="2"/>
  <c r="AL681" i="2"/>
  <c r="AL680" i="2"/>
  <c r="AL679" i="2"/>
  <c r="AL676" i="2"/>
  <c r="AL675" i="2"/>
  <c r="AL674" i="2"/>
  <c r="AL673" i="2"/>
  <c r="AL672" i="2"/>
  <c r="AL671" i="2"/>
  <c r="AL669" i="2"/>
  <c r="AL668" i="2"/>
  <c r="AL665" i="2"/>
  <c r="AL664" i="2"/>
  <c r="AL662" i="2"/>
  <c r="AL661" i="2"/>
  <c r="AL659" i="2"/>
  <c r="AL655" i="2"/>
  <c r="AL654" i="2"/>
  <c r="AL653" i="2"/>
  <c r="AL650" i="2"/>
  <c r="AL648" i="2"/>
  <c r="AL647" i="2"/>
  <c r="AL645" i="2"/>
  <c r="AL644" i="2"/>
  <c r="AL643" i="2"/>
  <c r="AL640" i="2"/>
  <c r="AL638" i="2"/>
  <c r="AL637" i="2"/>
  <c r="AL636" i="2"/>
  <c r="AL635" i="2"/>
  <c r="AL634" i="2"/>
  <c r="AL632" i="2"/>
  <c r="AL630" i="2"/>
  <c r="AL629" i="2"/>
  <c r="AL627" i="2"/>
  <c r="AL626" i="2"/>
  <c r="AL624" i="2"/>
  <c r="AL623" i="2"/>
  <c r="AL621" i="2"/>
  <c r="AL616" i="2"/>
  <c r="AL615" i="2"/>
  <c r="AL614" i="2"/>
  <c r="AL613" i="2"/>
  <c r="AL612" i="2"/>
  <c r="AL611" i="2"/>
  <c r="AL610" i="2"/>
  <c r="AL609" i="2"/>
  <c r="AL608" i="2"/>
  <c r="AL606" i="2"/>
  <c r="AL604" i="2"/>
  <c r="AL603" i="2"/>
  <c r="AL602" i="2"/>
  <c r="AL601" i="2"/>
  <c r="AL598" i="2"/>
  <c r="AL597" i="2"/>
  <c r="AL596" i="2"/>
  <c r="AL594" i="2"/>
  <c r="AL593" i="2"/>
  <c r="AL592" i="2"/>
  <c r="AL591" i="2"/>
  <c r="AL590" i="2"/>
  <c r="AL589" i="2"/>
  <c r="AL587" i="2"/>
  <c r="AL586" i="2"/>
  <c r="AL585" i="2"/>
  <c r="AL584" i="2"/>
  <c r="AL583" i="2"/>
  <c r="AL582" i="2"/>
  <c r="AL581" i="2"/>
  <c r="AL580" i="2"/>
  <c r="AL579" i="2"/>
  <c r="AL578" i="2"/>
  <c r="AL577" i="2"/>
  <c r="AL576" i="2"/>
  <c r="AL575" i="2"/>
  <c r="AL574" i="2"/>
  <c r="AL573" i="2"/>
  <c r="AL572" i="2"/>
  <c r="AL571" i="2"/>
  <c r="AL568" i="2"/>
  <c r="AL567" i="2"/>
  <c r="AL566" i="2"/>
  <c r="AL565" i="2"/>
  <c r="AL564" i="2"/>
  <c r="AL563" i="2"/>
  <c r="AL562" i="2"/>
  <c r="AL561" i="2"/>
  <c r="AL560" i="2"/>
  <c r="AL559" i="2"/>
  <c r="AL558" i="2"/>
  <c r="AL557" i="2"/>
  <c r="AL555" i="2"/>
  <c r="AL554" i="2"/>
  <c r="AL553" i="2"/>
  <c r="AL552" i="2"/>
  <c r="AL551" i="2"/>
  <c r="AL550" i="2"/>
  <c r="AL549" i="2"/>
  <c r="AL547" i="2"/>
  <c r="AL546" i="2"/>
  <c r="AL545" i="2"/>
  <c r="AL544" i="2"/>
  <c r="AL543" i="2"/>
  <c r="AL542" i="2"/>
  <c r="AL541" i="2"/>
  <c r="AL539" i="2"/>
  <c r="AL538" i="2"/>
  <c r="AL537" i="2"/>
  <c r="AL536" i="2"/>
  <c r="AL535" i="2"/>
  <c r="AL534" i="2"/>
  <c r="AL533" i="2"/>
  <c r="AL532" i="2"/>
  <c r="AL531" i="2"/>
  <c r="AL530" i="2"/>
  <c r="AL529" i="2"/>
  <c r="AL528" i="2"/>
  <c r="AL525" i="2"/>
  <c r="AL524" i="2"/>
  <c r="AL523" i="2"/>
  <c r="AL522" i="2"/>
  <c r="AL521" i="2"/>
  <c r="AL520" i="2"/>
  <c r="AL519" i="2"/>
  <c r="AL518" i="2"/>
  <c r="AL517" i="2"/>
  <c r="AL516" i="2"/>
  <c r="AL515" i="2"/>
  <c r="AL514" i="2"/>
  <c r="AL513" i="2"/>
  <c r="AL511" i="2"/>
  <c r="AL510" i="2"/>
  <c r="AL509" i="2"/>
  <c r="AL508" i="2"/>
  <c r="AL506" i="2"/>
  <c r="AL505" i="2"/>
  <c r="AL504" i="2"/>
  <c r="AL503" i="2"/>
  <c r="AL502" i="2"/>
  <c r="AL501" i="2"/>
  <c r="AL500" i="2"/>
  <c r="AL499" i="2"/>
  <c r="AL498" i="2"/>
  <c r="AL497" i="2"/>
  <c r="AL496" i="2"/>
  <c r="AL495" i="2"/>
  <c r="AL494" i="2"/>
  <c r="AL493" i="2"/>
  <c r="AL492" i="2"/>
  <c r="AL491" i="2"/>
  <c r="AL490" i="2"/>
  <c r="AL489" i="2"/>
  <c r="AL488" i="2"/>
  <c r="AL487" i="2"/>
  <c r="AL485" i="2"/>
  <c r="AL484" i="2"/>
  <c r="AL483" i="2"/>
  <c r="AL482" i="2"/>
  <c r="AL481" i="2"/>
  <c r="AL480" i="2"/>
  <c r="AL479" i="2"/>
  <c r="AL478" i="2"/>
  <c r="AL477" i="2"/>
  <c r="AL476" i="2"/>
  <c r="AL475" i="2"/>
  <c r="AL474" i="2"/>
  <c r="AL473" i="2"/>
  <c r="AL471" i="2"/>
  <c r="AL470" i="2"/>
  <c r="AL469" i="2"/>
  <c r="AL468" i="2"/>
  <c r="AL467" i="2"/>
  <c r="AL466" i="2"/>
  <c r="AL465" i="2"/>
  <c r="AL464" i="2"/>
  <c r="AL463" i="2"/>
  <c r="AL462" i="2"/>
  <c r="AL460" i="2"/>
  <c r="AL458" i="2"/>
  <c r="AL457" i="2"/>
  <c r="AL456" i="2"/>
  <c r="AL455" i="2"/>
  <c r="AL453" i="2"/>
  <c r="AL452" i="2"/>
  <c r="AL451" i="2"/>
  <c r="AL450" i="2"/>
  <c r="AL449" i="2"/>
  <c r="AL448" i="2"/>
  <c r="AL447" i="2"/>
  <c r="AL446" i="2"/>
  <c r="AL445" i="2"/>
  <c r="AL444" i="2"/>
  <c r="AL443" i="2"/>
  <c r="AL441" i="2"/>
  <c r="AL440" i="2"/>
  <c r="AL439" i="2"/>
  <c r="AL438" i="2"/>
  <c r="AL437" i="2"/>
  <c r="AL436" i="2"/>
  <c r="AL434" i="2"/>
  <c r="AL433" i="2"/>
  <c r="AL432" i="2"/>
  <c r="AL431" i="2"/>
  <c r="AL430" i="2"/>
  <c r="AL429" i="2"/>
  <c r="AL428" i="2"/>
  <c r="AL427" i="2"/>
  <c r="AL425" i="2"/>
  <c r="AL424" i="2"/>
  <c r="AL423" i="2"/>
  <c r="AL422" i="2"/>
  <c r="AL421" i="2"/>
  <c r="AL420" i="2"/>
  <c r="AL419" i="2"/>
  <c r="AL418" i="2"/>
  <c r="AL417" i="2"/>
  <c r="AL416" i="2"/>
  <c r="AL415" i="2"/>
  <c r="AL414" i="2"/>
  <c r="AL413" i="2"/>
  <c r="AL412" i="2"/>
  <c r="AL411" i="2"/>
  <c r="AL410" i="2"/>
  <c r="AL409" i="2"/>
  <c r="AL408" i="2"/>
  <c r="AL407" i="2"/>
  <c r="AL406" i="2"/>
  <c r="AL402" i="2"/>
  <c r="AL401" i="2"/>
  <c r="AL400" i="2"/>
  <c r="AL399" i="2"/>
  <c r="AL398" i="2"/>
  <c r="AL396" i="2"/>
  <c r="AL395" i="2"/>
  <c r="AL394" i="2"/>
  <c r="AL393" i="2"/>
  <c r="AL392" i="2"/>
  <c r="AL391" i="2"/>
  <c r="AL390" i="2"/>
  <c r="AL388" i="2"/>
  <c r="AL387" i="2"/>
  <c r="AL386" i="2"/>
  <c r="AL385" i="2"/>
  <c r="AL384" i="2"/>
  <c r="AL383" i="2"/>
  <c r="AL381" i="2"/>
  <c r="AL380" i="2"/>
  <c r="AL379" i="2"/>
  <c r="AL378" i="2"/>
  <c r="AL377" i="2"/>
  <c r="AL376" i="2"/>
  <c r="AL375" i="2"/>
  <c r="AL374" i="2"/>
  <c r="AL373" i="2"/>
  <c r="AL372" i="2"/>
  <c r="AL371" i="2"/>
  <c r="AL370" i="2"/>
  <c r="AL369" i="2"/>
  <c r="AL368" i="2"/>
  <c r="AL367" i="2"/>
  <c r="AL366" i="2"/>
  <c r="AL365" i="2"/>
  <c r="AL364" i="2"/>
  <c r="AL363" i="2"/>
  <c r="AL362" i="2"/>
  <c r="AL361" i="2"/>
  <c r="AL360" i="2"/>
  <c r="AL359" i="2"/>
  <c r="AL357" i="2"/>
  <c r="AL355" i="2"/>
  <c r="AL354" i="2"/>
  <c r="AL353" i="2"/>
  <c r="AL352" i="2"/>
  <c r="AL351" i="2"/>
  <c r="AL350" i="2"/>
  <c r="AL349" i="2"/>
  <c r="AL347" i="2"/>
  <c r="AL346" i="2"/>
  <c r="AL345" i="2"/>
  <c r="AL344" i="2"/>
  <c r="AL343" i="2"/>
  <c r="AL342" i="2"/>
  <c r="AL341" i="2"/>
  <c r="AL340" i="2"/>
  <c r="AL339" i="2"/>
  <c r="AL338" i="2"/>
  <c r="AL337" i="2"/>
  <c r="AL336" i="2"/>
  <c r="AL335" i="2"/>
  <c r="AL333" i="2"/>
  <c r="AL332" i="2"/>
  <c r="AL331" i="2"/>
  <c r="AL330" i="2"/>
  <c r="AL329" i="2"/>
  <c r="AL328" i="2"/>
  <c r="AL327" i="2"/>
  <c r="AL325" i="2"/>
  <c r="AL324" i="2"/>
  <c r="AL323" i="2"/>
  <c r="AL322" i="2"/>
  <c r="AL321" i="2"/>
  <c r="AL320" i="2"/>
  <c r="AL319" i="2"/>
  <c r="AL318" i="2"/>
  <c r="AL317" i="2"/>
  <c r="AL316" i="2"/>
  <c r="AL315" i="2"/>
  <c r="AL314" i="2"/>
  <c r="AL313" i="2"/>
  <c r="AL312" i="2"/>
  <c r="AL311" i="2"/>
  <c r="AL310" i="2"/>
  <c r="AL309" i="2"/>
  <c r="AL308" i="2"/>
  <c r="AL307" i="2"/>
  <c r="AL306" i="2"/>
  <c r="AL305" i="2"/>
  <c r="AL304" i="2"/>
  <c r="AL303" i="2"/>
  <c r="AL302" i="2"/>
  <c r="AL301" i="2"/>
  <c r="AL300" i="2"/>
  <c r="AL299" i="2"/>
  <c r="AL298" i="2"/>
  <c r="AL297" i="2"/>
  <c r="AL296" i="2"/>
  <c r="AL294" i="2"/>
  <c r="AL293" i="2"/>
  <c r="AL292" i="2"/>
  <c r="AL291" i="2"/>
  <c r="AL290" i="2"/>
  <c r="AL289" i="2"/>
  <c r="AL288" i="2"/>
  <c r="AL287" i="2"/>
  <c r="AL286" i="2"/>
  <c r="AL285" i="2"/>
  <c r="AL284" i="2"/>
  <c r="AL283" i="2"/>
  <c r="AL282" i="2"/>
  <c r="AL281" i="2"/>
  <c r="AL279" i="2"/>
  <c r="AL278" i="2"/>
  <c r="AL277" i="2"/>
  <c r="AL276" i="2"/>
  <c r="AL274" i="2"/>
  <c r="AL273" i="2"/>
  <c r="AL272" i="2"/>
  <c r="AL270" i="2"/>
  <c r="AL269" i="2"/>
  <c r="AL268" i="2"/>
  <c r="AQ46" i="2"/>
  <c r="AQ44" i="2"/>
  <c r="AL265" i="2"/>
  <c r="AL264" i="2"/>
  <c r="AL263" i="2"/>
  <c r="AL261" i="2"/>
  <c r="AL260" i="2"/>
  <c r="AL259" i="2"/>
  <c r="AL258" i="2"/>
  <c r="AL257" i="2"/>
  <c r="AL256" i="2"/>
  <c r="AL255" i="2"/>
  <c r="AL254" i="2"/>
  <c r="AL253" i="2"/>
  <c r="AL252" i="2"/>
  <c r="AL251" i="2"/>
  <c r="AL250" i="2"/>
  <c r="AL249" i="2"/>
  <c r="AL248" i="2"/>
  <c r="AL247" i="2"/>
  <c r="AL246" i="2"/>
  <c r="AL245" i="2"/>
  <c r="AL244" i="2"/>
  <c r="AL243" i="2"/>
  <c r="AL242" i="2"/>
  <c r="AL241" i="2"/>
  <c r="AL240" i="2"/>
  <c r="AL238" i="2"/>
  <c r="AL237" i="2"/>
  <c r="AL235" i="2"/>
  <c r="AL234" i="2"/>
  <c r="AL232" i="2"/>
  <c r="AL231" i="2"/>
  <c r="AL229" i="2"/>
  <c r="AL228" i="2"/>
  <c r="AL227" i="2"/>
  <c r="AL226" i="2"/>
  <c r="AL225" i="2"/>
  <c r="AL224" i="2"/>
  <c r="AL223" i="2"/>
  <c r="AL222" i="2"/>
  <c r="AL221" i="2"/>
  <c r="AL220" i="2"/>
  <c r="AL218" i="2"/>
  <c r="AL217" i="2"/>
  <c r="AL215" i="2"/>
  <c r="AL214" i="2"/>
  <c r="AL213" i="2"/>
  <c r="AL212" i="2"/>
  <c r="AL211" i="2"/>
  <c r="AL210" i="2"/>
  <c r="AL209" i="2"/>
  <c r="AL208" i="2"/>
  <c r="AL207" i="2"/>
  <c r="AL206" i="2"/>
  <c r="AL205" i="2"/>
  <c r="AL204" i="2"/>
  <c r="AL203" i="2"/>
  <c r="AL202" i="2"/>
  <c r="AL201" i="2"/>
  <c r="AL200" i="2"/>
  <c r="AL199" i="2"/>
  <c r="AL198" i="2"/>
  <c r="AL197" i="2"/>
  <c r="AL196" i="2"/>
  <c r="AL195" i="2"/>
  <c r="AL193" i="2"/>
  <c r="AL191" i="2"/>
  <c r="AL190" i="2"/>
  <c r="AL189" i="2"/>
  <c r="AL188" i="2"/>
  <c r="AL187" i="2"/>
  <c r="AL186" i="2"/>
  <c r="AL185" i="2"/>
  <c r="AL184" i="2"/>
  <c r="AL182" i="2"/>
  <c r="AL181" i="2"/>
  <c r="AL180" i="2"/>
  <c r="AL179" i="2"/>
  <c r="AL178" i="2"/>
  <c r="AL177" i="2"/>
  <c r="AL175" i="2"/>
  <c r="AL174" i="2"/>
  <c r="AL173" i="2"/>
  <c r="AL171" i="2"/>
  <c r="AL170" i="2"/>
  <c r="AL169" i="2"/>
  <c r="AL168" i="2"/>
  <c r="AL167" i="2"/>
  <c r="AL166" i="2"/>
  <c r="AL165" i="2"/>
  <c r="AL164" i="2"/>
  <c r="AL163" i="2"/>
  <c r="AL162" i="2"/>
  <c r="AL161" i="2"/>
  <c r="AL160" i="2"/>
  <c r="AL159" i="2"/>
  <c r="AL158" i="2"/>
  <c r="AL157" i="2"/>
  <c r="AL156" i="2"/>
  <c r="AL155" i="2"/>
  <c r="AL154" i="2"/>
  <c r="AL153" i="2"/>
  <c r="AL152" i="2"/>
  <c r="AL151" i="2"/>
  <c r="AL150" i="2"/>
  <c r="AL149" i="2"/>
  <c r="AL148" i="2"/>
  <c r="AL147" i="2"/>
  <c r="AL146" i="2"/>
  <c r="AL145" i="2"/>
  <c r="AL143" i="2"/>
  <c r="AL142" i="2"/>
  <c r="AL141" i="2"/>
  <c r="AL140" i="2"/>
  <c r="AL137" i="2"/>
  <c r="AL136" i="2"/>
  <c r="AL135" i="2"/>
  <c r="AL134" i="2"/>
  <c r="AL132" i="2"/>
  <c r="AL131" i="2"/>
  <c r="AL130" i="2"/>
  <c r="AL129" i="2"/>
  <c r="AL128" i="2"/>
  <c r="AL127" i="2"/>
  <c r="AL126" i="2"/>
  <c r="AL125" i="2"/>
  <c r="AL124" i="2"/>
  <c r="AL122" i="2"/>
  <c r="AL121" i="2"/>
  <c r="AL120" i="2"/>
  <c r="AL119" i="2"/>
  <c r="AL118" i="2"/>
  <c r="AL117" i="2"/>
  <c r="AL115" i="2"/>
  <c r="AL114" i="2"/>
  <c r="AL112" i="2"/>
  <c r="AL111" i="2"/>
  <c r="AL110" i="2"/>
  <c r="AL108" i="2"/>
  <c r="AL107" i="2"/>
  <c r="AL106" i="2"/>
  <c r="AL104" i="2"/>
  <c r="AL103" i="2"/>
  <c r="AL101" i="2"/>
  <c r="AL100" i="2"/>
  <c r="AL99" i="2"/>
  <c r="AL98" i="2"/>
  <c r="AL97" i="2"/>
  <c r="AL96" i="2"/>
  <c r="AL95" i="2"/>
  <c r="AL94" i="2"/>
  <c r="AL93" i="2"/>
  <c r="AL92" i="2"/>
  <c r="AL91" i="2"/>
  <c r="AL90" i="2"/>
  <c r="AL89" i="2"/>
  <c r="AL88" i="2"/>
  <c r="AL86" i="2"/>
  <c r="AL85" i="2"/>
  <c r="AL84" i="2"/>
  <c r="AL83" i="2"/>
  <c r="AQ10" i="2"/>
  <c r="AL81" i="2"/>
  <c r="AL79" i="2"/>
  <c r="AL78" i="2"/>
  <c r="AL77" i="2"/>
  <c r="AL75" i="2"/>
  <c r="AL74" i="2"/>
  <c r="AL73" i="2"/>
  <c r="AL72" i="2"/>
  <c r="AL69" i="2"/>
  <c r="AL67" i="2"/>
  <c r="AL65" i="2"/>
  <c r="AL64" i="2"/>
  <c r="AL63" i="2"/>
  <c r="AL62" i="2"/>
  <c r="AL60" i="2"/>
  <c r="AL59" i="2"/>
  <c r="AL58" i="2"/>
  <c r="AL57" i="2"/>
  <c r="AL56" i="2"/>
  <c r="AL55" i="2"/>
  <c r="AL54" i="2"/>
  <c r="AQ43" i="2"/>
  <c r="AL48" i="2"/>
  <c r="AL47" i="2"/>
  <c r="AL46" i="2"/>
  <c r="AL45" i="2"/>
  <c r="AL43" i="2"/>
  <c r="AL40" i="2"/>
  <c r="AL39" i="2"/>
  <c r="AL37" i="2"/>
  <c r="AL36" i="2"/>
  <c r="AL35" i="2"/>
  <c r="AL33" i="2"/>
  <c r="AL32" i="2"/>
  <c r="AL31" i="2"/>
  <c r="AL30" i="2"/>
  <c r="AL29" i="2"/>
  <c r="AL28" i="2"/>
  <c r="AL27" i="2"/>
  <c r="AL26" i="2"/>
  <c r="AL25" i="2"/>
  <c r="AL23" i="2"/>
  <c r="AQ21" i="2"/>
  <c r="AL21" i="2"/>
  <c r="AL20" i="2"/>
  <c r="AL19" i="2"/>
  <c r="AL18" i="2"/>
  <c r="AL17" i="2"/>
  <c r="AL15" i="2"/>
  <c r="AQ30" i="2"/>
  <c r="AK720" i="2"/>
  <c r="AK721" i="2" l="1"/>
  <c r="AK6" i="2"/>
  <c r="AQ29" i="2"/>
  <c r="AL266" i="2"/>
  <c r="AL267" i="2"/>
  <c r="AQ12" i="2"/>
  <c r="AQ37" i="2"/>
  <c r="AQ20" i="2"/>
  <c r="AQ23" i="2"/>
  <c r="AQ15" i="2"/>
  <c r="AQ45" i="2"/>
  <c r="AL10" i="2"/>
  <c r="AQ17" i="2"/>
  <c r="AQ25" i="2"/>
  <c r="AQ41" i="2"/>
  <c r="AQ19" i="2"/>
  <c r="AQ34" i="2"/>
  <c r="AQ16" i="2"/>
  <c r="AQ11" i="2"/>
  <c r="AQ42" i="2"/>
  <c r="AQ13" i="2"/>
  <c r="AL82" i="2"/>
  <c r="AL24" i="2"/>
  <c r="AQ40" i="2"/>
  <c r="AQ39" i="2"/>
  <c r="AQ22" i="2"/>
  <c r="AQ38" i="2"/>
  <c r="AQ14" i="2"/>
  <c r="AL61" i="2"/>
  <c r="AL53" i="2"/>
  <c r="AL14" i="2"/>
  <c r="AQ26" i="2"/>
  <c r="AQ18" i="2"/>
  <c r="AQ36" i="2"/>
  <c r="AL116" i="2"/>
  <c r="AL80" i="2"/>
  <c r="AL70" i="2"/>
  <c r="AL50" i="2"/>
  <c r="AL22" i="2"/>
  <c r="AL13" i="2"/>
  <c r="AQ27" i="2"/>
  <c r="AQ24" i="2"/>
  <c r="AQ33" i="2"/>
  <c r="AQ31" i="2"/>
  <c r="AQ28" i="2"/>
  <c r="AQ32" i="2"/>
  <c r="AQ35" i="2"/>
  <c r="AL105" i="2"/>
  <c r="AL49" i="2"/>
  <c r="AL38" i="2"/>
  <c r="AL12" i="2"/>
  <c r="S6" i="180"/>
  <c r="R6" i="180"/>
  <c r="Q6" i="180"/>
  <c r="P6" i="180"/>
  <c r="O6" i="180"/>
  <c r="N6" i="180"/>
  <c r="M6" i="180"/>
  <c r="L6" i="180"/>
  <c r="K6" i="180"/>
  <c r="J6" i="180"/>
  <c r="I6" i="180"/>
  <c r="H6" i="180"/>
  <c r="G6" i="180"/>
  <c r="F6" i="180"/>
  <c r="E6" i="180"/>
  <c r="C6" i="180"/>
  <c r="AQ47" i="2" l="1"/>
  <c r="T6" i="180"/>
  <c r="S7" i="177" l="1"/>
  <c r="R7" i="177"/>
  <c r="Q7" i="177"/>
  <c r="P7" i="177"/>
  <c r="O7" i="177"/>
  <c r="N7" i="177"/>
  <c r="M7" i="177"/>
  <c r="L7" i="177"/>
  <c r="K7" i="177"/>
  <c r="J7" i="177"/>
  <c r="I7" i="177"/>
  <c r="H7" i="177"/>
  <c r="G7" i="177"/>
  <c r="F7" i="177"/>
  <c r="C7" i="177"/>
  <c r="S23" i="175"/>
  <c r="R23" i="175"/>
  <c r="Q23" i="175"/>
  <c r="P23" i="175"/>
  <c r="O23" i="175"/>
  <c r="N23" i="175"/>
  <c r="M23" i="175"/>
  <c r="L23" i="175"/>
  <c r="K23" i="175"/>
  <c r="J23" i="175"/>
  <c r="I23" i="175"/>
  <c r="H23" i="175"/>
  <c r="G23" i="175"/>
  <c r="F23" i="175"/>
  <c r="C23" i="175"/>
  <c r="S16" i="172" l="1"/>
  <c r="R16" i="172"/>
  <c r="Q16" i="172"/>
  <c r="P16" i="172"/>
  <c r="O16" i="172"/>
  <c r="N16" i="172"/>
  <c r="M16" i="172"/>
  <c r="L16" i="172"/>
  <c r="K16" i="172"/>
  <c r="J16" i="172"/>
  <c r="I16" i="172"/>
  <c r="H16" i="172"/>
  <c r="G16" i="172"/>
  <c r="F16" i="172"/>
  <c r="C16" i="172"/>
  <c r="S31" i="161"/>
  <c r="R31" i="161"/>
  <c r="Q31" i="161"/>
  <c r="P31" i="161"/>
  <c r="O31" i="161"/>
  <c r="N31" i="161"/>
  <c r="M31" i="161"/>
  <c r="L31" i="161"/>
  <c r="K31" i="161"/>
  <c r="J31" i="161"/>
  <c r="I31" i="161"/>
  <c r="H31" i="161"/>
  <c r="G31" i="161"/>
  <c r="F31" i="161"/>
  <c r="C31" i="161"/>
  <c r="S12" i="154"/>
  <c r="R12" i="154"/>
  <c r="Q12" i="154"/>
  <c r="P12" i="154"/>
  <c r="O12" i="154"/>
  <c r="N12" i="154"/>
  <c r="M12" i="154"/>
  <c r="L12" i="154"/>
  <c r="K12" i="154"/>
  <c r="J12" i="154"/>
  <c r="I12" i="154"/>
  <c r="H12" i="154"/>
  <c r="G12" i="154"/>
  <c r="F12" i="154"/>
  <c r="C12" i="154"/>
  <c r="AT710" i="2" l="1"/>
  <c r="AT711" i="2"/>
  <c r="AT712" i="2"/>
  <c r="AT713" i="2"/>
  <c r="AT714" i="2"/>
  <c r="AT709" i="2"/>
  <c r="AT477" i="2" l="1"/>
  <c r="AT478" i="2"/>
  <c r="AT479" i="2"/>
  <c r="AT480" i="2"/>
  <c r="AT481" i="2"/>
  <c r="AT482" i="2"/>
  <c r="AT483" i="2"/>
  <c r="AT484" i="2"/>
  <c r="AT485" i="2"/>
  <c r="AT486" i="2"/>
  <c r="AT487" i="2"/>
  <c r="AT488" i="2"/>
  <c r="AT489" i="2"/>
  <c r="AT490" i="2"/>
  <c r="AT491" i="2"/>
  <c r="AT492" i="2"/>
  <c r="AT493" i="2"/>
  <c r="AT494" i="2"/>
  <c r="AT495" i="2"/>
  <c r="AT496" i="2"/>
  <c r="AT497" i="2"/>
  <c r="AT498" i="2"/>
  <c r="AT499" i="2"/>
  <c r="AT500" i="2"/>
  <c r="AT501" i="2"/>
  <c r="AT502" i="2"/>
  <c r="AT503" i="2"/>
  <c r="AT504" i="2"/>
  <c r="AT505" i="2"/>
  <c r="AT506" i="2"/>
  <c r="AT507" i="2"/>
  <c r="AT508" i="2"/>
  <c r="AT509" i="2"/>
  <c r="AT510" i="2"/>
  <c r="AT511" i="2"/>
  <c r="AT512" i="2"/>
  <c r="AT513" i="2"/>
  <c r="AT514" i="2"/>
  <c r="AT515" i="2"/>
  <c r="AT516" i="2"/>
  <c r="AT517" i="2"/>
  <c r="AT518" i="2"/>
  <c r="AT519" i="2"/>
  <c r="AT520" i="2"/>
  <c r="AT521" i="2"/>
  <c r="AT522" i="2"/>
  <c r="AT523" i="2"/>
  <c r="AT524" i="2"/>
  <c r="AT525" i="2"/>
  <c r="AT526" i="2"/>
  <c r="AT527" i="2"/>
  <c r="AT528" i="2"/>
  <c r="AT529" i="2"/>
  <c r="AT530" i="2"/>
  <c r="AT531" i="2"/>
  <c r="AT532" i="2"/>
  <c r="AT533" i="2"/>
  <c r="AT534" i="2"/>
  <c r="AT535" i="2"/>
  <c r="AT536" i="2"/>
  <c r="AT537" i="2"/>
  <c r="AT538" i="2"/>
  <c r="AT539" i="2"/>
  <c r="AT540" i="2"/>
  <c r="AT541" i="2"/>
  <c r="AT542" i="2"/>
  <c r="AT543" i="2"/>
  <c r="AT544" i="2"/>
  <c r="AT545" i="2"/>
  <c r="AT546" i="2"/>
  <c r="AT547" i="2"/>
  <c r="AT548" i="2"/>
  <c r="AT549" i="2"/>
  <c r="AT550" i="2"/>
  <c r="AT551" i="2"/>
  <c r="AT552" i="2"/>
  <c r="AT553" i="2"/>
  <c r="AT554" i="2"/>
  <c r="AT555" i="2"/>
  <c r="AT556" i="2"/>
  <c r="AT557" i="2"/>
  <c r="AT558" i="2"/>
  <c r="AT559" i="2"/>
  <c r="AT560" i="2"/>
  <c r="AT561" i="2"/>
  <c r="AT562" i="2"/>
  <c r="AT563" i="2"/>
  <c r="AT564" i="2"/>
  <c r="AT565" i="2"/>
  <c r="AT566" i="2"/>
  <c r="AT567" i="2"/>
  <c r="AT568" i="2"/>
  <c r="AT569" i="2"/>
  <c r="AT570" i="2"/>
  <c r="AT571" i="2"/>
  <c r="AT572" i="2"/>
  <c r="AT573" i="2"/>
  <c r="AT574" i="2"/>
  <c r="AT575" i="2"/>
  <c r="AT576" i="2"/>
  <c r="AT577" i="2"/>
  <c r="AT578" i="2"/>
  <c r="AT579" i="2"/>
  <c r="AT580" i="2"/>
  <c r="AT581" i="2"/>
  <c r="AT582" i="2"/>
  <c r="AT583" i="2"/>
  <c r="AT584" i="2"/>
  <c r="AT585" i="2"/>
  <c r="AT586" i="2"/>
  <c r="AT587" i="2"/>
  <c r="AT588" i="2"/>
  <c r="AT589" i="2"/>
  <c r="AT590" i="2"/>
  <c r="AT591" i="2"/>
  <c r="AT592" i="2"/>
  <c r="AT593" i="2"/>
  <c r="AT594" i="2"/>
  <c r="AT595" i="2"/>
  <c r="AT596" i="2"/>
  <c r="AT597" i="2"/>
  <c r="AT598" i="2"/>
  <c r="AT599" i="2"/>
  <c r="AT600" i="2"/>
  <c r="AT601" i="2"/>
  <c r="AT602" i="2"/>
  <c r="AT603" i="2"/>
  <c r="AT604" i="2"/>
  <c r="AT605" i="2"/>
  <c r="AT606" i="2"/>
  <c r="AT607" i="2"/>
  <c r="AT608" i="2"/>
  <c r="AT609" i="2"/>
  <c r="AT610" i="2"/>
  <c r="AT611" i="2"/>
  <c r="AT612" i="2"/>
  <c r="AT613" i="2"/>
  <c r="AT614" i="2"/>
  <c r="AT615" i="2"/>
  <c r="AT616" i="2"/>
  <c r="AT617" i="2"/>
  <c r="AT618" i="2"/>
  <c r="AT619" i="2"/>
  <c r="AT620" i="2"/>
  <c r="AT621" i="2"/>
  <c r="AT622" i="2"/>
  <c r="AT623" i="2"/>
  <c r="AT624" i="2"/>
  <c r="AT625" i="2"/>
  <c r="AT626" i="2"/>
  <c r="AT627" i="2"/>
  <c r="AT628" i="2"/>
  <c r="AT629" i="2"/>
  <c r="AT630" i="2"/>
  <c r="AT631" i="2"/>
  <c r="AT632" i="2"/>
  <c r="AT633" i="2"/>
  <c r="AT634" i="2"/>
  <c r="AT635" i="2"/>
  <c r="AT636" i="2"/>
  <c r="AT637" i="2"/>
  <c r="AT638" i="2"/>
  <c r="AT639" i="2"/>
  <c r="AT640" i="2"/>
  <c r="AT641" i="2"/>
  <c r="AT642" i="2"/>
  <c r="AT643" i="2"/>
  <c r="AT644" i="2"/>
  <c r="AT645" i="2"/>
  <c r="AT646" i="2"/>
  <c r="AT647" i="2"/>
  <c r="AT648" i="2"/>
  <c r="AT649" i="2"/>
  <c r="AT650" i="2"/>
  <c r="AT651" i="2"/>
  <c r="AT652" i="2"/>
  <c r="AT653" i="2"/>
  <c r="AT654" i="2"/>
  <c r="AT655" i="2"/>
  <c r="AT656" i="2"/>
  <c r="AT657" i="2"/>
  <c r="AT658" i="2"/>
  <c r="AT659" i="2"/>
  <c r="AT660" i="2"/>
  <c r="AT661" i="2"/>
  <c r="AT662" i="2"/>
  <c r="AT663" i="2"/>
  <c r="AT664" i="2"/>
  <c r="AT665" i="2"/>
  <c r="AT666" i="2"/>
  <c r="AT667" i="2"/>
  <c r="AT668" i="2"/>
  <c r="AT669" i="2"/>
  <c r="AT670" i="2"/>
  <c r="AT671" i="2"/>
  <c r="AT672" i="2"/>
  <c r="AT673" i="2"/>
  <c r="AT674" i="2"/>
  <c r="AT675" i="2"/>
  <c r="AT676" i="2"/>
  <c r="AT677" i="2"/>
  <c r="AT678" i="2"/>
  <c r="AT679" i="2"/>
  <c r="AT680" i="2"/>
  <c r="AT681" i="2"/>
  <c r="AT682" i="2"/>
  <c r="AT683" i="2"/>
  <c r="AT684" i="2"/>
  <c r="AT685" i="2"/>
  <c r="AT686" i="2"/>
  <c r="AT687" i="2"/>
  <c r="AT688" i="2"/>
  <c r="AT689" i="2"/>
  <c r="AT690" i="2"/>
  <c r="AT691" i="2"/>
  <c r="AT692" i="2"/>
  <c r="AT693" i="2"/>
  <c r="AT694" i="2"/>
  <c r="AT695" i="2"/>
  <c r="AT696" i="2"/>
  <c r="AT697" i="2"/>
  <c r="AT698" i="2"/>
  <c r="AT699" i="2"/>
  <c r="AT700" i="2"/>
  <c r="AT701" i="2"/>
  <c r="AT702" i="2"/>
  <c r="AT703" i="2"/>
  <c r="AT704" i="2"/>
  <c r="AT705" i="2"/>
  <c r="AT706" i="2"/>
  <c r="AT707" i="2"/>
  <c r="AT708" i="2"/>
  <c r="S24" i="180" l="1"/>
  <c r="R24" i="180"/>
  <c r="Q24" i="180"/>
  <c r="P24" i="180"/>
  <c r="O24" i="180"/>
  <c r="N24" i="180"/>
  <c r="M24" i="180"/>
  <c r="L24" i="180"/>
  <c r="K24" i="180"/>
  <c r="J24" i="180"/>
  <c r="I24" i="180"/>
  <c r="H24" i="180"/>
  <c r="G24" i="180"/>
  <c r="F24" i="180"/>
  <c r="E24" i="180"/>
  <c r="C24" i="180"/>
  <c r="T24" i="180" l="1"/>
  <c r="S8" i="148" l="1"/>
  <c r="R8" i="148"/>
  <c r="Q8" i="148"/>
  <c r="P8" i="148"/>
  <c r="O8" i="148"/>
  <c r="N8" i="148"/>
  <c r="M8" i="148"/>
  <c r="L8" i="148"/>
  <c r="K8" i="148"/>
  <c r="J8" i="148"/>
  <c r="I8" i="148"/>
  <c r="H8" i="148"/>
  <c r="G8" i="148"/>
  <c r="F8" i="148"/>
  <c r="E8" i="148"/>
  <c r="C8" i="148"/>
  <c r="S7" i="148"/>
  <c r="R7" i="148"/>
  <c r="Q7" i="148"/>
  <c r="P7" i="148"/>
  <c r="O7" i="148"/>
  <c r="N7" i="148"/>
  <c r="M7" i="148"/>
  <c r="L7" i="148"/>
  <c r="K7" i="148"/>
  <c r="J7" i="148"/>
  <c r="I7" i="148"/>
  <c r="H7" i="148"/>
  <c r="G7" i="148"/>
  <c r="F7" i="148"/>
  <c r="E7" i="148"/>
  <c r="C7" i="148"/>
  <c r="S6" i="148"/>
  <c r="R6" i="148"/>
  <c r="Q6" i="148"/>
  <c r="P6" i="148"/>
  <c r="O6" i="148"/>
  <c r="N6" i="148"/>
  <c r="M6" i="148"/>
  <c r="L6" i="148"/>
  <c r="K6" i="148"/>
  <c r="J6" i="148"/>
  <c r="I6" i="148"/>
  <c r="H6" i="148"/>
  <c r="G6" i="148"/>
  <c r="F6" i="148"/>
  <c r="E6" i="148"/>
  <c r="C6" i="148"/>
  <c r="S12" i="179"/>
  <c r="R12" i="179"/>
  <c r="Q12" i="179"/>
  <c r="P12" i="179"/>
  <c r="O12" i="179"/>
  <c r="N12" i="179"/>
  <c r="M12" i="179"/>
  <c r="L12" i="179"/>
  <c r="K12" i="179"/>
  <c r="J12" i="179"/>
  <c r="I12" i="179"/>
  <c r="H12" i="179"/>
  <c r="G12" i="179"/>
  <c r="F12" i="179"/>
  <c r="E12" i="179"/>
  <c r="C12" i="179"/>
  <c r="S4" i="144"/>
  <c r="R4" i="144"/>
  <c r="Q4" i="144"/>
  <c r="P4" i="144"/>
  <c r="O4" i="144"/>
  <c r="N4" i="144"/>
  <c r="M4" i="144"/>
  <c r="L4" i="144"/>
  <c r="K4" i="144"/>
  <c r="J4" i="144"/>
  <c r="I4" i="144"/>
  <c r="H4" i="144"/>
  <c r="G4" i="144"/>
  <c r="F4" i="144"/>
  <c r="E4" i="144"/>
  <c r="C4" i="144"/>
  <c r="S6" i="179"/>
  <c r="R6" i="179"/>
  <c r="Q6" i="179"/>
  <c r="P6" i="179"/>
  <c r="O6" i="179"/>
  <c r="N6" i="179"/>
  <c r="M6" i="179"/>
  <c r="L6" i="179"/>
  <c r="K6" i="179"/>
  <c r="J6" i="179"/>
  <c r="I6" i="179"/>
  <c r="H6" i="179"/>
  <c r="G6" i="179"/>
  <c r="F6" i="179"/>
  <c r="E6" i="179"/>
  <c r="C6" i="179"/>
  <c r="H851" i="5"/>
  <c r="H365" i="5"/>
  <c r="H424" i="5"/>
  <c r="H426" i="5"/>
  <c r="H906" i="5"/>
  <c r="H105" i="5"/>
  <c r="H198" i="5"/>
  <c r="T6" i="179" l="1"/>
  <c r="T7" i="148"/>
  <c r="T6" i="148"/>
  <c r="T8" i="148"/>
  <c r="T12" i="179"/>
  <c r="T4" i="144"/>
  <c r="S17" i="162"/>
  <c r="R17" i="162"/>
  <c r="Q17" i="162"/>
  <c r="P17" i="162"/>
  <c r="O17" i="162"/>
  <c r="N17" i="162"/>
  <c r="M17" i="162"/>
  <c r="L17" i="162"/>
  <c r="K17" i="162"/>
  <c r="J17" i="162"/>
  <c r="I17" i="162"/>
  <c r="H17" i="162"/>
  <c r="G17" i="162"/>
  <c r="F17" i="162"/>
  <c r="C17" i="162"/>
  <c r="S17" i="150"/>
  <c r="R17" i="150"/>
  <c r="Q17" i="150"/>
  <c r="P17" i="150"/>
  <c r="O17" i="150"/>
  <c r="N17" i="150"/>
  <c r="M17" i="150"/>
  <c r="L17" i="150"/>
  <c r="K17" i="150"/>
  <c r="J17" i="150"/>
  <c r="I17" i="150"/>
  <c r="H17" i="150"/>
  <c r="G17" i="150"/>
  <c r="F17" i="150"/>
  <c r="C17" i="150"/>
  <c r="Z709" i="2" l="1"/>
  <c r="Z710" i="2"/>
  <c r="Z711" i="2"/>
  <c r="Z712" i="2"/>
  <c r="Z713" i="2"/>
  <c r="Z714" i="2"/>
  <c r="Z426" i="2"/>
  <c r="Z469" i="2"/>
  <c r="Z243" i="2"/>
  <c r="Z461" i="2"/>
  <c r="Z59" i="2"/>
  <c r="Z72" i="2"/>
  <c r="Z21" i="2"/>
  <c r="Z498" i="2"/>
  <c r="Z107" i="2"/>
  <c r="Z453" i="2"/>
  <c r="Z112" i="2"/>
  <c r="Z449" i="2"/>
  <c r="Z506" i="2"/>
  <c r="Z571" i="2"/>
  <c r="Z544" i="2"/>
  <c r="Z310" i="2"/>
  <c r="Z656" i="2"/>
  <c r="Z104" i="2"/>
  <c r="Z576" i="2"/>
  <c r="Z197" i="2"/>
  <c r="Z493" i="2"/>
  <c r="Z394" i="2"/>
  <c r="Z345" i="2"/>
  <c r="Z684" i="2"/>
  <c r="Z404" i="2"/>
  <c r="Z79" i="2"/>
  <c r="Z295" i="2"/>
  <c r="Z193" i="2"/>
  <c r="Z435" i="2"/>
  <c r="Z655" i="2"/>
  <c r="Z377" i="2"/>
  <c r="Z384" i="2"/>
  <c r="Z390" i="2"/>
  <c r="Z643" i="2"/>
  <c r="Z487" i="2"/>
  <c r="Z444" i="2"/>
  <c r="Z369" i="2"/>
  <c r="Z633" i="2"/>
  <c r="Z276" i="2"/>
  <c r="Z683" i="2"/>
  <c r="Z62" i="2"/>
  <c r="Z346" i="2"/>
  <c r="Z252" i="2"/>
  <c r="Z579" i="2"/>
  <c r="Z600" i="2"/>
  <c r="Z619" i="2"/>
  <c r="Z688" i="2"/>
  <c r="Z649" i="2"/>
  <c r="Z700" i="2"/>
  <c r="Z672" i="2"/>
  <c r="Z396" i="2"/>
  <c r="Z40" i="2"/>
  <c r="Z177" i="2"/>
  <c r="Z203" i="2"/>
  <c r="Z232" i="2"/>
  <c r="Z556" i="2"/>
  <c r="Z690" i="2"/>
  <c r="Z476" i="2"/>
  <c r="Z685" i="2"/>
  <c r="Z58" i="2"/>
  <c r="Z635" i="2"/>
  <c r="Z56" i="2"/>
  <c r="Z57" i="2"/>
  <c r="Z20" i="2"/>
  <c r="Z312" i="2"/>
  <c r="Z365" i="2"/>
  <c r="Z612" i="2"/>
  <c r="Z102" i="2"/>
  <c r="Z230" i="2"/>
  <c r="Z238" i="2"/>
  <c r="Z121" i="2"/>
  <c r="Z479" i="2"/>
  <c r="Z694" i="2"/>
  <c r="Z381" i="2"/>
  <c r="Z149" i="2"/>
  <c r="Z285" i="2"/>
  <c r="Z244" i="2"/>
  <c r="Z289" i="2"/>
  <c r="Z322" i="2"/>
  <c r="Z290" i="2"/>
  <c r="Z110" i="2"/>
  <c r="Z92" i="2"/>
  <c r="Z221" i="2"/>
  <c r="Z267" i="2"/>
  <c r="Z336" i="2"/>
  <c r="Z251" i="2"/>
  <c r="Z575" i="2"/>
  <c r="Z151" i="2"/>
  <c r="Z640" i="2"/>
  <c r="Z388" i="2"/>
  <c r="Z318" i="2"/>
  <c r="Z472" i="2"/>
  <c r="Z673" i="2"/>
  <c r="Z210" i="2"/>
  <c r="Z367" i="2"/>
  <c r="Z188" i="2"/>
  <c r="Z282" i="2"/>
  <c r="Z127" i="2"/>
  <c r="Z407" i="2"/>
  <c r="Z484" i="2"/>
  <c r="Z311" i="2"/>
  <c r="Z558" i="2"/>
  <c r="Z55" i="2"/>
  <c r="Z27" i="2"/>
  <c r="Z223" i="2"/>
  <c r="Z464" i="2"/>
  <c r="Z552" i="2"/>
  <c r="Z222" i="2"/>
  <c r="Z420" i="2"/>
  <c r="Z157" i="2"/>
  <c r="Z67" i="2"/>
  <c r="Z548" i="2"/>
  <c r="Z325" i="2"/>
  <c r="Z639" i="2"/>
  <c r="Z500" i="2"/>
  <c r="Z15" i="2"/>
  <c r="Z123" i="2"/>
  <c r="Z217" i="2"/>
  <c r="Z300" i="2"/>
  <c r="Z178" i="2"/>
  <c r="Z429" i="2"/>
  <c r="Z432" i="2"/>
  <c r="Z302" i="2"/>
  <c r="Z69" i="2"/>
  <c r="Z240" i="2"/>
  <c r="Z125" i="2"/>
  <c r="Z327" i="2"/>
  <c r="Z356" i="2"/>
  <c r="Z61" i="2"/>
  <c r="Z320" i="2"/>
  <c r="Z668" i="2"/>
  <c r="Z70" i="2"/>
  <c r="Z512" i="2"/>
  <c r="Z233" i="2"/>
  <c r="Z293" i="2"/>
  <c r="Z520" i="2"/>
  <c r="Z380" i="2"/>
  <c r="Z533" i="2"/>
  <c r="Z50" i="2"/>
  <c r="Z385" i="2"/>
  <c r="Z138" i="2"/>
  <c r="Z562" i="2"/>
  <c r="Z205" i="2"/>
  <c r="Z572" i="2"/>
  <c r="Z605" i="2"/>
  <c r="Z264" i="2"/>
  <c r="Z550" i="2"/>
  <c r="Z48" i="2"/>
  <c r="Z47" i="2"/>
  <c r="Z555" i="2"/>
  <c r="Z162" i="2"/>
  <c r="Z527" i="2"/>
  <c r="Z613" i="2"/>
  <c r="Z443" i="2"/>
  <c r="Z331" i="2"/>
  <c r="Z624" i="2"/>
  <c r="Z434" i="2"/>
  <c r="Z480" i="2"/>
  <c r="Z475" i="2"/>
  <c r="Z23" i="2"/>
  <c r="Z573" i="2"/>
  <c r="Z459" i="2"/>
  <c r="Z39" i="2"/>
  <c r="Z471" i="2"/>
  <c r="Z402" i="2"/>
  <c r="Z387" i="2"/>
  <c r="Z702" i="2"/>
  <c r="Z537" i="2"/>
  <c r="Z528" i="2"/>
  <c r="Z270" i="2"/>
  <c r="Z109" i="2"/>
  <c r="Z186" i="2"/>
  <c r="Z513" i="2"/>
  <c r="Z307" i="2"/>
  <c r="Z126" i="2"/>
  <c r="Z274" i="2"/>
  <c r="Z135" i="2"/>
  <c r="Z266" i="2"/>
  <c r="Z200" i="2"/>
  <c r="Z10" i="2"/>
  <c r="Z386" i="2"/>
  <c r="Z245" i="2"/>
  <c r="Z133" i="2"/>
  <c r="Z350" i="2"/>
  <c r="Z201" i="2"/>
  <c r="Z83" i="2"/>
  <c r="Z503" i="2"/>
  <c r="Z77" i="2"/>
  <c r="Z413" i="2"/>
  <c r="Z132" i="2"/>
  <c r="Z502" i="2"/>
  <c r="Z431" i="2"/>
  <c r="Z241" i="2"/>
  <c r="Z94" i="2"/>
  <c r="Z297" i="2"/>
  <c r="Z508" i="2"/>
  <c r="Z586" i="2"/>
  <c r="Z187" i="2"/>
  <c r="Z460" i="2"/>
  <c r="Z536" i="2"/>
  <c r="Z627" i="2"/>
  <c r="Z425" i="2"/>
  <c r="Z26" i="2"/>
  <c r="Z625" i="2"/>
  <c r="Z176" i="2"/>
  <c r="Z418" i="2"/>
  <c r="Z335" i="2"/>
  <c r="Z224" i="2"/>
  <c r="Z286" i="2"/>
  <c r="Z179" i="2"/>
  <c r="Z522" i="2"/>
  <c r="Z574" i="2"/>
  <c r="Z446" i="2"/>
  <c r="Z256" i="2"/>
  <c r="Z328" i="2"/>
  <c r="Z91" i="2"/>
  <c r="Z599" i="2"/>
  <c r="Z374" i="2"/>
  <c r="Z593" i="2"/>
  <c r="Z303" i="2"/>
  <c r="Z494" i="2"/>
  <c r="Z406" i="2"/>
  <c r="Z298" i="2"/>
  <c r="Z150" i="2"/>
  <c r="Z167" i="2"/>
  <c r="Z220" i="2"/>
  <c r="Z308" i="2"/>
  <c r="Z704" i="2"/>
  <c r="Z255" i="2"/>
  <c r="Z265" i="2"/>
  <c r="Z566" i="2"/>
  <c r="Z708" i="2"/>
  <c r="C39" i="144" l="1"/>
  <c r="S36" i="180" l="1"/>
  <c r="R36" i="180"/>
  <c r="Q36" i="180"/>
  <c r="P36" i="180"/>
  <c r="O36" i="180"/>
  <c r="N36" i="180"/>
  <c r="M36" i="180"/>
  <c r="L36" i="180"/>
  <c r="K36" i="180"/>
  <c r="J36" i="180"/>
  <c r="I36" i="180"/>
  <c r="H36" i="180"/>
  <c r="G36" i="180"/>
  <c r="F36" i="180"/>
  <c r="E36" i="180"/>
  <c r="S35" i="180"/>
  <c r="R35" i="180"/>
  <c r="Q35" i="180"/>
  <c r="P35" i="180"/>
  <c r="O35" i="180"/>
  <c r="N35" i="180"/>
  <c r="M35" i="180"/>
  <c r="L35" i="180"/>
  <c r="K35" i="180"/>
  <c r="J35" i="180"/>
  <c r="I35" i="180"/>
  <c r="H35" i="180"/>
  <c r="G35" i="180"/>
  <c r="F35" i="180"/>
  <c r="E35" i="180"/>
  <c r="S34" i="180"/>
  <c r="R34" i="180"/>
  <c r="Q34" i="180"/>
  <c r="P34" i="180"/>
  <c r="O34" i="180"/>
  <c r="N34" i="180"/>
  <c r="M34" i="180"/>
  <c r="L34" i="180"/>
  <c r="K34" i="180"/>
  <c r="J34" i="180"/>
  <c r="I34" i="180"/>
  <c r="H34" i="180"/>
  <c r="G34" i="180"/>
  <c r="F34" i="180"/>
  <c r="E34" i="180"/>
  <c r="S31" i="180"/>
  <c r="R31" i="180"/>
  <c r="Q31" i="180"/>
  <c r="P31" i="180"/>
  <c r="O31" i="180"/>
  <c r="N31" i="180"/>
  <c r="M31" i="180"/>
  <c r="L31" i="180"/>
  <c r="K31" i="180"/>
  <c r="J31" i="180"/>
  <c r="I31" i="180"/>
  <c r="H31" i="180"/>
  <c r="G31" i="180"/>
  <c r="F31" i="180"/>
  <c r="E31" i="180"/>
  <c r="S30" i="180"/>
  <c r="R30" i="180"/>
  <c r="Q30" i="180"/>
  <c r="P30" i="180"/>
  <c r="O30" i="180"/>
  <c r="N30" i="180"/>
  <c r="M30" i="180"/>
  <c r="L30" i="180"/>
  <c r="K30" i="180"/>
  <c r="J30" i="180"/>
  <c r="I30" i="180"/>
  <c r="H30" i="180"/>
  <c r="G30" i="180"/>
  <c r="F30" i="180"/>
  <c r="E30" i="180"/>
  <c r="S29" i="180"/>
  <c r="R29" i="180"/>
  <c r="Q29" i="180"/>
  <c r="P29" i="180"/>
  <c r="O29" i="180"/>
  <c r="N29" i="180"/>
  <c r="M29" i="180"/>
  <c r="L29" i="180"/>
  <c r="K29" i="180"/>
  <c r="J29" i="180"/>
  <c r="I29" i="180"/>
  <c r="H29" i="180"/>
  <c r="G29" i="180"/>
  <c r="F29" i="180"/>
  <c r="E29" i="180"/>
  <c r="S28" i="180"/>
  <c r="R28" i="180"/>
  <c r="Q28" i="180"/>
  <c r="P28" i="180"/>
  <c r="O28" i="180"/>
  <c r="N28" i="180"/>
  <c r="M28" i="180"/>
  <c r="L28" i="180"/>
  <c r="K28" i="180"/>
  <c r="J28" i="180"/>
  <c r="I28" i="180"/>
  <c r="H28" i="180"/>
  <c r="G28" i="180"/>
  <c r="F28" i="180"/>
  <c r="E28" i="180"/>
  <c r="S27" i="180"/>
  <c r="R27" i="180"/>
  <c r="Q27" i="180"/>
  <c r="P27" i="180"/>
  <c r="O27" i="180"/>
  <c r="N27" i="180"/>
  <c r="M27" i="180"/>
  <c r="L27" i="180"/>
  <c r="K27" i="180"/>
  <c r="J27" i="180"/>
  <c r="I27" i="180"/>
  <c r="H27" i="180"/>
  <c r="G27" i="180"/>
  <c r="F27" i="180"/>
  <c r="E27" i="180"/>
  <c r="S22" i="180"/>
  <c r="R22" i="180"/>
  <c r="Q22" i="180"/>
  <c r="P22" i="180"/>
  <c r="O22" i="180"/>
  <c r="N22" i="180"/>
  <c r="M22" i="180"/>
  <c r="L22" i="180"/>
  <c r="K22" i="180"/>
  <c r="J22" i="180"/>
  <c r="I22" i="180"/>
  <c r="H22" i="180"/>
  <c r="G22" i="180"/>
  <c r="F22" i="180"/>
  <c r="E22" i="180"/>
  <c r="S21" i="180"/>
  <c r="R21" i="180"/>
  <c r="Q21" i="180"/>
  <c r="P21" i="180"/>
  <c r="O21" i="180"/>
  <c r="N21" i="180"/>
  <c r="M21" i="180"/>
  <c r="L21" i="180"/>
  <c r="K21" i="180"/>
  <c r="J21" i="180"/>
  <c r="I21" i="180"/>
  <c r="H21" i="180"/>
  <c r="G21" i="180"/>
  <c r="F21" i="180"/>
  <c r="E21" i="180"/>
  <c r="S20" i="180"/>
  <c r="R20" i="180"/>
  <c r="Q20" i="180"/>
  <c r="P20" i="180"/>
  <c r="O20" i="180"/>
  <c r="N20" i="180"/>
  <c r="M20" i="180"/>
  <c r="L20" i="180"/>
  <c r="K20" i="180"/>
  <c r="J20" i="180"/>
  <c r="I20" i="180"/>
  <c r="H20" i="180"/>
  <c r="G20" i="180"/>
  <c r="F20" i="180"/>
  <c r="E20" i="180"/>
  <c r="S18" i="180"/>
  <c r="R18" i="180"/>
  <c r="Q18" i="180"/>
  <c r="P18" i="180"/>
  <c r="O18" i="180"/>
  <c r="N18" i="180"/>
  <c r="M18" i="180"/>
  <c r="L18" i="180"/>
  <c r="K18" i="180"/>
  <c r="J18" i="180"/>
  <c r="I18" i="180"/>
  <c r="H18" i="180"/>
  <c r="G18" i="180"/>
  <c r="F18" i="180"/>
  <c r="E18" i="180"/>
  <c r="S15" i="180"/>
  <c r="R15" i="180"/>
  <c r="Q15" i="180"/>
  <c r="P15" i="180"/>
  <c r="O15" i="180"/>
  <c r="N15" i="180"/>
  <c r="M15" i="180"/>
  <c r="L15" i="180"/>
  <c r="K15" i="180"/>
  <c r="J15" i="180"/>
  <c r="I15" i="180"/>
  <c r="H15" i="180"/>
  <c r="G15" i="180"/>
  <c r="F15" i="180"/>
  <c r="E15" i="180"/>
  <c r="S14" i="180"/>
  <c r="R14" i="180"/>
  <c r="Q14" i="180"/>
  <c r="P14" i="180"/>
  <c r="O14" i="180"/>
  <c r="N14" i="180"/>
  <c r="M14" i="180"/>
  <c r="L14" i="180"/>
  <c r="K14" i="180"/>
  <c r="J14" i="180"/>
  <c r="I14" i="180"/>
  <c r="H14" i="180"/>
  <c r="G14" i="180"/>
  <c r="F14" i="180"/>
  <c r="E14" i="180"/>
  <c r="S13" i="180"/>
  <c r="R13" i="180"/>
  <c r="Q13" i="180"/>
  <c r="P13" i="180"/>
  <c r="O13" i="180"/>
  <c r="N13" i="180"/>
  <c r="M13" i="180"/>
  <c r="L13" i="180"/>
  <c r="K13" i="180"/>
  <c r="J13" i="180"/>
  <c r="I13" i="180"/>
  <c r="H13" i="180"/>
  <c r="G13" i="180"/>
  <c r="F13" i="180"/>
  <c r="E13" i="180"/>
  <c r="S5" i="148"/>
  <c r="S9" i="148"/>
  <c r="S10" i="148"/>
  <c r="S11" i="148"/>
  <c r="S12" i="148"/>
  <c r="S15" i="148"/>
  <c r="S16" i="148"/>
  <c r="S17" i="148"/>
  <c r="S21" i="148"/>
  <c r="S22" i="148"/>
  <c r="S23" i="148"/>
  <c r="S24" i="148"/>
  <c r="S26" i="148"/>
  <c r="S27" i="148"/>
  <c r="S28" i="148"/>
  <c r="S29" i="148"/>
  <c r="S30" i="148"/>
  <c r="S31" i="148"/>
  <c r="S34" i="148"/>
  <c r="S4" i="148"/>
  <c r="R5" i="148"/>
  <c r="R9" i="148"/>
  <c r="R10" i="148"/>
  <c r="R11" i="148"/>
  <c r="R12" i="148"/>
  <c r="R15" i="148"/>
  <c r="R16" i="148"/>
  <c r="R17" i="148"/>
  <c r="R21" i="148"/>
  <c r="R22" i="148"/>
  <c r="R23" i="148"/>
  <c r="R24" i="148"/>
  <c r="R26" i="148"/>
  <c r="R27" i="148"/>
  <c r="R28" i="148"/>
  <c r="R29" i="148"/>
  <c r="R30" i="148"/>
  <c r="R31" i="148"/>
  <c r="R34" i="148"/>
  <c r="R4" i="148"/>
  <c r="Q5" i="148"/>
  <c r="Q9" i="148"/>
  <c r="Q10" i="148"/>
  <c r="Q11" i="148"/>
  <c r="Q12" i="148"/>
  <c r="Q15" i="148"/>
  <c r="Q16" i="148"/>
  <c r="Q17" i="148"/>
  <c r="Q21" i="148"/>
  <c r="Q22" i="148"/>
  <c r="Q23" i="148"/>
  <c r="Q24" i="148"/>
  <c r="Q26" i="148"/>
  <c r="Q27" i="148"/>
  <c r="Q28" i="148"/>
  <c r="Q29" i="148"/>
  <c r="Q30" i="148"/>
  <c r="Q31" i="148"/>
  <c r="Q34" i="148"/>
  <c r="Q4" i="148"/>
  <c r="P5" i="148"/>
  <c r="P9" i="148"/>
  <c r="P10" i="148"/>
  <c r="P11" i="148"/>
  <c r="P12" i="148"/>
  <c r="P15" i="148"/>
  <c r="P16" i="148"/>
  <c r="P17" i="148"/>
  <c r="P21" i="148"/>
  <c r="P22" i="148"/>
  <c r="P23" i="148"/>
  <c r="P24" i="148"/>
  <c r="P26" i="148"/>
  <c r="P27" i="148"/>
  <c r="P28" i="148"/>
  <c r="P29" i="148"/>
  <c r="P30" i="148"/>
  <c r="P31" i="148"/>
  <c r="P34" i="148"/>
  <c r="P4" i="148"/>
  <c r="O5" i="148"/>
  <c r="O9" i="148"/>
  <c r="O10" i="148"/>
  <c r="O11" i="148"/>
  <c r="O12" i="148"/>
  <c r="O15" i="148"/>
  <c r="O16" i="148"/>
  <c r="O17" i="148"/>
  <c r="O21" i="148"/>
  <c r="O22" i="148"/>
  <c r="O23" i="148"/>
  <c r="O24" i="148"/>
  <c r="O26" i="148"/>
  <c r="O27" i="148"/>
  <c r="O28" i="148"/>
  <c r="O29" i="148"/>
  <c r="O30" i="148"/>
  <c r="O31" i="148"/>
  <c r="O34" i="148"/>
  <c r="O4" i="148"/>
  <c r="N5" i="148"/>
  <c r="N9" i="148"/>
  <c r="N10" i="148"/>
  <c r="N11" i="148"/>
  <c r="N12" i="148"/>
  <c r="N15" i="148"/>
  <c r="N16" i="148"/>
  <c r="N17" i="148"/>
  <c r="N21" i="148"/>
  <c r="N22" i="148"/>
  <c r="N23" i="148"/>
  <c r="N24" i="148"/>
  <c r="N26" i="148"/>
  <c r="N27" i="148"/>
  <c r="N28" i="148"/>
  <c r="N29" i="148"/>
  <c r="N30" i="148"/>
  <c r="N31" i="148"/>
  <c r="N34" i="148"/>
  <c r="N4" i="148"/>
  <c r="M5" i="148"/>
  <c r="M9" i="148"/>
  <c r="M10" i="148"/>
  <c r="M11" i="148"/>
  <c r="M12" i="148"/>
  <c r="M15" i="148"/>
  <c r="M16" i="148"/>
  <c r="M17" i="148"/>
  <c r="M21" i="148"/>
  <c r="M22" i="148"/>
  <c r="M23" i="148"/>
  <c r="M24" i="148"/>
  <c r="M26" i="148"/>
  <c r="M27" i="148"/>
  <c r="M28" i="148"/>
  <c r="M29" i="148"/>
  <c r="M30" i="148"/>
  <c r="M31" i="148"/>
  <c r="M34" i="148"/>
  <c r="M4" i="148"/>
  <c r="L5" i="148"/>
  <c r="L9" i="148"/>
  <c r="L10" i="148"/>
  <c r="L11" i="148"/>
  <c r="L12" i="148"/>
  <c r="L15" i="148"/>
  <c r="L16" i="148"/>
  <c r="L17" i="148"/>
  <c r="L21" i="148"/>
  <c r="L22" i="148"/>
  <c r="L23" i="148"/>
  <c r="L24" i="148"/>
  <c r="L26" i="148"/>
  <c r="L27" i="148"/>
  <c r="L28" i="148"/>
  <c r="L29" i="148"/>
  <c r="L30" i="148"/>
  <c r="L31" i="148"/>
  <c r="L34" i="148"/>
  <c r="L4" i="148"/>
  <c r="K5" i="148"/>
  <c r="K9" i="148"/>
  <c r="K10" i="148"/>
  <c r="K11" i="148"/>
  <c r="K12" i="148"/>
  <c r="K15" i="148"/>
  <c r="K16" i="148"/>
  <c r="K17" i="148"/>
  <c r="K21" i="148"/>
  <c r="K22" i="148"/>
  <c r="K23" i="148"/>
  <c r="K24" i="148"/>
  <c r="K26" i="148"/>
  <c r="K27" i="148"/>
  <c r="K28" i="148"/>
  <c r="K29" i="148"/>
  <c r="K30" i="148"/>
  <c r="K31" i="148"/>
  <c r="K34" i="148"/>
  <c r="K4" i="148"/>
  <c r="J5" i="148"/>
  <c r="J9" i="148"/>
  <c r="J10" i="148"/>
  <c r="J11" i="148"/>
  <c r="J12" i="148"/>
  <c r="J15" i="148"/>
  <c r="J16" i="148"/>
  <c r="J17" i="148"/>
  <c r="J21" i="148"/>
  <c r="J22" i="148"/>
  <c r="J23" i="148"/>
  <c r="J24" i="148"/>
  <c r="J26" i="148"/>
  <c r="J27" i="148"/>
  <c r="J28" i="148"/>
  <c r="J29" i="148"/>
  <c r="J30" i="148"/>
  <c r="J31" i="148"/>
  <c r="J34" i="148"/>
  <c r="J4" i="148"/>
  <c r="I5" i="148"/>
  <c r="I9" i="148"/>
  <c r="I10" i="148"/>
  <c r="I11" i="148"/>
  <c r="I12" i="148"/>
  <c r="I15" i="148"/>
  <c r="I16" i="148"/>
  <c r="I17" i="148"/>
  <c r="I21" i="148"/>
  <c r="I22" i="148"/>
  <c r="I23" i="148"/>
  <c r="I24" i="148"/>
  <c r="I26" i="148"/>
  <c r="I27" i="148"/>
  <c r="I28" i="148"/>
  <c r="I29" i="148"/>
  <c r="I30" i="148"/>
  <c r="I31" i="148"/>
  <c r="I34" i="148"/>
  <c r="I4" i="148"/>
  <c r="H5" i="148"/>
  <c r="H9" i="148"/>
  <c r="H10" i="148"/>
  <c r="H11" i="148"/>
  <c r="H12" i="148"/>
  <c r="H15" i="148"/>
  <c r="H16" i="148"/>
  <c r="H17" i="148"/>
  <c r="H21" i="148"/>
  <c r="H22" i="148"/>
  <c r="H23" i="148"/>
  <c r="H24" i="148"/>
  <c r="H26" i="148"/>
  <c r="H27" i="148"/>
  <c r="H28" i="148"/>
  <c r="H29" i="148"/>
  <c r="H30" i="148"/>
  <c r="H31" i="148"/>
  <c r="H34" i="148"/>
  <c r="H4" i="148"/>
  <c r="G5" i="148"/>
  <c r="G9" i="148"/>
  <c r="G10" i="148"/>
  <c r="G11" i="148"/>
  <c r="G12" i="148"/>
  <c r="G15" i="148"/>
  <c r="G16" i="148"/>
  <c r="G17" i="148"/>
  <c r="G21" i="148"/>
  <c r="G22" i="148"/>
  <c r="G23" i="148"/>
  <c r="G24" i="148"/>
  <c r="G26" i="148"/>
  <c r="G27" i="148"/>
  <c r="G28" i="148"/>
  <c r="G29" i="148"/>
  <c r="G30" i="148"/>
  <c r="G31" i="148"/>
  <c r="G34" i="148"/>
  <c r="G4" i="148"/>
  <c r="F5" i="148"/>
  <c r="F9" i="148"/>
  <c r="F10" i="148"/>
  <c r="F11" i="148"/>
  <c r="F12" i="148"/>
  <c r="F15" i="148"/>
  <c r="F16" i="148"/>
  <c r="F17" i="148"/>
  <c r="F21" i="148"/>
  <c r="F22" i="148"/>
  <c r="F23" i="148"/>
  <c r="F24" i="148"/>
  <c r="F26" i="148"/>
  <c r="F27" i="148"/>
  <c r="F28" i="148"/>
  <c r="F29" i="148"/>
  <c r="F30" i="148"/>
  <c r="F31" i="148"/>
  <c r="F34" i="148"/>
  <c r="F38" i="148"/>
  <c r="F4" i="148"/>
  <c r="N37" i="180" l="1"/>
  <c r="N15" i="145" s="1"/>
  <c r="F37" i="180"/>
  <c r="F15" i="145" s="1"/>
  <c r="I37" i="180"/>
  <c r="I15" i="145" s="1"/>
  <c r="Q37" i="180"/>
  <c r="Q15" i="145" s="1"/>
  <c r="K37" i="180"/>
  <c r="K15" i="145" s="1"/>
  <c r="S37" i="180"/>
  <c r="S15" i="145" s="1"/>
  <c r="H37" i="180"/>
  <c r="H15" i="145" s="1"/>
  <c r="P37" i="180"/>
  <c r="P15" i="145" s="1"/>
  <c r="M37" i="180"/>
  <c r="M15" i="145" s="1"/>
  <c r="J37" i="180"/>
  <c r="J15" i="145" s="1"/>
  <c r="R37" i="180"/>
  <c r="R15" i="145" s="1"/>
  <c r="G37" i="180"/>
  <c r="G15" i="145" s="1"/>
  <c r="O37" i="180"/>
  <c r="O15" i="145" s="1"/>
  <c r="L37" i="180"/>
  <c r="L15" i="145" s="1"/>
  <c r="S21" i="170"/>
  <c r="R21" i="170"/>
  <c r="Q21" i="170"/>
  <c r="P21" i="170"/>
  <c r="O21" i="170"/>
  <c r="N21" i="170"/>
  <c r="M21" i="170"/>
  <c r="L21" i="170"/>
  <c r="K21" i="170"/>
  <c r="J21" i="170"/>
  <c r="I21" i="170"/>
  <c r="H21" i="170"/>
  <c r="G21" i="170"/>
  <c r="F21" i="170"/>
  <c r="C21" i="170"/>
  <c r="S7" i="166"/>
  <c r="R7" i="166"/>
  <c r="Q7" i="166"/>
  <c r="P7" i="166"/>
  <c r="O7" i="166"/>
  <c r="N7" i="166"/>
  <c r="M7" i="166"/>
  <c r="L7" i="166"/>
  <c r="K7" i="166"/>
  <c r="J7" i="166"/>
  <c r="I7" i="166"/>
  <c r="H7" i="166"/>
  <c r="G7" i="166"/>
  <c r="F7" i="166"/>
  <c r="C7" i="166"/>
  <c r="H823" i="5" l="1"/>
  <c r="H802" i="5"/>
  <c r="H415" i="5"/>
  <c r="H450" i="5"/>
  <c r="H272" i="5"/>
  <c r="H134" i="5"/>
  <c r="H407" i="5"/>
  <c r="H93" i="5"/>
  <c r="C14" i="180" l="1"/>
  <c r="T14" i="180" l="1"/>
  <c r="S20" i="144"/>
  <c r="R20" i="144"/>
  <c r="Q20" i="144"/>
  <c r="P20" i="144"/>
  <c r="O20" i="144"/>
  <c r="N20" i="144"/>
  <c r="M20" i="144"/>
  <c r="L20" i="144"/>
  <c r="K20" i="144"/>
  <c r="J20" i="144"/>
  <c r="I20" i="144"/>
  <c r="H20" i="144"/>
  <c r="G20" i="144"/>
  <c r="F20" i="144"/>
  <c r="E20" i="144"/>
  <c r="C20" i="144"/>
  <c r="T20" i="144" l="1"/>
  <c r="AT11" i="2"/>
  <c r="AT12" i="2"/>
  <c r="AT13" i="2"/>
  <c r="AT14" i="2"/>
  <c r="AT15" i="2"/>
  <c r="AT16" i="2"/>
  <c r="AT17" i="2"/>
  <c r="AT18" i="2"/>
  <c r="AT19" i="2"/>
  <c r="AT20" i="2"/>
  <c r="AT21" i="2"/>
  <c r="AT22" i="2"/>
  <c r="AT23" i="2"/>
  <c r="AT24" i="2"/>
  <c r="AT25" i="2"/>
  <c r="AT26" i="2"/>
  <c r="AT27" i="2"/>
  <c r="AT28" i="2"/>
  <c r="AT29" i="2"/>
  <c r="AT30" i="2"/>
  <c r="AT31" i="2"/>
  <c r="AT32" i="2"/>
  <c r="AT33" i="2"/>
  <c r="AT34" i="2"/>
  <c r="AT35" i="2"/>
  <c r="AT36" i="2"/>
  <c r="AT37" i="2"/>
  <c r="AT38" i="2"/>
  <c r="AT39" i="2"/>
  <c r="AT40" i="2"/>
  <c r="AT41" i="2"/>
  <c r="AT42" i="2"/>
  <c r="AT43" i="2"/>
  <c r="AT44" i="2"/>
  <c r="AT45" i="2"/>
  <c r="AT46" i="2"/>
  <c r="AT47" i="2"/>
  <c r="AT48" i="2"/>
  <c r="AT49" i="2"/>
  <c r="AT50" i="2"/>
  <c r="AT51" i="2"/>
  <c r="AT52" i="2"/>
  <c r="AT53" i="2"/>
  <c r="AT54" i="2"/>
  <c r="AT55" i="2"/>
  <c r="AT56" i="2"/>
  <c r="AT57" i="2"/>
  <c r="AT58" i="2"/>
  <c r="AT59" i="2"/>
  <c r="AT60" i="2"/>
  <c r="AT61" i="2"/>
  <c r="AT62" i="2"/>
  <c r="AT63" i="2"/>
  <c r="AT64" i="2"/>
  <c r="AT65" i="2"/>
  <c r="AT66" i="2"/>
  <c r="AT67" i="2"/>
  <c r="AT68" i="2"/>
  <c r="AT69" i="2"/>
  <c r="AT70" i="2"/>
  <c r="AT71" i="2"/>
  <c r="AT72" i="2"/>
  <c r="AT73" i="2"/>
  <c r="AT74" i="2"/>
  <c r="AT75" i="2"/>
  <c r="AT76" i="2"/>
  <c r="AT77" i="2"/>
  <c r="AT78" i="2"/>
  <c r="AT79" i="2"/>
  <c r="AT80" i="2"/>
  <c r="AT81" i="2"/>
  <c r="AT82" i="2"/>
  <c r="AT83" i="2"/>
  <c r="AT84" i="2"/>
  <c r="AT85" i="2"/>
  <c r="AT86" i="2"/>
  <c r="AT87" i="2"/>
  <c r="AT88" i="2"/>
  <c r="AT89" i="2"/>
  <c r="AT90" i="2"/>
  <c r="AT91" i="2"/>
  <c r="AT92" i="2"/>
  <c r="AT93" i="2"/>
  <c r="AT94" i="2"/>
  <c r="AT95" i="2"/>
  <c r="AT96" i="2"/>
  <c r="AT97" i="2"/>
  <c r="AT98" i="2"/>
  <c r="AT99" i="2"/>
  <c r="AT100" i="2"/>
  <c r="AT101" i="2"/>
  <c r="AT102" i="2"/>
  <c r="AT103" i="2"/>
  <c r="AT104" i="2"/>
  <c r="AT105" i="2"/>
  <c r="AT106" i="2"/>
  <c r="AT107" i="2"/>
  <c r="AT108" i="2"/>
  <c r="AT109" i="2"/>
  <c r="AT110" i="2"/>
  <c r="AT111" i="2"/>
  <c r="AT112" i="2"/>
  <c r="AT113" i="2"/>
  <c r="AT114" i="2"/>
  <c r="AT115" i="2"/>
  <c r="AT116" i="2"/>
  <c r="AT117" i="2"/>
  <c r="AT118" i="2"/>
  <c r="AT119" i="2"/>
  <c r="AT120" i="2"/>
  <c r="AT121" i="2"/>
  <c r="AT122" i="2"/>
  <c r="AT123" i="2"/>
  <c r="AT124" i="2"/>
  <c r="AT125" i="2"/>
  <c r="AT126" i="2"/>
  <c r="AT127" i="2"/>
  <c r="AT128" i="2"/>
  <c r="AT129" i="2"/>
  <c r="AT130" i="2"/>
  <c r="AT131" i="2"/>
  <c r="AT132" i="2"/>
  <c r="AT133" i="2"/>
  <c r="AT134" i="2"/>
  <c r="AT135" i="2"/>
  <c r="AT136" i="2"/>
  <c r="AT137" i="2"/>
  <c r="AT138" i="2"/>
  <c r="AT139" i="2"/>
  <c r="AT140" i="2"/>
  <c r="AT141" i="2"/>
  <c r="AT142" i="2"/>
  <c r="AT143" i="2"/>
  <c r="AT144" i="2"/>
  <c r="AT145" i="2"/>
  <c r="AT146" i="2"/>
  <c r="AT147" i="2"/>
  <c r="AT148" i="2"/>
  <c r="AT149" i="2"/>
  <c r="AT150" i="2"/>
  <c r="AT151" i="2"/>
  <c r="AT152" i="2"/>
  <c r="AT153" i="2"/>
  <c r="AT154" i="2"/>
  <c r="AT155" i="2"/>
  <c r="AT156" i="2"/>
  <c r="AT157" i="2"/>
  <c r="AT158" i="2"/>
  <c r="AT159" i="2"/>
  <c r="AT160" i="2"/>
  <c r="AT161" i="2"/>
  <c r="AT162" i="2"/>
  <c r="AT163" i="2"/>
  <c r="AT164" i="2"/>
  <c r="AT165" i="2"/>
  <c r="AT166" i="2"/>
  <c r="AT167" i="2"/>
  <c r="AT168" i="2"/>
  <c r="AT169" i="2"/>
  <c r="AT170" i="2"/>
  <c r="AT171" i="2"/>
  <c r="AT172" i="2"/>
  <c r="AT173" i="2"/>
  <c r="AT174" i="2"/>
  <c r="AT175" i="2"/>
  <c r="AT176" i="2"/>
  <c r="AT177" i="2"/>
  <c r="AT178" i="2"/>
  <c r="AT179" i="2"/>
  <c r="AT180" i="2"/>
  <c r="AT181" i="2"/>
  <c r="AT182" i="2"/>
  <c r="AT183" i="2"/>
  <c r="AT184" i="2"/>
  <c r="AT185" i="2"/>
  <c r="AT186" i="2"/>
  <c r="AT187" i="2"/>
  <c r="AT188" i="2"/>
  <c r="AT189" i="2"/>
  <c r="AT190" i="2"/>
  <c r="AT191" i="2"/>
  <c r="AT192" i="2"/>
  <c r="AT193" i="2"/>
  <c r="AT194" i="2"/>
  <c r="AT195" i="2"/>
  <c r="AT196" i="2"/>
  <c r="AT197" i="2"/>
  <c r="AT198" i="2"/>
  <c r="AT199" i="2"/>
  <c r="AT200" i="2"/>
  <c r="AT201" i="2"/>
  <c r="AT202" i="2"/>
  <c r="AT203" i="2"/>
  <c r="AT204" i="2"/>
  <c r="AT205" i="2"/>
  <c r="AT206" i="2"/>
  <c r="AT207" i="2"/>
  <c r="AT208" i="2"/>
  <c r="AT209" i="2"/>
  <c r="AT210" i="2"/>
  <c r="AT211" i="2"/>
  <c r="AT212" i="2"/>
  <c r="AT213" i="2"/>
  <c r="AT214" i="2"/>
  <c r="AT215" i="2"/>
  <c r="AT216" i="2"/>
  <c r="AT217" i="2"/>
  <c r="AT218" i="2"/>
  <c r="AT219" i="2"/>
  <c r="AT220" i="2"/>
  <c r="AT221" i="2"/>
  <c r="AT222" i="2"/>
  <c r="AT223" i="2"/>
  <c r="AT224" i="2"/>
  <c r="AT225" i="2"/>
  <c r="AT226" i="2"/>
  <c r="AT227" i="2"/>
  <c r="AT228" i="2"/>
  <c r="AT229" i="2"/>
  <c r="AT230" i="2"/>
  <c r="AT231" i="2"/>
  <c r="AT232" i="2"/>
  <c r="AT233" i="2"/>
  <c r="AT234" i="2"/>
  <c r="AT235" i="2"/>
  <c r="AT236" i="2"/>
  <c r="AT237" i="2"/>
  <c r="AT238" i="2"/>
  <c r="AT239" i="2"/>
  <c r="AT240" i="2"/>
  <c r="AT241" i="2"/>
  <c r="AT242" i="2"/>
  <c r="AT243" i="2"/>
  <c r="AT244" i="2"/>
  <c r="AT245" i="2"/>
  <c r="AT246" i="2"/>
  <c r="AT247" i="2"/>
  <c r="AT248" i="2"/>
  <c r="AT249" i="2"/>
  <c r="AT250" i="2"/>
  <c r="AT251" i="2"/>
  <c r="AT252" i="2"/>
  <c r="AT253" i="2"/>
  <c r="AT254" i="2"/>
  <c r="AT255" i="2"/>
  <c r="AT256" i="2"/>
  <c r="AT257" i="2"/>
  <c r="AT258" i="2"/>
  <c r="AT259" i="2"/>
  <c r="AT260" i="2"/>
  <c r="AT261" i="2"/>
  <c r="AT262" i="2"/>
  <c r="AT263" i="2"/>
  <c r="AT264" i="2"/>
  <c r="AT265" i="2"/>
  <c r="AT266" i="2"/>
  <c r="AT267" i="2"/>
  <c r="AT268" i="2"/>
  <c r="AT269" i="2"/>
  <c r="AT270" i="2"/>
  <c r="AT271" i="2"/>
  <c r="AT272" i="2"/>
  <c r="AT273" i="2"/>
  <c r="AT274" i="2"/>
  <c r="AT275" i="2"/>
  <c r="AT276" i="2"/>
  <c r="AT277" i="2"/>
  <c r="AT278" i="2"/>
  <c r="AT279" i="2"/>
  <c r="AT280" i="2"/>
  <c r="AT281" i="2"/>
  <c r="AT282" i="2"/>
  <c r="AT283" i="2"/>
  <c r="AT284" i="2"/>
  <c r="AT285" i="2"/>
  <c r="AT286" i="2"/>
  <c r="AT287" i="2"/>
  <c r="AT288" i="2"/>
  <c r="AT289" i="2"/>
  <c r="AT290" i="2"/>
  <c r="AT291" i="2"/>
  <c r="AT292" i="2"/>
  <c r="AT293" i="2"/>
  <c r="AT294" i="2"/>
  <c r="AT295" i="2"/>
  <c r="AT296" i="2"/>
  <c r="AT297" i="2"/>
  <c r="AT298" i="2"/>
  <c r="AT299" i="2"/>
  <c r="AT300" i="2"/>
  <c r="AT301" i="2"/>
  <c r="AT302" i="2"/>
  <c r="AT303" i="2"/>
  <c r="AT304" i="2"/>
  <c r="AT305" i="2"/>
  <c r="AT306" i="2"/>
  <c r="AT307" i="2"/>
  <c r="AT308" i="2"/>
  <c r="AT309" i="2"/>
  <c r="AT310" i="2"/>
  <c r="AT311" i="2"/>
  <c r="AT312" i="2"/>
  <c r="AT313" i="2"/>
  <c r="AT314" i="2"/>
  <c r="AT315" i="2"/>
  <c r="AT316" i="2"/>
  <c r="AT317" i="2"/>
  <c r="AT318" i="2"/>
  <c r="AT319" i="2"/>
  <c r="AT320" i="2"/>
  <c r="AT321" i="2"/>
  <c r="AT322" i="2"/>
  <c r="AT323" i="2"/>
  <c r="AT324" i="2"/>
  <c r="AT325" i="2"/>
  <c r="AT326" i="2"/>
  <c r="AT327" i="2"/>
  <c r="AT328" i="2"/>
  <c r="AT329" i="2"/>
  <c r="AT330" i="2"/>
  <c r="AT331" i="2"/>
  <c r="AT332" i="2"/>
  <c r="AT333" i="2"/>
  <c r="AT334" i="2"/>
  <c r="AT335" i="2"/>
  <c r="AT336" i="2"/>
  <c r="AT337" i="2"/>
  <c r="AT338" i="2"/>
  <c r="AT339" i="2"/>
  <c r="AT340" i="2"/>
  <c r="AT341" i="2"/>
  <c r="AT342" i="2"/>
  <c r="AT343" i="2"/>
  <c r="AT344" i="2"/>
  <c r="AT345" i="2"/>
  <c r="AT346" i="2"/>
  <c r="AT347" i="2"/>
  <c r="AT348" i="2"/>
  <c r="AT349" i="2"/>
  <c r="AT350" i="2"/>
  <c r="AT351" i="2"/>
  <c r="AT352" i="2"/>
  <c r="AT353" i="2"/>
  <c r="AT354" i="2"/>
  <c r="AT355" i="2"/>
  <c r="AT356" i="2"/>
  <c r="AT357" i="2"/>
  <c r="AT358" i="2"/>
  <c r="AT359" i="2"/>
  <c r="AT360" i="2"/>
  <c r="AT361" i="2"/>
  <c r="AT362" i="2"/>
  <c r="AT363" i="2"/>
  <c r="AT364" i="2"/>
  <c r="AT365" i="2"/>
  <c r="AT366" i="2"/>
  <c r="AT367" i="2"/>
  <c r="AT368" i="2"/>
  <c r="AT369" i="2"/>
  <c r="AT370" i="2"/>
  <c r="AT371" i="2"/>
  <c r="AT372" i="2"/>
  <c r="AT373" i="2"/>
  <c r="AT374" i="2"/>
  <c r="AT375" i="2"/>
  <c r="AT376" i="2"/>
  <c r="AT377" i="2"/>
  <c r="AT378" i="2"/>
  <c r="AT379" i="2"/>
  <c r="AT380" i="2"/>
  <c r="AT381" i="2"/>
  <c r="AT382" i="2"/>
  <c r="AT383" i="2"/>
  <c r="AT384" i="2"/>
  <c r="AT385" i="2"/>
  <c r="AT386" i="2"/>
  <c r="AT387" i="2"/>
  <c r="AT388" i="2"/>
  <c r="AT389" i="2"/>
  <c r="AT390" i="2"/>
  <c r="AT391" i="2"/>
  <c r="AT392" i="2"/>
  <c r="AT393" i="2"/>
  <c r="AT394" i="2"/>
  <c r="AT395" i="2"/>
  <c r="AT396" i="2"/>
  <c r="AT397" i="2"/>
  <c r="AT398" i="2"/>
  <c r="AT399" i="2"/>
  <c r="AT400" i="2"/>
  <c r="AT401" i="2"/>
  <c r="AT402" i="2"/>
  <c r="AT403" i="2"/>
  <c r="AT404" i="2"/>
  <c r="AT405" i="2"/>
  <c r="AT406" i="2"/>
  <c r="AT407" i="2"/>
  <c r="AT408" i="2"/>
  <c r="AT409" i="2"/>
  <c r="AT410" i="2"/>
  <c r="AT411" i="2"/>
  <c r="AT412" i="2"/>
  <c r="AT413" i="2"/>
  <c r="AT414" i="2"/>
  <c r="AT415" i="2"/>
  <c r="AT416" i="2"/>
  <c r="AT417" i="2"/>
  <c r="AT418" i="2"/>
  <c r="AT419" i="2"/>
  <c r="AT420" i="2"/>
  <c r="AT421" i="2"/>
  <c r="AT422" i="2"/>
  <c r="AT423" i="2"/>
  <c r="AT424" i="2"/>
  <c r="AT425" i="2"/>
  <c r="AT426" i="2"/>
  <c r="AT427" i="2"/>
  <c r="AT428" i="2"/>
  <c r="AT429" i="2"/>
  <c r="AT430" i="2"/>
  <c r="AT431" i="2"/>
  <c r="AT432" i="2"/>
  <c r="AT433" i="2"/>
  <c r="AT434" i="2"/>
  <c r="AT435" i="2"/>
  <c r="AT436" i="2"/>
  <c r="AT437" i="2"/>
  <c r="AT438" i="2"/>
  <c r="AT439" i="2"/>
  <c r="AT440" i="2"/>
  <c r="AT441" i="2"/>
  <c r="AT442" i="2"/>
  <c r="AT443" i="2"/>
  <c r="AT444" i="2"/>
  <c r="AT445" i="2"/>
  <c r="AT446" i="2"/>
  <c r="AT447" i="2"/>
  <c r="AT448" i="2"/>
  <c r="AT449" i="2"/>
  <c r="AT450" i="2"/>
  <c r="AT451" i="2"/>
  <c r="AT452" i="2"/>
  <c r="AT453" i="2"/>
  <c r="AT454" i="2"/>
  <c r="AT455" i="2"/>
  <c r="AT456" i="2"/>
  <c r="AT457" i="2"/>
  <c r="AT458" i="2"/>
  <c r="AT459" i="2"/>
  <c r="AT460" i="2"/>
  <c r="AT461" i="2"/>
  <c r="AT462" i="2"/>
  <c r="AT463" i="2"/>
  <c r="AT464" i="2"/>
  <c r="AT465" i="2"/>
  <c r="AT466" i="2"/>
  <c r="AT467" i="2"/>
  <c r="AT468" i="2"/>
  <c r="AT469" i="2"/>
  <c r="AT470" i="2"/>
  <c r="AT471" i="2"/>
  <c r="AT472" i="2"/>
  <c r="AT473" i="2"/>
  <c r="AT474" i="2"/>
  <c r="AT475" i="2"/>
  <c r="AT476" i="2"/>
  <c r="AT10" i="2"/>
  <c r="V90" i="121" l="1"/>
  <c r="AT720" i="2"/>
  <c r="AT8" i="2" s="1"/>
  <c r="S24" i="175"/>
  <c r="R24" i="175"/>
  <c r="Q24" i="175"/>
  <c r="P24" i="175"/>
  <c r="O24" i="175"/>
  <c r="N24" i="175"/>
  <c r="M24" i="175"/>
  <c r="L24" i="175"/>
  <c r="K24" i="175"/>
  <c r="J24" i="175"/>
  <c r="I24" i="175"/>
  <c r="H24" i="175"/>
  <c r="G24" i="175"/>
  <c r="F24" i="175"/>
  <c r="C24" i="175"/>
  <c r="S15" i="170"/>
  <c r="R15" i="170"/>
  <c r="Q15" i="170"/>
  <c r="P15" i="170"/>
  <c r="O15" i="170"/>
  <c r="N15" i="170"/>
  <c r="M15" i="170"/>
  <c r="L15" i="170"/>
  <c r="K15" i="170"/>
  <c r="J15" i="170"/>
  <c r="I15" i="170"/>
  <c r="H15" i="170"/>
  <c r="G15" i="170"/>
  <c r="F15" i="170"/>
  <c r="C15" i="170"/>
  <c r="H711" i="5" l="1"/>
  <c r="H143" i="5"/>
  <c r="H366" i="5"/>
  <c r="H27" i="5"/>
  <c r="H769" i="5"/>
  <c r="H53" i="5"/>
  <c r="H532" i="5"/>
  <c r="H915" i="5"/>
  <c r="H228" i="5"/>
  <c r="H655" i="5"/>
  <c r="H781" i="5"/>
  <c r="H777" i="5"/>
  <c r="H67" i="5"/>
  <c r="H251" i="5"/>
  <c r="H266" i="5"/>
  <c r="H395" i="5"/>
  <c r="H386" i="5"/>
  <c r="H148" i="5"/>
  <c r="H829" i="5"/>
  <c r="H213" i="5"/>
  <c r="H519" i="5"/>
  <c r="H607" i="5"/>
  <c r="H70" i="5"/>
  <c r="H629" i="5"/>
  <c r="H864" i="5"/>
  <c r="H895" i="5"/>
  <c r="H699" i="5"/>
  <c r="H873" i="5"/>
  <c r="H152" i="5"/>
  <c r="H207" i="5"/>
  <c r="H734" i="5"/>
  <c r="H237" i="5"/>
  <c r="H707" i="5"/>
  <c r="H271" i="5"/>
  <c r="H770" i="5"/>
  <c r="H898" i="5"/>
  <c r="H824" i="5"/>
  <c r="H848" i="5"/>
  <c r="H659" i="5"/>
  <c r="H905" i="5"/>
  <c r="H752" i="5"/>
  <c r="H189" i="5"/>
  <c r="H141" i="5"/>
  <c r="H357" i="5"/>
  <c r="H749" i="5"/>
  <c r="H617" i="5"/>
  <c r="H283" i="5"/>
  <c r="H28" i="5"/>
  <c r="H471" i="5"/>
  <c r="H346" i="5"/>
  <c r="H505" i="5"/>
  <c r="H165" i="5"/>
  <c r="H37" i="5"/>
  <c r="H636" i="5"/>
  <c r="H651" i="5"/>
  <c r="H216" i="5"/>
  <c r="H172" i="5"/>
  <c r="H137" i="5"/>
  <c r="H502" i="5"/>
  <c r="H260" i="5"/>
  <c r="H658" i="5"/>
  <c r="H215" i="5"/>
  <c r="H235" i="5"/>
  <c r="H663" i="5"/>
  <c r="H745" i="5"/>
  <c r="H498" i="5"/>
  <c r="H740" i="5"/>
  <c r="H751" i="5"/>
  <c r="H918" i="5"/>
  <c r="H167" i="5"/>
  <c r="H265" i="5"/>
  <c r="H323" i="5"/>
  <c r="H738" i="5"/>
  <c r="H140" i="5"/>
  <c r="H798" i="5"/>
  <c r="H295" i="5"/>
  <c r="H202" i="5"/>
  <c r="H64" i="5"/>
  <c r="H231" i="5"/>
  <c r="H436" i="5"/>
  <c r="H546" i="5"/>
  <c r="H444" i="5"/>
  <c r="H120" i="5"/>
  <c r="H801" i="5"/>
  <c r="H326" i="5"/>
  <c r="H24" i="5"/>
  <c r="H831" i="5"/>
  <c r="H188" i="5"/>
  <c r="H453" i="5"/>
  <c r="H135" i="5"/>
  <c r="H336" i="5"/>
  <c r="H239" i="5"/>
  <c r="H345" i="5"/>
  <c r="H285" i="5"/>
  <c r="H821" i="5"/>
  <c r="H533" i="5"/>
  <c r="H472" i="5"/>
  <c r="H287" i="5"/>
  <c r="H206" i="5"/>
  <c r="H744" i="5"/>
  <c r="H560" i="5"/>
  <c r="H57" i="5"/>
  <c r="H405" i="5"/>
  <c r="H102" i="5"/>
  <c r="H371" i="5"/>
  <c r="H174" i="5"/>
  <c r="H732" i="5"/>
  <c r="H630" i="5"/>
  <c r="H161" i="5"/>
  <c r="H600" i="5"/>
  <c r="H693" i="5"/>
  <c r="H866" i="5"/>
  <c r="H222" i="5"/>
  <c r="H861" i="5"/>
  <c r="H550" i="5"/>
  <c r="H77" i="5"/>
  <c r="H428" i="5"/>
  <c r="H60" i="5"/>
  <c r="H688" i="5"/>
  <c r="H825" i="5"/>
  <c r="H276" i="5"/>
  <c r="H71" i="5"/>
  <c r="H277" i="5"/>
  <c r="H448" i="5"/>
  <c r="H396" i="5"/>
  <c r="H240" i="5"/>
  <c r="H828" i="5"/>
  <c r="H748" i="5"/>
  <c r="H531" i="5"/>
  <c r="H669" i="5"/>
  <c r="H454" i="5"/>
  <c r="H332" i="5"/>
  <c r="H800" i="5"/>
  <c r="H595" i="5"/>
  <c r="H324" i="5"/>
  <c r="H17" i="5"/>
  <c r="H427" i="5"/>
  <c r="H666" i="5"/>
  <c r="H171" i="5"/>
  <c r="H284" i="5"/>
  <c r="H575" i="5"/>
  <c r="H262" i="5"/>
  <c r="H241" i="5"/>
  <c r="H484" i="5"/>
  <c r="H713" i="5"/>
  <c r="H358" i="5"/>
  <c r="H290" i="5"/>
  <c r="H72" i="5"/>
  <c r="H100" i="5"/>
  <c r="H455" i="5"/>
  <c r="H181" i="5"/>
  <c r="H129" i="5"/>
  <c r="H760" i="5"/>
  <c r="H914" i="5"/>
  <c r="H668" i="5"/>
  <c r="H875" i="5"/>
  <c r="H90" i="5"/>
  <c r="H78" i="5"/>
  <c r="H557" i="5"/>
  <c r="H542" i="5"/>
  <c r="H845" i="5"/>
  <c r="H643" i="5"/>
  <c r="H695" i="5"/>
  <c r="H376" i="5"/>
  <c r="H218" i="5"/>
  <c r="H562" i="5"/>
  <c r="H364" i="5"/>
  <c r="H412" i="5"/>
  <c r="H201" i="5"/>
  <c r="H541" i="5"/>
  <c r="H893" i="5"/>
  <c r="H443" i="5"/>
  <c r="H356" i="5"/>
  <c r="H313" i="5"/>
  <c r="H809" i="5"/>
  <c r="H515" i="5"/>
  <c r="H185" i="5"/>
  <c r="H512" i="5"/>
  <c r="H909" i="5"/>
  <c r="H329" i="5"/>
  <c r="H528" i="5"/>
  <c r="H488" i="5"/>
  <c r="H387" i="5"/>
  <c r="H25" i="5"/>
  <c r="H660" i="5"/>
  <c r="H543" i="5"/>
  <c r="H698" i="5"/>
  <c r="H252" i="5"/>
  <c r="H599" i="5"/>
  <c r="H317" i="5"/>
  <c r="H671" i="5"/>
  <c r="H574" i="5"/>
  <c r="H763" i="5"/>
  <c r="H795" i="5"/>
  <c r="H352" i="5"/>
  <c r="H853" i="5"/>
  <c r="H917" i="5"/>
  <c r="H587" i="5"/>
  <c r="H30" i="5"/>
  <c r="H420" i="5"/>
  <c r="H509" i="5"/>
  <c r="H246" i="5"/>
  <c r="H46" i="5"/>
  <c r="H590" i="5"/>
  <c r="H311" i="5"/>
  <c r="H478" i="5"/>
  <c r="H618" i="5"/>
  <c r="H870" i="5"/>
  <c r="H341" i="5"/>
  <c r="H404" i="5"/>
  <c r="H19" i="5"/>
  <c r="H913" i="5"/>
  <c r="H208" i="5"/>
  <c r="H418" i="5"/>
  <c r="H460" i="5"/>
  <c r="H463" i="5"/>
  <c r="H344" i="5"/>
  <c r="H670" i="5"/>
  <c r="H907" i="5"/>
  <c r="H646" i="5"/>
  <c r="H429" i="5"/>
  <c r="H264" i="5"/>
  <c r="H602" i="5"/>
  <c r="H154" i="5"/>
  <c r="H539" i="5"/>
  <c r="H214" i="5"/>
  <c r="H844" i="5"/>
  <c r="H88" i="5"/>
  <c r="H908" i="5"/>
  <c r="H109" i="5"/>
  <c r="H783" i="5"/>
  <c r="H755" i="5"/>
  <c r="H445" i="5"/>
  <c r="H23" i="5"/>
  <c r="H640" i="5"/>
  <c r="H601" i="5"/>
  <c r="H263" i="5"/>
  <c r="H425" i="5"/>
  <c r="H501" i="5"/>
  <c r="H657" i="5"/>
  <c r="H862" i="5"/>
  <c r="H730" i="5"/>
  <c r="H741" i="5"/>
  <c r="H34" i="5"/>
  <c r="H890" i="5"/>
  <c r="H746" i="5"/>
  <c r="H849" i="5"/>
  <c r="H585" i="5"/>
  <c r="H413" i="5"/>
  <c r="H633" i="5"/>
  <c r="H211" i="5"/>
  <c r="H83" i="5"/>
  <c r="H591" i="5"/>
  <c r="H368" i="5"/>
  <c r="H338" i="5"/>
  <c r="H654" i="5"/>
  <c r="H480" i="5"/>
  <c r="H381" i="5"/>
  <c r="H888" i="5"/>
  <c r="H379" i="5"/>
  <c r="H304" i="5"/>
  <c r="H353" i="5"/>
  <c r="H322" i="5"/>
  <c r="H85" i="5"/>
  <c r="H196" i="5"/>
  <c r="H901" i="5"/>
  <c r="H852" i="5"/>
  <c r="H389" i="5"/>
  <c r="H22" i="5"/>
  <c r="H613" i="5"/>
  <c r="H535" i="5"/>
  <c r="H558" i="5"/>
  <c r="H757" i="5"/>
  <c r="H441" i="5"/>
  <c r="H529" i="5"/>
  <c r="H583" i="5"/>
  <c r="H830" i="5"/>
  <c r="H132" i="5"/>
  <c r="H625" i="5"/>
  <c r="H226" i="5"/>
  <c r="H486" i="5"/>
  <c r="H10" i="5"/>
  <c r="H631" i="5"/>
  <c r="H555" i="5"/>
  <c r="H227" i="5"/>
  <c r="H789" i="5"/>
  <c r="H45" i="5"/>
  <c r="H160" i="5"/>
  <c r="H183" i="5"/>
  <c r="H446" i="5"/>
  <c r="H259" i="5"/>
  <c r="H268" i="5"/>
  <c r="H689" i="5"/>
  <c r="H725" i="5"/>
  <c r="H280" i="5"/>
  <c r="H623" i="5"/>
  <c r="H816" i="5"/>
  <c r="H841" i="5"/>
  <c r="H604" i="5"/>
  <c r="H347" i="5"/>
  <c r="H230" i="5"/>
  <c r="H687" i="5"/>
  <c r="H863" i="5"/>
  <c r="H55" i="5"/>
  <c r="H672" i="5"/>
  <c r="H774" i="5"/>
  <c r="H858" i="5"/>
  <c r="H839" i="5"/>
  <c r="H626" i="5"/>
  <c r="H619" i="5"/>
  <c r="H69" i="5"/>
  <c r="H652" i="5"/>
  <c r="H217" i="5"/>
  <c r="H706" i="5"/>
  <c r="H674" i="5"/>
  <c r="H884" i="5"/>
  <c r="H563" i="5"/>
  <c r="H7" i="5"/>
  <c r="H765" i="5"/>
  <c r="H536" i="5"/>
  <c r="H299" i="5"/>
  <c r="H771" i="5"/>
  <c r="H47" i="5"/>
  <c r="H538" i="5"/>
  <c r="H880" i="5"/>
  <c r="H799" i="5"/>
  <c r="H737" i="5"/>
  <c r="H641" i="5"/>
  <c r="H44" i="5"/>
  <c r="H186" i="5"/>
  <c r="H333" i="5"/>
  <c r="H477" i="5"/>
  <c r="H885" i="5"/>
  <c r="H804" i="5"/>
  <c r="H507" i="5"/>
  <c r="H639" i="5"/>
  <c r="H51" i="5"/>
  <c r="H312" i="5"/>
  <c r="H39" i="5"/>
  <c r="H843" i="5"/>
  <c r="H524" i="5"/>
  <c r="H717" i="5"/>
  <c r="H286" i="5"/>
  <c r="H597" i="5"/>
  <c r="H316" i="5"/>
  <c r="H158" i="5"/>
  <c r="H466" i="5"/>
  <c r="H225" i="5"/>
  <c r="H319" i="5"/>
  <c r="H897" i="5"/>
  <c r="H101" i="5"/>
  <c r="H624" i="5"/>
  <c r="H836" i="5"/>
  <c r="H826" i="5"/>
  <c r="H462" i="5"/>
  <c r="H173" i="5"/>
  <c r="H475" i="5"/>
  <c r="H179" i="5"/>
  <c r="H115" i="5"/>
  <c r="H787" i="5"/>
  <c r="H815" i="5"/>
  <c r="H242" i="5"/>
  <c r="H408" i="5"/>
  <c r="H248" i="5"/>
  <c r="H561" i="5"/>
  <c r="H411" i="5"/>
  <c r="H58" i="5"/>
  <c r="H62" i="5"/>
  <c r="H26" i="5"/>
  <c r="H592" i="5"/>
  <c r="H716" i="5"/>
  <c r="H297" i="5"/>
  <c r="H766" i="5"/>
  <c r="H38" i="5"/>
  <c r="H75" i="5"/>
  <c r="H811" i="5"/>
  <c r="H473" i="5"/>
  <c r="H331" i="5"/>
  <c r="H865" i="5"/>
  <c r="H838" i="5"/>
  <c r="H122" i="5"/>
  <c r="H612" i="5"/>
  <c r="H570" i="5"/>
  <c r="H782" i="5"/>
  <c r="H145" i="5"/>
  <c r="H343" i="5"/>
  <c r="H910" i="5"/>
  <c r="H236" i="5"/>
  <c r="H584" i="5"/>
  <c r="H840" i="5"/>
  <c r="H683" i="5"/>
  <c r="H369" i="5"/>
  <c r="H437" i="5"/>
  <c r="H701" i="5"/>
  <c r="H566" i="5"/>
  <c r="H182" i="5"/>
  <c r="H653" i="5"/>
  <c r="H178" i="5"/>
  <c r="H470" i="5"/>
  <c r="H156" i="5"/>
  <c r="H537" i="5"/>
  <c r="H474" i="5"/>
  <c r="H430" i="5"/>
  <c r="H675" i="5"/>
  <c r="H50" i="5"/>
  <c r="H735" i="5"/>
  <c r="H144" i="5"/>
  <c r="H155" i="5"/>
  <c r="H361" i="5"/>
  <c r="H616" i="5"/>
  <c r="H66" i="5"/>
  <c r="H162" i="5"/>
  <c r="H855" i="5"/>
  <c r="H166" i="5"/>
  <c r="H594" i="5"/>
  <c r="H676" i="5"/>
  <c r="H117" i="5"/>
  <c r="H896" i="5"/>
  <c r="H42" i="5"/>
  <c r="H151" i="5"/>
  <c r="H49" i="5"/>
  <c r="H820" i="5"/>
  <c r="H791" i="5"/>
  <c r="H493" i="5"/>
  <c r="H718" i="5"/>
  <c r="H417" i="5"/>
  <c r="H847" i="5"/>
  <c r="H580" i="5"/>
  <c r="H111" i="5"/>
  <c r="H554" i="5"/>
  <c r="H681" i="5"/>
  <c r="H48" i="5"/>
  <c r="H719" i="5"/>
  <c r="H754" i="5"/>
  <c r="H857" i="5"/>
  <c r="H491" i="5"/>
  <c r="H14" i="5"/>
  <c r="H310" i="5"/>
  <c r="H380" i="5"/>
  <c r="H433" i="5"/>
  <c r="H712" i="5"/>
  <c r="H292" i="5"/>
  <c r="H569" i="5"/>
  <c r="H469" i="5"/>
  <c r="H685" i="5"/>
  <c r="H267" i="5"/>
  <c r="H385" i="5"/>
  <c r="H742" i="5"/>
  <c r="H510" i="5"/>
  <c r="H772" i="5"/>
  <c r="H549" i="5"/>
  <c r="H73" i="5"/>
  <c r="H314" i="5"/>
  <c r="H465" i="5"/>
  <c r="H648" i="5"/>
  <c r="H860" i="5"/>
  <c r="H768" i="5"/>
  <c r="H697" i="5"/>
  <c r="H349" i="5"/>
  <c r="H576" i="5"/>
  <c r="H511" i="5"/>
  <c r="H468" i="5"/>
  <c r="H661" i="5"/>
  <c r="H490" i="5"/>
  <c r="H5" i="5"/>
  <c r="H545" i="5"/>
  <c r="H806" i="5"/>
  <c r="H439" i="5"/>
  <c r="H74" i="5"/>
  <c r="H499" i="5"/>
  <c r="H551" i="5"/>
  <c r="H95" i="5"/>
  <c r="H113" i="5"/>
  <c r="H677" i="5"/>
  <c r="H435" i="5"/>
  <c r="H548" i="5"/>
  <c r="H36" i="5"/>
  <c r="H136" i="5"/>
  <c r="H275" i="5"/>
  <c r="H147" i="5"/>
  <c r="H835" i="5"/>
  <c r="H610" i="5"/>
  <c r="H577" i="5"/>
  <c r="H822" i="5"/>
  <c r="H273" i="5"/>
  <c r="H59" i="5"/>
  <c r="H342" i="5"/>
  <c r="H514" i="5"/>
  <c r="H176" i="5"/>
  <c r="H293" i="5"/>
  <c r="H6" i="5"/>
  <c r="H394" i="5"/>
  <c r="H392" i="5"/>
  <c r="H107" i="5"/>
  <c r="H882" i="5"/>
  <c r="H467" i="5"/>
  <c r="H578" i="5"/>
  <c r="H184" i="5"/>
  <c r="H540" i="5"/>
  <c r="H497" i="5"/>
  <c r="H334" i="5"/>
  <c r="H622" i="5"/>
  <c r="H522" i="5"/>
  <c r="H258" i="5"/>
  <c r="H370" i="5"/>
  <c r="H684" i="5"/>
  <c r="H110" i="5"/>
  <c r="H703" i="5"/>
  <c r="H525" i="5"/>
  <c r="H900" i="5"/>
  <c r="H382" i="5"/>
  <c r="H721" i="5"/>
  <c r="H728" i="5"/>
  <c r="H638" i="5"/>
  <c r="H871" i="5"/>
  <c r="H15" i="5"/>
  <c r="H163" i="5"/>
  <c r="H278" i="5"/>
  <c r="H108" i="5"/>
  <c r="H647" i="5"/>
  <c r="H788" i="5"/>
  <c r="H339" i="5"/>
  <c r="H11" i="5"/>
  <c r="H191" i="5"/>
  <c r="H65" i="5"/>
  <c r="H805" i="5"/>
  <c r="H527" i="5"/>
  <c r="H118" i="5"/>
  <c r="H406" i="5"/>
  <c r="H99" i="5"/>
  <c r="H419" i="5"/>
  <c r="H696" i="5"/>
  <c r="H891" i="5"/>
  <c r="H573" i="5"/>
  <c r="H834" i="5"/>
  <c r="H397" i="5"/>
  <c r="H521" i="5"/>
  <c r="H506" i="5"/>
  <c r="H112" i="5"/>
  <c r="H13" i="5"/>
  <c r="H423" i="5"/>
  <c r="H421" i="5"/>
  <c r="H503" i="5"/>
  <c r="H447" i="5"/>
  <c r="H611" i="5"/>
  <c r="H868" i="5"/>
  <c r="H724" i="5"/>
  <c r="H523" i="5"/>
  <c r="H300" i="5"/>
  <c r="H18" i="5"/>
  <c r="H414" i="5"/>
  <c r="H483" i="5"/>
  <c r="H328" i="5"/>
  <c r="H664" i="5"/>
  <c r="H238" i="5"/>
  <c r="H568" i="5"/>
  <c r="H12" i="5"/>
  <c r="H678" i="5"/>
  <c r="H764" i="5"/>
  <c r="H715" i="5"/>
  <c r="H409" i="5"/>
  <c r="H679" i="5"/>
  <c r="H200" i="5"/>
  <c r="H793" i="5"/>
  <c r="H52" i="5"/>
  <c r="H247" i="5"/>
  <c r="H219" i="5"/>
  <c r="H856" i="5"/>
  <c r="H82" i="5"/>
  <c r="H16" i="5"/>
  <c r="H309" i="5"/>
  <c r="H650" i="5"/>
  <c r="H461" i="5"/>
  <c r="H656" i="5"/>
  <c r="H442" i="5"/>
  <c r="H790" i="5"/>
  <c r="H384" i="5"/>
  <c r="H759" i="5"/>
  <c r="H579" i="5"/>
  <c r="H190" i="5"/>
  <c r="H492" i="5"/>
  <c r="H157" i="5"/>
  <c r="H261" i="5"/>
  <c r="D7" i="166" s="1"/>
  <c r="H321" i="5"/>
  <c r="H432" i="5"/>
  <c r="H680" i="5"/>
  <c r="H526" i="5"/>
  <c r="H288" i="5"/>
  <c r="H103" i="5"/>
  <c r="H270" i="5"/>
  <c r="H8" i="5"/>
  <c r="H175" i="5"/>
  <c r="H431" i="5"/>
  <c r="H649" i="5"/>
  <c r="H243" i="5"/>
  <c r="H775" i="5"/>
  <c r="H133" i="5"/>
  <c r="H116" i="5"/>
  <c r="H170" i="5"/>
  <c r="H837" i="5"/>
  <c r="H104" i="5"/>
  <c r="H35" i="5"/>
  <c r="H496" i="5"/>
  <c r="H456" i="5"/>
  <c r="H249" i="5"/>
  <c r="H142" i="5"/>
  <c r="H56" i="5"/>
  <c r="H403" i="5"/>
  <c r="H391" i="5"/>
  <c r="H810" i="5"/>
  <c r="H911" i="5"/>
  <c r="H121" i="5"/>
  <c r="H123" i="5"/>
  <c r="H130" i="5"/>
  <c r="H581" i="5"/>
  <c r="H416" i="5"/>
  <c r="H691" i="5"/>
  <c r="H302" i="5"/>
  <c r="H722" i="5"/>
  <c r="H705" i="5"/>
  <c r="H307" i="5"/>
  <c r="H553" i="5"/>
  <c r="H517" i="5"/>
  <c r="H637" i="5"/>
  <c r="H572" i="5"/>
  <c r="H792" i="5"/>
  <c r="H615" i="5"/>
  <c r="H504" i="5"/>
  <c r="H232" i="5"/>
  <c r="H567" i="5"/>
  <c r="H883" i="5"/>
  <c r="H476" i="5"/>
  <c r="H846" i="5"/>
  <c r="H125" i="5"/>
  <c r="H79" i="5"/>
  <c r="H367" i="5"/>
  <c r="H682" i="5"/>
  <c r="H690" i="5"/>
  <c r="H393" i="5"/>
  <c r="H43" i="5"/>
  <c r="H780" i="5"/>
  <c r="H727" i="5"/>
  <c r="H481" i="5"/>
  <c r="H402" i="5"/>
  <c r="H187" i="5"/>
  <c r="H223" i="5"/>
  <c r="H665" i="5"/>
  <c r="H872" i="5"/>
  <c r="H399" i="5"/>
  <c r="H86" i="5"/>
  <c r="H520" i="5"/>
  <c r="H92" i="5"/>
  <c r="H320" i="5"/>
  <c r="H318" i="5"/>
  <c r="H180" i="5"/>
  <c r="H720" i="5"/>
  <c r="H96" i="5"/>
  <c r="H582" i="5"/>
  <c r="H204" i="5"/>
  <c r="H168" i="5"/>
  <c r="H817" i="5"/>
  <c r="H374" i="5"/>
  <c r="H400" i="5"/>
  <c r="H398" i="5"/>
  <c r="H131" i="5"/>
  <c r="H564" i="5"/>
  <c r="H479" i="5"/>
  <c r="H63" i="5"/>
  <c r="H605" i="5"/>
  <c r="H177" i="5"/>
  <c r="H94" i="5"/>
  <c r="H355" i="5"/>
  <c r="H886" i="5"/>
  <c r="H796" i="5"/>
  <c r="H197" i="5"/>
  <c r="H814" i="5"/>
  <c r="H794" i="5"/>
  <c r="H603" i="5"/>
  <c r="H282" i="5"/>
  <c r="H899" i="5"/>
  <c r="H686" i="5"/>
  <c r="H76" i="5"/>
  <c r="H621" i="5"/>
  <c r="H534" i="5"/>
  <c r="H325" i="5"/>
  <c r="H608" i="5"/>
  <c r="H500" i="5"/>
  <c r="H220" i="5"/>
  <c r="H609" i="5"/>
  <c r="H97" i="5"/>
  <c r="H452" i="5"/>
  <c r="H373" i="5"/>
  <c r="H305" i="5"/>
  <c r="H150" i="5"/>
  <c r="H81" i="5"/>
  <c r="H869" i="5"/>
  <c r="H758" i="5"/>
  <c r="H335" i="5"/>
  <c r="H301" i="5"/>
  <c r="H495" i="5"/>
  <c r="H372" i="5"/>
  <c r="H747" i="5"/>
  <c r="H779" i="5"/>
  <c r="H253" i="5"/>
  <c r="H642" i="5"/>
  <c r="H588" i="5"/>
  <c r="H489" i="5"/>
  <c r="H390" i="5"/>
  <c r="H351" i="5"/>
  <c r="H138" i="5"/>
  <c r="H620" i="5"/>
  <c r="H401" i="5"/>
  <c r="H169" i="5"/>
  <c r="H673" i="5"/>
  <c r="H785" i="5"/>
  <c r="H359" i="5"/>
  <c r="H146" i="5"/>
  <c r="H377" i="5"/>
  <c r="H726" i="5"/>
  <c r="H606" i="5"/>
  <c r="H360" i="5"/>
  <c r="H210" i="5"/>
  <c r="H635" i="5"/>
  <c r="H912" i="5"/>
  <c r="H903" i="5"/>
  <c r="H552" i="5"/>
  <c r="H89" i="5"/>
  <c r="H362" i="5"/>
  <c r="H306" i="5"/>
  <c r="H833" i="5"/>
  <c r="H778" i="5"/>
  <c r="H628" i="5"/>
  <c r="H731" i="5"/>
  <c r="H153" i="5"/>
  <c r="H565" i="5"/>
  <c r="H289" i="5"/>
  <c r="H203" i="5"/>
  <c r="H877" i="5"/>
  <c r="H694" i="5"/>
  <c r="H776" i="5"/>
  <c r="H773" i="5"/>
  <c r="H709" i="5"/>
  <c r="H274" i="5"/>
  <c r="H827" i="5"/>
  <c r="H596" i="5"/>
  <c r="H786" i="5"/>
  <c r="H818" i="5"/>
  <c r="H438" i="5"/>
  <c r="H714" i="5"/>
  <c r="H98" i="5"/>
  <c r="H704" i="5"/>
  <c r="H229" i="5"/>
  <c r="H114" i="5"/>
  <c r="H803" i="5"/>
  <c r="H296" i="5"/>
  <c r="H700" i="5"/>
  <c r="H383" i="5"/>
  <c r="H9" i="5"/>
  <c r="H87" i="5"/>
  <c r="H139" i="5"/>
  <c r="H485" i="5"/>
  <c r="H256" i="5"/>
  <c r="H84" i="5"/>
  <c r="H733" i="5"/>
  <c r="H784" i="5"/>
  <c r="H245" i="5"/>
  <c r="H513" i="5"/>
  <c r="H518" i="5"/>
  <c r="H255" i="5"/>
  <c r="H756" i="5"/>
  <c r="H842" i="5"/>
  <c r="H20" i="5"/>
  <c r="H350" i="5"/>
  <c r="H61" i="5"/>
  <c r="H422" i="5"/>
  <c r="H126" i="5"/>
  <c r="H879" i="5"/>
  <c r="H494" i="5"/>
  <c r="H692" i="5"/>
  <c r="H221" i="5"/>
  <c r="H330" i="5"/>
  <c r="H21" i="5"/>
  <c r="H128" i="5"/>
  <c r="H598" i="5"/>
  <c r="H124" i="5"/>
  <c r="H892" i="5"/>
  <c r="H164" i="5"/>
  <c r="H410" i="5"/>
  <c r="H149" i="5"/>
  <c r="H614" i="5"/>
  <c r="H571" i="5"/>
  <c r="H54" i="5"/>
  <c r="H739" i="5"/>
  <c r="H767" i="5"/>
  <c r="H457" i="5"/>
  <c r="H464" i="5"/>
  <c r="H254" i="5"/>
  <c r="H291" i="5"/>
  <c r="H593" i="5"/>
  <c r="H634" i="5"/>
  <c r="H753" i="5"/>
  <c r="H31" i="5"/>
  <c r="H303" i="5"/>
  <c r="H632" i="5"/>
  <c r="H874" i="5"/>
  <c r="H904" i="5"/>
  <c r="H32" i="5"/>
  <c r="H516" i="5"/>
  <c r="H819" i="5"/>
  <c r="H224" i="5"/>
  <c r="H544" i="5"/>
  <c r="H854" i="5"/>
  <c r="H127" i="5"/>
  <c r="H451" i="5"/>
  <c r="H363" i="5"/>
  <c r="H192" i="5"/>
  <c r="H80" i="5"/>
  <c r="H859" i="5"/>
  <c r="H627" i="5"/>
  <c r="H762" i="5"/>
  <c r="H194" i="5"/>
  <c r="H547" i="5"/>
  <c r="H644" i="5"/>
  <c r="H887" i="5"/>
  <c r="H449" i="5"/>
  <c r="H29" i="5"/>
  <c r="H119" i="5"/>
  <c r="H68" i="5"/>
  <c r="H233" i="5"/>
  <c r="H388" i="5"/>
  <c r="H559" i="5"/>
  <c r="H797" i="5"/>
  <c r="H876" i="5"/>
  <c r="H33" i="5"/>
  <c r="H850" i="5"/>
  <c r="H508" i="5"/>
  <c r="H279" i="5"/>
  <c r="H761" i="5"/>
  <c r="H257" i="5"/>
  <c r="H193" i="5"/>
  <c r="H645" i="5"/>
  <c r="H337" i="5"/>
  <c r="H459" i="5"/>
  <c r="H902" i="5"/>
  <c r="H482" i="5"/>
  <c r="H209" i="5"/>
  <c r="H750" i="5"/>
  <c r="H308" i="5"/>
  <c r="H708" i="5"/>
  <c r="H736" i="5"/>
  <c r="H199" i="5"/>
  <c r="H586" i="5"/>
  <c r="H702" i="5"/>
  <c r="H269" i="5"/>
  <c r="H348" i="5"/>
  <c r="H195" i="5"/>
  <c r="H556" i="5"/>
  <c r="H813" i="5"/>
  <c r="H807" i="5"/>
  <c r="H667" i="5"/>
  <c r="H375" i="5"/>
  <c r="H340" i="5"/>
  <c r="H881" i="5"/>
  <c r="H710" i="5"/>
  <c r="H743" i="5"/>
  <c r="H889" i="5"/>
  <c r="H812" i="5"/>
  <c r="H723" i="5"/>
  <c r="H41" i="5"/>
  <c r="H916" i="5"/>
  <c r="H212" i="5"/>
  <c r="H662" i="5"/>
  <c r="H458" i="5"/>
  <c r="H298" i="5"/>
  <c r="H530" i="5"/>
  <c r="H878" i="5"/>
  <c r="H159" i="5"/>
  <c r="H244" i="5"/>
  <c r="H327" i="5"/>
  <c r="H729" i="5"/>
  <c r="H378" i="5"/>
  <c r="H440" i="5"/>
  <c r="H867" i="5"/>
  <c r="H487" i="5"/>
  <c r="H281" i="5"/>
  <c r="H434" i="5"/>
  <c r="H808" i="5"/>
  <c r="H91" i="5"/>
  <c r="H234" i="5"/>
  <c r="H40" i="5"/>
  <c r="H106" i="5"/>
  <c r="H589" i="5"/>
  <c r="D36" i="179" l="1"/>
  <c r="D28" i="174"/>
  <c r="D8" i="156"/>
  <c r="D10" i="156"/>
  <c r="D5" i="180"/>
  <c r="D5" i="179"/>
  <c r="D26" i="162"/>
  <c r="D13" i="148"/>
  <c r="D19" i="148"/>
  <c r="D32" i="180"/>
  <c r="D35" i="148"/>
  <c r="D20" i="148"/>
  <c r="D36" i="148"/>
  <c r="D4" i="180"/>
  <c r="D11" i="144"/>
  <c r="D7" i="144"/>
  <c r="D12" i="154"/>
  <c r="D21" i="170"/>
  <c r="D11" i="161"/>
  <c r="D30" i="161"/>
  <c r="D20" i="144"/>
  <c r="D14" i="180"/>
  <c r="D16" i="172"/>
  <c r="D9" i="180"/>
  <c r="D25" i="180"/>
  <c r="D12" i="180"/>
  <c r="D13" i="176"/>
  <c r="D7" i="177"/>
  <c r="D8" i="180"/>
  <c r="D7" i="180"/>
  <c r="D11" i="179"/>
  <c r="D18" i="148"/>
  <c r="D10" i="180"/>
  <c r="D11" i="180"/>
  <c r="D29" i="151"/>
  <c r="D6" i="180"/>
  <c r="D8" i="148"/>
  <c r="D6" i="148"/>
  <c r="D12" i="179"/>
  <c r="D4" i="144"/>
  <c r="D17" i="150"/>
  <c r="D17" i="162"/>
  <c r="D15" i="170"/>
  <c r="D24" i="175"/>
  <c r="D14" i="148"/>
  <c r="D26" i="180"/>
  <c r="D7" i="148"/>
  <c r="D6" i="179"/>
  <c r="D19" i="180"/>
  <c r="D25" i="148"/>
  <c r="D33" i="148"/>
  <c r="D23" i="175"/>
  <c r="D31" i="161"/>
  <c r="D24" i="180"/>
  <c r="C39" i="176"/>
  <c r="E9" i="148" l="1"/>
  <c r="D9" i="148"/>
  <c r="C9" i="148"/>
  <c r="T9" i="148" l="1"/>
  <c r="S22" i="150" l="1"/>
  <c r="R22" i="150"/>
  <c r="Q22" i="150"/>
  <c r="P22" i="150"/>
  <c r="O22" i="150"/>
  <c r="N22" i="150"/>
  <c r="M22" i="150"/>
  <c r="L22" i="150"/>
  <c r="K22" i="150"/>
  <c r="J22" i="150"/>
  <c r="I22" i="150"/>
  <c r="H22" i="150"/>
  <c r="G22" i="150"/>
  <c r="F22" i="150"/>
  <c r="D22" i="150"/>
  <c r="C22" i="150"/>
  <c r="E12" i="148" l="1"/>
  <c r="D12" i="148"/>
  <c r="C12" i="148"/>
  <c r="C2" i="148"/>
  <c r="S7" i="179"/>
  <c r="R7" i="179"/>
  <c r="Q7" i="179"/>
  <c r="P7" i="179"/>
  <c r="O7" i="179"/>
  <c r="N7" i="179"/>
  <c r="M7" i="179"/>
  <c r="L7" i="179"/>
  <c r="K7" i="179"/>
  <c r="J7" i="179"/>
  <c r="I7" i="179"/>
  <c r="H7" i="179"/>
  <c r="G7" i="179"/>
  <c r="F7" i="179"/>
  <c r="E7" i="179"/>
  <c r="D7" i="179"/>
  <c r="C7" i="179"/>
  <c r="S30" i="144"/>
  <c r="R30" i="144"/>
  <c r="Q30" i="144"/>
  <c r="P30" i="144"/>
  <c r="O30" i="144"/>
  <c r="N30" i="144"/>
  <c r="M30" i="144"/>
  <c r="L30" i="144"/>
  <c r="K30" i="144"/>
  <c r="J30" i="144"/>
  <c r="I30" i="144"/>
  <c r="H30" i="144"/>
  <c r="G30" i="144"/>
  <c r="F30" i="144"/>
  <c r="E30" i="144"/>
  <c r="D30" i="144"/>
  <c r="C30" i="144"/>
  <c r="S23" i="144"/>
  <c r="R23" i="144"/>
  <c r="Q23" i="144"/>
  <c r="P23" i="144"/>
  <c r="O23" i="144"/>
  <c r="N23" i="144"/>
  <c r="M23" i="144"/>
  <c r="L23" i="144"/>
  <c r="K23" i="144"/>
  <c r="J23" i="144"/>
  <c r="I23" i="144"/>
  <c r="H23" i="144"/>
  <c r="G23" i="144"/>
  <c r="F23" i="144"/>
  <c r="E23" i="144"/>
  <c r="D23" i="144"/>
  <c r="C23" i="144"/>
  <c r="S19" i="155"/>
  <c r="R19" i="155"/>
  <c r="Q19" i="155"/>
  <c r="P19" i="155"/>
  <c r="O19" i="155"/>
  <c r="N19" i="155"/>
  <c r="M19" i="155"/>
  <c r="L19" i="155"/>
  <c r="K19" i="155"/>
  <c r="J19" i="155"/>
  <c r="I19" i="155"/>
  <c r="H19" i="155"/>
  <c r="G19" i="155"/>
  <c r="F19" i="155"/>
  <c r="D19" i="155"/>
  <c r="C19" i="155"/>
  <c r="S28" i="154"/>
  <c r="R28" i="154"/>
  <c r="Q28" i="154"/>
  <c r="P28" i="154"/>
  <c r="O28" i="154"/>
  <c r="N28" i="154"/>
  <c r="M28" i="154"/>
  <c r="L28" i="154"/>
  <c r="K28" i="154"/>
  <c r="J28" i="154"/>
  <c r="I28" i="154"/>
  <c r="H28" i="154"/>
  <c r="G28" i="154"/>
  <c r="F28" i="154"/>
  <c r="D28" i="154"/>
  <c r="C28" i="154"/>
  <c r="T12" i="148" l="1"/>
  <c r="T7" i="179"/>
  <c r="T30" i="144"/>
  <c r="T23" i="144"/>
  <c r="S13" i="143" l="1"/>
  <c r="R13" i="143"/>
  <c r="Q13" i="143"/>
  <c r="P13" i="143"/>
  <c r="O13" i="143"/>
  <c r="N13" i="143"/>
  <c r="M13" i="143"/>
  <c r="L13" i="143"/>
  <c r="K13" i="143"/>
  <c r="J13" i="143"/>
  <c r="I13" i="143"/>
  <c r="H13" i="143"/>
  <c r="G13" i="143"/>
  <c r="F13" i="143"/>
  <c r="C13" i="143"/>
  <c r="Z313" i="2"/>
  <c r="Z395" i="2"/>
  <c r="Z687" i="2"/>
  <c r="Z490" i="2"/>
  <c r="Z153" i="2"/>
  <c r="Z168" i="2"/>
  <c r="Z143" i="2"/>
  <c r="Z651" i="2"/>
  <c r="Z163" i="2"/>
  <c r="Z606" i="2"/>
  <c r="Z428" i="2"/>
  <c r="Z141" i="2"/>
  <c r="Z588" i="2"/>
  <c r="Z689" i="2"/>
  <c r="Z309" i="2"/>
  <c r="Z154" i="2"/>
  <c r="Z242" i="2"/>
  <c r="Z129" i="2"/>
  <c r="Z294" i="2"/>
  <c r="Z78" i="2"/>
  <c r="Z589" i="2"/>
  <c r="Z49" i="2"/>
  <c r="Z246" i="2"/>
  <c r="Z314" i="2"/>
  <c r="Z620" i="2"/>
  <c r="Z534" i="2"/>
  <c r="Z598" i="2"/>
  <c r="Z679" i="2"/>
  <c r="Z505" i="2"/>
  <c r="Z467" i="2"/>
  <c r="Z136" i="2"/>
  <c r="Z24" i="2"/>
  <c r="Z288" i="2"/>
  <c r="Z280" i="2"/>
  <c r="Z561" i="2"/>
  <c r="Z451" i="2"/>
  <c r="Z703" i="2"/>
  <c r="Z100" i="2"/>
  <c r="Z543" i="2"/>
  <c r="Z596" i="2"/>
  <c r="Z436" i="2"/>
  <c r="Z392" i="2"/>
  <c r="Z97" i="2"/>
  <c r="Z159" i="2"/>
  <c r="Z272" i="2"/>
  <c r="Z330" i="2"/>
  <c r="Z516" i="2"/>
  <c r="Z609" i="2"/>
  <c r="Z524" i="2"/>
  <c r="Z653" i="2"/>
  <c r="Z146" i="2"/>
  <c r="Z29" i="2"/>
  <c r="Z44" i="2"/>
  <c r="Z618" i="2"/>
  <c r="Z11" i="2"/>
  <c r="Z532" i="2"/>
  <c r="Z540" i="2"/>
  <c r="Z676" i="2"/>
  <c r="Z259" i="2"/>
  <c r="Z142" i="2"/>
  <c r="Z496" i="2"/>
  <c r="Z541" i="2"/>
  <c r="Z692" i="2"/>
  <c r="Z158" i="2"/>
  <c r="Z173" i="2"/>
  <c r="Z465" i="2"/>
  <c r="Z41" i="2"/>
  <c r="Z42" i="2"/>
  <c r="Z174" i="2"/>
  <c r="Z316" i="2"/>
  <c r="Z358" i="2"/>
  <c r="Z608" i="2"/>
  <c r="Z448" i="2"/>
  <c r="Z621" i="2"/>
  <c r="Z43" i="2"/>
  <c r="Z343" i="2"/>
  <c r="Z52" i="2"/>
  <c r="Z277" i="2"/>
  <c r="Z273" i="2"/>
  <c r="Z65" i="2"/>
  <c r="Z622" i="2"/>
  <c r="Z279" i="2"/>
  <c r="Z344" i="2"/>
  <c r="Z393" i="2"/>
  <c r="Z568" i="2"/>
  <c r="Z677" i="2"/>
  <c r="Z195" i="2"/>
  <c r="Z610" i="2"/>
  <c r="Z363" i="2"/>
  <c r="Z68" i="2"/>
  <c r="Z214" i="2"/>
  <c r="Z183" i="2"/>
  <c r="Z338" i="2"/>
  <c r="Z228" i="2"/>
  <c r="Z400" i="2"/>
  <c r="Z629" i="2"/>
  <c r="Z590" i="2"/>
  <c r="Z208" i="2"/>
  <c r="Z283" i="2"/>
  <c r="Z518" i="2"/>
  <c r="Z542" i="2"/>
  <c r="Z147" i="2"/>
  <c r="Z519" i="2"/>
  <c r="Z399" i="2"/>
  <c r="Z632" i="2"/>
  <c r="Z623" i="2"/>
  <c r="Z591" i="2"/>
  <c r="Z615" i="2"/>
  <c r="Z510" i="2"/>
  <c r="Z33" i="2"/>
  <c r="Z478" i="2"/>
  <c r="Z492" i="2"/>
  <c r="Z60" i="2"/>
  <c r="Z557" i="2"/>
  <c r="Z51" i="2"/>
  <c r="Z357" i="2"/>
  <c r="Z124" i="2"/>
  <c r="Z391" i="2"/>
  <c r="Z181" i="2"/>
  <c r="Z580" i="2"/>
  <c r="Z383" i="2"/>
  <c r="Z473" i="2"/>
  <c r="Z538" i="2"/>
  <c r="Z96" i="2"/>
  <c r="Z226" i="2"/>
  <c r="Z497" i="2"/>
  <c r="Z144" i="2"/>
  <c r="Z607" i="2"/>
  <c r="Z462" i="2"/>
  <c r="Z75" i="2"/>
  <c r="Z98" i="2"/>
  <c r="Z329" i="2"/>
  <c r="Z530" i="2"/>
  <c r="Z287" i="2"/>
  <c r="Z440" i="2"/>
  <c r="Z191" i="2"/>
  <c r="Z486" i="2"/>
  <c r="Z180" i="2"/>
  <c r="Z581" i="2"/>
  <c r="Z463" i="2"/>
  <c r="Z319" i="2"/>
  <c r="Z481" i="2"/>
  <c r="Z156" i="2"/>
  <c r="Z654" i="2"/>
  <c r="Z341" i="2"/>
  <c r="Z412" i="2"/>
  <c r="Z597" i="2"/>
  <c r="Z523" i="2"/>
  <c r="Z14" i="2"/>
  <c r="Z457" i="2"/>
  <c r="Z235" i="2"/>
  <c r="Z411" i="2"/>
  <c r="Z155" i="2"/>
  <c r="Z458" i="2"/>
  <c r="Z376" i="2"/>
  <c r="S8" i="177" l="1"/>
  <c r="R8" i="177"/>
  <c r="Q8" i="177"/>
  <c r="P8" i="177"/>
  <c r="O8" i="177"/>
  <c r="N8" i="177"/>
  <c r="M8" i="177"/>
  <c r="L8" i="177"/>
  <c r="K8" i="177"/>
  <c r="J8" i="177"/>
  <c r="I8" i="177"/>
  <c r="H8" i="177"/>
  <c r="G8" i="177"/>
  <c r="F8" i="177"/>
  <c r="C8" i="177"/>
  <c r="S7" i="176"/>
  <c r="R7" i="176"/>
  <c r="Q7" i="176"/>
  <c r="P7" i="176"/>
  <c r="O7" i="176"/>
  <c r="N7" i="176"/>
  <c r="M7" i="176"/>
  <c r="L7" i="176"/>
  <c r="K7" i="176"/>
  <c r="J7" i="176"/>
  <c r="I7" i="176"/>
  <c r="H7" i="176"/>
  <c r="G7" i="176"/>
  <c r="F7" i="176"/>
  <c r="C7" i="176"/>
  <c r="C15" i="180" l="1"/>
  <c r="C18" i="180"/>
  <c r="S9" i="179"/>
  <c r="R9" i="179"/>
  <c r="Q9" i="179"/>
  <c r="P9" i="179"/>
  <c r="O9" i="179"/>
  <c r="N9" i="179"/>
  <c r="M9" i="179"/>
  <c r="L9" i="179"/>
  <c r="K9" i="179"/>
  <c r="J9" i="179"/>
  <c r="I9" i="179"/>
  <c r="H9" i="179"/>
  <c r="G9" i="179"/>
  <c r="F9" i="179"/>
  <c r="E9" i="179"/>
  <c r="C9" i="179"/>
  <c r="S38" i="158"/>
  <c r="R38" i="158"/>
  <c r="Q38" i="158"/>
  <c r="P38" i="158"/>
  <c r="O38" i="158"/>
  <c r="N38" i="158"/>
  <c r="M38" i="158"/>
  <c r="L38" i="158"/>
  <c r="K38" i="158"/>
  <c r="J38" i="158"/>
  <c r="I38" i="158"/>
  <c r="H38" i="158"/>
  <c r="G38" i="158"/>
  <c r="F38" i="158"/>
  <c r="C38" i="158"/>
  <c r="T18" i="180" l="1"/>
  <c r="T9" i="179"/>
  <c r="T15" i="180"/>
  <c r="S14" i="172"/>
  <c r="R14" i="172"/>
  <c r="Q14" i="172"/>
  <c r="P14" i="172"/>
  <c r="O14" i="172"/>
  <c r="N14" i="172"/>
  <c r="M14" i="172"/>
  <c r="L14" i="172"/>
  <c r="K14" i="172"/>
  <c r="J14" i="172"/>
  <c r="I14" i="172"/>
  <c r="H14" i="172"/>
  <c r="G14" i="172"/>
  <c r="F14" i="172"/>
  <c r="C14" i="172"/>
  <c r="S7" i="153"/>
  <c r="R7" i="153"/>
  <c r="Q7" i="153"/>
  <c r="P7" i="153"/>
  <c r="O7" i="153"/>
  <c r="N7" i="153"/>
  <c r="M7" i="153"/>
  <c r="L7" i="153"/>
  <c r="K7" i="153"/>
  <c r="J7" i="153"/>
  <c r="I7" i="153"/>
  <c r="H7" i="153"/>
  <c r="G7" i="153"/>
  <c r="F7" i="153"/>
  <c r="C7" i="153"/>
  <c r="S7" i="154" l="1"/>
  <c r="R7" i="154"/>
  <c r="Q7" i="154"/>
  <c r="P7" i="154"/>
  <c r="O7" i="154"/>
  <c r="N7" i="154"/>
  <c r="M7" i="154"/>
  <c r="L7" i="154"/>
  <c r="K7" i="154"/>
  <c r="J7" i="154"/>
  <c r="I7" i="154"/>
  <c r="H7" i="154"/>
  <c r="G7" i="154"/>
  <c r="F7" i="154"/>
  <c r="C7" i="154"/>
  <c r="S37" i="167" l="1"/>
  <c r="R37" i="167"/>
  <c r="Q37" i="167"/>
  <c r="P37" i="167"/>
  <c r="O37" i="167"/>
  <c r="N37" i="167"/>
  <c r="M37" i="167"/>
  <c r="L37" i="167"/>
  <c r="K37" i="167"/>
  <c r="J37" i="167"/>
  <c r="I37" i="167"/>
  <c r="H37" i="167"/>
  <c r="G37" i="167"/>
  <c r="F37" i="167"/>
  <c r="C37" i="167"/>
  <c r="S34" i="162" l="1"/>
  <c r="R34" i="162"/>
  <c r="Q34" i="162"/>
  <c r="P34" i="162"/>
  <c r="O34" i="162"/>
  <c r="N34" i="162"/>
  <c r="M34" i="162"/>
  <c r="L34" i="162"/>
  <c r="K34" i="162"/>
  <c r="J34" i="162"/>
  <c r="I34" i="162"/>
  <c r="H34" i="162"/>
  <c r="G34" i="162"/>
  <c r="F34" i="162"/>
  <c r="C34" i="162"/>
  <c r="S33" i="162"/>
  <c r="R33" i="162"/>
  <c r="Q33" i="162"/>
  <c r="P33" i="162"/>
  <c r="O33" i="162"/>
  <c r="N33" i="162"/>
  <c r="M33" i="162"/>
  <c r="L33" i="162"/>
  <c r="K33" i="162"/>
  <c r="J33" i="162"/>
  <c r="I33" i="162"/>
  <c r="H33" i="162"/>
  <c r="G33" i="162"/>
  <c r="F33" i="162"/>
  <c r="C33" i="162"/>
  <c r="S40" i="162"/>
  <c r="R40" i="162"/>
  <c r="Q40" i="162"/>
  <c r="P40" i="162"/>
  <c r="O40" i="162"/>
  <c r="N40" i="162"/>
  <c r="M40" i="162"/>
  <c r="L40" i="162"/>
  <c r="K40" i="162"/>
  <c r="J40" i="162"/>
  <c r="I40" i="162"/>
  <c r="H40" i="162"/>
  <c r="G40" i="162"/>
  <c r="F40" i="162"/>
  <c r="C40" i="162"/>
  <c r="S39" i="162"/>
  <c r="R39" i="162"/>
  <c r="Q39" i="162"/>
  <c r="P39" i="162"/>
  <c r="O39" i="162"/>
  <c r="N39" i="162"/>
  <c r="M39" i="162"/>
  <c r="L39" i="162"/>
  <c r="K39" i="162"/>
  <c r="J39" i="162"/>
  <c r="I39" i="162"/>
  <c r="H39" i="162"/>
  <c r="G39" i="162"/>
  <c r="F39" i="162"/>
  <c r="C39" i="162"/>
  <c r="S38" i="162"/>
  <c r="R38" i="162"/>
  <c r="Q38" i="162"/>
  <c r="P38" i="162"/>
  <c r="O38" i="162"/>
  <c r="N38" i="162"/>
  <c r="M38" i="162"/>
  <c r="L38" i="162"/>
  <c r="K38" i="162"/>
  <c r="J38" i="162"/>
  <c r="I38" i="162"/>
  <c r="H38" i="162"/>
  <c r="G38" i="162"/>
  <c r="F38" i="162"/>
  <c r="C38" i="162"/>
  <c r="S37" i="162"/>
  <c r="R37" i="162"/>
  <c r="Q37" i="162"/>
  <c r="P37" i="162"/>
  <c r="O37" i="162"/>
  <c r="N37" i="162"/>
  <c r="M37" i="162"/>
  <c r="L37" i="162"/>
  <c r="K37" i="162"/>
  <c r="J37" i="162"/>
  <c r="I37" i="162"/>
  <c r="H37" i="162"/>
  <c r="G37" i="162"/>
  <c r="F37" i="162"/>
  <c r="C37" i="162"/>
  <c r="S36" i="162"/>
  <c r="R36" i="162"/>
  <c r="Q36" i="162"/>
  <c r="P36" i="162"/>
  <c r="O36" i="162"/>
  <c r="N36" i="162"/>
  <c r="M36" i="162"/>
  <c r="L36" i="162"/>
  <c r="K36" i="162"/>
  <c r="J36" i="162"/>
  <c r="I36" i="162"/>
  <c r="H36" i="162"/>
  <c r="G36" i="162"/>
  <c r="F36" i="162"/>
  <c r="C36" i="162"/>
  <c r="S35" i="162"/>
  <c r="R35" i="162"/>
  <c r="Q35" i="162"/>
  <c r="P35" i="162"/>
  <c r="O35" i="162"/>
  <c r="N35" i="162"/>
  <c r="M35" i="162"/>
  <c r="L35" i="162"/>
  <c r="K35" i="162"/>
  <c r="J35" i="162"/>
  <c r="I35" i="162"/>
  <c r="H35" i="162"/>
  <c r="G35" i="162"/>
  <c r="F35" i="162"/>
  <c r="C35" i="162"/>
  <c r="S32" i="162"/>
  <c r="R32" i="162"/>
  <c r="Q32" i="162"/>
  <c r="P32" i="162"/>
  <c r="O32" i="162"/>
  <c r="N32" i="162"/>
  <c r="M32" i="162"/>
  <c r="L32" i="162"/>
  <c r="K32" i="162"/>
  <c r="J32" i="162"/>
  <c r="I32" i="162"/>
  <c r="H32" i="162"/>
  <c r="G32" i="162"/>
  <c r="F32" i="162"/>
  <c r="C32" i="162"/>
  <c r="S31" i="162"/>
  <c r="R31" i="162"/>
  <c r="Q31" i="162"/>
  <c r="P31" i="162"/>
  <c r="O31" i="162"/>
  <c r="N31" i="162"/>
  <c r="M31" i="162"/>
  <c r="L31" i="162"/>
  <c r="K31" i="162"/>
  <c r="J31" i="162"/>
  <c r="I31" i="162"/>
  <c r="H31" i="162"/>
  <c r="G31" i="162"/>
  <c r="F31" i="162"/>
  <c r="C31" i="162"/>
  <c r="S30" i="162"/>
  <c r="R30" i="162"/>
  <c r="Q30" i="162"/>
  <c r="P30" i="162"/>
  <c r="O30" i="162"/>
  <c r="N30" i="162"/>
  <c r="M30" i="162"/>
  <c r="L30" i="162"/>
  <c r="K30" i="162"/>
  <c r="J30" i="162"/>
  <c r="I30" i="162"/>
  <c r="H30" i="162"/>
  <c r="G30" i="162"/>
  <c r="F30" i="162"/>
  <c r="C30" i="162"/>
  <c r="S29" i="162"/>
  <c r="R29" i="162"/>
  <c r="Q29" i="162"/>
  <c r="P29" i="162"/>
  <c r="O29" i="162"/>
  <c r="N29" i="162"/>
  <c r="M29" i="162"/>
  <c r="L29" i="162"/>
  <c r="K29" i="162"/>
  <c r="J29" i="162"/>
  <c r="I29" i="162"/>
  <c r="H29" i="162"/>
  <c r="G29" i="162"/>
  <c r="F29" i="162"/>
  <c r="C29" i="162"/>
  <c r="S28" i="162"/>
  <c r="R28" i="162"/>
  <c r="Q28" i="162"/>
  <c r="P28" i="162"/>
  <c r="O28" i="162"/>
  <c r="N28" i="162"/>
  <c r="M28" i="162"/>
  <c r="L28" i="162"/>
  <c r="K28" i="162"/>
  <c r="J28" i="162"/>
  <c r="I28" i="162"/>
  <c r="H28" i="162"/>
  <c r="G28" i="162"/>
  <c r="F28" i="162"/>
  <c r="C28" i="162"/>
  <c r="S27" i="162"/>
  <c r="R27" i="162"/>
  <c r="Q27" i="162"/>
  <c r="P27" i="162"/>
  <c r="O27" i="162"/>
  <c r="N27" i="162"/>
  <c r="M27" i="162"/>
  <c r="L27" i="162"/>
  <c r="K27" i="162"/>
  <c r="J27" i="162"/>
  <c r="I27" i="162"/>
  <c r="H27" i="162"/>
  <c r="G27" i="162"/>
  <c r="F27" i="162"/>
  <c r="C27" i="162"/>
  <c r="S25" i="162"/>
  <c r="R25" i="162"/>
  <c r="Q25" i="162"/>
  <c r="P25" i="162"/>
  <c r="O25" i="162"/>
  <c r="N25" i="162"/>
  <c r="M25" i="162"/>
  <c r="L25" i="162"/>
  <c r="K25" i="162"/>
  <c r="J25" i="162"/>
  <c r="I25" i="162"/>
  <c r="H25" i="162"/>
  <c r="G25" i="162"/>
  <c r="F25" i="162"/>
  <c r="C25" i="162"/>
  <c r="S24" i="162"/>
  <c r="R24" i="162"/>
  <c r="Q24" i="162"/>
  <c r="P24" i="162"/>
  <c r="O24" i="162"/>
  <c r="N24" i="162"/>
  <c r="M24" i="162"/>
  <c r="L24" i="162"/>
  <c r="K24" i="162"/>
  <c r="J24" i="162"/>
  <c r="I24" i="162"/>
  <c r="H24" i="162"/>
  <c r="G24" i="162"/>
  <c r="F24" i="162"/>
  <c r="C24" i="162"/>
  <c r="C22" i="162"/>
  <c r="H41" i="162" l="1"/>
  <c r="L41" i="162"/>
  <c r="P41" i="162"/>
  <c r="G41" i="162"/>
  <c r="K41" i="162"/>
  <c r="O41" i="162"/>
  <c r="S41" i="162"/>
  <c r="I41" i="162"/>
  <c r="M41" i="162"/>
  <c r="Q41" i="162"/>
  <c r="F41" i="162"/>
  <c r="J41" i="162"/>
  <c r="N41" i="162"/>
  <c r="R41" i="162"/>
  <c r="S6" i="176" l="1"/>
  <c r="R6" i="176"/>
  <c r="Q6" i="176"/>
  <c r="P6" i="176"/>
  <c r="O6" i="176"/>
  <c r="N6" i="176"/>
  <c r="M6" i="176"/>
  <c r="L6" i="176"/>
  <c r="K6" i="176"/>
  <c r="J6" i="176"/>
  <c r="I6" i="176"/>
  <c r="H6" i="176"/>
  <c r="G6" i="176"/>
  <c r="F6" i="176"/>
  <c r="C6" i="176"/>
  <c r="S22" i="175"/>
  <c r="R22" i="175"/>
  <c r="Q22" i="175"/>
  <c r="P22" i="175"/>
  <c r="O22" i="175"/>
  <c r="N22" i="175"/>
  <c r="M22" i="175"/>
  <c r="L22" i="175"/>
  <c r="K22" i="175"/>
  <c r="J22" i="175"/>
  <c r="I22" i="175"/>
  <c r="H22" i="175"/>
  <c r="G22" i="175"/>
  <c r="F22" i="175"/>
  <c r="C22" i="175"/>
  <c r="S13" i="171" l="1"/>
  <c r="R13" i="171"/>
  <c r="Q13" i="171"/>
  <c r="P13" i="171"/>
  <c r="O13" i="171"/>
  <c r="N13" i="171"/>
  <c r="M13" i="171"/>
  <c r="L13" i="171"/>
  <c r="K13" i="171"/>
  <c r="J13" i="171"/>
  <c r="I13" i="171"/>
  <c r="H13" i="171"/>
  <c r="G13" i="171"/>
  <c r="F13" i="171"/>
  <c r="C13" i="171"/>
  <c r="S12" i="164"/>
  <c r="R12" i="164"/>
  <c r="Q12" i="164"/>
  <c r="P12" i="164"/>
  <c r="O12" i="164"/>
  <c r="N12" i="164"/>
  <c r="M12" i="164"/>
  <c r="L12" i="164"/>
  <c r="K12" i="164"/>
  <c r="J12" i="164"/>
  <c r="I12" i="164"/>
  <c r="H12" i="164"/>
  <c r="G12" i="164"/>
  <c r="F12" i="164"/>
  <c r="C12" i="164"/>
  <c r="S26" i="160"/>
  <c r="R26" i="160"/>
  <c r="Q26" i="160"/>
  <c r="P26" i="160"/>
  <c r="O26" i="160"/>
  <c r="N26" i="160"/>
  <c r="M26" i="160"/>
  <c r="L26" i="160"/>
  <c r="K26" i="160"/>
  <c r="J26" i="160"/>
  <c r="I26" i="160"/>
  <c r="H26" i="160"/>
  <c r="G26" i="160"/>
  <c r="F26" i="160"/>
  <c r="C26" i="160"/>
  <c r="S20" i="158"/>
  <c r="R20" i="158"/>
  <c r="Q20" i="158"/>
  <c r="P20" i="158"/>
  <c r="O20" i="158"/>
  <c r="N20" i="158"/>
  <c r="M20" i="158"/>
  <c r="L20" i="158"/>
  <c r="K20" i="158"/>
  <c r="J20" i="158"/>
  <c r="I20" i="158"/>
  <c r="H20" i="158"/>
  <c r="G20" i="158"/>
  <c r="F20" i="158"/>
  <c r="C20" i="158"/>
  <c r="S23" i="170" l="1"/>
  <c r="R23" i="170"/>
  <c r="Q23" i="170"/>
  <c r="P23" i="170"/>
  <c r="O23" i="170"/>
  <c r="N23" i="170"/>
  <c r="M23" i="170"/>
  <c r="L23" i="170"/>
  <c r="K23" i="170"/>
  <c r="J23" i="170"/>
  <c r="I23" i="170"/>
  <c r="H23" i="170"/>
  <c r="G23" i="170"/>
  <c r="F23" i="170"/>
  <c r="C23" i="170"/>
  <c r="A7" i="121" l="1"/>
  <c r="S31" i="144"/>
  <c r="R31" i="144"/>
  <c r="Q31" i="144"/>
  <c r="P31" i="144"/>
  <c r="O31" i="144"/>
  <c r="N31" i="144"/>
  <c r="M31" i="144"/>
  <c r="L31" i="144"/>
  <c r="K31" i="144"/>
  <c r="J31" i="144"/>
  <c r="I31" i="144"/>
  <c r="H31" i="144"/>
  <c r="G31" i="144"/>
  <c r="F31" i="144"/>
  <c r="E31" i="144"/>
  <c r="C31" i="144"/>
  <c r="T31" i="144" l="1"/>
  <c r="Y558" i="2" l="1"/>
  <c r="W558" i="2"/>
  <c r="X558" i="2" s="1"/>
  <c r="Y258" i="2"/>
  <c r="W258" i="2"/>
  <c r="X258" i="2" s="1"/>
  <c r="Y148" i="2"/>
  <c r="W148" i="2"/>
  <c r="X148" i="2" s="1"/>
  <c r="Y95" i="2"/>
  <c r="W95" i="2"/>
  <c r="X95" i="2" s="1"/>
  <c r="Y117" i="2"/>
  <c r="W117" i="2"/>
  <c r="X117" i="2" s="1"/>
  <c r="S29" i="161" l="1"/>
  <c r="R29" i="161"/>
  <c r="Q29" i="161"/>
  <c r="P29" i="161"/>
  <c r="O29" i="161"/>
  <c r="N29" i="161"/>
  <c r="M29" i="161"/>
  <c r="L29" i="161"/>
  <c r="K29" i="161"/>
  <c r="J29" i="161"/>
  <c r="I29" i="161"/>
  <c r="H29" i="161"/>
  <c r="G29" i="161"/>
  <c r="F29" i="161"/>
  <c r="C29" i="161"/>
  <c r="S18" i="161"/>
  <c r="R18" i="161"/>
  <c r="Q18" i="161"/>
  <c r="P18" i="161"/>
  <c r="O18" i="161"/>
  <c r="N18" i="161"/>
  <c r="M18" i="161"/>
  <c r="L18" i="161"/>
  <c r="K18" i="161"/>
  <c r="J18" i="161"/>
  <c r="I18" i="161"/>
  <c r="H18" i="161"/>
  <c r="G18" i="161"/>
  <c r="F18" i="161"/>
  <c r="C18" i="161"/>
  <c r="S13" i="170"/>
  <c r="R13" i="170"/>
  <c r="Q13" i="170"/>
  <c r="P13" i="170"/>
  <c r="O13" i="170"/>
  <c r="N13" i="170"/>
  <c r="M13" i="170"/>
  <c r="L13" i="170"/>
  <c r="K13" i="170"/>
  <c r="J13" i="170"/>
  <c r="I13" i="170"/>
  <c r="H13" i="170"/>
  <c r="G13" i="170"/>
  <c r="F13" i="170"/>
  <c r="C13" i="170"/>
  <c r="E17" i="148"/>
  <c r="C17" i="148"/>
  <c r="E16" i="148"/>
  <c r="C16" i="148"/>
  <c r="E5" i="148"/>
  <c r="C5" i="148"/>
  <c r="T16" i="148" l="1"/>
  <c r="T17" i="148"/>
  <c r="T5" i="148"/>
  <c r="Z347" i="2"/>
  <c r="Z207" i="2"/>
  <c r="Z333" i="2"/>
  <c r="Z680" i="2"/>
  <c r="Z616" i="2"/>
  <c r="Z695" i="2"/>
  <c r="Z445" i="2"/>
  <c r="Z675" i="2"/>
  <c r="Z64" i="2"/>
  <c r="Z86" i="2"/>
  <c r="Z84" i="2"/>
  <c r="Z549" i="2"/>
  <c r="Z678" i="2"/>
  <c r="Z292" i="2"/>
  <c r="Z128" i="2"/>
  <c r="Z430" i="2"/>
  <c r="Z145" i="2"/>
  <c r="Z89" i="2"/>
  <c r="Z614" i="2"/>
  <c r="Z583" i="2"/>
  <c r="Z664" i="2"/>
  <c r="Z482" i="2"/>
  <c r="Z696" i="2"/>
  <c r="Z189" i="2"/>
  <c r="Z362" i="2"/>
  <c r="Z315" i="2"/>
  <c r="Z218" i="2"/>
  <c r="Z271" i="2"/>
  <c r="Z118" i="2"/>
  <c r="Z28" i="2"/>
  <c r="Z466" i="2"/>
  <c r="Z99" i="2"/>
  <c r="Z73" i="2"/>
  <c r="Z546" i="2"/>
  <c r="Z169" i="2"/>
  <c r="Z378" i="2"/>
  <c r="Z170" i="2"/>
  <c r="Z657" i="2"/>
  <c r="Z686" i="2"/>
  <c r="Z131" i="2"/>
  <c r="Z268" i="2"/>
  <c r="Z642" i="2"/>
  <c r="Z352" i="2"/>
  <c r="Z213" i="2"/>
  <c r="Z237" i="2"/>
  <c r="Z405" i="2"/>
  <c r="Z305" i="2"/>
  <c r="Z567" i="2"/>
  <c r="Z441" i="2"/>
  <c r="Z105" i="2"/>
  <c r="Z22" i="2"/>
  <c r="Z239" i="2"/>
  <c r="Z450" i="2"/>
  <c r="Z382" i="2"/>
  <c r="Z152" i="2"/>
  <c r="Z504" i="2"/>
  <c r="Z63" i="2"/>
  <c r="Z644" i="2"/>
  <c r="Z85" i="2"/>
  <c r="Z80" i="2"/>
  <c r="Z474" i="2"/>
  <c r="Z261" i="2"/>
  <c r="Z379" i="2"/>
  <c r="Z90" i="2"/>
  <c r="Z111" i="2"/>
  <c r="Z299" i="2"/>
  <c r="Z36" i="2"/>
  <c r="Z671" i="2"/>
  <c r="Z628" i="2"/>
  <c r="Z117" i="2"/>
  <c r="Z408" i="2"/>
  <c r="Z398" i="2"/>
  <c r="Z368" i="2"/>
  <c r="Z641" i="2"/>
  <c r="Z560" i="2"/>
  <c r="Z495" i="2"/>
  <c r="Z515" i="2"/>
  <c r="Z397" i="2"/>
  <c r="Z211" i="2"/>
  <c r="Z172" i="2"/>
  <c r="Z93" i="2"/>
  <c r="Z545" i="2"/>
  <c r="Z604" i="2"/>
  <c r="Z509" i="2"/>
  <c r="Z275" i="2"/>
  <c r="Z361" i="2"/>
  <c r="Z529" i="2"/>
  <c r="Z249" i="2"/>
  <c r="Z304" i="2"/>
  <c r="Z491" i="2"/>
  <c r="Z637" i="2"/>
  <c r="Z19" i="2"/>
  <c r="Z17" i="2"/>
  <c r="Z691" i="2"/>
  <c r="Z585" i="2"/>
  <c r="Z594" i="2"/>
  <c r="Z225" i="2"/>
  <c r="Z88" i="2"/>
  <c r="Z35" i="2"/>
  <c r="Z324" i="2"/>
  <c r="Z206" i="2"/>
  <c r="Z601" i="2"/>
  <c r="Z18" i="2"/>
  <c r="Z617" i="2"/>
  <c r="Z659" i="2"/>
  <c r="Z148" i="2"/>
  <c r="Z351" i="2"/>
  <c r="Z113" i="2"/>
  <c r="Z332" i="2"/>
  <c r="Z103" i="2"/>
  <c r="Z514" i="2"/>
  <c r="Z231" i="2"/>
  <c r="Z122" i="2"/>
  <c r="Z584" i="2"/>
  <c r="Z485" i="2"/>
  <c r="Z258" i="2"/>
  <c r="Z415" i="2"/>
  <c r="Z291" i="2"/>
  <c r="Z375" i="2"/>
  <c r="Z257" i="2"/>
  <c r="Z53" i="2"/>
  <c r="Z199" i="2"/>
  <c r="Z106" i="2"/>
  <c r="Z553" i="2"/>
  <c r="Z414" i="2"/>
  <c r="Z359" i="2"/>
  <c r="Z455" i="2"/>
  <c r="Z139" i="2"/>
  <c r="Z284" i="2"/>
  <c r="Z196" i="2"/>
  <c r="Z82" i="2"/>
  <c r="Z219" i="2"/>
  <c r="Z301" i="2"/>
  <c r="Z253" i="2"/>
  <c r="Z355" i="2"/>
  <c r="Z215" i="2"/>
  <c r="Z439" i="2"/>
  <c r="Z254" i="2"/>
  <c r="Z424" i="2"/>
  <c r="Z209" i="2"/>
  <c r="Z32" i="2"/>
  <c r="Z248" i="2"/>
  <c r="Z306" i="2"/>
  <c r="Z437" i="2"/>
  <c r="Z37" i="2"/>
  <c r="Z262" i="2"/>
  <c r="Z16" i="2"/>
  <c r="Z339" i="2"/>
  <c r="Z164" i="2"/>
  <c r="Z45" i="2"/>
  <c r="Z452" i="2"/>
  <c r="Z66" i="2"/>
  <c r="Z693" i="2"/>
  <c r="Z334" i="2"/>
  <c r="Z511" i="2"/>
  <c r="Z348" i="2"/>
  <c r="Z87" i="2"/>
  <c r="Z340" i="2"/>
  <c r="Z95" i="2"/>
  <c r="Z71" i="2"/>
  <c r="Z582" i="2"/>
  <c r="Z419" i="2"/>
  <c r="Z468" i="2"/>
  <c r="Z705" i="2"/>
  <c r="Z570" i="2"/>
  <c r="Z234" i="2"/>
  <c r="Z559" i="2"/>
  <c r="Z364" i="2"/>
  <c r="Z433" i="2"/>
  <c r="Z547" i="2"/>
  <c r="Z611" i="2"/>
  <c r="Z670" i="2"/>
  <c r="Z171" i="2"/>
  <c r="Z202" i="2"/>
  <c r="Z626" i="2"/>
  <c r="Z658" i="2"/>
  <c r="Z674" i="2"/>
  <c r="Z539" i="2"/>
  <c r="Z634" i="2"/>
  <c r="Z638" i="2"/>
  <c r="Z665" i="2"/>
  <c r="Z116" i="2"/>
  <c r="Z477" i="2"/>
  <c r="Z130" i="2"/>
  <c r="Z403" i="2"/>
  <c r="Z551" i="2"/>
  <c r="Z416" i="2"/>
  <c r="Z101" i="2"/>
  <c r="Z661" i="2"/>
  <c r="Z194" i="2"/>
  <c r="Z247" i="2"/>
  <c r="Z216" i="2"/>
  <c r="Z499" i="2"/>
  <c r="Z701" i="2"/>
  <c r="Z342" i="2"/>
  <c r="Z360" i="2"/>
  <c r="Z260" i="2"/>
  <c r="Z182" i="2"/>
  <c r="Z227" i="2"/>
  <c r="Z531" i="2"/>
  <c r="Z652" i="2"/>
  <c r="Z662" i="2"/>
  <c r="Z370" i="2"/>
  <c r="Z115" i="2"/>
  <c r="Z535" i="2"/>
  <c r="Z630" i="2"/>
  <c r="Z456" i="2"/>
  <c r="Z646" i="2"/>
  <c r="Z296" i="2"/>
  <c r="Z140" i="2"/>
  <c r="Z417" i="2"/>
  <c r="Z564" i="2"/>
  <c r="Z442" i="2"/>
  <c r="Z192" i="2"/>
  <c r="Z263" i="2"/>
  <c r="Z38" i="2"/>
  <c r="Z349" i="2"/>
  <c r="Z507" i="2"/>
  <c r="Z421" i="2"/>
  <c r="Z250" i="2"/>
  <c r="Z321" i="2"/>
  <c r="Z578" i="2"/>
  <c r="Z30" i="2"/>
  <c r="Z517" i="2"/>
  <c r="Z366" i="2"/>
  <c r="Z13" i="2"/>
  <c r="Z587" i="2"/>
  <c r="Z489" i="2"/>
  <c r="Z565" i="2"/>
  <c r="Z592" i="2"/>
  <c r="Z526" i="2"/>
  <c r="Z323" i="2"/>
  <c r="Z25" i="2"/>
  <c r="Z165" i="2"/>
  <c r="Z602" i="2"/>
  <c r="Z666" i="2"/>
  <c r="Z577" i="2"/>
  <c r="Z108" i="2"/>
  <c r="Z166" i="2"/>
  <c r="Z185" i="2"/>
  <c r="Z501" i="2"/>
  <c r="Z161" i="2"/>
  <c r="Z423" i="2"/>
  <c r="Z317" i="2"/>
  <c r="Z645" i="2"/>
  <c r="Z663" i="2"/>
  <c r="Z525" i="2"/>
  <c r="Z120" i="2"/>
  <c r="Z569" i="2"/>
  <c r="Z603" i="2"/>
  <c r="Z427" i="2"/>
  <c r="Z373" i="2"/>
  <c r="Z31" i="2"/>
  <c r="Z422" i="2"/>
  <c r="Z554" i="2"/>
  <c r="Z54" i="2"/>
  <c r="Z204" i="2"/>
  <c r="Z278" i="2"/>
  <c r="Z74" i="2"/>
  <c r="Z669" i="2"/>
  <c r="Y145" i="2"/>
  <c r="W145" i="2"/>
  <c r="X145" i="2" s="1"/>
  <c r="Y669" i="2"/>
  <c r="W669" i="2"/>
  <c r="X669" i="2" s="1"/>
  <c r="Y164" i="2"/>
  <c r="W164" i="2"/>
  <c r="X164" i="2" s="1"/>
  <c r="AG90" i="121" l="1"/>
  <c r="AG8" i="121" l="1"/>
  <c r="E34" i="148"/>
  <c r="C34" i="148"/>
  <c r="S10" i="150"/>
  <c r="R10" i="150"/>
  <c r="Q10" i="150"/>
  <c r="P10" i="150"/>
  <c r="O10" i="150"/>
  <c r="N10" i="150"/>
  <c r="M10" i="150"/>
  <c r="L10" i="150"/>
  <c r="K10" i="150"/>
  <c r="J10" i="150"/>
  <c r="I10" i="150"/>
  <c r="H10" i="150"/>
  <c r="G10" i="150"/>
  <c r="F10" i="150"/>
  <c r="C10" i="150"/>
  <c r="T34" i="148" l="1"/>
  <c r="S18" i="144"/>
  <c r="R18" i="144"/>
  <c r="Q18" i="144"/>
  <c r="P18" i="144"/>
  <c r="O18" i="144"/>
  <c r="N18" i="144"/>
  <c r="M18" i="144"/>
  <c r="L18" i="144"/>
  <c r="K18" i="144"/>
  <c r="J18" i="144"/>
  <c r="I18" i="144"/>
  <c r="H18" i="144"/>
  <c r="G18" i="144"/>
  <c r="F18" i="144"/>
  <c r="E18" i="144"/>
  <c r="C18" i="144"/>
  <c r="T18" i="144" l="1"/>
  <c r="S25" i="170"/>
  <c r="R25" i="170"/>
  <c r="Q25" i="170"/>
  <c r="P25" i="170"/>
  <c r="O25" i="170"/>
  <c r="N25" i="170"/>
  <c r="M25" i="170"/>
  <c r="L25" i="170"/>
  <c r="K25" i="170"/>
  <c r="J25" i="170"/>
  <c r="I25" i="170"/>
  <c r="H25" i="170"/>
  <c r="G25" i="170"/>
  <c r="F25" i="170"/>
  <c r="C25" i="170"/>
  <c r="S7" i="170"/>
  <c r="R7" i="170"/>
  <c r="Q7" i="170"/>
  <c r="P7" i="170"/>
  <c r="O7" i="170"/>
  <c r="N7" i="170"/>
  <c r="M7" i="170"/>
  <c r="L7" i="170"/>
  <c r="K7" i="170"/>
  <c r="J7" i="170"/>
  <c r="I7" i="170"/>
  <c r="H7" i="170"/>
  <c r="G7" i="170"/>
  <c r="F7" i="170"/>
  <c r="C7" i="170"/>
  <c r="S33" i="168"/>
  <c r="R33" i="168"/>
  <c r="Q33" i="168"/>
  <c r="P33" i="168"/>
  <c r="O33" i="168"/>
  <c r="N33" i="168"/>
  <c r="M33" i="168"/>
  <c r="L33" i="168"/>
  <c r="K33" i="168"/>
  <c r="J33" i="168"/>
  <c r="I33" i="168"/>
  <c r="H33" i="168"/>
  <c r="G33" i="168"/>
  <c r="F33" i="168"/>
  <c r="C33" i="168"/>
  <c r="S32" i="168"/>
  <c r="R32" i="168"/>
  <c r="Q32" i="168"/>
  <c r="P32" i="168"/>
  <c r="O32" i="168"/>
  <c r="N32" i="168"/>
  <c r="M32" i="168"/>
  <c r="L32" i="168"/>
  <c r="K32" i="168"/>
  <c r="J32" i="168"/>
  <c r="I32" i="168"/>
  <c r="H32" i="168"/>
  <c r="G32" i="168"/>
  <c r="F32" i="168"/>
  <c r="C32" i="168"/>
  <c r="S15" i="156" l="1"/>
  <c r="R15" i="156"/>
  <c r="Q15" i="156"/>
  <c r="P15" i="156"/>
  <c r="O15" i="156"/>
  <c r="N15" i="156"/>
  <c r="M15" i="156"/>
  <c r="L15" i="156"/>
  <c r="K15" i="156"/>
  <c r="J15" i="156"/>
  <c r="I15" i="156"/>
  <c r="H15" i="156"/>
  <c r="G15" i="156"/>
  <c r="F15" i="156"/>
  <c r="C15" i="156"/>
  <c r="Y214" i="2" l="1"/>
  <c r="W214" i="2"/>
  <c r="X214" i="2" s="1"/>
  <c r="Y435" i="2"/>
  <c r="W435" i="2"/>
  <c r="X435" i="2" s="1"/>
  <c r="Y334" i="2"/>
  <c r="W334" i="2"/>
  <c r="X334" i="2" s="1"/>
  <c r="C34" i="180"/>
  <c r="C20" i="180"/>
  <c r="C29" i="180"/>
  <c r="C28" i="180"/>
  <c r="C27" i="180"/>
  <c r="C22" i="180"/>
  <c r="C21" i="180"/>
  <c r="C13" i="180"/>
  <c r="E30" i="148"/>
  <c r="C30" i="148"/>
  <c r="E27" i="148"/>
  <c r="C27" i="148"/>
  <c r="S12" i="158"/>
  <c r="R12" i="158"/>
  <c r="Q12" i="158"/>
  <c r="P12" i="158"/>
  <c r="O12" i="158"/>
  <c r="N12" i="158"/>
  <c r="M12" i="158"/>
  <c r="L12" i="158"/>
  <c r="K12" i="158"/>
  <c r="J12" i="158"/>
  <c r="I12" i="158"/>
  <c r="H12" i="158"/>
  <c r="G12" i="158"/>
  <c r="F12" i="158"/>
  <c r="C12" i="158"/>
  <c r="S8" i="170"/>
  <c r="R8" i="170"/>
  <c r="Q8" i="170"/>
  <c r="P8" i="170"/>
  <c r="O8" i="170"/>
  <c r="N8" i="170"/>
  <c r="M8" i="170"/>
  <c r="L8" i="170"/>
  <c r="K8" i="170"/>
  <c r="J8" i="170"/>
  <c r="I8" i="170"/>
  <c r="H8" i="170"/>
  <c r="G8" i="170"/>
  <c r="F8" i="170"/>
  <c r="C8" i="170"/>
  <c r="S24" i="155"/>
  <c r="R24" i="155"/>
  <c r="Q24" i="155"/>
  <c r="P24" i="155"/>
  <c r="O24" i="155"/>
  <c r="N24" i="155"/>
  <c r="M24" i="155"/>
  <c r="L24" i="155"/>
  <c r="K24" i="155"/>
  <c r="J24" i="155"/>
  <c r="I24" i="155"/>
  <c r="H24" i="155"/>
  <c r="G24" i="155"/>
  <c r="F24" i="155"/>
  <c r="C24" i="155"/>
  <c r="S9" i="156"/>
  <c r="R9" i="156"/>
  <c r="Q9" i="156"/>
  <c r="P9" i="156"/>
  <c r="O9" i="156"/>
  <c r="N9" i="156"/>
  <c r="M9" i="156"/>
  <c r="L9" i="156"/>
  <c r="K9" i="156"/>
  <c r="J9" i="156"/>
  <c r="I9" i="156"/>
  <c r="H9" i="156"/>
  <c r="G9" i="156"/>
  <c r="F9" i="156"/>
  <c r="C9" i="156"/>
  <c r="S22" i="151"/>
  <c r="R22" i="151"/>
  <c r="Q22" i="151"/>
  <c r="P22" i="151"/>
  <c r="O22" i="151"/>
  <c r="N22" i="151"/>
  <c r="M22" i="151"/>
  <c r="L22" i="151"/>
  <c r="K22" i="151"/>
  <c r="J22" i="151"/>
  <c r="I22" i="151"/>
  <c r="H22" i="151"/>
  <c r="G22" i="151"/>
  <c r="F22" i="151"/>
  <c r="C22" i="151"/>
  <c r="S30" i="143"/>
  <c r="R30" i="143"/>
  <c r="Q30" i="143"/>
  <c r="P30" i="143"/>
  <c r="O30" i="143"/>
  <c r="N30" i="143"/>
  <c r="M30" i="143"/>
  <c r="L30" i="143"/>
  <c r="K30" i="143"/>
  <c r="J30" i="143"/>
  <c r="I30" i="143"/>
  <c r="H30" i="143"/>
  <c r="G30" i="143"/>
  <c r="F30" i="143"/>
  <c r="C30" i="143"/>
  <c r="C31" i="180"/>
  <c r="C30" i="180"/>
  <c r="E29" i="148"/>
  <c r="C29" i="148"/>
  <c r="S21" i="165"/>
  <c r="R21" i="165"/>
  <c r="Q21" i="165"/>
  <c r="P21" i="165"/>
  <c r="O21" i="165"/>
  <c r="N21" i="165"/>
  <c r="M21" i="165"/>
  <c r="L21" i="165"/>
  <c r="K21" i="165"/>
  <c r="J21" i="165"/>
  <c r="I21" i="165"/>
  <c r="H21" i="165"/>
  <c r="G21" i="165"/>
  <c r="F21" i="165"/>
  <c r="C21" i="165"/>
  <c r="S20" i="165"/>
  <c r="R20" i="165"/>
  <c r="Q20" i="165"/>
  <c r="P20" i="165"/>
  <c r="O20" i="165"/>
  <c r="N20" i="165"/>
  <c r="M20" i="165"/>
  <c r="L20" i="165"/>
  <c r="K20" i="165"/>
  <c r="J20" i="165"/>
  <c r="I20" i="165"/>
  <c r="H20" i="165"/>
  <c r="G20" i="165"/>
  <c r="F20" i="165"/>
  <c r="C20" i="165"/>
  <c r="S26" i="154"/>
  <c r="R26" i="154"/>
  <c r="Q26" i="154"/>
  <c r="P26" i="154"/>
  <c r="O26" i="154"/>
  <c r="N26" i="154"/>
  <c r="M26" i="154"/>
  <c r="L26" i="154"/>
  <c r="K26" i="154"/>
  <c r="J26" i="154"/>
  <c r="I26" i="154"/>
  <c r="H26" i="154"/>
  <c r="G26" i="154"/>
  <c r="F26" i="154"/>
  <c r="C26" i="154"/>
  <c r="S27" i="143"/>
  <c r="R27" i="143"/>
  <c r="Q27" i="143"/>
  <c r="P27" i="143"/>
  <c r="O27" i="143"/>
  <c r="N27" i="143"/>
  <c r="M27" i="143"/>
  <c r="L27" i="143"/>
  <c r="K27" i="143"/>
  <c r="J27" i="143"/>
  <c r="I27" i="143"/>
  <c r="H27" i="143"/>
  <c r="G27" i="143"/>
  <c r="F27" i="143"/>
  <c r="C27" i="143"/>
  <c r="S26" i="143"/>
  <c r="R26" i="143"/>
  <c r="Q26" i="143"/>
  <c r="P26" i="143"/>
  <c r="O26" i="143"/>
  <c r="N26" i="143"/>
  <c r="M26" i="143"/>
  <c r="L26" i="143"/>
  <c r="K26" i="143"/>
  <c r="J26" i="143"/>
  <c r="I26" i="143"/>
  <c r="H26" i="143"/>
  <c r="G26" i="143"/>
  <c r="F26" i="143"/>
  <c r="C26" i="143"/>
  <c r="Z81" i="2"/>
  <c r="Z269" i="2"/>
  <c r="Z636" i="2"/>
  <c r="Z175" i="2"/>
  <c r="Z119" i="2"/>
  <c r="Z353" i="2"/>
  <c r="Z697" i="2"/>
  <c r="Z401" i="2"/>
  <c r="Z354" i="2"/>
  <c r="Z667" i="2"/>
  <c r="Z137" i="2"/>
  <c r="Z650" i="2"/>
  <c r="Z190" i="2"/>
  <c r="Z631" i="2"/>
  <c r="Z454" i="2"/>
  <c r="Z447" i="2"/>
  <c r="Z326" i="2"/>
  <c r="Z114" i="2"/>
  <c r="Z236" i="2"/>
  <c r="Z682" i="2"/>
  <c r="Z488" i="2"/>
  <c r="Z681" i="2"/>
  <c r="Z647" i="2"/>
  <c r="Z648" i="2"/>
  <c r="Z409" i="2"/>
  <c r="Z212" i="2"/>
  <c r="Z46" i="2"/>
  <c r="Z337" i="2"/>
  <c r="Z483" i="2"/>
  <c r="Z563" i="2"/>
  <c r="Z198" i="2"/>
  <c r="Z184" i="2"/>
  <c r="Z229" i="2"/>
  <c r="Z281" i="2"/>
  <c r="Z12" i="2"/>
  <c r="Z76" i="2"/>
  <c r="Z160" i="2"/>
  <c r="Z410" i="2"/>
  <c r="Z595" i="2"/>
  <c r="Z389" i="2"/>
  <c r="Z699" i="2"/>
  <c r="Z438" i="2"/>
  <c r="Z470" i="2"/>
  <c r="Z134" i="2"/>
  <c r="Z521" i="2"/>
  <c r="Z698" i="2"/>
  <c r="Z372" i="2"/>
  <c r="Z371" i="2"/>
  <c r="Z34" i="2"/>
  <c r="C2" i="180"/>
  <c r="C36" i="180"/>
  <c r="C35" i="180"/>
  <c r="C2" i="179"/>
  <c r="S38" i="179"/>
  <c r="R38" i="179"/>
  <c r="Q38" i="179"/>
  <c r="P38" i="179"/>
  <c r="O38" i="179"/>
  <c r="N38" i="179"/>
  <c r="M38" i="179"/>
  <c r="L38" i="179"/>
  <c r="K38" i="179"/>
  <c r="J38" i="179"/>
  <c r="I38" i="179"/>
  <c r="H38" i="179"/>
  <c r="G38" i="179"/>
  <c r="F38" i="179"/>
  <c r="E38" i="179"/>
  <c r="C38" i="179"/>
  <c r="S37" i="179"/>
  <c r="R37" i="179"/>
  <c r="Q37" i="179"/>
  <c r="P37" i="179"/>
  <c r="O37" i="179"/>
  <c r="N37" i="179"/>
  <c r="M37" i="179"/>
  <c r="L37" i="179"/>
  <c r="K37" i="179"/>
  <c r="J37" i="179"/>
  <c r="I37" i="179"/>
  <c r="H37" i="179"/>
  <c r="G37" i="179"/>
  <c r="F37" i="179"/>
  <c r="E37" i="179"/>
  <c r="C37" i="179"/>
  <c r="S35" i="179"/>
  <c r="R35" i="179"/>
  <c r="Q35" i="179"/>
  <c r="P35" i="179"/>
  <c r="O35" i="179"/>
  <c r="N35" i="179"/>
  <c r="M35" i="179"/>
  <c r="L35" i="179"/>
  <c r="K35" i="179"/>
  <c r="J35" i="179"/>
  <c r="I35" i="179"/>
  <c r="H35" i="179"/>
  <c r="G35" i="179"/>
  <c r="F35" i="179"/>
  <c r="E35" i="179"/>
  <c r="C35" i="179"/>
  <c r="S34" i="179"/>
  <c r="R34" i="179"/>
  <c r="Q34" i="179"/>
  <c r="P34" i="179"/>
  <c r="O34" i="179"/>
  <c r="N34" i="179"/>
  <c r="M34" i="179"/>
  <c r="L34" i="179"/>
  <c r="K34" i="179"/>
  <c r="J34" i="179"/>
  <c r="I34" i="179"/>
  <c r="H34" i="179"/>
  <c r="G34" i="179"/>
  <c r="F34" i="179"/>
  <c r="E34" i="179"/>
  <c r="C34" i="179"/>
  <c r="S33" i="179"/>
  <c r="R33" i="179"/>
  <c r="Q33" i="179"/>
  <c r="P33" i="179"/>
  <c r="O33" i="179"/>
  <c r="N33" i="179"/>
  <c r="M33" i="179"/>
  <c r="L33" i="179"/>
  <c r="K33" i="179"/>
  <c r="J33" i="179"/>
  <c r="I33" i="179"/>
  <c r="H33" i="179"/>
  <c r="G33" i="179"/>
  <c r="F33" i="179"/>
  <c r="E33" i="179"/>
  <c r="C33" i="179"/>
  <c r="S32" i="179"/>
  <c r="R32" i="179"/>
  <c r="Q32" i="179"/>
  <c r="P32" i="179"/>
  <c r="O32" i="179"/>
  <c r="N32" i="179"/>
  <c r="M32" i="179"/>
  <c r="L32" i="179"/>
  <c r="K32" i="179"/>
  <c r="J32" i="179"/>
  <c r="I32" i="179"/>
  <c r="H32" i="179"/>
  <c r="G32" i="179"/>
  <c r="F32" i="179"/>
  <c r="E32" i="179"/>
  <c r="C32" i="179"/>
  <c r="S31" i="179"/>
  <c r="R31" i="179"/>
  <c r="Q31" i="179"/>
  <c r="P31" i="179"/>
  <c r="O31" i="179"/>
  <c r="N31" i="179"/>
  <c r="M31" i="179"/>
  <c r="L31" i="179"/>
  <c r="K31" i="179"/>
  <c r="J31" i="179"/>
  <c r="I31" i="179"/>
  <c r="H31" i="179"/>
  <c r="G31" i="179"/>
  <c r="F31" i="179"/>
  <c r="E31" i="179"/>
  <c r="C31" i="179"/>
  <c r="S30" i="179"/>
  <c r="R30" i="179"/>
  <c r="Q30" i="179"/>
  <c r="P30" i="179"/>
  <c r="O30" i="179"/>
  <c r="N30" i="179"/>
  <c r="M30" i="179"/>
  <c r="L30" i="179"/>
  <c r="K30" i="179"/>
  <c r="J30" i="179"/>
  <c r="I30" i="179"/>
  <c r="H30" i="179"/>
  <c r="G30" i="179"/>
  <c r="F30" i="179"/>
  <c r="E30" i="179"/>
  <c r="C30" i="179"/>
  <c r="S29" i="179"/>
  <c r="R29" i="179"/>
  <c r="Q29" i="179"/>
  <c r="P29" i="179"/>
  <c r="O29" i="179"/>
  <c r="N29" i="179"/>
  <c r="M29" i="179"/>
  <c r="L29" i="179"/>
  <c r="K29" i="179"/>
  <c r="J29" i="179"/>
  <c r="I29" i="179"/>
  <c r="H29" i="179"/>
  <c r="G29" i="179"/>
  <c r="F29" i="179"/>
  <c r="E29" i="179"/>
  <c r="C29" i="179"/>
  <c r="S28" i="179"/>
  <c r="R28" i="179"/>
  <c r="Q28" i="179"/>
  <c r="P28" i="179"/>
  <c r="O28" i="179"/>
  <c r="N28" i="179"/>
  <c r="M28" i="179"/>
  <c r="L28" i="179"/>
  <c r="K28" i="179"/>
  <c r="J28" i="179"/>
  <c r="I28" i="179"/>
  <c r="H28" i="179"/>
  <c r="G28" i="179"/>
  <c r="F28" i="179"/>
  <c r="E28" i="179"/>
  <c r="C28" i="179"/>
  <c r="S27" i="179"/>
  <c r="R27" i="179"/>
  <c r="Q27" i="179"/>
  <c r="P27" i="179"/>
  <c r="O27" i="179"/>
  <c r="N27" i="179"/>
  <c r="M27" i="179"/>
  <c r="L27" i="179"/>
  <c r="K27" i="179"/>
  <c r="J27" i="179"/>
  <c r="I27" i="179"/>
  <c r="H27" i="179"/>
  <c r="G27" i="179"/>
  <c r="F27" i="179"/>
  <c r="E27" i="179"/>
  <c r="C27" i="179"/>
  <c r="S26" i="179"/>
  <c r="R26" i="179"/>
  <c r="Q26" i="179"/>
  <c r="P26" i="179"/>
  <c r="O26" i="179"/>
  <c r="N26" i="179"/>
  <c r="M26" i="179"/>
  <c r="L26" i="179"/>
  <c r="K26" i="179"/>
  <c r="J26" i="179"/>
  <c r="I26" i="179"/>
  <c r="H26" i="179"/>
  <c r="G26" i="179"/>
  <c r="F26" i="179"/>
  <c r="E26" i="179"/>
  <c r="C26" i="179"/>
  <c r="S25" i="179"/>
  <c r="R25" i="179"/>
  <c r="Q25" i="179"/>
  <c r="P25" i="179"/>
  <c r="O25" i="179"/>
  <c r="N25" i="179"/>
  <c r="M25" i="179"/>
  <c r="L25" i="179"/>
  <c r="K25" i="179"/>
  <c r="J25" i="179"/>
  <c r="I25" i="179"/>
  <c r="H25" i="179"/>
  <c r="G25" i="179"/>
  <c r="F25" i="179"/>
  <c r="E25" i="179"/>
  <c r="C25" i="179"/>
  <c r="S24" i="179"/>
  <c r="R24" i="179"/>
  <c r="Q24" i="179"/>
  <c r="P24" i="179"/>
  <c r="O24" i="179"/>
  <c r="N24" i="179"/>
  <c r="M24" i="179"/>
  <c r="L24" i="179"/>
  <c r="K24" i="179"/>
  <c r="J24" i="179"/>
  <c r="I24" i="179"/>
  <c r="H24" i="179"/>
  <c r="G24" i="179"/>
  <c r="F24" i="179"/>
  <c r="E24" i="179"/>
  <c r="C24" i="179"/>
  <c r="S23" i="179"/>
  <c r="R23" i="179"/>
  <c r="Q23" i="179"/>
  <c r="P23" i="179"/>
  <c r="O23" i="179"/>
  <c r="N23" i="179"/>
  <c r="M23" i="179"/>
  <c r="L23" i="179"/>
  <c r="K23" i="179"/>
  <c r="J23" i="179"/>
  <c r="I23" i="179"/>
  <c r="H23" i="179"/>
  <c r="G23" i="179"/>
  <c r="F23" i="179"/>
  <c r="E23" i="179"/>
  <c r="C23" i="179"/>
  <c r="S22" i="179"/>
  <c r="R22" i="179"/>
  <c r="Q22" i="179"/>
  <c r="P22" i="179"/>
  <c r="O22" i="179"/>
  <c r="N22" i="179"/>
  <c r="M22" i="179"/>
  <c r="L22" i="179"/>
  <c r="K22" i="179"/>
  <c r="J22" i="179"/>
  <c r="I22" i="179"/>
  <c r="H22" i="179"/>
  <c r="G22" i="179"/>
  <c r="F22" i="179"/>
  <c r="E22" i="179"/>
  <c r="C22" i="179"/>
  <c r="S21" i="179"/>
  <c r="R21" i="179"/>
  <c r="Q21" i="179"/>
  <c r="P21" i="179"/>
  <c r="O21" i="179"/>
  <c r="N21" i="179"/>
  <c r="M21" i="179"/>
  <c r="L21" i="179"/>
  <c r="K21" i="179"/>
  <c r="J21" i="179"/>
  <c r="I21" i="179"/>
  <c r="H21" i="179"/>
  <c r="G21" i="179"/>
  <c r="F21" i="179"/>
  <c r="E21" i="179"/>
  <c r="C21" i="179"/>
  <c r="S20" i="179"/>
  <c r="R20" i="179"/>
  <c r="Q20" i="179"/>
  <c r="P20" i="179"/>
  <c r="O20" i="179"/>
  <c r="N20" i="179"/>
  <c r="M20" i="179"/>
  <c r="L20" i="179"/>
  <c r="K20" i="179"/>
  <c r="J20" i="179"/>
  <c r="I20" i="179"/>
  <c r="H20" i="179"/>
  <c r="G20" i="179"/>
  <c r="F20" i="179"/>
  <c r="E20" i="179"/>
  <c r="C20" i="179"/>
  <c r="S19" i="179"/>
  <c r="R19" i="179"/>
  <c r="Q19" i="179"/>
  <c r="P19" i="179"/>
  <c r="O19" i="179"/>
  <c r="N19" i="179"/>
  <c r="M19" i="179"/>
  <c r="L19" i="179"/>
  <c r="K19" i="179"/>
  <c r="J19" i="179"/>
  <c r="I19" i="179"/>
  <c r="H19" i="179"/>
  <c r="G19" i="179"/>
  <c r="F19" i="179"/>
  <c r="E19" i="179"/>
  <c r="C19" i="179"/>
  <c r="S18" i="179"/>
  <c r="R18" i="179"/>
  <c r="Q18" i="179"/>
  <c r="P18" i="179"/>
  <c r="O18" i="179"/>
  <c r="N18" i="179"/>
  <c r="M18" i="179"/>
  <c r="L18" i="179"/>
  <c r="K18" i="179"/>
  <c r="J18" i="179"/>
  <c r="I18" i="179"/>
  <c r="H18" i="179"/>
  <c r="G18" i="179"/>
  <c r="F18" i="179"/>
  <c r="E18" i="179"/>
  <c r="C18" i="179"/>
  <c r="S17" i="179"/>
  <c r="R17" i="179"/>
  <c r="Q17" i="179"/>
  <c r="P17" i="179"/>
  <c r="O17" i="179"/>
  <c r="N17" i="179"/>
  <c r="M17" i="179"/>
  <c r="L17" i="179"/>
  <c r="K17" i="179"/>
  <c r="J17" i="179"/>
  <c r="I17" i="179"/>
  <c r="H17" i="179"/>
  <c r="G17" i="179"/>
  <c r="F17" i="179"/>
  <c r="E17" i="179"/>
  <c r="C17" i="179"/>
  <c r="S16" i="179"/>
  <c r="R16" i="179"/>
  <c r="Q16" i="179"/>
  <c r="P16" i="179"/>
  <c r="O16" i="179"/>
  <c r="N16" i="179"/>
  <c r="M16" i="179"/>
  <c r="L16" i="179"/>
  <c r="K16" i="179"/>
  <c r="J16" i="179"/>
  <c r="I16" i="179"/>
  <c r="H16" i="179"/>
  <c r="G16" i="179"/>
  <c r="F16" i="179"/>
  <c r="E16" i="179"/>
  <c r="C16" i="179"/>
  <c r="S15" i="179"/>
  <c r="R15" i="179"/>
  <c r="Q15" i="179"/>
  <c r="P15" i="179"/>
  <c r="O15" i="179"/>
  <c r="N15" i="179"/>
  <c r="M15" i="179"/>
  <c r="L15" i="179"/>
  <c r="K15" i="179"/>
  <c r="J15" i="179"/>
  <c r="I15" i="179"/>
  <c r="H15" i="179"/>
  <c r="G15" i="179"/>
  <c r="F15" i="179"/>
  <c r="E15" i="179"/>
  <c r="C15" i="179"/>
  <c r="S14" i="179"/>
  <c r="R14" i="179"/>
  <c r="Q14" i="179"/>
  <c r="P14" i="179"/>
  <c r="O14" i="179"/>
  <c r="N14" i="179"/>
  <c r="M14" i="179"/>
  <c r="L14" i="179"/>
  <c r="K14" i="179"/>
  <c r="J14" i="179"/>
  <c r="I14" i="179"/>
  <c r="H14" i="179"/>
  <c r="G14" i="179"/>
  <c r="F14" i="179"/>
  <c r="E14" i="179"/>
  <c r="C14" i="179"/>
  <c r="S13" i="179"/>
  <c r="R13" i="179"/>
  <c r="Q13" i="179"/>
  <c r="P13" i="179"/>
  <c r="O13" i="179"/>
  <c r="N13" i="179"/>
  <c r="M13" i="179"/>
  <c r="L13" i="179"/>
  <c r="K13" i="179"/>
  <c r="J13" i="179"/>
  <c r="I13" i="179"/>
  <c r="H13" i="179"/>
  <c r="G13" i="179"/>
  <c r="F13" i="179"/>
  <c r="E13" i="179"/>
  <c r="C13" i="179"/>
  <c r="S10" i="179"/>
  <c r="R10" i="179"/>
  <c r="Q10" i="179"/>
  <c r="P10" i="179"/>
  <c r="O10" i="179"/>
  <c r="N10" i="179"/>
  <c r="M10" i="179"/>
  <c r="L10" i="179"/>
  <c r="K10" i="179"/>
  <c r="J10" i="179"/>
  <c r="I10" i="179"/>
  <c r="H10" i="179"/>
  <c r="G10" i="179"/>
  <c r="F10" i="179"/>
  <c r="E10" i="179"/>
  <c r="C10" i="179"/>
  <c r="S8" i="179"/>
  <c r="R8" i="179"/>
  <c r="Q8" i="179"/>
  <c r="P8" i="179"/>
  <c r="O8" i="179"/>
  <c r="N8" i="179"/>
  <c r="M8" i="179"/>
  <c r="L8" i="179"/>
  <c r="K8" i="179"/>
  <c r="J8" i="179"/>
  <c r="I8" i="179"/>
  <c r="H8" i="179"/>
  <c r="G8" i="179"/>
  <c r="F8" i="179"/>
  <c r="E8" i="179"/>
  <c r="C8" i="179"/>
  <c r="S25" i="177"/>
  <c r="R25" i="177"/>
  <c r="Q25" i="177"/>
  <c r="P25" i="177"/>
  <c r="O25" i="177"/>
  <c r="N25" i="177"/>
  <c r="M25" i="177"/>
  <c r="L25" i="177"/>
  <c r="K25" i="177"/>
  <c r="J25" i="177"/>
  <c r="I25" i="177"/>
  <c r="H25" i="177"/>
  <c r="G25" i="177"/>
  <c r="F25" i="177"/>
  <c r="C25" i="177"/>
  <c r="S24" i="177"/>
  <c r="R24" i="177"/>
  <c r="Q24" i="177"/>
  <c r="P24" i="177"/>
  <c r="O24" i="177"/>
  <c r="N24" i="177"/>
  <c r="M24" i="177"/>
  <c r="L24" i="177"/>
  <c r="K24" i="177"/>
  <c r="J24" i="177"/>
  <c r="I24" i="177"/>
  <c r="H24" i="177"/>
  <c r="G24" i="177"/>
  <c r="F24" i="177"/>
  <c r="C24" i="177"/>
  <c r="C22" i="177"/>
  <c r="S19" i="177"/>
  <c r="R19" i="177"/>
  <c r="Q19" i="177"/>
  <c r="P19" i="177"/>
  <c r="O19" i="177"/>
  <c r="N19" i="177"/>
  <c r="M19" i="177"/>
  <c r="L19" i="177"/>
  <c r="K19" i="177"/>
  <c r="J19" i="177"/>
  <c r="I19" i="177"/>
  <c r="H19" i="177"/>
  <c r="G19" i="177"/>
  <c r="F19" i="177"/>
  <c r="C19" i="177"/>
  <c r="S18" i="177"/>
  <c r="R18" i="177"/>
  <c r="Q18" i="177"/>
  <c r="P18" i="177"/>
  <c r="O18" i="177"/>
  <c r="N18" i="177"/>
  <c r="M18" i="177"/>
  <c r="L18" i="177"/>
  <c r="K18" i="177"/>
  <c r="J18" i="177"/>
  <c r="I18" i="177"/>
  <c r="H18" i="177"/>
  <c r="G18" i="177"/>
  <c r="F18" i="177"/>
  <c r="C18" i="177"/>
  <c r="S17" i="177"/>
  <c r="R17" i="177"/>
  <c r="Q17" i="177"/>
  <c r="P17" i="177"/>
  <c r="O17" i="177"/>
  <c r="N17" i="177"/>
  <c r="M17" i="177"/>
  <c r="L17" i="177"/>
  <c r="K17" i="177"/>
  <c r="J17" i="177"/>
  <c r="I17" i="177"/>
  <c r="H17" i="177"/>
  <c r="G17" i="177"/>
  <c r="F17" i="177"/>
  <c r="C17" i="177"/>
  <c r="S16" i="177"/>
  <c r="R16" i="177"/>
  <c r="Q16" i="177"/>
  <c r="P16" i="177"/>
  <c r="O16" i="177"/>
  <c r="N16" i="177"/>
  <c r="M16" i="177"/>
  <c r="L16" i="177"/>
  <c r="K16" i="177"/>
  <c r="J16" i="177"/>
  <c r="I16" i="177"/>
  <c r="H16" i="177"/>
  <c r="G16" i="177"/>
  <c r="F16" i="177"/>
  <c r="C16" i="177"/>
  <c r="S15" i="177"/>
  <c r="R15" i="177"/>
  <c r="Q15" i="177"/>
  <c r="P15" i="177"/>
  <c r="O15" i="177"/>
  <c r="N15" i="177"/>
  <c r="M15" i="177"/>
  <c r="L15" i="177"/>
  <c r="K15" i="177"/>
  <c r="J15" i="177"/>
  <c r="I15" i="177"/>
  <c r="H15" i="177"/>
  <c r="G15" i="177"/>
  <c r="F15" i="177"/>
  <c r="C15" i="177"/>
  <c r="S14" i="177"/>
  <c r="R14" i="177"/>
  <c r="Q14" i="177"/>
  <c r="P14" i="177"/>
  <c r="O14" i="177"/>
  <c r="N14" i="177"/>
  <c r="M14" i="177"/>
  <c r="L14" i="177"/>
  <c r="K14" i="177"/>
  <c r="J14" i="177"/>
  <c r="I14" i="177"/>
  <c r="H14" i="177"/>
  <c r="G14" i="177"/>
  <c r="F14" i="177"/>
  <c r="C14" i="177"/>
  <c r="S13" i="177"/>
  <c r="R13" i="177"/>
  <c r="Q13" i="177"/>
  <c r="P13" i="177"/>
  <c r="O13" i="177"/>
  <c r="N13" i="177"/>
  <c r="M13" i="177"/>
  <c r="L13" i="177"/>
  <c r="K13" i="177"/>
  <c r="J13" i="177"/>
  <c r="I13" i="177"/>
  <c r="H13" i="177"/>
  <c r="G13" i="177"/>
  <c r="F13" i="177"/>
  <c r="C13" i="177"/>
  <c r="S12" i="177"/>
  <c r="R12" i="177"/>
  <c r="Q12" i="177"/>
  <c r="P12" i="177"/>
  <c r="O12" i="177"/>
  <c r="N12" i="177"/>
  <c r="M12" i="177"/>
  <c r="L12" i="177"/>
  <c r="K12" i="177"/>
  <c r="J12" i="177"/>
  <c r="I12" i="177"/>
  <c r="H12" i="177"/>
  <c r="G12" i="177"/>
  <c r="F12" i="177"/>
  <c r="C12" i="177"/>
  <c r="S11" i="177"/>
  <c r="R11" i="177"/>
  <c r="Q11" i="177"/>
  <c r="P11" i="177"/>
  <c r="O11" i="177"/>
  <c r="N11" i="177"/>
  <c r="M11" i="177"/>
  <c r="L11" i="177"/>
  <c r="K11" i="177"/>
  <c r="J11" i="177"/>
  <c r="I11" i="177"/>
  <c r="H11" i="177"/>
  <c r="G11" i="177"/>
  <c r="F11" i="177"/>
  <c r="C11" i="177"/>
  <c r="S10" i="177"/>
  <c r="R10" i="177"/>
  <c r="Q10" i="177"/>
  <c r="P10" i="177"/>
  <c r="O10" i="177"/>
  <c r="N10" i="177"/>
  <c r="M10" i="177"/>
  <c r="L10" i="177"/>
  <c r="K10" i="177"/>
  <c r="J10" i="177"/>
  <c r="I10" i="177"/>
  <c r="H10" i="177"/>
  <c r="G10" i="177"/>
  <c r="F10" i="177"/>
  <c r="C10" i="177"/>
  <c r="S9" i="177"/>
  <c r="R9" i="177"/>
  <c r="Q9" i="177"/>
  <c r="P9" i="177"/>
  <c r="O9" i="177"/>
  <c r="N9" i="177"/>
  <c r="M9" i="177"/>
  <c r="L9" i="177"/>
  <c r="K9" i="177"/>
  <c r="J9" i="177"/>
  <c r="I9" i="177"/>
  <c r="H9" i="177"/>
  <c r="G9" i="177"/>
  <c r="F9" i="177"/>
  <c r="C9" i="177"/>
  <c r="S6" i="177"/>
  <c r="R6" i="177"/>
  <c r="Q6" i="177"/>
  <c r="P6" i="177"/>
  <c r="O6" i="177"/>
  <c r="N6" i="177"/>
  <c r="M6" i="177"/>
  <c r="L6" i="177"/>
  <c r="K6" i="177"/>
  <c r="J6" i="177"/>
  <c r="I6" i="177"/>
  <c r="H6" i="177"/>
  <c r="G6" i="177"/>
  <c r="F6" i="177"/>
  <c r="C6" i="177"/>
  <c r="C4" i="177"/>
  <c r="S39" i="176"/>
  <c r="R39" i="176"/>
  <c r="Q39" i="176"/>
  <c r="P39" i="176"/>
  <c r="O39" i="176"/>
  <c r="N39" i="176"/>
  <c r="M39" i="176"/>
  <c r="L39" i="176"/>
  <c r="K39" i="176"/>
  <c r="J39" i="176"/>
  <c r="I39" i="176"/>
  <c r="H39" i="176"/>
  <c r="G39" i="176"/>
  <c r="F39" i="176"/>
  <c r="S38" i="176"/>
  <c r="R38" i="176"/>
  <c r="Q38" i="176"/>
  <c r="P38" i="176"/>
  <c r="O38" i="176"/>
  <c r="N38" i="176"/>
  <c r="M38" i="176"/>
  <c r="L38" i="176"/>
  <c r="K38" i="176"/>
  <c r="J38" i="176"/>
  <c r="I38" i="176"/>
  <c r="H38" i="176"/>
  <c r="G38" i="176"/>
  <c r="F38" i="176"/>
  <c r="C38" i="176"/>
  <c r="S37" i="176"/>
  <c r="R37" i="176"/>
  <c r="Q37" i="176"/>
  <c r="P37" i="176"/>
  <c r="O37" i="176"/>
  <c r="N37" i="176"/>
  <c r="M37" i="176"/>
  <c r="L37" i="176"/>
  <c r="K37" i="176"/>
  <c r="J37" i="176"/>
  <c r="I37" i="176"/>
  <c r="H37" i="176"/>
  <c r="G37" i="176"/>
  <c r="F37" i="176"/>
  <c r="C37" i="176"/>
  <c r="S36" i="176"/>
  <c r="R36" i="176"/>
  <c r="Q36" i="176"/>
  <c r="P36" i="176"/>
  <c r="O36" i="176"/>
  <c r="N36" i="176"/>
  <c r="M36" i="176"/>
  <c r="L36" i="176"/>
  <c r="K36" i="176"/>
  <c r="J36" i="176"/>
  <c r="I36" i="176"/>
  <c r="H36" i="176"/>
  <c r="G36" i="176"/>
  <c r="F36" i="176"/>
  <c r="C36" i="176"/>
  <c r="S35" i="176"/>
  <c r="R35" i="176"/>
  <c r="Q35" i="176"/>
  <c r="P35" i="176"/>
  <c r="O35" i="176"/>
  <c r="N35" i="176"/>
  <c r="M35" i="176"/>
  <c r="L35" i="176"/>
  <c r="K35" i="176"/>
  <c r="J35" i="176"/>
  <c r="I35" i="176"/>
  <c r="H35" i="176"/>
  <c r="G35" i="176"/>
  <c r="F35" i="176"/>
  <c r="C35" i="176"/>
  <c r="S34" i="176"/>
  <c r="R34" i="176"/>
  <c r="Q34" i="176"/>
  <c r="P34" i="176"/>
  <c r="O34" i="176"/>
  <c r="N34" i="176"/>
  <c r="M34" i="176"/>
  <c r="L34" i="176"/>
  <c r="K34" i="176"/>
  <c r="J34" i="176"/>
  <c r="I34" i="176"/>
  <c r="H34" i="176"/>
  <c r="G34" i="176"/>
  <c r="F34" i="176"/>
  <c r="C34" i="176"/>
  <c r="S33" i="176"/>
  <c r="R33" i="176"/>
  <c r="Q33" i="176"/>
  <c r="P33" i="176"/>
  <c r="O33" i="176"/>
  <c r="N33" i="176"/>
  <c r="M33" i="176"/>
  <c r="L33" i="176"/>
  <c r="K33" i="176"/>
  <c r="J33" i="176"/>
  <c r="I33" i="176"/>
  <c r="H33" i="176"/>
  <c r="G33" i="176"/>
  <c r="F33" i="176"/>
  <c r="C33" i="176"/>
  <c r="S32" i="176"/>
  <c r="R32" i="176"/>
  <c r="Q32" i="176"/>
  <c r="P32" i="176"/>
  <c r="O32" i="176"/>
  <c r="N32" i="176"/>
  <c r="M32" i="176"/>
  <c r="L32" i="176"/>
  <c r="K32" i="176"/>
  <c r="J32" i="176"/>
  <c r="I32" i="176"/>
  <c r="H32" i="176"/>
  <c r="G32" i="176"/>
  <c r="F32" i="176"/>
  <c r="C32" i="176"/>
  <c r="S31" i="176"/>
  <c r="R31" i="176"/>
  <c r="Q31" i="176"/>
  <c r="P31" i="176"/>
  <c r="O31" i="176"/>
  <c r="N31" i="176"/>
  <c r="M31" i="176"/>
  <c r="L31" i="176"/>
  <c r="K31" i="176"/>
  <c r="J31" i="176"/>
  <c r="I31" i="176"/>
  <c r="H31" i="176"/>
  <c r="G31" i="176"/>
  <c r="F31" i="176"/>
  <c r="C31" i="176"/>
  <c r="S30" i="176"/>
  <c r="R30" i="176"/>
  <c r="Q30" i="176"/>
  <c r="P30" i="176"/>
  <c r="O30" i="176"/>
  <c r="N30" i="176"/>
  <c r="M30" i="176"/>
  <c r="L30" i="176"/>
  <c r="K30" i="176"/>
  <c r="J30" i="176"/>
  <c r="I30" i="176"/>
  <c r="H30" i="176"/>
  <c r="G30" i="176"/>
  <c r="F30" i="176"/>
  <c r="C30" i="176"/>
  <c r="S29" i="176"/>
  <c r="R29" i="176"/>
  <c r="Q29" i="176"/>
  <c r="P29" i="176"/>
  <c r="O29" i="176"/>
  <c r="N29" i="176"/>
  <c r="M29" i="176"/>
  <c r="L29" i="176"/>
  <c r="K29" i="176"/>
  <c r="J29" i="176"/>
  <c r="I29" i="176"/>
  <c r="H29" i="176"/>
  <c r="G29" i="176"/>
  <c r="F29" i="176"/>
  <c r="C29" i="176"/>
  <c r="S28" i="176"/>
  <c r="R28" i="176"/>
  <c r="Q28" i="176"/>
  <c r="P28" i="176"/>
  <c r="O28" i="176"/>
  <c r="N28" i="176"/>
  <c r="M28" i="176"/>
  <c r="L28" i="176"/>
  <c r="K28" i="176"/>
  <c r="J28" i="176"/>
  <c r="I28" i="176"/>
  <c r="H28" i="176"/>
  <c r="G28" i="176"/>
  <c r="F28" i="176"/>
  <c r="C28" i="176"/>
  <c r="S27" i="176"/>
  <c r="R27" i="176"/>
  <c r="Q27" i="176"/>
  <c r="P27" i="176"/>
  <c r="O27" i="176"/>
  <c r="N27" i="176"/>
  <c r="M27" i="176"/>
  <c r="L27" i="176"/>
  <c r="K27" i="176"/>
  <c r="J27" i="176"/>
  <c r="I27" i="176"/>
  <c r="H27" i="176"/>
  <c r="G27" i="176"/>
  <c r="F27" i="176"/>
  <c r="C27" i="176"/>
  <c r="S26" i="176"/>
  <c r="R26" i="176"/>
  <c r="Q26" i="176"/>
  <c r="P26" i="176"/>
  <c r="O26" i="176"/>
  <c r="N26" i="176"/>
  <c r="M26" i="176"/>
  <c r="L26" i="176"/>
  <c r="K26" i="176"/>
  <c r="J26" i="176"/>
  <c r="I26" i="176"/>
  <c r="H26" i="176"/>
  <c r="G26" i="176"/>
  <c r="F26" i="176"/>
  <c r="C26" i="176"/>
  <c r="S25" i="176"/>
  <c r="R25" i="176"/>
  <c r="Q25" i="176"/>
  <c r="P25" i="176"/>
  <c r="O25" i="176"/>
  <c r="N25" i="176"/>
  <c r="M25" i="176"/>
  <c r="L25" i="176"/>
  <c r="K25" i="176"/>
  <c r="J25" i="176"/>
  <c r="I25" i="176"/>
  <c r="H25" i="176"/>
  <c r="G25" i="176"/>
  <c r="F25" i="176"/>
  <c r="C25" i="176"/>
  <c r="S24" i="176"/>
  <c r="R24" i="176"/>
  <c r="Q24" i="176"/>
  <c r="P24" i="176"/>
  <c r="O24" i="176"/>
  <c r="N24" i="176"/>
  <c r="M24" i="176"/>
  <c r="L24" i="176"/>
  <c r="K24" i="176"/>
  <c r="J24" i="176"/>
  <c r="I24" i="176"/>
  <c r="H24" i="176"/>
  <c r="G24" i="176"/>
  <c r="F24" i="176"/>
  <c r="C24" i="176"/>
  <c r="S23" i="176"/>
  <c r="R23" i="176"/>
  <c r="Q23" i="176"/>
  <c r="P23" i="176"/>
  <c r="O23" i="176"/>
  <c r="N23" i="176"/>
  <c r="M23" i="176"/>
  <c r="L23" i="176"/>
  <c r="K23" i="176"/>
  <c r="J23" i="176"/>
  <c r="I23" i="176"/>
  <c r="H23" i="176"/>
  <c r="G23" i="176"/>
  <c r="F23" i="176"/>
  <c r="C23" i="176"/>
  <c r="S22" i="176"/>
  <c r="R22" i="176"/>
  <c r="Q22" i="176"/>
  <c r="P22" i="176"/>
  <c r="O22" i="176"/>
  <c r="N22" i="176"/>
  <c r="M22" i="176"/>
  <c r="L22" i="176"/>
  <c r="K22" i="176"/>
  <c r="J22" i="176"/>
  <c r="I22" i="176"/>
  <c r="H22" i="176"/>
  <c r="G22" i="176"/>
  <c r="F22" i="176"/>
  <c r="C22" i="176"/>
  <c r="S21" i="176"/>
  <c r="R21" i="176"/>
  <c r="Q21" i="176"/>
  <c r="P21" i="176"/>
  <c r="O21" i="176"/>
  <c r="N21" i="176"/>
  <c r="M21" i="176"/>
  <c r="L21" i="176"/>
  <c r="K21" i="176"/>
  <c r="J21" i="176"/>
  <c r="I21" i="176"/>
  <c r="H21" i="176"/>
  <c r="G21" i="176"/>
  <c r="F21" i="176"/>
  <c r="C21" i="176"/>
  <c r="S20" i="176"/>
  <c r="R20" i="176"/>
  <c r="Q20" i="176"/>
  <c r="P20" i="176"/>
  <c r="O20" i="176"/>
  <c r="N20" i="176"/>
  <c r="M20" i="176"/>
  <c r="L20" i="176"/>
  <c r="K20" i="176"/>
  <c r="J20" i="176"/>
  <c r="I20" i="176"/>
  <c r="H20" i="176"/>
  <c r="G20" i="176"/>
  <c r="F20" i="176"/>
  <c r="C20" i="176"/>
  <c r="S19" i="176"/>
  <c r="R19" i="176"/>
  <c r="Q19" i="176"/>
  <c r="P19" i="176"/>
  <c r="O19" i="176"/>
  <c r="N19" i="176"/>
  <c r="M19" i="176"/>
  <c r="L19" i="176"/>
  <c r="K19" i="176"/>
  <c r="J19" i="176"/>
  <c r="I19" i="176"/>
  <c r="H19" i="176"/>
  <c r="G19" i="176"/>
  <c r="F19" i="176"/>
  <c r="C19" i="176"/>
  <c r="S18" i="176"/>
  <c r="R18" i="176"/>
  <c r="Q18" i="176"/>
  <c r="P18" i="176"/>
  <c r="O18" i="176"/>
  <c r="N18" i="176"/>
  <c r="M18" i="176"/>
  <c r="L18" i="176"/>
  <c r="K18" i="176"/>
  <c r="J18" i="176"/>
  <c r="I18" i="176"/>
  <c r="H18" i="176"/>
  <c r="G18" i="176"/>
  <c r="F18" i="176"/>
  <c r="C18" i="176"/>
  <c r="S17" i="176"/>
  <c r="R17" i="176"/>
  <c r="Q17" i="176"/>
  <c r="P17" i="176"/>
  <c r="O17" i="176"/>
  <c r="N17" i="176"/>
  <c r="M17" i="176"/>
  <c r="L17" i="176"/>
  <c r="K17" i="176"/>
  <c r="J17" i="176"/>
  <c r="I17" i="176"/>
  <c r="H17" i="176"/>
  <c r="G17" i="176"/>
  <c r="F17" i="176"/>
  <c r="C17" i="176"/>
  <c r="S16" i="176"/>
  <c r="R16" i="176"/>
  <c r="Q16" i="176"/>
  <c r="P16" i="176"/>
  <c r="O16" i="176"/>
  <c r="N16" i="176"/>
  <c r="M16" i="176"/>
  <c r="L16" i="176"/>
  <c r="K16" i="176"/>
  <c r="J16" i="176"/>
  <c r="I16" i="176"/>
  <c r="H16" i="176"/>
  <c r="G16" i="176"/>
  <c r="F16" i="176"/>
  <c r="C16" i="176"/>
  <c r="S15" i="176"/>
  <c r="R15" i="176"/>
  <c r="Q15" i="176"/>
  <c r="P15" i="176"/>
  <c r="O15" i="176"/>
  <c r="N15" i="176"/>
  <c r="M15" i="176"/>
  <c r="L15" i="176"/>
  <c r="K15" i="176"/>
  <c r="J15" i="176"/>
  <c r="I15" i="176"/>
  <c r="H15" i="176"/>
  <c r="G15" i="176"/>
  <c r="F15" i="176"/>
  <c r="C15" i="176"/>
  <c r="S14" i="176"/>
  <c r="R14" i="176"/>
  <c r="Q14" i="176"/>
  <c r="P14" i="176"/>
  <c r="O14" i="176"/>
  <c r="N14" i="176"/>
  <c r="M14" i="176"/>
  <c r="L14" i="176"/>
  <c r="K14" i="176"/>
  <c r="J14" i="176"/>
  <c r="I14" i="176"/>
  <c r="H14" i="176"/>
  <c r="G14" i="176"/>
  <c r="F14" i="176"/>
  <c r="C14" i="176"/>
  <c r="S12" i="176"/>
  <c r="R12" i="176"/>
  <c r="Q12" i="176"/>
  <c r="P12" i="176"/>
  <c r="O12" i="176"/>
  <c r="N12" i="176"/>
  <c r="M12" i="176"/>
  <c r="L12" i="176"/>
  <c r="K12" i="176"/>
  <c r="J12" i="176"/>
  <c r="I12" i="176"/>
  <c r="H12" i="176"/>
  <c r="G12" i="176"/>
  <c r="F12" i="176"/>
  <c r="C12" i="176"/>
  <c r="S11" i="176"/>
  <c r="R11" i="176"/>
  <c r="Q11" i="176"/>
  <c r="P11" i="176"/>
  <c r="O11" i="176"/>
  <c r="N11" i="176"/>
  <c r="M11" i="176"/>
  <c r="L11" i="176"/>
  <c r="K11" i="176"/>
  <c r="J11" i="176"/>
  <c r="I11" i="176"/>
  <c r="H11" i="176"/>
  <c r="G11" i="176"/>
  <c r="F11" i="176"/>
  <c r="C11" i="176"/>
  <c r="S10" i="176"/>
  <c r="R10" i="176"/>
  <c r="Q10" i="176"/>
  <c r="P10" i="176"/>
  <c r="O10" i="176"/>
  <c r="N10" i="176"/>
  <c r="M10" i="176"/>
  <c r="L10" i="176"/>
  <c r="K10" i="176"/>
  <c r="J10" i="176"/>
  <c r="I10" i="176"/>
  <c r="H10" i="176"/>
  <c r="G10" i="176"/>
  <c r="F10" i="176"/>
  <c r="C10" i="176"/>
  <c r="S9" i="176"/>
  <c r="R9" i="176"/>
  <c r="Q9" i="176"/>
  <c r="P9" i="176"/>
  <c r="O9" i="176"/>
  <c r="N9" i="176"/>
  <c r="M9" i="176"/>
  <c r="L9" i="176"/>
  <c r="K9" i="176"/>
  <c r="J9" i="176"/>
  <c r="I9" i="176"/>
  <c r="H9" i="176"/>
  <c r="G9" i="176"/>
  <c r="F9" i="176"/>
  <c r="C9" i="176"/>
  <c r="S8" i="176"/>
  <c r="R8" i="176"/>
  <c r="Q8" i="176"/>
  <c r="P8" i="176"/>
  <c r="O8" i="176"/>
  <c r="N8" i="176"/>
  <c r="M8" i="176"/>
  <c r="L8" i="176"/>
  <c r="K8" i="176"/>
  <c r="J8" i="176"/>
  <c r="I8" i="176"/>
  <c r="H8" i="176"/>
  <c r="G8" i="176"/>
  <c r="F8" i="176"/>
  <c r="C8" i="176"/>
  <c r="C4" i="176"/>
  <c r="S37" i="175"/>
  <c r="R37" i="175"/>
  <c r="Q37" i="175"/>
  <c r="P37" i="175"/>
  <c r="O37" i="175"/>
  <c r="N37" i="175"/>
  <c r="M37" i="175"/>
  <c r="L37" i="175"/>
  <c r="K37" i="175"/>
  <c r="J37" i="175"/>
  <c r="I37" i="175"/>
  <c r="H37" i="175"/>
  <c r="G37" i="175"/>
  <c r="F37" i="175"/>
  <c r="C37" i="175"/>
  <c r="S36" i="175"/>
  <c r="R36" i="175"/>
  <c r="Q36" i="175"/>
  <c r="P36" i="175"/>
  <c r="O36" i="175"/>
  <c r="N36" i="175"/>
  <c r="M36" i="175"/>
  <c r="L36" i="175"/>
  <c r="K36" i="175"/>
  <c r="J36" i="175"/>
  <c r="I36" i="175"/>
  <c r="H36" i="175"/>
  <c r="G36" i="175"/>
  <c r="F36" i="175"/>
  <c r="C36" i="175"/>
  <c r="S35" i="175"/>
  <c r="R35" i="175"/>
  <c r="Q35" i="175"/>
  <c r="P35" i="175"/>
  <c r="O35" i="175"/>
  <c r="N35" i="175"/>
  <c r="M35" i="175"/>
  <c r="L35" i="175"/>
  <c r="K35" i="175"/>
  <c r="J35" i="175"/>
  <c r="I35" i="175"/>
  <c r="H35" i="175"/>
  <c r="G35" i="175"/>
  <c r="F35" i="175"/>
  <c r="C35" i="175"/>
  <c r="S34" i="175"/>
  <c r="R34" i="175"/>
  <c r="Q34" i="175"/>
  <c r="P34" i="175"/>
  <c r="O34" i="175"/>
  <c r="N34" i="175"/>
  <c r="M34" i="175"/>
  <c r="L34" i="175"/>
  <c r="K34" i="175"/>
  <c r="J34" i="175"/>
  <c r="I34" i="175"/>
  <c r="H34" i="175"/>
  <c r="G34" i="175"/>
  <c r="F34" i="175"/>
  <c r="C34" i="175"/>
  <c r="S33" i="175"/>
  <c r="R33" i="175"/>
  <c r="Q33" i="175"/>
  <c r="P33" i="175"/>
  <c r="O33" i="175"/>
  <c r="N33" i="175"/>
  <c r="M33" i="175"/>
  <c r="L33" i="175"/>
  <c r="K33" i="175"/>
  <c r="J33" i="175"/>
  <c r="I33" i="175"/>
  <c r="H33" i="175"/>
  <c r="G33" i="175"/>
  <c r="F33" i="175"/>
  <c r="C33" i="175"/>
  <c r="S32" i="175"/>
  <c r="R32" i="175"/>
  <c r="Q32" i="175"/>
  <c r="P32" i="175"/>
  <c r="O32" i="175"/>
  <c r="N32" i="175"/>
  <c r="M32" i="175"/>
  <c r="L32" i="175"/>
  <c r="K32" i="175"/>
  <c r="J32" i="175"/>
  <c r="I32" i="175"/>
  <c r="H32" i="175"/>
  <c r="G32" i="175"/>
  <c r="F32" i="175"/>
  <c r="C32" i="175"/>
  <c r="S31" i="175"/>
  <c r="R31" i="175"/>
  <c r="Q31" i="175"/>
  <c r="P31" i="175"/>
  <c r="O31" i="175"/>
  <c r="N31" i="175"/>
  <c r="M31" i="175"/>
  <c r="L31" i="175"/>
  <c r="K31" i="175"/>
  <c r="J31" i="175"/>
  <c r="I31" i="175"/>
  <c r="H31" i="175"/>
  <c r="G31" i="175"/>
  <c r="F31" i="175"/>
  <c r="C31" i="175"/>
  <c r="S30" i="175"/>
  <c r="R30" i="175"/>
  <c r="Q30" i="175"/>
  <c r="P30" i="175"/>
  <c r="O30" i="175"/>
  <c r="N30" i="175"/>
  <c r="M30" i="175"/>
  <c r="L30" i="175"/>
  <c r="K30" i="175"/>
  <c r="J30" i="175"/>
  <c r="I30" i="175"/>
  <c r="H30" i="175"/>
  <c r="G30" i="175"/>
  <c r="F30" i="175"/>
  <c r="C30" i="175"/>
  <c r="S29" i="175"/>
  <c r="R29" i="175"/>
  <c r="Q29" i="175"/>
  <c r="P29" i="175"/>
  <c r="O29" i="175"/>
  <c r="N29" i="175"/>
  <c r="M29" i="175"/>
  <c r="L29" i="175"/>
  <c r="K29" i="175"/>
  <c r="J29" i="175"/>
  <c r="I29" i="175"/>
  <c r="H29" i="175"/>
  <c r="G29" i="175"/>
  <c r="F29" i="175"/>
  <c r="C29" i="175"/>
  <c r="S28" i="175"/>
  <c r="R28" i="175"/>
  <c r="Q28" i="175"/>
  <c r="P28" i="175"/>
  <c r="O28" i="175"/>
  <c r="N28" i="175"/>
  <c r="M28" i="175"/>
  <c r="L28" i="175"/>
  <c r="K28" i="175"/>
  <c r="J28" i="175"/>
  <c r="I28" i="175"/>
  <c r="H28" i="175"/>
  <c r="G28" i="175"/>
  <c r="F28" i="175"/>
  <c r="C28" i="175"/>
  <c r="S27" i="175"/>
  <c r="R27" i="175"/>
  <c r="Q27" i="175"/>
  <c r="P27" i="175"/>
  <c r="O27" i="175"/>
  <c r="N27" i="175"/>
  <c r="M27" i="175"/>
  <c r="L27" i="175"/>
  <c r="K27" i="175"/>
  <c r="J27" i="175"/>
  <c r="I27" i="175"/>
  <c r="H27" i="175"/>
  <c r="G27" i="175"/>
  <c r="F27" i="175"/>
  <c r="C27" i="175"/>
  <c r="S26" i="175"/>
  <c r="R26" i="175"/>
  <c r="Q26" i="175"/>
  <c r="P26" i="175"/>
  <c r="O26" i="175"/>
  <c r="N26" i="175"/>
  <c r="M26" i="175"/>
  <c r="L26" i="175"/>
  <c r="K26" i="175"/>
  <c r="J26" i="175"/>
  <c r="I26" i="175"/>
  <c r="H26" i="175"/>
  <c r="G26" i="175"/>
  <c r="F26" i="175"/>
  <c r="C26" i="175"/>
  <c r="S25" i="175"/>
  <c r="R25" i="175"/>
  <c r="Q25" i="175"/>
  <c r="P25" i="175"/>
  <c r="O25" i="175"/>
  <c r="N25" i="175"/>
  <c r="M25" i="175"/>
  <c r="L25" i="175"/>
  <c r="K25" i="175"/>
  <c r="J25" i="175"/>
  <c r="I25" i="175"/>
  <c r="H25" i="175"/>
  <c r="G25" i="175"/>
  <c r="F25" i="175"/>
  <c r="C25" i="175"/>
  <c r="S21" i="175"/>
  <c r="R21" i="175"/>
  <c r="Q21" i="175"/>
  <c r="P21" i="175"/>
  <c r="O21" i="175"/>
  <c r="N21" i="175"/>
  <c r="M21" i="175"/>
  <c r="L21" i="175"/>
  <c r="K21" i="175"/>
  <c r="J21" i="175"/>
  <c r="I21" i="175"/>
  <c r="H21" i="175"/>
  <c r="G21" i="175"/>
  <c r="F21" i="175"/>
  <c r="C21" i="175"/>
  <c r="S20" i="175"/>
  <c r="R20" i="175"/>
  <c r="Q20" i="175"/>
  <c r="P20" i="175"/>
  <c r="O20" i="175"/>
  <c r="N20" i="175"/>
  <c r="M20" i="175"/>
  <c r="L20" i="175"/>
  <c r="K20" i="175"/>
  <c r="J20" i="175"/>
  <c r="I20" i="175"/>
  <c r="H20" i="175"/>
  <c r="G20" i="175"/>
  <c r="F20" i="175"/>
  <c r="C20" i="175"/>
  <c r="S19" i="175"/>
  <c r="R19" i="175"/>
  <c r="Q19" i="175"/>
  <c r="P19" i="175"/>
  <c r="O19" i="175"/>
  <c r="N19" i="175"/>
  <c r="M19" i="175"/>
  <c r="L19" i="175"/>
  <c r="K19" i="175"/>
  <c r="J19" i="175"/>
  <c r="I19" i="175"/>
  <c r="H19" i="175"/>
  <c r="G19" i="175"/>
  <c r="F19" i="175"/>
  <c r="C19" i="175"/>
  <c r="S18" i="175"/>
  <c r="R18" i="175"/>
  <c r="Q18" i="175"/>
  <c r="P18" i="175"/>
  <c r="O18" i="175"/>
  <c r="N18" i="175"/>
  <c r="M18" i="175"/>
  <c r="L18" i="175"/>
  <c r="K18" i="175"/>
  <c r="J18" i="175"/>
  <c r="I18" i="175"/>
  <c r="H18" i="175"/>
  <c r="G18" i="175"/>
  <c r="F18" i="175"/>
  <c r="C18" i="175"/>
  <c r="S17" i="175"/>
  <c r="R17" i="175"/>
  <c r="Q17" i="175"/>
  <c r="P17" i="175"/>
  <c r="O17" i="175"/>
  <c r="N17" i="175"/>
  <c r="M17" i="175"/>
  <c r="L17" i="175"/>
  <c r="K17" i="175"/>
  <c r="J17" i="175"/>
  <c r="I17" i="175"/>
  <c r="H17" i="175"/>
  <c r="G17" i="175"/>
  <c r="F17" i="175"/>
  <c r="C17" i="175"/>
  <c r="S16" i="175"/>
  <c r="R16" i="175"/>
  <c r="Q16" i="175"/>
  <c r="P16" i="175"/>
  <c r="O16" i="175"/>
  <c r="N16" i="175"/>
  <c r="M16" i="175"/>
  <c r="L16" i="175"/>
  <c r="K16" i="175"/>
  <c r="J16" i="175"/>
  <c r="I16" i="175"/>
  <c r="H16" i="175"/>
  <c r="G16" i="175"/>
  <c r="F16" i="175"/>
  <c r="C16" i="175"/>
  <c r="S15" i="175"/>
  <c r="R15" i="175"/>
  <c r="Q15" i="175"/>
  <c r="P15" i="175"/>
  <c r="O15" i="175"/>
  <c r="N15" i="175"/>
  <c r="M15" i="175"/>
  <c r="L15" i="175"/>
  <c r="K15" i="175"/>
  <c r="J15" i="175"/>
  <c r="I15" i="175"/>
  <c r="H15" i="175"/>
  <c r="G15" i="175"/>
  <c r="F15" i="175"/>
  <c r="C15" i="175"/>
  <c r="S14" i="175"/>
  <c r="R14" i="175"/>
  <c r="Q14" i="175"/>
  <c r="P14" i="175"/>
  <c r="O14" i="175"/>
  <c r="N14" i="175"/>
  <c r="M14" i="175"/>
  <c r="L14" i="175"/>
  <c r="K14" i="175"/>
  <c r="J14" i="175"/>
  <c r="I14" i="175"/>
  <c r="H14" i="175"/>
  <c r="G14" i="175"/>
  <c r="F14" i="175"/>
  <c r="C14" i="175"/>
  <c r="S13" i="175"/>
  <c r="R13" i="175"/>
  <c r="Q13" i="175"/>
  <c r="P13" i="175"/>
  <c r="O13" i="175"/>
  <c r="N13" i="175"/>
  <c r="M13" i="175"/>
  <c r="L13" i="175"/>
  <c r="K13" i="175"/>
  <c r="J13" i="175"/>
  <c r="I13" i="175"/>
  <c r="H13" i="175"/>
  <c r="G13" i="175"/>
  <c r="F13" i="175"/>
  <c r="C13" i="175"/>
  <c r="S12" i="175"/>
  <c r="R12" i="175"/>
  <c r="Q12" i="175"/>
  <c r="P12" i="175"/>
  <c r="O12" i="175"/>
  <c r="N12" i="175"/>
  <c r="M12" i="175"/>
  <c r="L12" i="175"/>
  <c r="K12" i="175"/>
  <c r="J12" i="175"/>
  <c r="I12" i="175"/>
  <c r="H12" i="175"/>
  <c r="G12" i="175"/>
  <c r="F12" i="175"/>
  <c r="C12" i="175"/>
  <c r="S11" i="175"/>
  <c r="R11" i="175"/>
  <c r="Q11" i="175"/>
  <c r="P11" i="175"/>
  <c r="O11" i="175"/>
  <c r="N11" i="175"/>
  <c r="M11" i="175"/>
  <c r="L11" i="175"/>
  <c r="K11" i="175"/>
  <c r="J11" i="175"/>
  <c r="I11" i="175"/>
  <c r="H11" i="175"/>
  <c r="G11" i="175"/>
  <c r="F11" i="175"/>
  <c r="C11" i="175"/>
  <c r="S10" i="175"/>
  <c r="R10" i="175"/>
  <c r="Q10" i="175"/>
  <c r="P10" i="175"/>
  <c r="O10" i="175"/>
  <c r="N10" i="175"/>
  <c r="M10" i="175"/>
  <c r="L10" i="175"/>
  <c r="K10" i="175"/>
  <c r="J10" i="175"/>
  <c r="I10" i="175"/>
  <c r="H10" i="175"/>
  <c r="G10" i="175"/>
  <c r="F10" i="175"/>
  <c r="C10" i="175"/>
  <c r="S9" i="175"/>
  <c r="R9" i="175"/>
  <c r="Q9" i="175"/>
  <c r="P9" i="175"/>
  <c r="O9" i="175"/>
  <c r="N9" i="175"/>
  <c r="M9" i="175"/>
  <c r="L9" i="175"/>
  <c r="K9" i="175"/>
  <c r="J9" i="175"/>
  <c r="I9" i="175"/>
  <c r="H9" i="175"/>
  <c r="G9" i="175"/>
  <c r="F9" i="175"/>
  <c r="C9" i="175"/>
  <c r="S8" i="175"/>
  <c r="R8" i="175"/>
  <c r="Q8" i="175"/>
  <c r="P8" i="175"/>
  <c r="O8" i="175"/>
  <c r="N8" i="175"/>
  <c r="M8" i="175"/>
  <c r="L8" i="175"/>
  <c r="K8" i="175"/>
  <c r="J8" i="175"/>
  <c r="I8" i="175"/>
  <c r="H8" i="175"/>
  <c r="G8" i="175"/>
  <c r="F8" i="175"/>
  <c r="C8" i="175"/>
  <c r="S7" i="175"/>
  <c r="R7" i="175"/>
  <c r="Q7" i="175"/>
  <c r="P7" i="175"/>
  <c r="O7" i="175"/>
  <c r="N7" i="175"/>
  <c r="M7" i="175"/>
  <c r="L7" i="175"/>
  <c r="K7" i="175"/>
  <c r="J7" i="175"/>
  <c r="I7" i="175"/>
  <c r="H7" i="175"/>
  <c r="G7" i="175"/>
  <c r="F7" i="175"/>
  <c r="C7" i="175"/>
  <c r="S6" i="175"/>
  <c r="R6" i="175"/>
  <c r="Q6" i="175"/>
  <c r="P6" i="175"/>
  <c r="O6" i="175"/>
  <c r="N6" i="175"/>
  <c r="M6" i="175"/>
  <c r="L6" i="175"/>
  <c r="K6" i="175"/>
  <c r="J6" i="175"/>
  <c r="I6" i="175"/>
  <c r="H6" i="175"/>
  <c r="G6" i="175"/>
  <c r="F6" i="175"/>
  <c r="C6" i="175"/>
  <c r="C4" i="175"/>
  <c r="S32" i="174"/>
  <c r="R32" i="174"/>
  <c r="Q32" i="174"/>
  <c r="P32" i="174"/>
  <c r="O32" i="174"/>
  <c r="N32" i="174"/>
  <c r="M32" i="174"/>
  <c r="L32" i="174"/>
  <c r="K32" i="174"/>
  <c r="J32" i="174"/>
  <c r="I32" i="174"/>
  <c r="H32" i="174"/>
  <c r="G32" i="174"/>
  <c r="F32" i="174"/>
  <c r="C32" i="174"/>
  <c r="S31" i="174"/>
  <c r="R31" i="174"/>
  <c r="Q31" i="174"/>
  <c r="P31" i="174"/>
  <c r="O31" i="174"/>
  <c r="N31" i="174"/>
  <c r="M31" i="174"/>
  <c r="L31" i="174"/>
  <c r="K31" i="174"/>
  <c r="J31" i="174"/>
  <c r="I31" i="174"/>
  <c r="H31" i="174"/>
  <c r="G31" i="174"/>
  <c r="F31" i="174"/>
  <c r="C31" i="174"/>
  <c r="S30" i="174"/>
  <c r="R30" i="174"/>
  <c r="Q30" i="174"/>
  <c r="P30" i="174"/>
  <c r="O30" i="174"/>
  <c r="N30" i="174"/>
  <c r="M30" i="174"/>
  <c r="L30" i="174"/>
  <c r="K30" i="174"/>
  <c r="J30" i="174"/>
  <c r="I30" i="174"/>
  <c r="H30" i="174"/>
  <c r="G30" i="174"/>
  <c r="F30" i="174"/>
  <c r="C30" i="174"/>
  <c r="C26" i="174"/>
  <c r="S23" i="174"/>
  <c r="R23" i="174"/>
  <c r="Q23" i="174"/>
  <c r="P23" i="174"/>
  <c r="O23" i="174"/>
  <c r="N23" i="174"/>
  <c r="M23" i="174"/>
  <c r="L23" i="174"/>
  <c r="K23" i="174"/>
  <c r="J23" i="174"/>
  <c r="I23" i="174"/>
  <c r="H23" i="174"/>
  <c r="G23" i="174"/>
  <c r="F23" i="174"/>
  <c r="C23" i="174"/>
  <c r="S22" i="174"/>
  <c r="R22" i="174"/>
  <c r="Q22" i="174"/>
  <c r="P22" i="174"/>
  <c r="O22" i="174"/>
  <c r="N22" i="174"/>
  <c r="M22" i="174"/>
  <c r="L22" i="174"/>
  <c r="K22" i="174"/>
  <c r="J22" i="174"/>
  <c r="I22" i="174"/>
  <c r="H22" i="174"/>
  <c r="G22" i="174"/>
  <c r="F22" i="174"/>
  <c r="C22" i="174"/>
  <c r="S21" i="174"/>
  <c r="R21" i="174"/>
  <c r="Q21" i="174"/>
  <c r="P21" i="174"/>
  <c r="O21" i="174"/>
  <c r="N21" i="174"/>
  <c r="M21" i="174"/>
  <c r="L21" i="174"/>
  <c r="K21" i="174"/>
  <c r="J21" i="174"/>
  <c r="I21" i="174"/>
  <c r="H21" i="174"/>
  <c r="G21" i="174"/>
  <c r="F21" i="174"/>
  <c r="C21" i="174"/>
  <c r="S20" i="174"/>
  <c r="R20" i="174"/>
  <c r="Q20" i="174"/>
  <c r="P20" i="174"/>
  <c r="O20" i="174"/>
  <c r="N20" i="174"/>
  <c r="M20" i="174"/>
  <c r="L20" i="174"/>
  <c r="K20" i="174"/>
  <c r="J20" i="174"/>
  <c r="I20" i="174"/>
  <c r="H20" i="174"/>
  <c r="G20" i="174"/>
  <c r="F20" i="174"/>
  <c r="C20" i="174"/>
  <c r="S19" i="174"/>
  <c r="R19" i="174"/>
  <c r="Q19" i="174"/>
  <c r="P19" i="174"/>
  <c r="O19" i="174"/>
  <c r="N19" i="174"/>
  <c r="M19" i="174"/>
  <c r="L19" i="174"/>
  <c r="K19" i="174"/>
  <c r="J19" i="174"/>
  <c r="I19" i="174"/>
  <c r="H19" i="174"/>
  <c r="G19" i="174"/>
  <c r="F19" i="174"/>
  <c r="C19" i="174"/>
  <c r="S18" i="174"/>
  <c r="R18" i="174"/>
  <c r="Q18" i="174"/>
  <c r="P18" i="174"/>
  <c r="O18" i="174"/>
  <c r="N18" i="174"/>
  <c r="M18" i="174"/>
  <c r="L18" i="174"/>
  <c r="K18" i="174"/>
  <c r="J18" i="174"/>
  <c r="I18" i="174"/>
  <c r="H18" i="174"/>
  <c r="G18" i="174"/>
  <c r="F18" i="174"/>
  <c r="C18" i="174"/>
  <c r="S17" i="174"/>
  <c r="R17" i="174"/>
  <c r="Q17" i="174"/>
  <c r="P17" i="174"/>
  <c r="O17" i="174"/>
  <c r="N17" i="174"/>
  <c r="M17" i="174"/>
  <c r="L17" i="174"/>
  <c r="K17" i="174"/>
  <c r="J17" i="174"/>
  <c r="I17" i="174"/>
  <c r="H17" i="174"/>
  <c r="G17" i="174"/>
  <c r="F17" i="174"/>
  <c r="C17" i="174"/>
  <c r="C15" i="174"/>
  <c r="S12" i="174"/>
  <c r="R12" i="174"/>
  <c r="Q12" i="174"/>
  <c r="P12" i="174"/>
  <c r="O12" i="174"/>
  <c r="N12" i="174"/>
  <c r="M12" i="174"/>
  <c r="L12" i="174"/>
  <c r="K12" i="174"/>
  <c r="J12" i="174"/>
  <c r="I12" i="174"/>
  <c r="H12" i="174"/>
  <c r="G12" i="174"/>
  <c r="F12" i="174"/>
  <c r="C12" i="174"/>
  <c r="S11" i="174"/>
  <c r="R11" i="174"/>
  <c r="Q11" i="174"/>
  <c r="P11" i="174"/>
  <c r="O11" i="174"/>
  <c r="N11" i="174"/>
  <c r="M11" i="174"/>
  <c r="L11" i="174"/>
  <c r="K11" i="174"/>
  <c r="J11" i="174"/>
  <c r="I11" i="174"/>
  <c r="H11" i="174"/>
  <c r="G11" i="174"/>
  <c r="F11" i="174"/>
  <c r="C11" i="174"/>
  <c r="S10" i="174"/>
  <c r="R10" i="174"/>
  <c r="Q10" i="174"/>
  <c r="P10" i="174"/>
  <c r="O10" i="174"/>
  <c r="N10" i="174"/>
  <c r="M10" i="174"/>
  <c r="L10" i="174"/>
  <c r="K10" i="174"/>
  <c r="J10" i="174"/>
  <c r="I10" i="174"/>
  <c r="H10" i="174"/>
  <c r="G10" i="174"/>
  <c r="F10" i="174"/>
  <c r="C10" i="174"/>
  <c r="S9" i="174"/>
  <c r="R9" i="174"/>
  <c r="Q9" i="174"/>
  <c r="P9" i="174"/>
  <c r="O9" i="174"/>
  <c r="N9" i="174"/>
  <c r="M9" i="174"/>
  <c r="L9" i="174"/>
  <c r="K9" i="174"/>
  <c r="J9" i="174"/>
  <c r="I9" i="174"/>
  <c r="H9" i="174"/>
  <c r="G9" i="174"/>
  <c r="F9" i="174"/>
  <c r="C9" i="174"/>
  <c r="S8" i="174"/>
  <c r="R8" i="174"/>
  <c r="Q8" i="174"/>
  <c r="P8" i="174"/>
  <c r="O8" i="174"/>
  <c r="N8" i="174"/>
  <c r="M8" i="174"/>
  <c r="L8" i="174"/>
  <c r="K8" i="174"/>
  <c r="J8" i="174"/>
  <c r="I8" i="174"/>
  <c r="H8" i="174"/>
  <c r="G8" i="174"/>
  <c r="F8" i="174"/>
  <c r="C8" i="174"/>
  <c r="S7" i="174"/>
  <c r="R7" i="174"/>
  <c r="Q7" i="174"/>
  <c r="P7" i="174"/>
  <c r="O7" i="174"/>
  <c r="N7" i="174"/>
  <c r="M7" i="174"/>
  <c r="L7" i="174"/>
  <c r="K7" i="174"/>
  <c r="J7" i="174"/>
  <c r="I7" i="174"/>
  <c r="H7" i="174"/>
  <c r="G7" i="174"/>
  <c r="F7" i="174"/>
  <c r="C7" i="174"/>
  <c r="S6" i="174"/>
  <c r="R6" i="174"/>
  <c r="Q6" i="174"/>
  <c r="P6" i="174"/>
  <c r="O6" i="174"/>
  <c r="N6" i="174"/>
  <c r="M6" i="174"/>
  <c r="L6" i="174"/>
  <c r="K6" i="174"/>
  <c r="J6" i="174"/>
  <c r="I6" i="174"/>
  <c r="H6" i="174"/>
  <c r="G6" i="174"/>
  <c r="F6" i="174"/>
  <c r="C6" i="174"/>
  <c r="C4" i="174"/>
  <c r="S35" i="173"/>
  <c r="R35" i="173"/>
  <c r="Q35" i="173"/>
  <c r="P35" i="173"/>
  <c r="O35" i="173"/>
  <c r="N35" i="173"/>
  <c r="M35" i="173"/>
  <c r="L35" i="173"/>
  <c r="K35" i="173"/>
  <c r="J35" i="173"/>
  <c r="I35" i="173"/>
  <c r="H35" i="173"/>
  <c r="G35" i="173"/>
  <c r="F35" i="173"/>
  <c r="C35" i="173"/>
  <c r="S34" i="173"/>
  <c r="R34" i="173"/>
  <c r="Q34" i="173"/>
  <c r="P34" i="173"/>
  <c r="O34" i="173"/>
  <c r="N34" i="173"/>
  <c r="M34" i="173"/>
  <c r="L34" i="173"/>
  <c r="K34" i="173"/>
  <c r="J34" i="173"/>
  <c r="I34" i="173"/>
  <c r="H34" i="173"/>
  <c r="G34" i="173"/>
  <c r="F34" i="173"/>
  <c r="C34" i="173"/>
  <c r="S33" i="173"/>
  <c r="R33" i="173"/>
  <c r="Q33" i="173"/>
  <c r="P33" i="173"/>
  <c r="O33" i="173"/>
  <c r="N33" i="173"/>
  <c r="M33" i="173"/>
  <c r="L33" i="173"/>
  <c r="K33" i="173"/>
  <c r="J33" i="173"/>
  <c r="I33" i="173"/>
  <c r="H33" i="173"/>
  <c r="G33" i="173"/>
  <c r="F33" i="173"/>
  <c r="C33" i="173"/>
  <c r="S32" i="173"/>
  <c r="R32" i="173"/>
  <c r="Q32" i="173"/>
  <c r="P32" i="173"/>
  <c r="O32" i="173"/>
  <c r="N32" i="173"/>
  <c r="M32" i="173"/>
  <c r="L32" i="173"/>
  <c r="K32" i="173"/>
  <c r="J32" i="173"/>
  <c r="I32" i="173"/>
  <c r="H32" i="173"/>
  <c r="G32" i="173"/>
  <c r="F32" i="173"/>
  <c r="C32" i="173"/>
  <c r="S31" i="173"/>
  <c r="R31" i="173"/>
  <c r="Q31" i="173"/>
  <c r="P31" i="173"/>
  <c r="O31" i="173"/>
  <c r="N31" i="173"/>
  <c r="M31" i="173"/>
  <c r="L31" i="173"/>
  <c r="K31" i="173"/>
  <c r="J31" i="173"/>
  <c r="I31" i="173"/>
  <c r="H31" i="173"/>
  <c r="G31" i="173"/>
  <c r="F31" i="173"/>
  <c r="C31" i="173"/>
  <c r="S30" i="173"/>
  <c r="R30" i="173"/>
  <c r="Q30" i="173"/>
  <c r="P30" i="173"/>
  <c r="O30" i="173"/>
  <c r="N30" i="173"/>
  <c r="M30" i="173"/>
  <c r="L30" i="173"/>
  <c r="K30" i="173"/>
  <c r="J30" i="173"/>
  <c r="I30" i="173"/>
  <c r="H30" i="173"/>
  <c r="G30" i="173"/>
  <c r="F30" i="173"/>
  <c r="C30" i="173"/>
  <c r="S29" i="173"/>
  <c r="R29" i="173"/>
  <c r="Q29" i="173"/>
  <c r="P29" i="173"/>
  <c r="O29" i="173"/>
  <c r="N29" i="173"/>
  <c r="M29" i="173"/>
  <c r="L29" i="173"/>
  <c r="K29" i="173"/>
  <c r="J29" i="173"/>
  <c r="I29" i="173"/>
  <c r="H29" i="173"/>
  <c r="G29" i="173"/>
  <c r="F29" i="173"/>
  <c r="C29" i="173"/>
  <c r="C27" i="173"/>
  <c r="S24" i="173"/>
  <c r="R24" i="173"/>
  <c r="Q24" i="173"/>
  <c r="P24" i="173"/>
  <c r="O24" i="173"/>
  <c r="N24" i="173"/>
  <c r="M24" i="173"/>
  <c r="L24" i="173"/>
  <c r="K24" i="173"/>
  <c r="J24" i="173"/>
  <c r="I24" i="173"/>
  <c r="H24" i="173"/>
  <c r="G24" i="173"/>
  <c r="F24" i="173"/>
  <c r="C24" i="173"/>
  <c r="S23" i="173"/>
  <c r="R23" i="173"/>
  <c r="Q23" i="173"/>
  <c r="P23" i="173"/>
  <c r="O23" i="173"/>
  <c r="N23" i="173"/>
  <c r="M23" i="173"/>
  <c r="L23" i="173"/>
  <c r="K23" i="173"/>
  <c r="J23" i="173"/>
  <c r="I23" i="173"/>
  <c r="H23" i="173"/>
  <c r="G23" i="173"/>
  <c r="F23" i="173"/>
  <c r="C23" i="173"/>
  <c r="S22" i="173"/>
  <c r="R22" i="173"/>
  <c r="Q22" i="173"/>
  <c r="P22" i="173"/>
  <c r="O22" i="173"/>
  <c r="N22" i="173"/>
  <c r="M22" i="173"/>
  <c r="L22" i="173"/>
  <c r="K22" i="173"/>
  <c r="J22" i="173"/>
  <c r="I22" i="173"/>
  <c r="H22" i="173"/>
  <c r="G22" i="173"/>
  <c r="F22" i="173"/>
  <c r="C22" i="173"/>
  <c r="S21" i="173"/>
  <c r="R21" i="173"/>
  <c r="Q21" i="173"/>
  <c r="P21" i="173"/>
  <c r="O21" i="173"/>
  <c r="N21" i="173"/>
  <c r="M21" i="173"/>
  <c r="L21" i="173"/>
  <c r="K21" i="173"/>
  <c r="J21" i="173"/>
  <c r="I21" i="173"/>
  <c r="H21" i="173"/>
  <c r="G21" i="173"/>
  <c r="F21" i="173"/>
  <c r="C21" i="173"/>
  <c r="S20" i="173"/>
  <c r="R20" i="173"/>
  <c r="Q20" i="173"/>
  <c r="P20" i="173"/>
  <c r="O20" i="173"/>
  <c r="N20" i="173"/>
  <c r="M20" i="173"/>
  <c r="L20" i="173"/>
  <c r="K20" i="173"/>
  <c r="J20" i="173"/>
  <c r="I20" i="173"/>
  <c r="H20" i="173"/>
  <c r="G20" i="173"/>
  <c r="F20" i="173"/>
  <c r="C20" i="173"/>
  <c r="S19" i="173"/>
  <c r="R19" i="173"/>
  <c r="Q19" i="173"/>
  <c r="P19" i="173"/>
  <c r="O19" i="173"/>
  <c r="N19" i="173"/>
  <c r="M19" i="173"/>
  <c r="L19" i="173"/>
  <c r="K19" i="173"/>
  <c r="J19" i="173"/>
  <c r="I19" i="173"/>
  <c r="H19" i="173"/>
  <c r="G19" i="173"/>
  <c r="F19" i="173"/>
  <c r="C19" i="173"/>
  <c r="S18" i="173"/>
  <c r="R18" i="173"/>
  <c r="Q18" i="173"/>
  <c r="P18" i="173"/>
  <c r="O18" i="173"/>
  <c r="N18" i="173"/>
  <c r="M18" i="173"/>
  <c r="L18" i="173"/>
  <c r="K18" i="173"/>
  <c r="J18" i="173"/>
  <c r="I18" i="173"/>
  <c r="H18" i="173"/>
  <c r="G18" i="173"/>
  <c r="F18" i="173"/>
  <c r="C18" i="173"/>
  <c r="S17" i="173"/>
  <c r="R17" i="173"/>
  <c r="Q17" i="173"/>
  <c r="P17" i="173"/>
  <c r="O17" i="173"/>
  <c r="N17" i="173"/>
  <c r="M17" i="173"/>
  <c r="L17" i="173"/>
  <c r="K17" i="173"/>
  <c r="J17" i="173"/>
  <c r="I17" i="173"/>
  <c r="H17" i="173"/>
  <c r="G17" i="173"/>
  <c r="F17" i="173"/>
  <c r="C17" i="173"/>
  <c r="S16" i="173"/>
  <c r="R16" i="173"/>
  <c r="Q16" i="173"/>
  <c r="P16" i="173"/>
  <c r="O16" i="173"/>
  <c r="N16" i="173"/>
  <c r="M16" i="173"/>
  <c r="L16" i="173"/>
  <c r="K16" i="173"/>
  <c r="J16" i="173"/>
  <c r="I16" i="173"/>
  <c r="H16" i="173"/>
  <c r="G16" i="173"/>
  <c r="F16" i="173"/>
  <c r="C16" i="173"/>
  <c r="S15" i="173"/>
  <c r="R15" i="173"/>
  <c r="Q15" i="173"/>
  <c r="P15" i="173"/>
  <c r="O15" i="173"/>
  <c r="N15" i="173"/>
  <c r="M15" i="173"/>
  <c r="L15" i="173"/>
  <c r="K15" i="173"/>
  <c r="J15" i="173"/>
  <c r="I15" i="173"/>
  <c r="H15" i="173"/>
  <c r="G15" i="173"/>
  <c r="F15" i="173"/>
  <c r="C15" i="173"/>
  <c r="S14" i="173"/>
  <c r="R14" i="173"/>
  <c r="Q14" i="173"/>
  <c r="P14" i="173"/>
  <c r="O14" i="173"/>
  <c r="N14" i="173"/>
  <c r="M14" i="173"/>
  <c r="L14" i="173"/>
  <c r="K14" i="173"/>
  <c r="J14" i="173"/>
  <c r="I14" i="173"/>
  <c r="H14" i="173"/>
  <c r="G14" i="173"/>
  <c r="F14" i="173"/>
  <c r="C14" i="173"/>
  <c r="S13" i="173"/>
  <c r="R13" i="173"/>
  <c r="Q13" i="173"/>
  <c r="P13" i="173"/>
  <c r="O13" i="173"/>
  <c r="N13" i="173"/>
  <c r="M13" i="173"/>
  <c r="L13" i="173"/>
  <c r="K13" i="173"/>
  <c r="J13" i="173"/>
  <c r="I13" i="173"/>
  <c r="H13" i="173"/>
  <c r="G13" i="173"/>
  <c r="F13" i="173"/>
  <c r="C13" i="173"/>
  <c r="S12" i="173"/>
  <c r="R12" i="173"/>
  <c r="Q12" i="173"/>
  <c r="P12" i="173"/>
  <c r="O12" i="173"/>
  <c r="N12" i="173"/>
  <c r="M12" i="173"/>
  <c r="L12" i="173"/>
  <c r="K12" i="173"/>
  <c r="J12" i="173"/>
  <c r="I12" i="173"/>
  <c r="H12" i="173"/>
  <c r="G12" i="173"/>
  <c r="F12" i="173"/>
  <c r="C12" i="173"/>
  <c r="S11" i="173"/>
  <c r="R11" i="173"/>
  <c r="Q11" i="173"/>
  <c r="P11" i="173"/>
  <c r="O11" i="173"/>
  <c r="N11" i="173"/>
  <c r="M11" i="173"/>
  <c r="L11" i="173"/>
  <c r="K11" i="173"/>
  <c r="J11" i="173"/>
  <c r="I11" i="173"/>
  <c r="H11" i="173"/>
  <c r="G11" i="173"/>
  <c r="F11" i="173"/>
  <c r="C11" i="173"/>
  <c r="S10" i="173"/>
  <c r="R10" i="173"/>
  <c r="Q10" i="173"/>
  <c r="P10" i="173"/>
  <c r="O10" i="173"/>
  <c r="N10" i="173"/>
  <c r="M10" i="173"/>
  <c r="L10" i="173"/>
  <c r="K10" i="173"/>
  <c r="J10" i="173"/>
  <c r="I10" i="173"/>
  <c r="H10" i="173"/>
  <c r="G10" i="173"/>
  <c r="F10" i="173"/>
  <c r="C10" i="173"/>
  <c r="S9" i="173"/>
  <c r="R9" i="173"/>
  <c r="Q9" i="173"/>
  <c r="P9" i="173"/>
  <c r="O9" i="173"/>
  <c r="N9" i="173"/>
  <c r="M9" i="173"/>
  <c r="L9" i="173"/>
  <c r="K9" i="173"/>
  <c r="J9" i="173"/>
  <c r="I9" i="173"/>
  <c r="H9" i="173"/>
  <c r="G9" i="173"/>
  <c r="F9" i="173"/>
  <c r="C9" i="173"/>
  <c r="S8" i="173"/>
  <c r="R8" i="173"/>
  <c r="Q8" i="173"/>
  <c r="P8" i="173"/>
  <c r="O8" i="173"/>
  <c r="N8" i="173"/>
  <c r="M8" i="173"/>
  <c r="L8" i="173"/>
  <c r="K8" i="173"/>
  <c r="J8" i="173"/>
  <c r="I8" i="173"/>
  <c r="H8" i="173"/>
  <c r="G8" i="173"/>
  <c r="F8" i="173"/>
  <c r="C8" i="173"/>
  <c r="S7" i="173"/>
  <c r="R7" i="173"/>
  <c r="Q7" i="173"/>
  <c r="P7" i="173"/>
  <c r="O7" i="173"/>
  <c r="N7" i="173"/>
  <c r="M7" i="173"/>
  <c r="L7" i="173"/>
  <c r="K7" i="173"/>
  <c r="J7" i="173"/>
  <c r="I7" i="173"/>
  <c r="H7" i="173"/>
  <c r="G7" i="173"/>
  <c r="F7" i="173"/>
  <c r="C7" i="173"/>
  <c r="S6" i="173"/>
  <c r="R6" i="173"/>
  <c r="Q6" i="173"/>
  <c r="P6" i="173"/>
  <c r="O6" i="173"/>
  <c r="N6" i="173"/>
  <c r="M6" i="173"/>
  <c r="L6" i="173"/>
  <c r="K6" i="173"/>
  <c r="J6" i="173"/>
  <c r="I6" i="173"/>
  <c r="H6" i="173"/>
  <c r="G6" i="173"/>
  <c r="F6" i="173"/>
  <c r="C6" i="173"/>
  <c r="C4" i="173"/>
  <c r="C4" i="170"/>
  <c r="C6" i="170"/>
  <c r="F6" i="170"/>
  <c r="G6" i="170"/>
  <c r="H6" i="170"/>
  <c r="I6" i="170"/>
  <c r="J6" i="170"/>
  <c r="K6" i="170"/>
  <c r="L6" i="170"/>
  <c r="M6" i="170"/>
  <c r="N6" i="170"/>
  <c r="O6" i="170"/>
  <c r="P6" i="170"/>
  <c r="Q6" i="170"/>
  <c r="R6" i="170"/>
  <c r="S6" i="170"/>
  <c r="C9" i="170"/>
  <c r="F9" i="170"/>
  <c r="G9" i="170"/>
  <c r="H9" i="170"/>
  <c r="I9" i="170"/>
  <c r="J9" i="170"/>
  <c r="K9" i="170"/>
  <c r="L9" i="170"/>
  <c r="M9" i="170"/>
  <c r="N9" i="170"/>
  <c r="O9" i="170"/>
  <c r="P9" i="170"/>
  <c r="Q9" i="170"/>
  <c r="R9" i="170"/>
  <c r="S9" i="170"/>
  <c r="C11" i="170"/>
  <c r="F11" i="170"/>
  <c r="G11" i="170"/>
  <c r="H11" i="170"/>
  <c r="I11" i="170"/>
  <c r="J11" i="170"/>
  <c r="K11" i="170"/>
  <c r="L11" i="170"/>
  <c r="M11" i="170"/>
  <c r="N11" i="170"/>
  <c r="O11" i="170"/>
  <c r="P11" i="170"/>
  <c r="Q11" i="170"/>
  <c r="R11" i="170"/>
  <c r="S11" i="170"/>
  <c r="C10" i="170"/>
  <c r="F10" i="170"/>
  <c r="G10" i="170"/>
  <c r="H10" i="170"/>
  <c r="I10" i="170"/>
  <c r="J10" i="170"/>
  <c r="K10" i="170"/>
  <c r="L10" i="170"/>
  <c r="M10" i="170"/>
  <c r="N10" i="170"/>
  <c r="O10" i="170"/>
  <c r="P10" i="170"/>
  <c r="Q10" i="170"/>
  <c r="R10" i="170"/>
  <c r="S10" i="170"/>
  <c r="C12" i="170"/>
  <c r="F12" i="170"/>
  <c r="G12" i="170"/>
  <c r="H12" i="170"/>
  <c r="I12" i="170"/>
  <c r="J12" i="170"/>
  <c r="K12" i="170"/>
  <c r="L12" i="170"/>
  <c r="M12" i="170"/>
  <c r="N12" i="170"/>
  <c r="O12" i="170"/>
  <c r="P12" i="170"/>
  <c r="Q12" i="170"/>
  <c r="R12" i="170"/>
  <c r="S12" i="170"/>
  <c r="C27" i="170"/>
  <c r="F27" i="170"/>
  <c r="G27" i="170"/>
  <c r="H27" i="170"/>
  <c r="I27" i="170"/>
  <c r="J27" i="170"/>
  <c r="K27" i="170"/>
  <c r="L27" i="170"/>
  <c r="M27" i="170"/>
  <c r="N27" i="170"/>
  <c r="O27" i="170"/>
  <c r="P27" i="170"/>
  <c r="Q27" i="170"/>
  <c r="R27" i="170"/>
  <c r="S27" i="170"/>
  <c r="C14" i="170"/>
  <c r="F14" i="170"/>
  <c r="G14" i="170"/>
  <c r="H14" i="170"/>
  <c r="I14" i="170"/>
  <c r="J14" i="170"/>
  <c r="K14" i="170"/>
  <c r="L14" i="170"/>
  <c r="M14" i="170"/>
  <c r="N14" i="170"/>
  <c r="O14" i="170"/>
  <c r="P14" i="170"/>
  <c r="Q14" i="170"/>
  <c r="R14" i="170"/>
  <c r="S14" i="170"/>
  <c r="C16" i="170"/>
  <c r="F16" i="170"/>
  <c r="G16" i="170"/>
  <c r="H16" i="170"/>
  <c r="I16" i="170"/>
  <c r="J16" i="170"/>
  <c r="K16" i="170"/>
  <c r="L16" i="170"/>
  <c r="M16" i="170"/>
  <c r="N16" i="170"/>
  <c r="O16" i="170"/>
  <c r="P16" i="170"/>
  <c r="Q16" i="170"/>
  <c r="R16" i="170"/>
  <c r="S16" i="170"/>
  <c r="C17" i="170"/>
  <c r="F17" i="170"/>
  <c r="G17" i="170"/>
  <c r="H17" i="170"/>
  <c r="I17" i="170"/>
  <c r="J17" i="170"/>
  <c r="K17" i="170"/>
  <c r="L17" i="170"/>
  <c r="M17" i="170"/>
  <c r="N17" i="170"/>
  <c r="O17" i="170"/>
  <c r="P17" i="170"/>
  <c r="Q17" i="170"/>
  <c r="R17" i="170"/>
  <c r="S17" i="170"/>
  <c r="C18" i="170"/>
  <c r="F18" i="170"/>
  <c r="G18" i="170"/>
  <c r="H18" i="170"/>
  <c r="I18" i="170"/>
  <c r="J18" i="170"/>
  <c r="K18" i="170"/>
  <c r="L18" i="170"/>
  <c r="M18" i="170"/>
  <c r="N18" i="170"/>
  <c r="O18" i="170"/>
  <c r="P18" i="170"/>
  <c r="Q18" i="170"/>
  <c r="R18" i="170"/>
  <c r="S18" i="170"/>
  <c r="C19" i="170"/>
  <c r="F19" i="170"/>
  <c r="G19" i="170"/>
  <c r="H19" i="170"/>
  <c r="I19" i="170"/>
  <c r="J19" i="170"/>
  <c r="K19" i="170"/>
  <c r="L19" i="170"/>
  <c r="M19" i="170"/>
  <c r="N19" i="170"/>
  <c r="O19" i="170"/>
  <c r="P19" i="170"/>
  <c r="Q19" i="170"/>
  <c r="R19" i="170"/>
  <c r="S19" i="170"/>
  <c r="C20" i="170"/>
  <c r="F20" i="170"/>
  <c r="G20" i="170"/>
  <c r="H20" i="170"/>
  <c r="I20" i="170"/>
  <c r="J20" i="170"/>
  <c r="K20" i="170"/>
  <c r="L20" i="170"/>
  <c r="M20" i="170"/>
  <c r="N20" i="170"/>
  <c r="O20" i="170"/>
  <c r="P20" i="170"/>
  <c r="Q20" i="170"/>
  <c r="R20" i="170"/>
  <c r="S20" i="170"/>
  <c r="C22" i="170"/>
  <c r="F22" i="170"/>
  <c r="G22" i="170"/>
  <c r="H22" i="170"/>
  <c r="I22" i="170"/>
  <c r="J22" i="170"/>
  <c r="K22" i="170"/>
  <c r="L22" i="170"/>
  <c r="M22" i="170"/>
  <c r="N22" i="170"/>
  <c r="O22" i="170"/>
  <c r="P22" i="170"/>
  <c r="Q22" i="170"/>
  <c r="R22" i="170"/>
  <c r="S22" i="170"/>
  <c r="C24" i="170"/>
  <c r="F24" i="170"/>
  <c r="G24" i="170"/>
  <c r="H24" i="170"/>
  <c r="I24" i="170"/>
  <c r="J24" i="170"/>
  <c r="K24" i="170"/>
  <c r="L24" i="170"/>
  <c r="M24" i="170"/>
  <c r="N24" i="170"/>
  <c r="O24" i="170"/>
  <c r="P24" i="170"/>
  <c r="Q24" i="170"/>
  <c r="R24" i="170"/>
  <c r="S24" i="170"/>
  <c r="C26" i="170"/>
  <c r="F26" i="170"/>
  <c r="G26" i="170"/>
  <c r="H26" i="170"/>
  <c r="I26" i="170"/>
  <c r="J26" i="170"/>
  <c r="K26" i="170"/>
  <c r="L26" i="170"/>
  <c r="M26" i="170"/>
  <c r="N26" i="170"/>
  <c r="O26" i="170"/>
  <c r="P26" i="170"/>
  <c r="Q26" i="170"/>
  <c r="R26" i="170"/>
  <c r="S26" i="170"/>
  <c r="C28" i="170"/>
  <c r="F28" i="170"/>
  <c r="G28" i="170"/>
  <c r="H28" i="170"/>
  <c r="I28" i="170"/>
  <c r="J28" i="170"/>
  <c r="K28" i="170"/>
  <c r="L28" i="170"/>
  <c r="M28" i="170"/>
  <c r="N28" i="170"/>
  <c r="O28" i="170"/>
  <c r="P28" i="170"/>
  <c r="Q28" i="170"/>
  <c r="R28" i="170"/>
  <c r="S28" i="170"/>
  <c r="C29" i="170"/>
  <c r="F29" i="170"/>
  <c r="G29" i="170"/>
  <c r="H29" i="170"/>
  <c r="I29" i="170"/>
  <c r="J29" i="170"/>
  <c r="K29" i="170"/>
  <c r="L29" i="170"/>
  <c r="M29" i="170"/>
  <c r="N29" i="170"/>
  <c r="O29" i="170"/>
  <c r="P29" i="170"/>
  <c r="Q29" i="170"/>
  <c r="R29" i="170"/>
  <c r="S29" i="170"/>
  <c r="C30" i="170"/>
  <c r="F30" i="170"/>
  <c r="G30" i="170"/>
  <c r="H30" i="170"/>
  <c r="I30" i="170"/>
  <c r="J30" i="170"/>
  <c r="K30" i="170"/>
  <c r="L30" i="170"/>
  <c r="M30" i="170"/>
  <c r="N30" i="170"/>
  <c r="O30" i="170"/>
  <c r="P30" i="170"/>
  <c r="Q30" i="170"/>
  <c r="R30" i="170"/>
  <c r="S30" i="170"/>
  <c r="C31" i="170"/>
  <c r="F31" i="170"/>
  <c r="G31" i="170"/>
  <c r="H31" i="170"/>
  <c r="I31" i="170"/>
  <c r="J31" i="170"/>
  <c r="K31" i="170"/>
  <c r="L31" i="170"/>
  <c r="M31" i="170"/>
  <c r="N31" i="170"/>
  <c r="O31" i="170"/>
  <c r="P31" i="170"/>
  <c r="Q31" i="170"/>
  <c r="R31" i="170"/>
  <c r="S31" i="170"/>
  <c r="S31" i="172"/>
  <c r="R31" i="172"/>
  <c r="Q31" i="172"/>
  <c r="P31" i="172"/>
  <c r="O31" i="172"/>
  <c r="N31" i="172"/>
  <c r="M31" i="172"/>
  <c r="L31" i="172"/>
  <c r="K31" i="172"/>
  <c r="J31" i="172"/>
  <c r="I31" i="172"/>
  <c r="H31" i="172"/>
  <c r="G31" i="172"/>
  <c r="F31" i="172"/>
  <c r="C31" i="172"/>
  <c r="S30" i="172"/>
  <c r="R30" i="172"/>
  <c r="Q30" i="172"/>
  <c r="P30" i="172"/>
  <c r="O30" i="172"/>
  <c r="N30" i="172"/>
  <c r="M30" i="172"/>
  <c r="L30" i="172"/>
  <c r="K30" i="172"/>
  <c r="J30" i="172"/>
  <c r="I30" i="172"/>
  <c r="H30" i="172"/>
  <c r="G30" i="172"/>
  <c r="F30" i="172"/>
  <c r="C30" i="172"/>
  <c r="S29" i="172"/>
  <c r="R29" i="172"/>
  <c r="Q29" i="172"/>
  <c r="P29" i="172"/>
  <c r="O29" i="172"/>
  <c r="N29" i="172"/>
  <c r="M29" i="172"/>
  <c r="L29" i="172"/>
  <c r="K29" i="172"/>
  <c r="J29" i="172"/>
  <c r="I29" i="172"/>
  <c r="H29" i="172"/>
  <c r="G29" i="172"/>
  <c r="F29" i="172"/>
  <c r="C29" i="172"/>
  <c r="S28" i="172"/>
  <c r="R28" i="172"/>
  <c r="Q28" i="172"/>
  <c r="P28" i="172"/>
  <c r="O28" i="172"/>
  <c r="N28" i="172"/>
  <c r="M28" i="172"/>
  <c r="L28" i="172"/>
  <c r="K28" i="172"/>
  <c r="J28" i="172"/>
  <c r="I28" i="172"/>
  <c r="H28" i="172"/>
  <c r="G28" i="172"/>
  <c r="F28" i="172"/>
  <c r="C28" i="172"/>
  <c r="S27" i="172"/>
  <c r="R27" i="172"/>
  <c r="Q27" i="172"/>
  <c r="P27" i="172"/>
  <c r="O27" i="172"/>
  <c r="N27" i="172"/>
  <c r="M27" i="172"/>
  <c r="L27" i="172"/>
  <c r="K27" i="172"/>
  <c r="J27" i="172"/>
  <c r="I27" i="172"/>
  <c r="H27" i="172"/>
  <c r="G27" i="172"/>
  <c r="F27" i="172"/>
  <c r="C27" i="172"/>
  <c r="S26" i="172"/>
  <c r="R26" i="172"/>
  <c r="Q26" i="172"/>
  <c r="P26" i="172"/>
  <c r="O26" i="172"/>
  <c r="N26" i="172"/>
  <c r="M26" i="172"/>
  <c r="L26" i="172"/>
  <c r="K26" i="172"/>
  <c r="J26" i="172"/>
  <c r="I26" i="172"/>
  <c r="H26" i="172"/>
  <c r="G26" i="172"/>
  <c r="F26" i="172"/>
  <c r="C26" i="172"/>
  <c r="S25" i="172"/>
  <c r="R25" i="172"/>
  <c r="Q25" i="172"/>
  <c r="P25" i="172"/>
  <c r="O25" i="172"/>
  <c r="N25" i="172"/>
  <c r="M25" i="172"/>
  <c r="L25" i="172"/>
  <c r="K25" i="172"/>
  <c r="J25" i="172"/>
  <c r="I25" i="172"/>
  <c r="H25" i="172"/>
  <c r="G25" i="172"/>
  <c r="F25" i="172"/>
  <c r="C25" i="172"/>
  <c r="S24" i="172"/>
  <c r="R24" i="172"/>
  <c r="Q24" i="172"/>
  <c r="P24" i="172"/>
  <c r="O24" i="172"/>
  <c r="N24" i="172"/>
  <c r="M24" i="172"/>
  <c r="L24" i="172"/>
  <c r="K24" i="172"/>
  <c r="J24" i="172"/>
  <c r="I24" i="172"/>
  <c r="H24" i="172"/>
  <c r="G24" i="172"/>
  <c r="F24" i="172"/>
  <c r="C24" i="172"/>
  <c r="S23" i="172"/>
  <c r="R23" i="172"/>
  <c r="Q23" i="172"/>
  <c r="P23" i="172"/>
  <c r="O23" i="172"/>
  <c r="N23" i="172"/>
  <c r="M23" i="172"/>
  <c r="L23" i="172"/>
  <c r="K23" i="172"/>
  <c r="J23" i="172"/>
  <c r="I23" i="172"/>
  <c r="H23" i="172"/>
  <c r="G23" i="172"/>
  <c r="F23" i="172"/>
  <c r="C23" i="172"/>
  <c r="S22" i="172"/>
  <c r="R22" i="172"/>
  <c r="Q22" i="172"/>
  <c r="P22" i="172"/>
  <c r="O22" i="172"/>
  <c r="N22" i="172"/>
  <c r="M22" i="172"/>
  <c r="L22" i="172"/>
  <c r="K22" i="172"/>
  <c r="J22" i="172"/>
  <c r="I22" i="172"/>
  <c r="H22" i="172"/>
  <c r="G22" i="172"/>
  <c r="F22" i="172"/>
  <c r="C22" i="172"/>
  <c r="S21" i="172"/>
  <c r="R21" i="172"/>
  <c r="Q21" i="172"/>
  <c r="P21" i="172"/>
  <c r="O21" i="172"/>
  <c r="N21" i="172"/>
  <c r="M21" i="172"/>
  <c r="L21" i="172"/>
  <c r="K21" i="172"/>
  <c r="J21" i="172"/>
  <c r="I21" i="172"/>
  <c r="H21" i="172"/>
  <c r="G21" i="172"/>
  <c r="F21" i="172"/>
  <c r="C21" i="172"/>
  <c r="S20" i="172"/>
  <c r="R20" i="172"/>
  <c r="Q20" i="172"/>
  <c r="P20" i="172"/>
  <c r="O20" i="172"/>
  <c r="N20" i="172"/>
  <c r="M20" i="172"/>
  <c r="L20" i="172"/>
  <c r="K20" i="172"/>
  <c r="J20" i="172"/>
  <c r="I20" i="172"/>
  <c r="H20" i="172"/>
  <c r="G20" i="172"/>
  <c r="F20" i="172"/>
  <c r="C20" i="172"/>
  <c r="S19" i="172"/>
  <c r="R19" i="172"/>
  <c r="Q19" i="172"/>
  <c r="P19" i="172"/>
  <c r="O19" i="172"/>
  <c r="N19" i="172"/>
  <c r="M19" i="172"/>
  <c r="L19" i="172"/>
  <c r="K19" i="172"/>
  <c r="J19" i="172"/>
  <c r="I19" i="172"/>
  <c r="H19" i="172"/>
  <c r="G19" i="172"/>
  <c r="F19" i="172"/>
  <c r="C19" i="172"/>
  <c r="S18" i="172"/>
  <c r="R18" i="172"/>
  <c r="Q18" i="172"/>
  <c r="P18" i="172"/>
  <c r="O18" i="172"/>
  <c r="N18" i="172"/>
  <c r="M18" i="172"/>
  <c r="L18" i="172"/>
  <c r="K18" i="172"/>
  <c r="J18" i="172"/>
  <c r="I18" i="172"/>
  <c r="H18" i="172"/>
  <c r="G18" i="172"/>
  <c r="F18" i="172"/>
  <c r="C18" i="172"/>
  <c r="S17" i="172"/>
  <c r="R17" i="172"/>
  <c r="Q17" i="172"/>
  <c r="P17" i="172"/>
  <c r="O17" i="172"/>
  <c r="N17" i="172"/>
  <c r="M17" i="172"/>
  <c r="L17" i="172"/>
  <c r="K17" i="172"/>
  <c r="J17" i="172"/>
  <c r="I17" i="172"/>
  <c r="H17" i="172"/>
  <c r="G17" i="172"/>
  <c r="F17" i="172"/>
  <c r="C17" i="172"/>
  <c r="S15" i="172"/>
  <c r="R15" i="172"/>
  <c r="Q15" i="172"/>
  <c r="P15" i="172"/>
  <c r="O15" i="172"/>
  <c r="N15" i="172"/>
  <c r="M15" i="172"/>
  <c r="L15" i="172"/>
  <c r="K15" i="172"/>
  <c r="J15" i="172"/>
  <c r="I15" i="172"/>
  <c r="H15" i="172"/>
  <c r="G15" i="172"/>
  <c r="F15" i="172"/>
  <c r="C15" i="172"/>
  <c r="S13" i="172"/>
  <c r="R13" i="172"/>
  <c r="Q13" i="172"/>
  <c r="P13" i="172"/>
  <c r="O13" i="172"/>
  <c r="N13" i="172"/>
  <c r="M13" i="172"/>
  <c r="L13" i="172"/>
  <c r="K13" i="172"/>
  <c r="J13" i="172"/>
  <c r="I13" i="172"/>
  <c r="H13" i="172"/>
  <c r="G13" i="172"/>
  <c r="F13" i="172"/>
  <c r="C13" i="172"/>
  <c r="S12" i="172"/>
  <c r="R12" i="172"/>
  <c r="Q12" i="172"/>
  <c r="P12" i="172"/>
  <c r="O12" i="172"/>
  <c r="N12" i="172"/>
  <c r="M12" i="172"/>
  <c r="L12" i="172"/>
  <c r="K12" i="172"/>
  <c r="J12" i="172"/>
  <c r="I12" i="172"/>
  <c r="H12" i="172"/>
  <c r="G12" i="172"/>
  <c r="F12" i="172"/>
  <c r="C12" i="172"/>
  <c r="S11" i="172"/>
  <c r="R11" i="172"/>
  <c r="Q11" i="172"/>
  <c r="P11" i="172"/>
  <c r="O11" i="172"/>
  <c r="N11" i="172"/>
  <c r="M11" i="172"/>
  <c r="L11" i="172"/>
  <c r="K11" i="172"/>
  <c r="J11" i="172"/>
  <c r="I11" i="172"/>
  <c r="H11" i="172"/>
  <c r="G11" i="172"/>
  <c r="F11" i="172"/>
  <c r="C11" i="172"/>
  <c r="S10" i="172"/>
  <c r="R10" i="172"/>
  <c r="Q10" i="172"/>
  <c r="P10" i="172"/>
  <c r="O10" i="172"/>
  <c r="N10" i="172"/>
  <c r="M10" i="172"/>
  <c r="L10" i="172"/>
  <c r="K10" i="172"/>
  <c r="J10" i="172"/>
  <c r="I10" i="172"/>
  <c r="H10" i="172"/>
  <c r="G10" i="172"/>
  <c r="F10" i="172"/>
  <c r="C10" i="172"/>
  <c r="S9" i="172"/>
  <c r="R9" i="172"/>
  <c r="Q9" i="172"/>
  <c r="P9" i="172"/>
  <c r="O9" i="172"/>
  <c r="N9" i="172"/>
  <c r="M9" i="172"/>
  <c r="L9" i="172"/>
  <c r="K9" i="172"/>
  <c r="J9" i="172"/>
  <c r="I9" i="172"/>
  <c r="H9" i="172"/>
  <c r="G9" i="172"/>
  <c r="F9" i="172"/>
  <c r="C9" i="172"/>
  <c r="S8" i="172"/>
  <c r="R8" i="172"/>
  <c r="Q8" i="172"/>
  <c r="P8" i="172"/>
  <c r="O8" i="172"/>
  <c r="N8" i="172"/>
  <c r="M8" i="172"/>
  <c r="L8" i="172"/>
  <c r="K8" i="172"/>
  <c r="J8" i="172"/>
  <c r="I8" i="172"/>
  <c r="H8" i="172"/>
  <c r="G8" i="172"/>
  <c r="F8" i="172"/>
  <c r="C8" i="172"/>
  <c r="S7" i="172"/>
  <c r="R7" i="172"/>
  <c r="Q7" i="172"/>
  <c r="P7" i="172"/>
  <c r="O7" i="172"/>
  <c r="N7" i="172"/>
  <c r="M7" i="172"/>
  <c r="L7" i="172"/>
  <c r="K7" i="172"/>
  <c r="J7" i="172"/>
  <c r="I7" i="172"/>
  <c r="H7" i="172"/>
  <c r="G7" i="172"/>
  <c r="F7" i="172"/>
  <c r="C7" i="172"/>
  <c r="S6" i="172"/>
  <c r="R6" i="172"/>
  <c r="Q6" i="172"/>
  <c r="P6" i="172"/>
  <c r="O6" i="172"/>
  <c r="N6" i="172"/>
  <c r="M6" i="172"/>
  <c r="L6" i="172"/>
  <c r="K6" i="172"/>
  <c r="J6" i="172"/>
  <c r="I6" i="172"/>
  <c r="H6" i="172"/>
  <c r="G6" i="172"/>
  <c r="F6" i="172"/>
  <c r="C6" i="172"/>
  <c r="C4" i="172"/>
  <c r="S17" i="171"/>
  <c r="R17" i="171"/>
  <c r="Q17" i="171"/>
  <c r="P17" i="171"/>
  <c r="O17" i="171"/>
  <c r="N17" i="171"/>
  <c r="M17" i="171"/>
  <c r="L17" i="171"/>
  <c r="K17" i="171"/>
  <c r="J17" i="171"/>
  <c r="I17" i="171"/>
  <c r="H17" i="171"/>
  <c r="G17" i="171"/>
  <c r="F17" i="171"/>
  <c r="C17" i="171"/>
  <c r="S16" i="171"/>
  <c r="R16" i="171"/>
  <c r="Q16" i="171"/>
  <c r="P16" i="171"/>
  <c r="O16" i="171"/>
  <c r="N16" i="171"/>
  <c r="M16" i="171"/>
  <c r="L16" i="171"/>
  <c r="K16" i="171"/>
  <c r="J16" i="171"/>
  <c r="I16" i="171"/>
  <c r="H16" i="171"/>
  <c r="G16" i="171"/>
  <c r="F16" i="171"/>
  <c r="C16" i="171"/>
  <c r="S15" i="171"/>
  <c r="R15" i="171"/>
  <c r="Q15" i="171"/>
  <c r="P15" i="171"/>
  <c r="O15" i="171"/>
  <c r="N15" i="171"/>
  <c r="M15" i="171"/>
  <c r="L15" i="171"/>
  <c r="K15" i="171"/>
  <c r="J15" i="171"/>
  <c r="I15" i="171"/>
  <c r="H15" i="171"/>
  <c r="G15" i="171"/>
  <c r="F15" i="171"/>
  <c r="C15" i="171"/>
  <c r="S14" i="171"/>
  <c r="R14" i="171"/>
  <c r="Q14" i="171"/>
  <c r="P14" i="171"/>
  <c r="O14" i="171"/>
  <c r="N14" i="171"/>
  <c r="M14" i="171"/>
  <c r="L14" i="171"/>
  <c r="K14" i="171"/>
  <c r="J14" i="171"/>
  <c r="I14" i="171"/>
  <c r="H14" i="171"/>
  <c r="G14" i="171"/>
  <c r="F14" i="171"/>
  <c r="C14" i="171"/>
  <c r="S12" i="171"/>
  <c r="R12" i="171"/>
  <c r="Q12" i="171"/>
  <c r="P12" i="171"/>
  <c r="O12" i="171"/>
  <c r="N12" i="171"/>
  <c r="M12" i="171"/>
  <c r="L12" i="171"/>
  <c r="K12" i="171"/>
  <c r="J12" i="171"/>
  <c r="I12" i="171"/>
  <c r="H12" i="171"/>
  <c r="G12" i="171"/>
  <c r="F12" i="171"/>
  <c r="C12" i="171"/>
  <c r="S11" i="171"/>
  <c r="R11" i="171"/>
  <c r="Q11" i="171"/>
  <c r="P11" i="171"/>
  <c r="O11" i="171"/>
  <c r="N11" i="171"/>
  <c r="M11" i="171"/>
  <c r="L11" i="171"/>
  <c r="K11" i="171"/>
  <c r="J11" i="171"/>
  <c r="I11" i="171"/>
  <c r="H11" i="171"/>
  <c r="G11" i="171"/>
  <c r="F11" i="171"/>
  <c r="C11" i="171"/>
  <c r="S10" i="171"/>
  <c r="R10" i="171"/>
  <c r="Q10" i="171"/>
  <c r="P10" i="171"/>
  <c r="O10" i="171"/>
  <c r="N10" i="171"/>
  <c r="M10" i="171"/>
  <c r="L10" i="171"/>
  <c r="K10" i="171"/>
  <c r="J10" i="171"/>
  <c r="I10" i="171"/>
  <c r="H10" i="171"/>
  <c r="G10" i="171"/>
  <c r="F10" i="171"/>
  <c r="C10" i="171"/>
  <c r="S9" i="171"/>
  <c r="R9" i="171"/>
  <c r="Q9" i="171"/>
  <c r="P9" i="171"/>
  <c r="O9" i="171"/>
  <c r="N9" i="171"/>
  <c r="M9" i="171"/>
  <c r="L9" i="171"/>
  <c r="K9" i="171"/>
  <c r="J9" i="171"/>
  <c r="I9" i="171"/>
  <c r="H9" i="171"/>
  <c r="G9" i="171"/>
  <c r="F9" i="171"/>
  <c r="C9" i="171"/>
  <c r="S8" i="171"/>
  <c r="R8" i="171"/>
  <c r="Q8" i="171"/>
  <c r="P8" i="171"/>
  <c r="O8" i="171"/>
  <c r="N8" i="171"/>
  <c r="M8" i="171"/>
  <c r="L8" i="171"/>
  <c r="K8" i="171"/>
  <c r="J8" i="171"/>
  <c r="I8" i="171"/>
  <c r="H8" i="171"/>
  <c r="G8" i="171"/>
  <c r="F8" i="171"/>
  <c r="C8" i="171"/>
  <c r="S7" i="171"/>
  <c r="R7" i="171"/>
  <c r="Q7" i="171"/>
  <c r="P7" i="171"/>
  <c r="O7" i="171"/>
  <c r="N7" i="171"/>
  <c r="M7" i="171"/>
  <c r="L7" i="171"/>
  <c r="K7" i="171"/>
  <c r="J7" i="171"/>
  <c r="I7" i="171"/>
  <c r="H7" i="171"/>
  <c r="G7" i="171"/>
  <c r="F7" i="171"/>
  <c r="C7" i="171"/>
  <c r="S6" i="171"/>
  <c r="R6" i="171"/>
  <c r="Q6" i="171"/>
  <c r="P6" i="171"/>
  <c r="O6" i="171"/>
  <c r="N6" i="171"/>
  <c r="M6" i="171"/>
  <c r="L6" i="171"/>
  <c r="K6" i="171"/>
  <c r="J6" i="171"/>
  <c r="I6" i="171"/>
  <c r="H6" i="171"/>
  <c r="G6" i="171"/>
  <c r="F6" i="171"/>
  <c r="C6" i="171"/>
  <c r="C4" i="171"/>
  <c r="S20" i="169"/>
  <c r="R20" i="169"/>
  <c r="Q20" i="169"/>
  <c r="P20" i="169"/>
  <c r="O20" i="169"/>
  <c r="N20" i="169"/>
  <c r="M20" i="169"/>
  <c r="L20" i="169"/>
  <c r="K20" i="169"/>
  <c r="J20" i="169"/>
  <c r="I20" i="169"/>
  <c r="H20" i="169"/>
  <c r="G20" i="169"/>
  <c r="F20" i="169"/>
  <c r="C20" i="169"/>
  <c r="S19" i="169"/>
  <c r="R19" i="169"/>
  <c r="Q19" i="169"/>
  <c r="P19" i="169"/>
  <c r="O19" i="169"/>
  <c r="N19" i="169"/>
  <c r="M19" i="169"/>
  <c r="L19" i="169"/>
  <c r="K19" i="169"/>
  <c r="J19" i="169"/>
  <c r="I19" i="169"/>
  <c r="H19" i="169"/>
  <c r="G19" i="169"/>
  <c r="F19" i="169"/>
  <c r="C19" i="169"/>
  <c r="S18" i="169"/>
  <c r="R18" i="169"/>
  <c r="Q18" i="169"/>
  <c r="P18" i="169"/>
  <c r="O18" i="169"/>
  <c r="N18" i="169"/>
  <c r="M18" i="169"/>
  <c r="L18" i="169"/>
  <c r="K18" i="169"/>
  <c r="J18" i="169"/>
  <c r="I18" i="169"/>
  <c r="H18" i="169"/>
  <c r="G18" i="169"/>
  <c r="F18" i="169"/>
  <c r="C18" i="169"/>
  <c r="S17" i="169"/>
  <c r="R17" i="169"/>
  <c r="Q17" i="169"/>
  <c r="P17" i="169"/>
  <c r="O17" i="169"/>
  <c r="N17" i="169"/>
  <c r="M17" i="169"/>
  <c r="L17" i="169"/>
  <c r="K17" i="169"/>
  <c r="J17" i="169"/>
  <c r="I17" i="169"/>
  <c r="H17" i="169"/>
  <c r="G17" i="169"/>
  <c r="F17" i="169"/>
  <c r="C17" i="169"/>
  <c r="S16" i="169"/>
  <c r="R16" i="169"/>
  <c r="Q16" i="169"/>
  <c r="P16" i="169"/>
  <c r="O16" i="169"/>
  <c r="N16" i="169"/>
  <c r="M16" i="169"/>
  <c r="L16" i="169"/>
  <c r="K16" i="169"/>
  <c r="J16" i="169"/>
  <c r="I16" i="169"/>
  <c r="H16" i="169"/>
  <c r="G16" i="169"/>
  <c r="F16" i="169"/>
  <c r="C16" i="169"/>
  <c r="S15" i="169"/>
  <c r="R15" i="169"/>
  <c r="Q15" i="169"/>
  <c r="P15" i="169"/>
  <c r="O15" i="169"/>
  <c r="N15" i="169"/>
  <c r="M15" i="169"/>
  <c r="L15" i="169"/>
  <c r="K15" i="169"/>
  <c r="J15" i="169"/>
  <c r="I15" i="169"/>
  <c r="H15" i="169"/>
  <c r="G15" i="169"/>
  <c r="F15" i="169"/>
  <c r="C15" i="169"/>
  <c r="S14" i="169"/>
  <c r="R14" i="169"/>
  <c r="Q14" i="169"/>
  <c r="P14" i="169"/>
  <c r="O14" i="169"/>
  <c r="N14" i="169"/>
  <c r="M14" i="169"/>
  <c r="L14" i="169"/>
  <c r="K14" i="169"/>
  <c r="J14" i="169"/>
  <c r="I14" i="169"/>
  <c r="H14" i="169"/>
  <c r="G14" i="169"/>
  <c r="F14" i="169"/>
  <c r="C14" i="169"/>
  <c r="S13" i="169"/>
  <c r="R13" i="169"/>
  <c r="Q13" i="169"/>
  <c r="P13" i="169"/>
  <c r="O13" i="169"/>
  <c r="N13" i="169"/>
  <c r="M13" i="169"/>
  <c r="L13" i="169"/>
  <c r="K13" i="169"/>
  <c r="J13" i="169"/>
  <c r="I13" i="169"/>
  <c r="H13" i="169"/>
  <c r="G13" i="169"/>
  <c r="F13" i="169"/>
  <c r="C13" i="169"/>
  <c r="S12" i="169"/>
  <c r="R12" i="169"/>
  <c r="Q12" i="169"/>
  <c r="P12" i="169"/>
  <c r="O12" i="169"/>
  <c r="N12" i="169"/>
  <c r="M12" i="169"/>
  <c r="L12" i="169"/>
  <c r="K12" i="169"/>
  <c r="J12" i="169"/>
  <c r="I12" i="169"/>
  <c r="H12" i="169"/>
  <c r="G12" i="169"/>
  <c r="F12" i="169"/>
  <c r="C12" i="169"/>
  <c r="S11" i="169"/>
  <c r="R11" i="169"/>
  <c r="Q11" i="169"/>
  <c r="P11" i="169"/>
  <c r="O11" i="169"/>
  <c r="N11" i="169"/>
  <c r="M11" i="169"/>
  <c r="L11" i="169"/>
  <c r="K11" i="169"/>
  <c r="J11" i="169"/>
  <c r="I11" i="169"/>
  <c r="H11" i="169"/>
  <c r="G11" i="169"/>
  <c r="F11" i="169"/>
  <c r="C11" i="169"/>
  <c r="S10" i="169"/>
  <c r="R10" i="169"/>
  <c r="Q10" i="169"/>
  <c r="P10" i="169"/>
  <c r="O10" i="169"/>
  <c r="N10" i="169"/>
  <c r="M10" i="169"/>
  <c r="L10" i="169"/>
  <c r="K10" i="169"/>
  <c r="J10" i="169"/>
  <c r="I10" i="169"/>
  <c r="H10" i="169"/>
  <c r="G10" i="169"/>
  <c r="F10" i="169"/>
  <c r="C10" i="169"/>
  <c r="S9" i="169"/>
  <c r="R9" i="169"/>
  <c r="Q9" i="169"/>
  <c r="P9" i="169"/>
  <c r="O9" i="169"/>
  <c r="N9" i="169"/>
  <c r="M9" i="169"/>
  <c r="L9" i="169"/>
  <c r="K9" i="169"/>
  <c r="J9" i="169"/>
  <c r="I9" i="169"/>
  <c r="H9" i="169"/>
  <c r="G9" i="169"/>
  <c r="F9" i="169"/>
  <c r="C9" i="169"/>
  <c r="S8" i="169"/>
  <c r="R8" i="169"/>
  <c r="Q8" i="169"/>
  <c r="P8" i="169"/>
  <c r="O8" i="169"/>
  <c r="N8" i="169"/>
  <c r="M8" i="169"/>
  <c r="L8" i="169"/>
  <c r="K8" i="169"/>
  <c r="J8" i="169"/>
  <c r="I8" i="169"/>
  <c r="H8" i="169"/>
  <c r="G8" i="169"/>
  <c r="F8" i="169"/>
  <c r="C8" i="169"/>
  <c r="S7" i="169"/>
  <c r="R7" i="169"/>
  <c r="Q7" i="169"/>
  <c r="P7" i="169"/>
  <c r="O7" i="169"/>
  <c r="N7" i="169"/>
  <c r="M7" i="169"/>
  <c r="L7" i="169"/>
  <c r="K7" i="169"/>
  <c r="J7" i="169"/>
  <c r="I7" i="169"/>
  <c r="H7" i="169"/>
  <c r="G7" i="169"/>
  <c r="F7" i="169"/>
  <c r="C7" i="169"/>
  <c r="S6" i="169"/>
  <c r="R6" i="169"/>
  <c r="Q6" i="169"/>
  <c r="P6" i="169"/>
  <c r="O6" i="169"/>
  <c r="N6" i="169"/>
  <c r="M6" i="169"/>
  <c r="L6" i="169"/>
  <c r="K6" i="169"/>
  <c r="J6" i="169"/>
  <c r="I6" i="169"/>
  <c r="H6" i="169"/>
  <c r="G6" i="169"/>
  <c r="F6" i="169"/>
  <c r="C6" i="169"/>
  <c r="C4" i="169"/>
  <c r="S34" i="168"/>
  <c r="R34" i="168"/>
  <c r="Q34" i="168"/>
  <c r="P34" i="168"/>
  <c r="O34" i="168"/>
  <c r="N34" i="168"/>
  <c r="M34" i="168"/>
  <c r="L34" i="168"/>
  <c r="K34" i="168"/>
  <c r="J34" i="168"/>
  <c r="I34" i="168"/>
  <c r="H34" i="168"/>
  <c r="G34" i="168"/>
  <c r="F34" i="168"/>
  <c r="C34" i="168"/>
  <c r="S31" i="168"/>
  <c r="R31" i="168"/>
  <c r="Q31" i="168"/>
  <c r="P31" i="168"/>
  <c r="O31" i="168"/>
  <c r="N31" i="168"/>
  <c r="M31" i="168"/>
  <c r="L31" i="168"/>
  <c r="K31" i="168"/>
  <c r="J31" i="168"/>
  <c r="I31" i="168"/>
  <c r="H31" i="168"/>
  <c r="G31" i="168"/>
  <c r="F31" i="168"/>
  <c r="C31" i="168"/>
  <c r="S30" i="168"/>
  <c r="R30" i="168"/>
  <c r="Q30" i="168"/>
  <c r="P30" i="168"/>
  <c r="O30" i="168"/>
  <c r="N30" i="168"/>
  <c r="M30" i="168"/>
  <c r="L30" i="168"/>
  <c r="K30" i="168"/>
  <c r="J30" i="168"/>
  <c r="I30" i="168"/>
  <c r="H30" i="168"/>
  <c r="G30" i="168"/>
  <c r="F30" i="168"/>
  <c r="C30" i="168"/>
  <c r="S29" i="168"/>
  <c r="R29" i="168"/>
  <c r="Q29" i="168"/>
  <c r="P29" i="168"/>
  <c r="O29" i="168"/>
  <c r="N29" i="168"/>
  <c r="M29" i="168"/>
  <c r="L29" i="168"/>
  <c r="K29" i="168"/>
  <c r="J29" i="168"/>
  <c r="I29" i="168"/>
  <c r="H29" i="168"/>
  <c r="G29" i="168"/>
  <c r="F29" i="168"/>
  <c r="C29" i="168"/>
  <c r="S28" i="168"/>
  <c r="R28" i="168"/>
  <c r="Q28" i="168"/>
  <c r="P28" i="168"/>
  <c r="O28" i="168"/>
  <c r="N28" i="168"/>
  <c r="M28" i="168"/>
  <c r="L28" i="168"/>
  <c r="K28" i="168"/>
  <c r="J28" i="168"/>
  <c r="I28" i="168"/>
  <c r="H28" i="168"/>
  <c r="G28" i="168"/>
  <c r="F28" i="168"/>
  <c r="C28" i="168"/>
  <c r="S27" i="168"/>
  <c r="R27" i="168"/>
  <c r="Q27" i="168"/>
  <c r="P27" i="168"/>
  <c r="O27" i="168"/>
  <c r="N27" i="168"/>
  <c r="M27" i="168"/>
  <c r="L27" i="168"/>
  <c r="K27" i="168"/>
  <c r="J27" i="168"/>
  <c r="I27" i="168"/>
  <c r="H27" i="168"/>
  <c r="G27" i="168"/>
  <c r="F27" i="168"/>
  <c r="C27" i="168"/>
  <c r="S26" i="168"/>
  <c r="R26" i="168"/>
  <c r="Q26" i="168"/>
  <c r="P26" i="168"/>
  <c r="O26" i="168"/>
  <c r="N26" i="168"/>
  <c r="M26" i="168"/>
  <c r="L26" i="168"/>
  <c r="K26" i="168"/>
  <c r="J26" i="168"/>
  <c r="I26" i="168"/>
  <c r="H26" i="168"/>
  <c r="G26" i="168"/>
  <c r="F26" i="168"/>
  <c r="C26" i="168"/>
  <c r="S25" i="168"/>
  <c r="R25" i="168"/>
  <c r="Q25" i="168"/>
  <c r="P25" i="168"/>
  <c r="O25" i="168"/>
  <c r="N25" i="168"/>
  <c r="M25" i="168"/>
  <c r="L25" i="168"/>
  <c r="K25" i="168"/>
  <c r="J25" i="168"/>
  <c r="I25" i="168"/>
  <c r="H25" i="168"/>
  <c r="G25" i="168"/>
  <c r="F25" i="168"/>
  <c r="C25" i="168"/>
  <c r="S24" i="168"/>
  <c r="R24" i="168"/>
  <c r="Q24" i="168"/>
  <c r="P24" i="168"/>
  <c r="O24" i="168"/>
  <c r="N24" i="168"/>
  <c r="M24" i="168"/>
  <c r="L24" i="168"/>
  <c r="K24" i="168"/>
  <c r="J24" i="168"/>
  <c r="I24" i="168"/>
  <c r="H24" i="168"/>
  <c r="G24" i="168"/>
  <c r="F24" i="168"/>
  <c r="C24" i="168"/>
  <c r="S23" i="168"/>
  <c r="R23" i="168"/>
  <c r="Q23" i="168"/>
  <c r="P23" i="168"/>
  <c r="O23" i="168"/>
  <c r="N23" i="168"/>
  <c r="M23" i="168"/>
  <c r="L23" i="168"/>
  <c r="K23" i="168"/>
  <c r="J23" i="168"/>
  <c r="I23" i="168"/>
  <c r="H23" i="168"/>
  <c r="G23" i="168"/>
  <c r="F23" i="168"/>
  <c r="C23" i="168"/>
  <c r="S22" i="168"/>
  <c r="R22" i="168"/>
  <c r="Q22" i="168"/>
  <c r="P22" i="168"/>
  <c r="O22" i="168"/>
  <c r="N22" i="168"/>
  <c r="M22" i="168"/>
  <c r="L22" i="168"/>
  <c r="K22" i="168"/>
  <c r="J22" i="168"/>
  <c r="I22" i="168"/>
  <c r="H22" i="168"/>
  <c r="G22" i="168"/>
  <c r="F22" i="168"/>
  <c r="C22" i="168"/>
  <c r="S21" i="168"/>
  <c r="R21" i="168"/>
  <c r="Q21" i="168"/>
  <c r="P21" i="168"/>
  <c r="O21" i="168"/>
  <c r="N21" i="168"/>
  <c r="M21" i="168"/>
  <c r="L21" i="168"/>
  <c r="K21" i="168"/>
  <c r="J21" i="168"/>
  <c r="I21" i="168"/>
  <c r="H21" i="168"/>
  <c r="G21" i="168"/>
  <c r="F21" i="168"/>
  <c r="C21" i="168"/>
  <c r="S20" i="168"/>
  <c r="R20" i="168"/>
  <c r="Q20" i="168"/>
  <c r="P20" i="168"/>
  <c r="O20" i="168"/>
  <c r="N20" i="168"/>
  <c r="M20" i="168"/>
  <c r="L20" i="168"/>
  <c r="K20" i="168"/>
  <c r="J20" i="168"/>
  <c r="I20" i="168"/>
  <c r="H20" i="168"/>
  <c r="G20" i="168"/>
  <c r="F20" i="168"/>
  <c r="C20" i="168"/>
  <c r="S19" i="168"/>
  <c r="R19" i="168"/>
  <c r="Q19" i="168"/>
  <c r="P19" i="168"/>
  <c r="O19" i="168"/>
  <c r="N19" i="168"/>
  <c r="M19" i="168"/>
  <c r="L19" i="168"/>
  <c r="K19" i="168"/>
  <c r="J19" i="168"/>
  <c r="I19" i="168"/>
  <c r="H19" i="168"/>
  <c r="G19" i="168"/>
  <c r="F19" i="168"/>
  <c r="C19" i="168"/>
  <c r="C17" i="168"/>
  <c r="S14" i="168"/>
  <c r="R14" i="168"/>
  <c r="Q14" i="168"/>
  <c r="P14" i="168"/>
  <c r="O14" i="168"/>
  <c r="N14" i="168"/>
  <c r="M14" i="168"/>
  <c r="L14" i="168"/>
  <c r="K14" i="168"/>
  <c r="J14" i="168"/>
  <c r="I14" i="168"/>
  <c r="H14" i="168"/>
  <c r="G14" i="168"/>
  <c r="F14" i="168"/>
  <c r="C14" i="168"/>
  <c r="S13" i="168"/>
  <c r="R13" i="168"/>
  <c r="Q13" i="168"/>
  <c r="P13" i="168"/>
  <c r="O13" i="168"/>
  <c r="N13" i="168"/>
  <c r="M13" i="168"/>
  <c r="L13" i="168"/>
  <c r="K13" i="168"/>
  <c r="J13" i="168"/>
  <c r="I13" i="168"/>
  <c r="H13" i="168"/>
  <c r="G13" i="168"/>
  <c r="F13" i="168"/>
  <c r="C13" i="168"/>
  <c r="S12" i="168"/>
  <c r="R12" i="168"/>
  <c r="Q12" i="168"/>
  <c r="P12" i="168"/>
  <c r="O12" i="168"/>
  <c r="N12" i="168"/>
  <c r="M12" i="168"/>
  <c r="L12" i="168"/>
  <c r="K12" i="168"/>
  <c r="J12" i="168"/>
  <c r="I12" i="168"/>
  <c r="H12" i="168"/>
  <c r="G12" i="168"/>
  <c r="F12" i="168"/>
  <c r="C12" i="168"/>
  <c r="S11" i="168"/>
  <c r="R11" i="168"/>
  <c r="Q11" i="168"/>
  <c r="P11" i="168"/>
  <c r="O11" i="168"/>
  <c r="N11" i="168"/>
  <c r="M11" i="168"/>
  <c r="L11" i="168"/>
  <c r="K11" i="168"/>
  <c r="J11" i="168"/>
  <c r="I11" i="168"/>
  <c r="H11" i="168"/>
  <c r="G11" i="168"/>
  <c r="F11" i="168"/>
  <c r="C11" i="168"/>
  <c r="S10" i="168"/>
  <c r="R10" i="168"/>
  <c r="Q10" i="168"/>
  <c r="P10" i="168"/>
  <c r="O10" i="168"/>
  <c r="N10" i="168"/>
  <c r="M10" i="168"/>
  <c r="L10" i="168"/>
  <c r="K10" i="168"/>
  <c r="J10" i="168"/>
  <c r="I10" i="168"/>
  <c r="H10" i="168"/>
  <c r="G10" i="168"/>
  <c r="F10" i="168"/>
  <c r="C10" i="168"/>
  <c r="S9" i="168"/>
  <c r="R9" i="168"/>
  <c r="Q9" i="168"/>
  <c r="P9" i="168"/>
  <c r="O9" i="168"/>
  <c r="N9" i="168"/>
  <c r="M9" i="168"/>
  <c r="L9" i="168"/>
  <c r="K9" i="168"/>
  <c r="J9" i="168"/>
  <c r="I9" i="168"/>
  <c r="H9" i="168"/>
  <c r="G9" i="168"/>
  <c r="F9" i="168"/>
  <c r="C9" i="168"/>
  <c r="S8" i="168"/>
  <c r="R8" i="168"/>
  <c r="Q8" i="168"/>
  <c r="P8" i="168"/>
  <c r="O8" i="168"/>
  <c r="N8" i="168"/>
  <c r="M8" i="168"/>
  <c r="L8" i="168"/>
  <c r="K8" i="168"/>
  <c r="J8" i="168"/>
  <c r="I8" i="168"/>
  <c r="H8" i="168"/>
  <c r="G8" i="168"/>
  <c r="F8" i="168"/>
  <c r="C8" i="168"/>
  <c r="S7" i="168"/>
  <c r="R7" i="168"/>
  <c r="Q7" i="168"/>
  <c r="P7" i="168"/>
  <c r="O7" i="168"/>
  <c r="N7" i="168"/>
  <c r="M7" i="168"/>
  <c r="L7" i="168"/>
  <c r="K7" i="168"/>
  <c r="J7" i="168"/>
  <c r="I7" i="168"/>
  <c r="H7" i="168"/>
  <c r="G7" i="168"/>
  <c r="F7" i="168"/>
  <c r="C7" i="168"/>
  <c r="S6" i="168"/>
  <c r="R6" i="168"/>
  <c r="Q6" i="168"/>
  <c r="P6" i="168"/>
  <c r="O6" i="168"/>
  <c r="N6" i="168"/>
  <c r="M6" i="168"/>
  <c r="L6" i="168"/>
  <c r="K6" i="168"/>
  <c r="J6" i="168"/>
  <c r="I6" i="168"/>
  <c r="H6" i="168"/>
  <c r="G6" i="168"/>
  <c r="F6" i="168"/>
  <c r="C6" i="168"/>
  <c r="C4" i="168"/>
  <c r="S38" i="167"/>
  <c r="R38" i="167"/>
  <c r="Q38" i="167"/>
  <c r="P38" i="167"/>
  <c r="O38" i="167"/>
  <c r="N38" i="167"/>
  <c r="M38" i="167"/>
  <c r="L38" i="167"/>
  <c r="K38" i="167"/>
  <c r="J38" i="167"/>
  <c r="I38" i="167"/>
  <c r="H38" i="167"/>
  <c r="G38" i="167"/>
  <c r="F38" i="167"/>
  <c r="C38" i="167"/>
  <c r="S36" i="167"/>
  <c r="R36" i="167"/>
  <c r="Q36" i="167"/>
  <c r="P36" i="167"/>
  <c r="O36" i="167"/>
  <c r="N36" i="167"/>
  <c r="M36" i="167"/>
  <c r="L36" i="167"/>
  <c r="K36" i="167"/>
  <c r="J36" i="167"/>
  <c r="I36" i="167"/>
  <c r="H36" i="167"/>
  <c r="G36" i="167"/>
  <c r="F36" i="167"/>
  <c r="C36" i="167"/>
  <c r="S35" i="167"/>
  <c r="R35" i="167"/>
  <c r="Q35" i="167"/>
  <c r="P35" i="167"/>
  <c r="O35" i="167"/>
  <c r="N35" i="167"/>
  <c r="M35" i="167"/>
  <c r="L35" i="167"/>
  <c r="K35" i="167"/>
  <c r="J35" i="167"/>
  <c r="I35" i="167"/>
  <c r="H35" i="167"/>
  <c r="G35" i="167"/>
  <c r="F35" i="167"/>
  <c r="C35" i="167"/>
  <c r="S34" i="167"/>
  <c r="R34" i="167"/>
  <c r="Q34" i="167"/>
  <c r="P34" i="167"/>
  <c r="O34" i="167"/>
  <c r="N34" i="167"/>
  <c r="M34" i="167"/>
  <c r="L34" i="167"/>
  <c r="K34" i="167"/>
  <c r="J34" i="167"/>
  <c r="I34" i="167"/>
  <c r="H34" i="167"/>
  <c r="G34" i="167"/>
  <c r="F34" i="167"/>
  <c r="C34" i="167"/>
  <c r="S33" i="167"/>
  <c r="R33" i="167"/>
  <c r="Q33" i="167"/>
  <c r="P33" i="167"/>
  <c r="O33" i="167"/>
  <c r="N33" i="167"/>
  <c r="M33" i="167"/>
  <c r="L33" i="167"/>
  <c r="K33" i="167"/>
  <c r="J33" i="167"/>
  <c r="I33" i="167"/>
  <c r="H33" i="167"/>
  <c r="G33" i="167"/>
  <c r="F33" i="167"/>
  <c r="C33" i="167"/>
  <c r="S32" i="167"/>
  <c r="R32" i="167"/>
  <c r="Q32" i="167"/>
  <c r="P32" i="167"/>
  <c r="O32" i="167"/>
  <c r="N32" i="167"/>
  <c r="M32" i="167"/>
  <c r="L32" i="167"/>
  <c r="K32" i="167"/>
  <c r="J32" i="167"/>
  <c r="I32" i="167"/>
  <c r="H32" i="167"/>
  <c r="G32" i="167"/>
  <c r="F32" i="167"/>
  <c r="C32" i="167"/>
  <c r="S31" i="167"/>
  <c r="R31" i="167"/>
  <c r="Q31" i="167"/>
  <c r="P31" i="167"/>
  <c r="O31" i="167"/>
  <c r="N31" i="167"/>
  <c r="M31" i="167"/>
  <c r="L31" i="167"/>
  <c r="K31" i="167"/>
  <c r="J31" i="167"/>
  <c r="I31" i="167"/>
  <c r="H31" i="167"/>
  <c r="G31" i="167"/>
  <c r="F31" i="167"/>
  <c r="C31" i="167"/>
  <c r="S30" i="167"/>
  <c r="R30" i="167"/>
  <c r="Q30" i="167"/>
  <c r="P30" i="167"/>
  <c r="O30" i="167"/>
  <c r="N30" i="167"/>
  <c r="M30" i="167"/>
  <c r="L30" i="167"/>
  <c r="K30" i="167"/>
  <c r="J30" i="167"/>
  <c r="I30" i="167"/>
  <c r="H30" i="167"/>
  <c r="G30" i="167"/>
  <c r="F30" i="167"/>
  <c r="C30" i="167"/>
  <c r="S29" i="167"/>
  <c r="R29" i="167"/>
  <c r="Q29" i="167"/>
  <c r="P29" i="167"/>
  <c r="O29" i="167"/>
  <c r="N29" i="167"/>
  <c r="M29" i="167"/>
  <c r="L29" i="167"/>
  <c r="K29" i="167"/>
  <c r="J29" i="167"/>
  <c r="I29" i="167"/>
  <c r="H29" i="167"/>
  <c r="G29" i="167"/>
  <c r="F29" i="167"/>
  <c r="C29" i="167"/>
  <c r="S28" i="167"/>
  <c r="R28" i="167"/>
  <c r="Q28" i="167"/>
  <c r="P28" i="167"/>
  <c r="O28" i="167"/>
  <c r="N28" i="167"/>
  <c r="M28" i="167"/>
  <c r="L28" i="167"/>
  <c r="K28" i="167"/>
  <c r="J28" i="167"/>
  <c r="I28" i="167"/>
  <c r="H28" i="167"/>
  <c r="G28" i="167"/>
  <c r="F28" i="167"/>
  <c r="C28" i="167"/>
  <c r="S27" i="167"/>
  <c r="R27" i="167"/>
  <c r="Q27" i="167"/>
  <c r="P27" i="167"/>
  <c r="O27" i="167"/>
  <c r="N27" i="167"/>
  <c r="M27" i="167"/>
  <c r="L27" i="167"/>
  <c r="K27" i="167"/>
  <c r="J27" i="167"/>
  <c r="I27" i="167"/>
  <c r="H27" i="167"/>
  <c r="G27" i="167"/>
  <c r="F27" i="167"/>
  <c r="C27" i="167"/>
  <c r="S26" i="167"/>
  <c r="R26" i="167"/>
  <c r="Q26" i="167"/>
  <c r="P26" i="167"/>
  <c r="O26" i="167"/>
  <c r="N26" i="167"/>
  <c r="M26" i="167"/>
  <c r="L26" i="167"/>
  <c r="K26" i="167"/>
  <c r="J26" i="167"/>
  <c r="I26" i="167"/>
  <c r="H26" i="167"/>
  <c r="G26" i="167"/>
  <c r="F26" i="167"/>
  <c r="C26" i="167"/>
  <c r="S25" i="167"/>
  <c r="R25" i="167"/>
  <c r="Q25" i="167"/>
  <c r="P25" i="167"/>
  <c r="O25" i="167"/>
  <c r="N25" i="167"/>
  <c r="M25" i="167"/>
  <c r="L25" i="167"/>
  <c r="K25" i="167"/>
  <c r="J25" i="167"/>
  <c r="I25" i="167"/>
  <c r="H25" i="167"/>
  <c r="G25" i="167"/>
  <c r="F25" i="167"/>
  <c r="C25" i="167"/>
  <c r="S24" i="167"/>
  <c r="R24" i="167"/>
  <c r="Q24" i="167"/>
  <c r="P24" i="167"/>
  <c r="O24" i="167"/>
  <c r="N24" i="167"/>
  <c r="M24" i="167"/>
  <c r="L24" i="167"/>
  <c r="K24" i="167"/>
  <c r="J24" i="167"/>
  <c r="I24" i="167"/>
  <c r="H24" i="167"/>
  <c r="G24" i="167"/>
  <c r="F24" i="167"/>
  <c r="C24" i="167"/>
  <c r="S23" i="167"/>
  <c r="R23" i="167"/>
  <c r="Q23" i="167"/>
  <c r="P23" i="167"/>
  <c r="O23" i="167"/>
  <c r="N23" i="167"/>
  <c r="M23" i="167"/>
  <c r="L23" i="167"/>
  <c r="K23" i="167"/>
  <c r="J23" i="167"/>
  <c r="I23" i="167"/>
  <c r="H23" i="167"/>
  <c r="G23" i="167"/>
  <c r="F23" i="167"/>
  <c r="C23" i="167"/>
  <c r="S22" i="167"/>
  <c r="R22" i="167"/>
  <c r="Q22" i="167"/>
  <c r="P22" i="167"/>
  <c r="O22" i="167"/>
  <c r="N22" i="167"/>
  <c r="M22" i="167"/>
  <c r="L22" i="167"/>
  <c r="K22" i="167"/>
  <c r="J22" i="167"/>
  <c r="I22" i="167"/>
  <c r="H22" i="167"/>
  <c r="G22" i="167"/>
  <c r="F22" i="167"/>
  <c r="C22" i="167"/>
  <c r="S21" i="167"/>
  <c r="R21" i="167"/>
  <c r="Q21" i="167"/>
  <c r="P21" i="167"/>
  <c r="O21" i="167"/>
  <c r="N21" i="167"/>
  <c r="M21" i="167"/>
  <c r="L21" i="167"/>
  <c r="K21" i="167"/>
  <c r="J21" i="167"/>
  <c r="I21" i="167"/>
  <c r="H21" i="167"/>
  <c r="G21" i="167"/>
  <c r="F21" i="167"/>
  <c r="C21" i="167"/>
  <c r="S20" i="167"/>
  <c r="R20" i="167"/>
  <c r="Q20" i="167"/>
  <c r="P20" i="167"/>
  <c r="O20" i="167"/>
  <c r="N20" i="167"/>
  <c r="M20" i="167"/>
  <c r="L20" i="167"/>
  <c r="K20" i="167"/>
  <c r="J20" i="167"/>
  <c r="I20" i="167"/>
  <c r="H20" i="167"/>
  <c r="G20" i="167"/>
  <c r="F20" i="167"/>
  <c r="C20" i="167"/>
  <c r="S19" i="167"/>
  <c r="R19" i="167"/>
  <c r="Q19" i="167"/>
  <c r="P19" i="167"/>
  <c r="O19" i="167"/>
  <c r="N19" i="167"/>
  <c r="M19" i="167"/>
  <c r="L19" i="167"/>
  <c r="K19" i="167"/>
  <c r="J19" i="167"/>
  <c r="I19" i="167"/>
  <c r="H19" i="167"/>
  <c r="G19" i="167"/>
  <c r="F19" i="167"/>
  <c r="C19" i="167"/>
  <c r="S18" i="167"/>
  <c r="R18" i="167"/>
  <c r="Q18" i="167"/>
  <c r="P18" i="167"/>
  <c r="O18" i="167"/>
  <c r="N18" i="167"/>
  <c r="M18" i="167"/>
  <c r="L18" i="167"/>
  <c r="K18" i="167"/>
  <c r="J18" i="167"/>
  <c r="I18" i="167"/>
  <c r="H18" i="167"/>
  <c r="G18" i="167"/>
  <c r="F18" i="167"/>
  <c r="C18" i="167"/>
  <c r="S17" i="167"/>
  <c r="R17" i="167"/>
  <c r="Q17" i="167"/>
  <c r="P17" i="167"/>
  <c r="O17" i="167"/>
  <c r="N17" i="167"/>
  <c r="M17" i="167"/>
  <c r="L17" i="167"/>
  <c r="K17" i="167"/>
  <c r="J17" i="167"/>
  <c r="I17" i="167"/>
  <c r="H17" i="167"/>
  <c r="G17" i="167"/>
  <c r="F17" i="167"/>
  <c r="C17" i="167"/>
  <c r="S16" i="167"/>
  <c r="R16" i="167"/>
  <c r="Q16" i="167"/>
  <c r="P16" i="167"/>
  <c r="O16" i="167"/>
  <c r="N16" i="167"/>
  <c r="M16" i="167"/>
  <c r="L16" i="167"/>
  <c r="K16" i="167"/>
  <c r="J16" i="167"/>
  <c r="I16" i="167"/>
  <c r="H16" i="167"/>
  <c r="G16" i="167"/>
  <c r="F16" i="167"/>
  <c r="C16" i="167"/>
  <c r="S15" i="167"/>
  <c r="R15" i="167"/>
  <c r="Q15" i="167"/>
  <c r="P15" i="167"/>
  <c r="O15" i="167"/>
  <c r="N15" i="167"/>
  <c r="M15" i="167"/>
  <c r="L15" i="167"/>
  <c r="K15" i="167"/>
  <c r="J15" i="167"/>
  <c r="I15" i="167"/>
  <c r="H15" i="167"/>
  <c r="G15" i="167"/>
  <c r="F15" i="167"/>
  <c r="C15" i="167"/>
  <c r="S14" i="167"/>
  <c r="R14" i="167"/>
  <c r="Q14" i="167"/>
  <c r="P14" i="167"/>
  <c r="O14" i="167"/>
  <c r="N14" i="167"/>
  <c r="M14" i="167"/>
  <c r="L14" i="167"/>
  <c r="K14" i="167"/>
  <c r="J14" i="167"/>
  <c r="I14" i="167"/>
  <c r="H14" i="167"/>
  <c r="G14" i="167"/>
  <c r="F14" i="167"/>
  <c r="C14" i="167"/>
  <c r="S13" i="167"/>
  <c r="R13" i="167"/>
  <c r="Q13" i="167"/>
  <c r="P13" i="167"/>
  <c r="O13" i="167"/>
  <c r="N13" i="167"/>
  <c r="M13" i="167"/>
  <c r="L13" i="167"/>
  <c r="K13" i="167"/>
  <c r="J13" i="167"/>
  <c r="I13" i="167"/>
  <c r="H13" i="167"/>
  <c r="G13" i="167"/>
  <c r="F13" i="167"/>
  <c r="C13" i="167"/>
  <c r="S12" i="167"/>
  <c r="R12" i="167"/>
  <c r="Q12" i="167"/>
  <c r="P12" i="167"/>
  <c r="O12" i="167"/>
  <c r="N12" i="167"/>
  <c r="M12" i="167"/>
  <c r="L12" i="167"/>
  <c r="K12" i="167"/>
  <c r="J12" i="167"/>
  <c r="I12" i="167"/>
  <c r="H12" i="167"/>
  <c r="G12" i="167"/>
  <c r="F12" i="167"/>
  <c r="C12" i="167"/>
  <c r="S11" i="167"/>
  <c r="R11" i="167"/>
  <c r="Q11" i="167"/>
  <c r="P11" i="167"/>
  <c r="O11" i="167"/>
  <c r="N11" i="167"/>
  <c r="M11" i="167"/>
  <c r="L11" i="167"/>
  <c r="K11" i="167"/>
  <c r="J11" i="167"/>
  <c r="I11" i="167"/>
  <c r="H11" i="167"/>
  <c r="G11" i="167"/>
  <c r="F11" i="167"/>
  <c r="C11" i="167"/>
  <c r="S10" i="167"/>
  <c r="R10" i="167"/>
  <c r="Q10" i="167"/>
  <c r="P10" i="167"/>
  <c r="O10" i="167"/>
  <c r="N10" i="167"/>
  <c r="M10" i="167"/>
  <c r="L10" i="167"/>
  <c r="K10" i="167"/>
  <c r="J10" i="167"/>
  <c r="I10" i="167"/>
  <c r="H10" i="167"/>
  <c r="G10" i="167"/>
  <c r="F10" i="167"/>
  <c r="C10" i="167"/>
  <c r="S9" i="167"/>
  <c r="R9" i="167"/>
  <c r="Q9" i="167"/>
  <c r="P9" i="167"/>
  <c r="O9" i="167"/>
  <c r="N9" i="167"/>
  <c r="M9" i="167"/>
  <c r="L9" i="167"/>
  <c r="K9" i="167"/>
  <c r="J9" i="167"/>
  <c r="I9" i="167"/>
  <c r="H9" i="167"/>
  <c r="G9" i="167"/>
  <c r="F9" i="167"/>
  <c r="C9" i="167"/>
  <c r="S8" i="167"/>
  <c r="R8" i="167"/>
  <c r="Q8" i="167"/>
  <c r="P8" i="167"/>
  <c r="O8" i="167"/>
  <c r="N8" i="167"/>
  <c r="M8" i="167"/>
  <c r="L8" i="167"/>
  <c r="K8" i="167"/>
  <c r="J8" i="167"/>
  <c r="I8" i="167"/>
  <c r="H8" i="167"/>
  <c r="G8" i="167"/>
  <c r="F8" i="167"/>
  <c r="C8" i="167"/>
  <c r="S7" i="167"/>
  <c r="R7" i="167"/>
  <c r="Q7" i="167"/>
  <c r="P7" i="167"/>
  <c r="O7" i="167"/>
  <c r="N7" i="167"/>
  <c r="M7" i="167"/>
  <c r="L7" i="167"/>
  <c r="K7" i="167"/>
  <c r="J7" i="167"/>
  <c r="I7" i="167"/>
  <c r="H7" i="167"/>
  <c r="G7" i="167"/>
  <c r="F7" i="167"/>
  <c r="C7" i="167"/>
  <c r="S6" i="167"/>
  <c r="R6" i="167"/>
  <c r="Q6" i="167"/>
  <c r="P6" i="167"/>
  <c r="O6" i="167"/>
  <c r="N6" i="167"/>
  <c r="M6" i="167"/>
  <c r="L6" i="167"/>
  <c r="K6" i="167"/>
  <c r="J6" i="167"/>
  <c r="I6" i="167"/>
  <c r="H6" i="167"/>
  <c r="G6" i="167"/>
  <c r="F6" i="167"/>
  <c r="C6" i="167"/>
  <c r="C4" i="167"/>
  <c r="S18" i="166"/>
  <c r="R18" i="166"/>
  <c r="Q18" i="166"/>
  <c r="P18" i="166"/>
  <c r="O18" i="166"/>
  <c r="N18" i="166"/>
  <c r="M18" i="166"/>
  <c r="L18" i="166"/>
  <c r="K18" i="166"/>
  <c r="J18" i="166"/>
  <c r="I18" i="166"/>
  <c r="H18" i="166"/>
  <c r="G18" i="166"/>
  <c r="F18" i="166"/>
  <c r="C18" i="166"/>
  <c r="S17" i="166"/>
  <c r="R17" i="166"/>
  <c r="Q17" i="166"/>
  <c r="P17" i="166"/>
  <c r="O17" i="166"/>
  <c r="N17" i="166"/>
  <c r="M17" i="166"/>
  <c r="L17" i="166"/>
  <c r="K17" i="166"/>
  <c r="J17" i="166"/>
  <c r="I17" i="166"/>
  <c r="H17" i="166"/>
  <c r="G17" i="166"/>
  <c r="F17" i="166"/>
  <c r="C17" i="166"/>
  <c r="S16" i="166"/>
  <c r="R16" i="166"/>
  <c r="Q16" i="166"/>
  <c r="P16" i="166"/>
  <c r="O16" i="166"/>
  <c r="N16" i="166"/>
  <c r="M16" i="166"/>
  <c r="L16" i="166"/>
  <c r="K16" i="166"/>
  <c r="J16" i="166"/>
  <c r="I16" i="166"/>
  <c r="H16" i="166"/>
  <c r="G16" i="166"/>
  <c r="F16" i="166"/>
  <c r="C16" i="166"/>
  <c r="S15" i="166"/>
  <c r="R15" i="166"/>
  <c r="Q15" i="166"/>
  <c r="P15" i="166"/>
  <c r="O15" i="166"/>
  <c r="N15" i="166"/>
  <c r="M15" i="166"/>
  <c r="L15" i="166"/>
  <c r="K15" i="166"/>
  <c r="J15" i="166"/>
  <c r="I15" i="166"/>
  <c r="H15" i="166"/>
  <c r="G15" i="166"/>
  <c r="F15" i="166"/>
  <c r="C15" i="166"/>
  <c r="S14" i="166"/>
  <c r="R14" i="166"/>
  <c r="Q14" i="166"/>
  <c r="P14" i="166"/>
  <c r="O14" i="166"/>
  <c r="N14" i="166"/>
  <c r="M14" i="166"/>
  <c r="L14" i="166"/>
  <c r="K14" i="166"/>
  <c r="J14" i="166"/>
  <c r="I14" i="166"/>
  <c r="H14" i="166"/>
  <c r="G14" i="166"/>
  <c r="F14" i="166"/>
  <c r="C14" i="166"/>
  <c r="S13" i="166"/>
  <c r="R13" i="166"/>
  <c r="Q13" i="166"/>
  <c r="P13" i="166"/>
  <c r="O13" i="166"/>
  <c r="N13" i="166"/>
  <c r="M13" i="166"/>
  <c r="L13" i="166"/>
  <c r="K13" i="166"/>
  <c r="J13" i="166"/>
  <c r="I13" i="166"/>
  <c r="H13" i="166"/>
  <c r="G13" i="166"/>
  <c r="F13" i="166"/>
  <c r="C13" i="166"/>
  <c r="S12" i="166"/>
  <c r="R12" i="166"/>
  <c r="Q12" i="166"/>
  <c r="P12" i="166"/>
  <c r="O12" i="166"/>
  <c r="N12" i="166"/>
  <c r="M12" i="166"/>
  <c r="L12" i="166"/>
  <c r="K12" i="166"/>
  <c r="J12" i="166"/>
  <c r="I12" i="166"/>
  <c r="H12" i="166"/>
  <c r="G12" i="166"/>
  <c r="F12" i="166"/>
  <c r="C12" i="166"/>
  <c r="S11" i="166"/>
  <c r="R11" i="166"/>
  <c r="Q11" i="166"/>
  <c r="P11" i="166"/>
  <c r="O11" i="166"/>
  <c r="N11" i="166"/>
  <c r="M11" i="166"/>
  <c r="L11" i="166"/>
  <c r="K11" i="166"/>
  <c r="J11" i="166"/>
  <c r="I11" i="166"/>
  <c r="H11" i="166"/>
  <c r="G11" i="166"/>
  <c r="F11" i="166"/>
  <c r="C11" i="166"/>
  <c r="S10" i="166"/>
  <c r="R10" i="166"/>
  <c r="Q10" i="166"/>
  <c r="P10" i="166"/>
  <c r="O10" i="166"/>
  <c r="N10" i="166"/>
  <c r="M10" i="166"/>
  <c r="L10" i="166"/>
  <c r="K10" i="166"/>
  <c r="J10" i="166"/>
  <c r="I10" i="166"/>
  <c r="H10" i="166"/>
  <c r="G10" i="166"/>
  <c r="F10" i="166"/>
  <c r="C10" i="166"/>
  <c r="S9" i="166"/>
  <c r="R9" i="166"/>
  <c r="Q9" i="166"/>
  <c r="P9" i="166"/>
  <c r="O9" i="166"/>
  <c r="N9" i="166"/>
  <c r="M9" i="166"/>
  <c r="L9" i="166"/>
  <c r="K9" i="166"/>
  <c r="J9" i="166"/>
  <c r="I9" i="166"/>
  <c r="H9" i="166"/>
  <c r="G9" i="166"/>
  <c r="F9" i="166"/>
  <c r="C9" i="166"/>
  <c r="S8" i="166"/>
  <c r="R8" i="166"/>
  <c r="Q8" i="166"/>
  <c r="P8" i="166"/>
  <c r="O8" i="166"/>
  <c r="N8" i="166"/>
  <c r="M8" i="166"/>
  <c r="L8" i="166"/>
  <c r="K8" i="166"/>
  <c r="J8" i="166"/>
  <c r="I8" i="166"/>
  <c r="H8" i="166"/>
  <c r="G8" i="166"/>
  <c r="F8" i="166"/>
  <c r="C8" i="166"/>
  <c r="S6" i="166"/>
  <c r="R6" i="166"/>
  <c r="Q6" i="166"/>
  <c r="P6" i="166"/>
  <c r="O6" i="166"/>
  <c r="N6" i="166"/>
  <c r="M6" i="166"/>
  <c r="L6" i="166"/>
  <c r="K6" i="166"/>
  <c r="J6" i="166"/>
  <c r="I6" i="166"/>
  <c r="H6" i="166"/>
  <c r="G6" i="166"/>
  <c r="F6" i="166"/>
  <c r="C6" i="166"/>
  <c r="C4" i="166"/>
  <c r="S34" i="165"/>
  <c r="R34" i="165"/>
  <c r="Q34" i="165"/>
  <c r="P34" i="165"/>
  <c r="O34" i="165"/>
  <c r="N34" i="165"/>
  <c r="M34" i="165"/>
  <c r="L34" i="165"/>
  <c r="K34" i="165"/>
  <c r="J34" i="165"/>
  <c r="I34" i="165"/>
  <c r="H34" i="165"/>
  <c r="G34" i="165"/>
  <c r="F34" i="165"/>
  <c r="C34" i="165"/>
  <c r="S33" i="165"/>
  <c r="R33" i="165"/>
  <c r="Q33" i="165"/>
  <c r="P33" i="165"/>
  <c r="O33" i="165"/>
  <c r="N33" i="165"/>
  <c r="M33" i="165"/>
  <c r="L33" i="165"/>
  <c r="K33" i="165"/>
  <c r="J33" i="165"/>
  <c r="I33" i="165"/>
  <c r="H33" i="165"/>
  <c r="G33" i="165"/>
  <c r="F33" i="165"/>
  <c r="C33" i="165"/>
  <c r="S32" i="165"/>
  <c r="R32" i="165"/>
  <c r="Q32" i="165"/>
  <c r="P32" i="165"/>
  <c r="O32" i="165"/>
  <c r="N32" i="165"/>
  <c r="M32" i="165"/>
  <c r="L32" i="165"/>
  <c r="K32" i="165"/>
  <c r="J32" i="165"/>
  <c r="I32" i="165"/>
  <c r="H32" i="165"/>
  <c r="G32" i="165"/>
  <c r="F32" i="165"/>
  <c r="C32" i="165"/>
  <c r="S31" i="165"/>
  <c r="R31" i="165"/>
  <c r="Q31" i="165"/>
  <c r="P31" i="165"/>
  <c r="O31" i="165"/>
  <c r="N31" i="165"/>
  <c r="M31" i="165"/>
  <c r="L31" i="165"/>
  <c r="K31" i="165"/>
  <c r="J31" i="165"/>
  <c r="I31" i="165"/>
  <c r="H31" i="165"/>
  <c r="G31" i="165"/>
  <c r="F31" i="165"/>
  <c r="C31" i="165"/>
  <c r="S30" i="165"/>
  <c r="R30" i="165"/>
  <c r="Q30" i="165"/>
  <c r="P30" i="165"/>
  <c r="O30" i="165"/>
  <c r="N30" i="165"/>
  <c r="M30" i="165"/>
  <c r="L30" i="165"/>
  <c r="K30" i="165"/>
  <c r="J30" i="165"/>
  <c r="I30" i="165"/>
  <c r="H30" i="165"/>
  <c r="G30" i="165"/>
  <c r="F30" i="165"/>
  <c r="C30" i="165"/>
  <c r="S29" i="165"/>
  <c r="R29" i="165"/>
  <c r="Q29" i="165"/>
  <c r="P29" i="165"/>
  <c r="O29" i="165"/>
  <c r="N29" i="165"/>
  <c r="M29" i="165"/>
  <c r="L29" i="165"/>
  <c r="K29" i="165"/>
  <c r="J29" i="165"/>
  <c r="I29" i="165"/>
  <c r="H29" i="165"/>
  <c r="G29" i="165"/>
  <c r="F29" i="165"/>
  <c r="C29" i="165"/>
  <c r="S28" i="165"/>
  <c r="R28" i="165"/>
  <c r="Q28" i="165"/>
  <c r="P28" i="165"/>
  <c r="O28" i="165"/>
  <c r="N28" i="165"/>
  <c r="M28" i="165"/>
  <c r="L28" i="165"/>
  <c r="K28" i="165"/>
  <c r="J28" i="165"/>
  <c r="I28" i="165"/>
  <c r="H28" i="165"/>
  <c r="G28" i="165"/>
  <c r="F28" i="165"/>
  <c r="C28" i="165"/>
  <c r="S27" i="165"/>
  <c r="R27" i="165"/>
  <c r="Q27" i="165"/>
  <c r="P27" i="165"/>
  <c r="O27" i="165"/>
  <c r="N27" i="165"/>
  <c r="M27" i="165"/>
  <c r="L27" i="165"/>
  <c r="K27" i="165"/>
  <c r="J27" i="165"/>
  <c r="I27" i="165"/>
  <c r="H27" i="165"/>
  <c r="G27" i="165"/>
  <c r="F27" i="165"/>
  <c r="C27" i="165"/>
  <c r="S26" i="165"/>
  <c r="R26" i="165"/>
  <c r="Q26" i="165"/>
  <c r="P26" i="165"/>
  <c r="O26" i="165"/>
  <c r="N26" i="165"/>
  <c r="M26" i="165"/>
  <c r="L26" i="165"/>
  <c r="K26" i="165"/>
  <c r="J26" i="165"/>
  <c r="I26" i="165"/>
  <c r="H26" i="165"/>
  <c r="G26" i="165"/>
  <c r="F26" i="165"/>
  <c r="C26" i="165"/>
  <c r="S25" i="165"/>
  <c r="R25" i="165"/>
  <c r="Q25" i="165"/>
  <c r="P25" i="165"/>
  <c r="O25" i="165"/>
  <c r="N25" i="165"/>
  <c r="M25" i="165"/>
  <c r="L25" i="165"/>
  <c r="K25" i="165"/>
  <c r="J25" i="165"/>
  <c r="I25" i="165"/>
  <c r="H25" i="165"/>
  <c r="G25" i="165"/>
  <c r="F25" i="165"/>
  <c r="C25" i="165"/>
  <c r="S24" i="165"/>
  <c r="R24" i="165"/>
  <c r="Q24" i="165"/>
  <c r="P24" i="165"/>
  <c r="O24" i="165"/>
  <c r="N24" i="165"/>
  <c r="M24" i="165"/>
  <c r="L24" i="165"/>
  <c r="K24" i="165"/>
  <c r="J24" i="165"/>
  <c r="I24" i="165"/>
  <c r="H24" i="165"/>
  <c r="G24" i="165"/>
  <c r="F24" i="165"/>
  <c r="C24" i="165"/>
  <c r="S23" i="165"/>
  <c r="R23" i="165"/>
  <c r="Q23" i="165"/>
  <c r="P23" i="165"/>
  <c r="O23" i="165"/>
  <c r="N23" i="165"/>
  <c r="M23" i="165"/>
  <c r="L23" i="165"/>
  <c r="K23" i="165"/>
  <c r="J23" i="165"/>
  <c r="I23" i="165"/>
  <c r="H23" i="165"/>
  <c r="G23" i="165"/>
  <c r="F23" i="165"/>
  <c r="C23" i="165"/>
  <c r="S22" i="165"/>
  <c r="R22" i="165"/>
  <c r="Q22" i="165"/>
  <c r="P22" i="165"/>
  <c r="O22" i="165"/>
  <c r="N22" i="165"/>
  <c r="M22" i="165"/>
  <c r="L22" i="165"/>
  <c r="K22" i="165"/>
  <c r="J22" i="165"/>
  <c r="I22" i="165"/>
  <c r="H22" i="165"/>
  <c r="G22" i="165"/>
  <c r="F22" i="165"/>
  <c r="C22" i="165"/>
  <c r="S19" i="165"/>
  <c r="R19" i="165"/>
  <c r="Q19" i="165"/>
  <c r="P19" i="165"/>
  <c r="O19" i="165"/>
  <c r="N19" i="165"/>
  <c r="M19" i="165"/>
  <c r="L19" i="165"/>
  <c r="K19" i="165"/>
  <c r="J19" i="165"/>
  <c r="I19" i="165"/>
  <c r="H19" i="165"/>
  <c r="G19" i="165"/>
  <c r="F19" i="165"/>
  <c r="C19" i="165"/>
  <c r="S18" i="165"/>
  <c r="R18" i="165"/>
  <c r="Q18" i="165"/>
  <c r="P18" i="165"/>
  <c r="O18" i="165"/>
  <c r="N18" i="165"/>
  <c r="M18" i="165"/>
  <c r="L18" i="165"/>
  <c r="K18" i="165"/>
  <c r="J18" i="165"/>
  <c r="I18" i="165"/>
  <c r="H18" i="165"/>
  <c r="G18" i="165"/>
  <c r="F18" i="165"/>
  <c r="C18" i="165"/>
  <c r="S17" i="165"/>
  <c r="R17" i="165"/>
  <c r="Q17" i="165"/>
  <c r="P17" i="165"/>
  <c r="O17" i="165"/>
  <c r="N17" i="165"/>
  <c r="M17" i="165"/>
  <c r="L17" i="165"/>
  <c r="K17" i="165"/>
  <c r="J17" i="165"/>
  <c r="I17" i="165"/>
  <c r="H17" i="165"/>
  <c r="G17" i="165"/>
  <c r="F17" i="165"/>
  <c r="C17" i="165"/>
  <c r="S16" i="165"/>
  <c r="R16" i="165"/>
  <c r="Q16" i="165"/>
  <c r="P16" i="165"/>
  <c r="O16" i="165"/>
  <c r="N16" i="165"/>
  <c r="M16" i="165"/>
  <c r="L16" i="165"/>
  <c r="K16" i="165"/>
  <c r="J16" i="165"/>
  <c r="I16" i="165"/>
  <c r="H16" i="165"/>
  <c r="G16" i="165"/>
  <c r="F16" i="165"/>
  <c r="C16" i="165"/>
  <c r="S15" i="165"/>
  <c r="R15" i="165"/>
  <c r="Q15" i="165"/>
  <c r="P15" i="165"/>
  <c r="O15" i="165"/>
  <c r="N15" i="165"/>
  <c r="M15" i="165"/>
  <c r="L15" i="165"/>
  <c r="K15" i="165"/>
  <c r="J15" i="165"/>
  <c r="I15" i="165"/>
  <c r="H15" i="165"/>
  <c r="G15" i="165"/>
  <c r="F15" i="165"/>
  <c r="C15" i="165"/>
  <c r="S14" i="165"/>
  <c r="R14" i="165"/>
  <c r="Q14" i="165"/>
  <c r="P14" i="165"/>
  <c r="O14" i="165"/>
  <c r="N14" i="165"/>
  <c r="M14" i="165"/>
  <c r="L14" i="165"/>
  <c r="K14" i="165"/>
  <c r="J14" i="165"/>
  <c r="I14" i="165"/>
  <c r="H14" i="165"/>
  <c r="G14" i="165"/>
  <c r="F14" i="165"/>
  <c r="C14" i="165"/>
  <c r="S13" i="165"/>
  <c r="R13" i="165"/>
  <c r="Q13" i="165"/>
  <c r="P13" i="165"/>
  <c r="O13" i="165"/>
  <c r="N13" i="165"/>
  <c r="M13" i="165"/>
  <c r="L13" i="165"/>
  <c r="K13" i="165"/>
  <c r="J13" i="165"/>
  <c r="I13" i="165"/>
  <c r="H13" i="165"/>
  <c r="G13" i="165"/>
  <c r="F13" i="165"/>
  <c r="C13" i="165"/>
  <c r="S12" i="165"/>
  <c r="R12" i="165"/>
  <c r="Q12" i="165"/>
  <c r="P12" i="165"/>
  <c r="O12" i="165"/>
  <c r="N12" i="165"/>
  <c r="M12" i="165"/>
  <c r="L12" i="165"/>
  <c r="K12" i="165"/>
  <c r="J12" i="165"/>
  <c r="I12" i="165"/>
  <c r="H12" i="165"/>
  <c r="G12" i="165"/>
  <c r="F12" i="165"/>
  <c r="C12" i="165"/>
  <c r="S11" i="165"/>
  <c r="R11" i="165"/>
  <c r="Q11" i="165"/>
  <c r="P11" i="165"/>
  <c r="O11" i="165"/>
  <c r="N11" i="165"/>
  <c r="M11" i="165"/>
  <c r="L11" i="165"/>
  <c r="K11" i="165"/>
  <c r="J11" i="165"/>
  <c r="I11" i="165"/>
  <c r="H11" i="165"/>
  <c r="G11" i="165"/>
  <c r="F11" i="165"/>
  <c r="C11" i="165"/>
  <c r="S10" i="165"/>
  <c r="R10" i="165"/>
  <c r="Q10" i="165"/>
  <c r="P10" i="165"/>
  <c r="O10" i="165"/>
  <c r="N10" i="165"/>
  <c r="M10" i="165"/>
  <c r="L10" i="165"/>
  <c r="K10" i="165"/>
  <c r="J10" i="165"/>
  <c r="I10" i="165"/>
  <c r="H10" i="165"/>
  <c r="G10" i="165"/>
  <c r="F10" i="165"/>
  <c r="C10" i="165"/>
  <c r="S9" i="165"/>
  <c r="R9" i="165"/>
  <c r="Q9" i="165"/>
  <c r="P9" i="165"/>
  <c r="O9" i="165"/>
  <c r="N9" i="165"/>
  <c r="M9" i="165"/>
  <c r="L9" i="165"/>
  <c r="K9" i="165"/>
  <c r="J9" i="165"/>
  <c r="I9" i="165"/>
  <c r="H9" i="165"/>
  <c r="G9" i="165"/>
  <c r="F9" i="165"/>
  <c r="C9" i="165"/>
  <c r="S8" i="165"/>
  <c r="R8" i="165"/>
  <c r="Q8" i="165"/>
  <c r="P8" i="165"/>
  <c r="O8" i="165"/>
  <c r="N8" i="165"/>
  <c r="M8" i="165"/>
  <c r="L8" i="165"/>
  <c r="K8" i="165"/>
  <c r="J8" i="165"/>
  <c r="I8" i="165"/>
  <c r="H8" i="165"/>
  <c r="G8" i="165"/>
  <c r="F8" i="165"/>
  <c r="C8" i="165"/>
  <c r="S7" i="165"/>
  <c r="R7" i="165"/>
  <c r="Q7" i="165"/>
  <c r="P7" i="165"/>
  <c r="O7" i="165"/>
  <c r="N7" i="165"/>
  <c r="M7" i="165"/>
  <c r="L7" i="165"/>
  <c r="K7" i="165"/>
  <c r="J7" i="165"/>
  <c r="I7" i="165"/>
  <c r="H7" i="165"/>
  <c r="G7" i="165"/>
  <c r="F7" i="165"/>
  <c r="C7" i="165"/>
  <c r="S6" i="165"/>
  <c r="R6" i="165"/>
  <c r="Q6" i="165"/>
  <c r="P6" i="165"/>
  <c r="O6" i="165"/>
  <c r="N6" i="165"/>
  <c r="M6" i="165"/>
  <c r="L6" i="165"/>
  <c r="K6" i="165"/>
  <c r="J6" i="165"/>
  <c r="I6" i="165"/>
  <c r="H6" i="165"/>
  <c r="G6" i="165"/>
  <c r="F6" i="165"/>
  <c r="C6" i="165"/>
  <c r="C4" i="165"/>
  <c r="S27" i="164"/>
  <c r="R27" i="164"/>
  <c r="Q27" i="164"/>
  <c r="P27" i="164"/>
  <c r="O27" i="164"/>
  <c r="N27" i="164"/>
  <c r="M27" i="164"/>
  <c r="L27" i="164"/>
  <c r="K27" i="164"/>
  <c r="J27" i="164"/>
  <c r="I27" i="164"/>
  <c r="H27" i="164"/>
  <c r="G27" i="164"/>
  <c r="F27" i="164"/>
  <c r="C27" i="164"/>
  <c r="S26" i="164"/>
  <c r="R26" i="164"/>
  <c r="Q26" i="164"/>
  <c r="P26" i="164"/>
  <c r="O26" i="164"/>
  <c r="N26" i="164"/>
  <c r="M26" i="164"/>
  <c r="L26" i="164"/>
  <c r="K26" i="164"/>
  <c r="J26" i="164"/>
  <c r="I26" i="164"/>
  <c r="H26" i="164"/>
  <c r="G26" i="164"/>
  <c r="F26" i="164"/>
  <c r="C26" i="164"/>
  <c r="S25" i="164"/>
  <c r="R25" i="164"/>
  <c r="Q25" i="164"/>
  <c r="P25" i="164"/>
  <c r="O25" i="164"/>
  <c r="N25" i="164"/>
  <c r="M25" i="164"/>
  <c r="L25" i="164"/>
  <c r="K25" i="164"/>
  <c r="J25" i="164"/>
  <c r="I25" i="164"/>
  <c r="H25" i="164"/>
  <c r="G25" i="164"/>
  <c r="F25" i="164"/>
  <c r="C25" i="164"/>
  <c r="S24" i="164"/>
  <c r="R24" i="164"/>
  <c r="Q24" i="164"/>
  <c r="P24" i="164"/>
  <c r="O24" i="164"/>
  <c r="N24" i="164"/>
  <c r="M24" i="164"/>
  <c r="L24" i="164"/>
  <c r="K24" i="164"/>
  <c r="J24" i="164"/>
  <c r="I24" i="164"/>
  <c r="H24" i="164"/>
  <c r="G24" i="164"/>
  <c r="F24" i="164"/>
  <c r="C24" i="164"/>
  <c r="S23" i="164"/>
  <c r="R23" i="164"/>
  <c r="Q23" i="164"/>
  <c r="P23" i="164"/>
  <c r="O23" i="164"/>
  <c r="N23" i="164"/>
  <c r="M23" i="164"/>
  <c r="L23" i="164"/>
  <c r="K23" i="164"/>
  <c r="J23" i="164"/>
  <c r="I23" i="164"/>
  <c r="H23" i="164"/>
  <c r="G23" i="164"/>
  <c r="F23" i="164"/>
  <c r="C23" i="164"/>
  <c r="S22" i="164"/>
  <c r="R22" i="164"/>
  <c r="Q22" i="164"/>
  <c r="P22" i="164"/>
  <c r="O22" i="164"/>
  <c r="N22" i="164"/>
  <c r="M22" i="164"/>
  <c r="L22" i="164"/>
  <c r="K22" i="164"/>
  <c r="J22" i="164"/>
  <c r="I22" i="164"/>
  <c r="H22" i="164"/>
  <c r="G22" i="164"/>
  <c r="F22" i="164"/>
  <c r="C22" i="164"/>
  <c r="S21" i="164"/>
  <c r="R21" i="164"/>
  <c r="Q21" i="164"/>
  <c r="P21" i="164"/>
  <c r="O21" i="164"/>
  <c r="N21" i="164"/>
  <c r="M21" i="164"/>
  <c r="L21" i="164"/>
  <c r="K21" i="164"/>
  <c r="J21" i="164"/>
  <c r="I21" i="164"/>
  <c r="H21" i="164"/>
  <c r="G21" i="164"/>
  <c r="F21" i="164"/>
  <c r="C21" i="164"/>
  <c r="S20" i="164"/>
  <c r="R20" i="164"/>
  <c r="Q20" i="164"/>
  <c r="P20" i="164"/>
  <c r="O20" i="164"/>
  <c r="N20" i="164"/>
  <c r="M20" i="164"/>
  <c r="L20" i="164"/>
  <c r="K20" i="164"/>
  <c r="J20" i="164"/>
  <c r="I20" i="164"/>
  <c r="H20" i="164"/>
  <c r="G20" i="164"/>
  <c r="F20" i="164"/>
  <c r="C20" i="164"/>
  <c r="S19" i="164"/>
  <c r="R19" i="164"/>
  <c r="Q19" i="164"/>
  <c r="P19" i="164"/>
  <c r="O19" i="164"/>
  <c r="N19" i="164"/>
  <c r="M19" i="164"/>
  <c r="L19" i="164"/>
  <c r="K19" i="164"/>
  <c r="J19" i="164"/>
  <c r="I19" i="164"/>
  <c r="H19" i="164"/>
  <c r="G19" i="164"/>
  <c r="F19" i="164"/>
  <c r="C19" i="164"/>
  <c r="S18" i="164"/>
  <c r="R18" i="164"/>
  <c r="Q18" i="164"/>
  <c r="P18" i="164"/>
  <c r="O18" i="164"/>
  <c r="N18" i="164"/>
  <c r="M18" i="164"/>
  <c r="L18" i="164"/>
  <c r="K18" i="164"/>
  <c r="J18" i="164"/>
  <c r="I18" i="164"/>
  <c r="H18" i="164"/>
  <c r="G18" i="164"/>
  <c r="F18" i="164"/>
  <c r="C18" i="164"/>
  <c r="S17" i="164"/>
  <c r="R17" i="164"/>
  <c r="Q17" i="164"/>
  <c r="P17" i="164"/>
  <c r="O17" i="164"/>
  <c r="N17" i="164"/>
  <c r="M17" i="164"/>
  <c r="L17" i="164"/>
  <c r="K17" i="164"/>
  <c r="J17" i="164"/>
  <c r="I17" i="164"/>
  <c r="H17" i="164"/>
  <c r="G17" i="164"/>
  <c r="F17" i="164"/>
  <c r="C17" i="164"/>
  <c r="S16" i="164"/>
  <c r="R16" i="164"/>
  <c r="Q16" i="164"/>
  <c r="P16" i="164"/>
  <c r="O16" i="164"/>
  <c r="N16" i="164"/>
  <c r="M16" i="164"/>
  <c r="L16" i="164"/>
  <c r="K16" i="164"/>
  <c r="J16" i="164"/>
  <c r="I16" i="164"/>
  <c r="H16" i="164"/>
  <c r="G16" i="164"/>
  <c r="F16" i="164"/>
  <c r="C16" i="164"/>
  <c r="S15" i="164"/>
  <c r="R15" i="164"/>
  <c r="Q15" i="164"/>
  <c r="P15" i="164"/>
  <c r="O15" i="164"/>
  <c r="N15" i="164"/>
  <c r="M15" i="164"/>
  <c r="L15" i="164"/>
  <c r="K15" i="164"/>
  <c r="J15" i="164"/>
  <c r="I15" i="164"/>
  <c r="H15" i="164"/>
  <c r="G15" i="164"/>
  <c r="F15" i="164"/>
  <c r="C15" i="164"/>
  <c r="S14" i="164"/>
  <c r="R14" i="164"/>
  <c r="Q14" i="164"/>
  <c r="P14" i="164"/>
  <c r="O14" i="164"/>
  <c r="N14" i="164"/>
  <c r="M14" i="164"/>
  <c r="L14" i="164"/>
  <c r="K14" i="164"/>
  <c r="J14" i="164"/>
  <c r="I14" i="164"/>
  <c r="H14" i="164"/>
  <c r="G14" i="164"/>
  <c r="F14" i="164"/>
  <c r="C14" i="164"/>
  <c r="S13" i="164"/>
  <c r="R13" i="164"/>
  <c r="Q13" i="164"/>
  <c r="P13" i="164"/>
  <c r="O13" i="164"/>
  <c r="N13" i="164"/>
  <c r="M13" i="164"/>
  <c r="L13" i="164"/>
  <c r="K13" i="164"/>
  <c r="J13" i="164"/>
  <c r="I13" i="164"/>
  <c r="H13" i="164"/>
  <c r="G13" i="164"/>
  <c r="F13" i="164"/>
  <c r="C13" i="164"/>
  <c r="S11" i="164"/>
  <c r="R11" i="164"/>
  <c r="Q11" i="164"/>
  <c r="P11" i="164"/>
  <c r="O11" i="164"/>
  <c r="N11" i="164"/>
  <c r="M11" i="164"/>
  <c r="L11" i="164"/>
  <c r="K11" i="164"/>
  <c r="J11" i="164"/>
  <c r="I11" i="164"/>
  <c r="H11" i="164"/>
  <c r="G11" i="164"/>
  <c r="F11" i="164"/>
  <c r="C11" i="164"/>
  <c r="S10" i="164"/>
  <c r="R10" i="164"/>
  <c r="Q10" i="164"/>
  <c r="P10" i="164"/>
  <c r="O10" i="164"/>
  <c r="N10" i="164"/>
  <c r="M10" i="164"/>
  <c r="L10" i="164"/>
  <c r="K10" i="164"/>
  <c r="J10" i="164"/>
  <c r="I10" i="164"/>
  <c r="H10" i="164"/>
  <c r="G10" i="164"/>
  <c r="F10" i="164"/>
  <c r="C10" i="164"/>
  <c r="S9" i="164"/>
  <c r="R9" i="164"/>
  <c r="Q9" i="164"/>
  <c r="P9" i="164"/>
  <c r="O9" i="164"/>
  <c r="N9" i="164"/>
  <c r="M9" i="164"/>
  <c r="L9" i="164"/>
  <c r="K9" i="164"/>
  <c r="J9" i="164"/>
  <c r="I9" i="164"/>
  <c r="H9" i="164"/>
  <c r="G9" i="164"/>
  <c r="F9" i="164"/>
  <c r="C9" i="164"/>
  <c r="S8" i="164"/>
  <c r="R8" i="164"/>
  <c r="Q8" i="164"/>
  <c r="P8" i="164"/>
  <c r="O8" i="164"/>
  <c r="N8" i="164"/>
  <c r="M8" i="164"/>
  <c r="L8" i="164"/>
  <c r="K8" i="164"/>
  <c r="J8" i="164"/>
  <c r="I8" i="164"/>
  <c r="H8" i="164"/>
  <c r="G8" i="164"/>
  <c r="F8" i="164"/>
  <c r="C8" i="164"/>
  <c r="S7" i="164"/>
  <c r="R7" i="164"/>
  <c r="Q7" i="164"/>
  <c r="P7" i="164"/>
  <c r="O7" i="164"/>
  <c r="N7" i="164"/>
  <c r="M7" i="164"/>
  <c r="L7" i="164"/>
  <c r="K7" i="164"/>
  <c r="J7" i="164"/>
  <c r="I7" i="164"/>
  <c r="H7" i="164"/>
  <c r="G7" i="164"/>
  <c r="F7" i="164"/>
  <c r="C7" i="164"/>
  <c r="S6" i="164"/>
  <c r="R6" i="164"/>
  <c r="Q6" i="164"/>
  <c r="P6" i="164"/>
  <c r="O6" i="164"/>
  <c r="N6" i="164"/>
  <c r="M6" i="164"/>
  <c r="L6" i="164"/>
  <c r="K6" i="164"/>
  <c r="J6" i="164"/>
  <c r="I6" i="164"/>
  <c r="H6" i="164"/>
  <c r="G6" i="164"/>
  <c r="F6" i="164"/>
  <c r="C6" i="164"/>
  <c r="C4" i="164"/>
  <c r="S19" i="162"/>
  <c r="R19" i="162"/>
  <c r="Q19" i="162"/>
  <c r="P19" i="162"/>
  <c r="O19" i="162"/>
  <c r="N19" i="162"/>
  <c r="M19" i="162"/>
  <c r="L19" i="162"/>
  <c r="K19" i="162"/>
  <c r="J19" i="162"/>
  <c r="I19" i="162"/>
  <c r="H19" i="162"/>
  <c r="G19" i="162"/>
  <c r="F19" i="162"/>
  <c r="C19" i="162"/>
  <c r="S18" i="162"/>
  <c r="R18" i="162"/>
  <c r="Q18" i="162"/>
  <c r="P18" i="162"/>
  <c r="O18" i="162"/>
  <c r="N18" i="162"/>
  <c r="M18" i="162"/>
  <c r="L18" i="162"/>
  <c r="K18" i="162"/>
  <c r="J18" i="162"/>
  <c r="I18" i="162"/>
  <c r="H18" i="162"/>
  <c r="G18" i="162"/>
  <c r="F18" i="162"/>
  <c r="C18" i="162"/>
  <c r="S16" i="162"/>
  <c r="R16" i="162"/>
  <c r="Q16" i="162"/>
  <c r="P16" i="162"/>
  <c r="O16" i="162"/>
  <c r="N16" i="162"/>
  <c r="M16" i="162"/>
  <c r="L16" i="162"/>
  <c r="K16" i="162"/>
  <c r="J16" i="162"/>
  <c r="I16" i="162"/>
  <c r="H16" i="162"/>
  <c r="G16" i="162"/>
  <c r="F16" i="162"/>
  <c r="C16" i="162"/>
  <c r="S15" i="162"/>
  <c r="R15" i="162"/>
  <c r="Q15" i="162"/>
  <c r="P15" i="162"/>
  <c r="O15" i="162"/>
  <c r="N15" i="162"/>
  <c r="M15" i="162"/>
  <c r="L15" i="162"/>
  <c r="K15" i="162"/>
  <c r="J15" i="162"/>
  <c r="I15" i="162"/>
  <c r="H15" i="162"/>
  <c r="G15" i="162"/>
  <c r="F15" i="162"/>
  <c r="C15" i="162"/>
  <c r="S14" i="162"/>
  <c r="R14" i="162"/>
  <c r="Q14" i="162"/>
  <c r="P14" i="162"/>
  <c r="O14" i="162"/>
  <c r="N14" i="162"/>
  <c r="M14" i="162"/>
  <c r="L14" i="162"/>
  <c r="K14" i="162"/>
  <c r="J14" i="162"/>
  <c r="I14" i="162"/>
  <c r="H14" i="162"/>
  <c r="G14" i="162"/>
  <c r="F14" i="162"/>
  <c r="C14" i="162"/>
  <c r="S13" i="162"/>
  <c r="R13" i="162"/>
  <c r="Q13" i="162"/>
  <c r="P13" i="162"/>
  <c r="O13" i="162"/>
  <c r="N13" i="162"/>
  <c r="M13" i="162"/>
  <c r="L13" i="162"/>
  <c r="K13" i="162"/>
  <c r="J13" i="162"/>
  <c r="I13" i="162"/>
  <c r="H13" i="162"/>
  <c r="G13" i="162"/>
  <c r="F13" i="162"/>
  <c r="C13" i="162"/>
  <c r="S12" i="162"/>
  <c r="R12" i="162"/>
  <c r="Q12" i="162"/>
  <c r="P12" i="162"/>
  <c r="O12" i="162"/>
  <c r="N12" i="162"/>
  <c r="M12" i="162"/>
  <c r="L12" i="162"/>
  <c r="K12" i="162"/>
  <c r="J12" i="162"/>
  <c r="I12" i="162"/>
  <c r="H12" i="162"/>
  <c r="G12" i="162"/>
  <c r="F12" i="162"/>
  <c r="C12" i="162"/>
  <c r="S11" i="162"/>
  <c r="R11" i="162"/>
  <c r="Q11" i="162"/>
  <c r="P11" i="162"/>
  <c r="O11" i="162"/>
  <c r="N11" i="162"/>
  <c r="M11" i="162"/>
  <c r="L11" i="162"/>
  <c r="K11" i="162"/>
  <c r="J11" i="162"/>
  <c r="I11" i="162"/>
  <c r="H11" i="162"/>
  <c r="G11" i="162"/>
  <c r="F11" i="162"/>
  <c r="C11" i="162"/>
  <c r="S10" i="162"/>
  <c r="R10" i="162"/>
  <c r="Q10" i="162"/>
  <c r="P10" i="162"/>
  <c r="O10" i="162"/>
  <c r="N10" i="162"/>
  <c r="M10" i="162"/>
  <c r="L10" i="162"/>
  <c r="K10" i="162"/>
  <c r="J10" i="162"/>
  <c r="I10" i="162"/>
  <c r="H10" i="162"/>
  <c r="G10" i="162"/>
  <c r="F10" i="162"/>
  <c r="C10" i="162"/>
  <c r="S9" i="162"/>
  <c r="R9" i="162"/>
  <c r="Q9" i="162"/>
  <c r="P9" i="162"/>
  <c r="O9" i="162"/>
  <c r="N9" i="162"/>
  <c r="M9" i="162"/>
  <c r="L9" i="162"/>
  <c r="K9" i="162"/>
  <c r="J9" i="162"/>
  <c r="I9" i="162"/>
  <c r="H9" i="162"/>
  <c r="G9" i="162"/>
  <c r="F9" i="162"/>
  <c r="C9" i="162"/>
  <c r="S8" i="162"/>
  <c r="R8" i="162"/>
  <c r="Q8" i="162"/>
  <c r="P8" i="162"/>
  <c r="O8" i="162"/>
  <c r="N8" i="162"/>
  <c r="M8" i="162"/>
  <c r="L8" i="162"/>
  <c r="K8" i="162"/>
  <c r="J8" i="162"/>
  <c r="I8" i="162"/>
  <c r="H8" i="162"/>
  <c r="G8" i="162"/>
  <c r="F8" i="162"/>
  <c r="C8" i="162"/>
  <c r="S7" i="162"/>
  <c r="R7" i="162"/>
  <c r="Q7" i="162"/>
  <c r="P7" i="162"/>
  <c r="O7" i="162"/>
  <c r="N7" i="162"/>
  <c r="M7" i="162"/>
  <c r="L7" i="162"/>
  <c r="K7" i="162"/>
  <c r="J7" i="162"/>
  <c r="I7" i="162"/>
  <c r="H7" i="162"/>
  <c r="G7" i="162"/>
  <c r="F7" i="162"/>
  <c r="C7" i="162"/>
  <c r="S6" i="162"/>
  <c r="R6" i="162"/>
  <c r="Q6" i="162"/>
  <c r="P6" i="162"/>
  <c r="O6" i="162"/>
  <c r="N6" i="162"/>
  <c r="M6" i="162"/>
  <c r="L6" i="162"/>
  <c r="K6" i="162"/>
  <c r="J6" i="162"/>
  <c r="I6" i="162"/>
  <c r="H6" i="162"/>
  <c r="G6" i="162"/>
  <c r="F6" i="162"/>
  <c r="C6" i="162"/>
  <c r="C4" i="162"/>
  <c r="S41" i="161"/>
  <c r="R41" i="161"/>
  <c r="Q41" i="161"/>
  <c r="P41" i="161"/>
  <c r="O41" i="161"/>
  <c r="N41" i="161"/>
  <c r="M41" i="161"/>
  <c r="L41" i="161"/>
  <c r="K41" i="161"/>
  <c r="J41" i="161"/>
  <c r="I41" i="161"/>
  <c r="H41" i="161"/>
  <c r="G41" i="161"/>
  <c r="F41" i="161"/>
  <c r="C41" i="161"/>
  <c r="S40" i="161"/>
  <c r="R40" i="161"/>
  <c r="Q40" i="161"/>
  <c r="P40" i="161"/>
  <c r="O40" i="161"/>
  <c r="N40" i="161"/>
  <c r="M40" i="161"/>
  <c r="L40" i="161"/>
  <c r="K40" i="161"/>
  <c r="J40" i="161"/>
  <c r="I40" i="161"/>
  <c r="H40" i="161"/>
  <c r="G40" i="161"/>
  <c r="F40" i="161"/>
  <c r="C40" i="161"/>
  <c r="S39" i="161"/>
  <c r="R39" i="161"/>
  <c r="Q39" i="161"/>
  <c r="P39" i="161"/>
  <c r="O39" i="161"/>
  <c r="N39" i="161"/>
  <c r="M39" i="161"/>
  <c r="L39" i="161"/>
  <c r="K39" i="161"/>
  <c r="J39" i="161"/>
  <c r="I39" i="161"/>
  <c r="H39" i="161"/>
  <c r="G39" i="161"/>
  <c r="F39" i="161"/>
  <c r="C39" i="161"/>
  <c r="S38" i="161"/>
  <c r="R38" i="161"/>
  <c r="Q38" i="161"/>
  <c r="P38" i="161"/>
  <c r="O38" i="161"/>
  <c r="N38" i="161"/>
  <c r="M38" i="161"/>
  <c r="L38" i="161"/>
  <c r="K38" i="161"/>
  <c r="J38" i="161"/>
  <c r="I38" i="161"/>
  <c r="H38" i="161"/>
  <c r="G38" i="161"/>
  <c r="F38" i="161"/>
  <c r="C38" i="161"/>
  <c r="S37" i="161"/>
  <c r="R37" i="161"/>
  <c r="Q37" i="161"/>
  <c r="P37" i="161"/>
  <c r="O37" i="161"/>
  <c r="N37" i="161"/>
  <c r="M37" i="161"/>
  <c r="L37" i="161"/>
  <c r="K37" i="161"/>
  <c r="J37" i="161"/>
  <c r="I37" i="161"/>
  <c r="H37" i="161"/>
  <c r="G37" i="161"/>
  <c r="F37" i="161"/>
  <c r="C37" i="161"/>
  <c r="S36" i="161"/>
  <c r="R36" i="161"/>
  <c r="Q36" i="161"/>
  <c r="P36" i="161"/>
  <c r="O36" i="161"/>
  <c r="N36" i="161"/>
  <c r="M36" i="161"/>
  <c r="L36" i="161"/>
  <c r="K36" i="161"/>
  <c r="J36" i="161"/>
  <c r="I36" i="161"/>
  <c r="H36" i="161"/>
  <c r="G36" i="161"/>
  <c r="F36" i="161"/>
  <c r="C36" i="161"/>
  <c r="S35" i="161"/>
  <c r="R35" i="161"/>
  <c r="Q35" i="161"/>
  <c r="P35" i="161"/>
  <c r="O35" i="161"/>
  <c r="N35" i="161"/>
  <c r="M35" i="161"/>
  <c r="L35" i="161"/>
  <c r="K35" i="161"/>
  <c r="J35" i="161"/>
  <c r="I35" i="161"/>
  <c r="H35" i="161"/>
  <c r="G35" i="161"/>
  <c r="F35" i="161"/>
  <c r="C35" i="161"/>
  <c r="S34" i="161"/>
  <c r="R34" i="161"/>
  <c r="Q34" i="161"/>
  <c r="P34" i="161"/>
  <c r="O34" i="161"/>
  <c r="N34" i="161"/>
  <c r="M34" i="161"/>
  <c r="L34" i="161"/>
  <c r="K34" i="161"/>
  <c r="J34" i="161"/>
  <c r="I34" i="161"/>
  <c r="H34" i="161"/>
  <c r="G34" i="161"/>
  <c r="F34" i="161"/>
  <c r="C34" i="161"/>
  <c r="S33" i="161"/>
  <c r="R33" i="161"/>
  <c r="Q33" i="161"/>
  <c r="P33" i="161"/>
  <c r="O33" i="161"/>
  <c r="N33" i="161"/>
  <c r="M33" i="161"/>
  <c r="L33" i="161"/>
  <c r="K33" i="161"/>
  <c r="J33" i="161"/>
  <c r="I33" i="161"/>
  <c r="H33" i="161"/>
  <c r="G33" i="161"/>
  <c r="F33" i="161"/>
  <c r="C33" i="161"/>
  <c r="S32" i="161"/>
  <c r="R32" i="161"/>
  <c r="Q32" i="161"/>
  <c r="P32" i="161"/>
  <c r="O32" i="161"/>
  <c r="N32" i="161"/>
  <c r="M32" i="161"/>
  <c r="L32" i="161"/>
  <c r="K32" i="161"/>
  <c r="J32" i="161"/>
  <c r="I32" i="161"/>
  <c r="H32" i="161"/>
  <c r="G32" i="161"/>
  <c r="F32" i="161"/>
  <c r="C32" i="161"/>
  <c r="S28" i="161"/>
  <c r="R28" i="161"/>
  <c r="Q28" i="161"/>
  <c r="P28" i="161"/>
  <c r="O28" i="161"/>
  <c r="N28" i="161"/>
  <c r="M28" i="161"/>
  <c r="L28" i="161"/>
  <c r="K28" i="161"/>
  <c r="J28" i="161"/>
  <c r="I28" i="161"/>
  <c r="H28" i="161"/>
  <c r="G28" i="161"/>
  <c r="F28" i="161"/>
  <c r="C28" i="161"/>
  <c r="S27" i="161"/>
  <c r="R27" i="161"/>
  <c r="Q27" i="161"/>
  <c r="P27" i="161"/>
  <c r="O27" i="161"/>
  <c r="N27" i="161"/>
  <c r="M27" i="161"/>
  <c r="L27" i="161"/>
  <c r="K27" i="161"/>
  <c r="J27" i="161"/>
  <c r="I27" i="161"/>
  <c r="H27" i="161"/>
  <c r="G27" i="161"/>
  <c r="F27" i="161"/>
  <c r="C27" i="161"/>
  <c r="S26" i="161"/>
  <c r="R26" i="161"/>
  <c r="Q26" i="161"/>
  <c r="P26" i="161"/>
  <c r="O26" i="161"/>
  <c r="N26" i="161"/>
  <c r="M26" i="161"/>
  <c r="L26" i="161"/>
  <c r="K26" i="161"/>
  <c r="J26" i="161"/>
  <c r="I26" i="161"/>
  <c r="H26" i="161"/>
  <c r="G26" i="161"/>
  <c r="F26" i="161"/>
  <c r="C26" i="161"/>
  <c r="S25" i="161"/>
  <c r="R25" i="161"/>
  <c r="Q25" i="161"/>
  <c r="P25" i="161"/>
  <c r="O25" i="161"/>
  <c r="N25" i="161"/>
  <c r="M25" i="161"/>
  <c r="L25" i="161"/>
  <c r="K25" i="161"/>
  <c r="J25" i="161"/>
  <c r="I25" i="161"/>
  <c r="H25" i="161"/>
  <c r="G25" i="161"/>
  <c r="F25" i="161"/>
  <c r="C25" i="161"/>
  <c r="S24" i="161"/>
  <c r="R24" i="161"/>
  <c r="Q24" i="161"/>
  <c r="P24" i="161"/>
  <c r="O24" i="161"/>
  <c r="N24" i="161"/>
  <c r="M24" i="161"/>
  <c r="L24" i="161"/>
  <c r="K24" i="161"/>
  <c r="J24" i="161"/>
  <c r="I24" i="161"/>
  <c r="H24" i="161"/>
  <c r="G24" i="161"/>
  <c r="F24" i="161"/>
  <c r="C24" i="161"/>
  <c r="S23" i="161"/>
  <c r="R23" i="161"/>
  <c r="Q23" i="161"/>
  <c r="P23" i="161"/>
  <c r="O23" i="161"/>
  <c r="N23" i="161"/>
  <c r="M23" i="161"/>
  <c r="L23" i="161"/>
  <c r="K23" i="161"/>
  <c r="J23" i="161"/>
  <c r="I23" i="161"/>
  <c r="H23" i="161"/>
  <c r="G23" i="161"/>
  <c r="F23" i="161"/>
  <c r="C23" i="161"/>
  <c r="S22" i="161"/>
  <c r="R22" i="161"/>
  <c r="Q22" i="161"/>
  <c r="P22" i="161"/>
  <c r="O22" i="161"/>
  <c r="N22" i="161"/>
  <c r="M22" i="161"/>
  <c r="L22" i="161"/>
  <c r="K22" i="161"/>
  <c r="J22" i="161"/>
  <c r="I22" i="161"/>
  <c r="H22" i="161"/>
  <c r="G22" i="161"/>
  <c r="F22" i="161"/>
  <c r="C22" i="161"/>
  <c r="S21" i="161"/>
  <c r="R21" i="161"/>
  <c r="Q21" i="161"/>
  <c r="P21" i="161"/>
  <c r="O21" i="161"/>
  <c r="N21" i="161"/>
  <c r="M21" i="161"/>
  <c r="L21" i="161"/>
  <c r="K21" i="161"/>
  <c r="J21" i="161"/>
  <c r="I21" i="161"/>
  <c r="H21" i="161"/>
  <c r="G21" i="161"/>
  <c r="F21" i="161"/>
  <c r="C21" i="161"/>
  <c r="S20" i="161"/>
  <c r="R20" i="161"/>
  <c r="Q20" i="161"/>
  <c r="P20" i="161"/>
  <c r="O20" i="161"/>
  <c r="N20" i="161"/>
  <c r="M20" i="161"/>
  <c r="L20" i="161"/>
  <c r="K20" i="161"/>
  <c r="J20" i="161"/>
  <c r="I20" i="161"/>
  <c r="H20" i="161"/>
  <c r="G20" i="161"/>
  <c r="F20" i="161"/>
  <c r="C20" i="161"/>
  <c r="S19" i="161"/>
  <c r="R19" i="161"/>
  <c r="Q19" i="161"/>
  <c r="P19" i="161"/>
  <c r="O19" i="161"/>
  <c r="N19" i="161"/>
  <c r="M19" i="161"/>
  <c r="L19" i="161"/>
  <c r="K19" i="161"/>
  <c r="J19" i="161"/>
  <c r="I19" i="161"/>
  <c r="H19" i="161"/>
  <c r="G19" i="161"/>
  <c r="F19" i="161"/>
  <c r="C19" i="161"/>
  <c r="S17" i="161"/>
  <c r="R17" i="161"/>
  <c r="Q17" i="161"/>
  <c r="P17" i="161"/>
  <c r="O17" i="161"/>
  <c r="N17" i="161"/>
  <c r="M17" i="161"/>
  <c r="L17" i="161"/>
  <c r="K17" i="161"/>
  <c r="J17" i="161"/>
  <c r="I17" i="161"/>
  <c r="H17" i="161"/>
  <c r="G17" i="161"/>
  <c r="F17" i="161"/>
  <c r="C17" i="161"/>
  <c r="S16" i="161"/>
  <c r="R16" i="161"/>
  <c r="Q16" i="161"/>
  <c r="P16" i="161"/>
  <c r="O16" i="161"/>
  <c r="N16" i="161"/>
  <c r="M16" i="161"/>
  <c r="L16" i="161"/>
  <c r="K16" i="161"/>
  <c r="J16" i="161"/>
  <c r="I16" i="161"/>
  <c r="H16" i="161"/>
  <c r="G16" i="161"/>
  <c r="F16" i="161"/>
  <c r="C16" i="161"/>
  <c r="S15" i="161"/>
  <c r="R15" i="161"/>
  <c r="Q15" i="161"/>
  <c r="P15" i="161"/>
  <c r="O15" i="161"/>
  <c r="N15" i="161"/>
  <c r="M15" i="161"/>
  <c r="L15" i="161"/>
  <c r="K15" i="161"/>
  <c r="J15" i="161"/>
  <c r="I15" i="161"/>
  <c r="H15" i="161"/>
  <c r="G15" i="161"/>
  <c r="F15" i="161"/>
  <c r="C15" i="161"/>
  <c r="S14" i="161"/>
  <c r="R14" i="161"/>
  <c r="Q14" i="161"/>
  <c r="P14" i="161"/>
  <c r="O14" i="161"/>
  <c r="N14" i="161"/>
  <c r="M14" i="161"/>
  <c r="L14" i="161"/>
  <c r="K14" i="161"/>
  <c r="J14" i="161"/>
  <c r="I14" i="161"/>
  <c r="H14" i="161"/>
  <c r="G14" i="161"/>
  <c r="F14" i="161"/>
  <c r="C14" i="161"/>
  <c r="S13" i="161"/>
  <c r="R13" i="161"/>
  <c r="Q13" i="161"/>
  <c r="P13" i="161"/>
  <c r="O13" i="161"/>
  <c r="N13" i="161"/>
  <c r="M13" i="161"/>
  <c r="L13" i="161"/>
  <c r="K13" i="161"/>
  <c r="J13" i="161"/>
  <c r="I13" i="161"/>
  <c r="H13" i="161"/>
  <c r="G13" i="161"/>
  <c r="F13" i="161"/>
  <c r="C13" i="161"/>
  <c r="S12" i="161"/>
  <c r="R12" i="161"/>
  <c r="Q12" i="161"/>
  <c r="P12" i="161"/>
  <c r="O12" i="161"/>
  <c r="N12" i="161"/>
  <c r="M12" i="161"/>
  <c r="L12" i="161"/>
  <c r="K12" i="161"/>
  <c r="J12" i="161"/>
  <c r="I12" i="161"/>
  <c r="H12" i="161"/>
  <c r="G12" i="161"/>
  <c r="F12" i="161"/>
  <c r="C12" i="161"/>
  <c r="S10" i="161"/>
  <c r="R10" i="161"/>
  <c r="Q10" i="161"/>
  <c r="P10" i="161"/>
  <c r="O10" i="161"/>
  <c r="N10" i="161"/>
  <c r="M10" i="161"/>
  <c r="L10" i="161"/>
  <c r="K10" i="161"/>
  <c r="J10" i="161"/>
  <c r="I10" i="161"/>
  <c r="H10" i="161"/>
  <c r="G10" i="161"/>
  <c r="F10" i="161"/>
  <c r="C10" i="161"/>
  <c r="S9" i="161"/>
  <c r="R9" i="161"/>
  <c r="Q9" i="161"/>
  <c r="P9" i="161"/>
  <c r="O9" i="161"/>
  <c r="N9" i="161"/>
  <c r="M9" i="161"/>
  <c r="L9" i="161"/>
  <c r="K9" i="161"/>
  <c r="J9" i="161"/>
  <c r="I9" i="161"/>
  <c r="H9" i="161"/>
  <c r="G9" i="161"/>
  <c r="F9" i="161"/>
  <c r="C9" i="161"/>
  <c r="S8" i="161"/>
  <c r="R8" i="161"/>
  <c r="Q8" i="161"/>
  <c r="P8" i="161"/>
  <c r="O8" i="161"/>
  <c r="N8" i="161"/>
  <c r="M8" i="161"/>
  <c r="L8" i="161"/>
  <c r="K8" i="161"/>
  <c r="J8" i="161"/>
  <c r="I8" i="161"/>
  <c r="H8" i="161"/>
  <c r="G8" i="161"/>
  <c r="F8" i="161"/>
  <c r="C8" i="161"/>
  <c r="S7" i="161"/>
  <c r="R7" i="161"/>
  <c r="Q7" i="161"/>
  <c r="P7" i="161"/>
  <c r="O7" i="161"/>
  <c r="N7" i="161"/>
  <c r="M7" i="161"/>
  <c r="L7" i="161"/>
  <c r="K7" i="161"/>
  <c r="J7" i="161"/>
  <c r="I7" i="161"/>
  <c r="H7" i="161"/>
  <c r="G7" i="161"/>
  <c r="F7" i="161"/>
  <c r="C7" i="161"/>
  <c r="S6" i="161"/>
  <c r="R6" i="161"/>
  <c r="Q6" i="161"/>
  <c r="P6" i="161"/>
  <c r="O6" i="161"/>
  <c r="N6" i="161"/>
  <c r="M6" i="161"/>
  <c r="L6" i="161"/>
  <c r="K6" i="161"/>
  <c r="J6" i="161"/>
  <c r="I6" i="161"/>
  <c r="H6" i="161"/>
  <c r="G6" i="161"/>
  <c r="F6" i="161"/>
  <c r="C6" i="161"/>
  <c r="C4" i="161"/>
  <c r="S34" i="160"/>
  <c r="S35" i="160" s="1"/>
  <c r="R34" i="160"/>
  <c r="R35" i="160" s="1"/>
  <c r="Q34" i="160"/>
  <c r="Q35" i="160" s="1"/>
  <c r="P34" i="160"/>
  <c r="P35" i="160" s="1"/>
  <c r="O34" i="160"/>
  <c r="O35" i="160" s="1"/>
  <c r="N34" i="160"/>
  <c r="N35" i="160" s="1"/>
  <c r="M34" i="160"/>
  <c r="M35" i="160" s="1"/>
  <c r="L34" i="160"/>
  <c r="L35" i="160" s="1"/>
  <c r="K34" i="160"/>
  <c r="K35" i="160" s="1"/>
  <c r="J34" i="160"/>
  <c r="J35" i="160" s="1"/>
  <c r="I34" i="160"/>
  <c r="I35" i="160" s="1"/>
  <c r="H34" i="160"/>
  <c r="H35" i="160" s="1"/>
  <c r="G34" i="160"/>
  <c r="G35" i="160" s="1"/>
  <c r="F34" i="160"/>
  <c r="C34" i="160"/>
  <c r="S30" i="160"/>
  <c r="R30" i="160"/>
  <c r="Q30" i="160"/>
  <c r="P30" i="160"/>
  <c r="O30" i="160"/>
  <c r="N30" i="160"/>
  <c r="M30" i="160"/>
  <c r="L30" i="160"/>
  <c r="K30" i="160"/>
  <c r="J30" i="160"/>
  <c r="I30" i="160"/>
  <c r="H30" i="160"/>
  <c r="G30" i="160"/>
  <c r="F30" i="160"/>
  <c r="C30" i="160"/>
  <c r="S29" i="160"/>
  <c r="R29" i="160"/>
  <c r="Q29" i="160"/>
  <c r="P29" i="160"/>
  <c r="O29" i="160"/>
  <c r="N29" i="160"/>
  <c r="M29" i="160"/>
  <c r="L29" i="160"/>
  <c r="K29" i="160"/>
  <c r="J29" i="160"/>
  <c r="I29" i="160"/>
  <c r="H29" i="160"/>
  <c r="G29" i="160"/>
  <c r="F29" i="160"/>
  <c r="C29" i="160"/>
  <c r="S28" i="160"/>
  <c r="R28" i="160"/>
  <c r="Q28" i="160"/>
  <c r="P28" i="160"/>
  <c r="O28" i="160"/>
  <c r="N28" i="160"/>
  <c r="M28" i="160"/>
  <c r="L28" i="160"/>
  <c r="K28" i="160"/>
  <c r="J28" i="160"/>
  <c r="I28" i="160"/>
  <c r="H28" i="160"/>
  <c r="G28" i="160"/>
  <c r="F28" i="160"/>
  <c r="C28" i="160"/>
  <c r="S27" i="160"/>
  <c r="R27" i="160"/>
  <c r="Q27" i="160"/>
  <c r="P27" i="160"/>
  <c r="O27" i="160"/>
  <c r="N27" i="160"/>
  <c r="M27" i="160"/>
  <c r="L27" i="160"/>
  <c r="K27" i="160"/>
  <c r="J27" i="160"/>
  <c r="I27" i="160"/>
  <c r="H27" i="160"/>
  <c r="G27" i="160"/>
  <c r="F27" i="160"/>
  <c r="C27" i="160"/>
  <c r="S25" i="160"/>
  <c r="R25" i="160"/>
  <c r="Q25" i="160"/>
  <c r="P25" i="160"/>
  <c r="O25" i="160"/>
  <c r="N25" i="160"/>
  <c r="M25" i="160"/>
  <c r="L25" i="160"/>
  <c r="K25" i="160"/>
  <c r="J25" i="160"/>
  <c r="I25" i="160"/>
  <c r="H25" i="160"/>
  <c r="G25" i="160"/>
  <c r="F25" i="160"/>
  <c r="C25" i="160"/>
  <c r="S24" i="160"/>
  <c r="R24" i="160"/>
  <c r="Q24" i="160"/>
  <c r="P24" i="160"/>
  <c r="O24" i="160"/>
  <c r="N24" i="160"/>
  <c r="M24" i="160"/>
  <c r="L24" i="160"/>
  <c r="K24" i="160"/>
  <c r="J24" i="160"/>
  <c r="I24" i="160"/>
  <c r="H24" i="160"/>
  <c r="G24" i="160"/>
  <c r="F24" i="160"/>
  <c r="C24" i="160"/>
  <c r="S23" i="160"/>
  <c r="R23" i="160"/>
  <c r="Q23" i="160"/>
  <c r="P23" i="160"/>
  <c r="O23" i="160"/>
  <c r="N23" i="160"/>
  <c r="M23" i="160"/>
  <c r="L23" i="160"/>
  <c r="K23" i="160"/>
  <c r="J23" i="160"/>
  <c r="I23" i="160"/>
  <c r="H23" i="160"/>
  <c r="G23" i="160"/>
  <c r="F23" i="160"/>
  <c r="C23" i="160"/>
  <c r="S22" i="160"/>
  <c r="R22" i="160"/>
  <c r="Q22" i="160"/>
  <c r="P22" i="160"/>
  <c r="O22" i="160"/>
  <c r="N22" i="160"/>
  <c r="M22" i="160"/>
  <c r="L22" i="160"/>
  <c r="K22" i="160"/>
  <c r="J22" i="160"/>
  <c r="I22" i="160"/>
  <c r="H22" i="160"/>
  <c r="G22" i="160"/>
  <c r="F22" i="160"/>
  <c r="C22" i="160"/>
  <c r="S21" i="160"/>
  <c r="R21" i="160"/>
  <c r="Q21" i="160"/>
  <c r="P21" i="160"/>
  <c r="O21" i="160"/>
  <c r="N21" i="160"/>
  <c r="M21" i="160"/>
  <c r="L21" i="160"/>
  <c r="K21" i="160"/>
  <c r="J21" i="160"/>
  <c r="I21" i="160"/>
  <c r="H21" i="160"/>
  <c r="G21" i="160"/>
  <c r="F21" i="160"/>
  <c r="C21" i="160"/>
  <c r="S20" i="160"/>
  <c r="R20" i="160"/>
  <c r="Q20" i="160"/>
  <c r="P20" i="160"/>
  <c r="O20" i="160"/>
  <c r="N20" i="160"/>
  <c r="M20" i="160"/>
  <c r="L20" i="160"/>
  <c r="K20" i="160"/>
  <c r="J20" i="160"/>
  <c r="I20" i="160"/>
  <c r="H20" i="160"/>
  <c r="G20" i="160"/>
  <c r="F20" i="160"/>
  <c r="C20" i="160"/>
  <c r="S19" i="160"/>
  <c r="R19" i="160"/>
  <c r="Q19" i="160"/>
  <c r="P19" i="160"/>
  <c r="O19" i="160"/>
  <c r="N19" i="160"/>
  <c r="M19" i="160"/>
  <c r="L19" i="160"/>
  <c r="K19" i="160"/>
  <c r="J19" i="160"/>
  <c r="I19" i="160"/>
  <c r="H19" i="160"/>
  <c r="G19" i="160"/>
  <c r="F19" i="160"/>
  <c r="C19" i="160"/>
  <c r="S18" i="160"/>
  <c r="R18" i="160"/>
  <c r="Q18" i="160"/>
  <c r="P18" i="160"/>
  <c r="O18" i="160"/>
  <c r="N18" i="160"/>
  <c r="M18" i="160"/>
  <c r="L18" i="160"/>
  <c r="K18" i="160"/>
  <c r="J18" i="160"/>
  <c r="I18" i="160"/>
  <c r="H18" i="160"/>
  <c r="G18" i="160"/>
  <c r="F18" i="160"/>
  <c r="C18" i="160"/>
  <c r="S17" i="160"/>
  <c r="R17" i="160"/>
  <c r="Q17" i="160"/>
  <c r="P17" i="160"/>
  <c r="O17" i="160"/>
  <c r="N17" i="160"/>
  <c r="M17" i="160"/>
  <c r="L17" i="160"/>
  <c r="K17" i="160"/>
  <c r="J17" i="160"/>
  <c r="I17" i="160"/>
  <c r="H17" i="160"/>
  <c r="G17" i="160"/>
  <c r="F17" i="160"/>
  <c r="C17" i="160"/>
  <c r="C15" i="160"/>
  <c r="S12" i="160"/>
  <c r="R12" i="160"/>
  <c r="Q12" i="160"/>
  <c r="P12" i="160"/>
  <c r="O12" i="160"/>
  <c r="N12" i="160"/>
  <c r="M12" i="160"/>
  <c r="L12" i="160"/>
  <c r="K12" i="160"/>
  <c r="J12" i="160"/>
  <c r="I12" i="160"/>
  <c r="H12" i="160"/>
  <c r="G12" i="160"/>
  <c r="F12" i="160"/>
  <c r="C12" i="160"/>
  <c r="S11" i="160"/>
  <c r="R11" i="160"/>
  <c r="Q11" i="160"/>
  <c r="P11" i="160"/>
  <c r="O11" i="160"/>
  <c r="N11" i="160"/>
  <c r="M11" i="160"/>
  <c r="L11" i="160"/>
  <c r="K11" i="160"/>
  <c r="J11" i="160"/>
  <c r="I11" i="160"/>
  <c r="H11" i="160"/>
  <c r="G11" i="160"/>
  <c r="F11" i="160"/>
  <c r="C11" i="160"/>
  <c r="S10" i="160"/>
  <c r="R10" i="160"/>
  <c r="Q10" i="160"/>
  <c r="P10" i="160"/>
  <c r="O10" i="160"/>
  <c r="N10" i="160"/>
  <c r="M10" i="160"/>
  <c r="L10" i="160"/>
  <c r="K10" i="160"/>
  <c r="J10" i="160"/>
  <c r="I10" i="160"/>
  <c r="H10" i="160"/>
  <c r="G10" i="160"/>
  <c r="F10" i="160"/>
  <c r="C10" i="160"/>
  <c r="S9" i="160"/>
  <c r="R9" i="160"/>
  <c r="Q9" i="160"/>
  <c r="P9" i="160"/>
  <c r="O9" i="160"/>
  <c r="N9" i="160"/>
  <c r="M9" i="160"/>
  <c r="L9" i="160"/>
  <c r="K9" i="160"/>
  <c r="J9" i="160"/>
  <c r="I9" i="160"/>
  <c r="H9" i="160"/>
  <c r="G9" i="160"/>
  <c r="F9" i="160"/>
  <c r="C9" i="160"/>
  <c r="S8" i="160"/>
  <c r="R8" i="160"/>
  <c r="Q8" i="160"/>
  <c r="P8" i="160"/>
  <c r="O8" i="160"/>
  <c r="N8" i="160"/>
  <c r="M8" i="160"/>
  <c r="L8" i="160"/>
  <c r="K8" i="160"/>
  <c r="J8" i="160"/>
  <c r="I8" i="160"/>
  <c r="H8" i="160"/>
  <c r="G8" i="160"/>
  <c r="F8" i="160"/>
  <c r="C8" i="160"/>
  <c r="S7" i="160"/>
  <c r="R7" i="160"/>
  <c r="Q7" i="160"/>
  <c r="P7" i="160"/>
  <c r="O7" i="160"/>
  <c r="N7" i="160"/>
  <c r="M7" i="160"/>
  <c r="L7" i="160"/>
  <c r="K7" i="160"/>
  <c r="J7" i="160"/>
  <c r="I7" i="160"/>
  <c r="H7" i="160"/>
  <c r="G7" i="160"/>
  <c r="F7" i="160"/>
  <c r="C7" i="160"/>
  <c r="S6" i="160"/>
  <c r="R6" i="160"/>
  <c r="Q6" i="160"/>
  <c r="P6" i="160"/>
  <c r="O6" i="160"/>
  <c r="N6" i="160"/>
  <c r="M6" i="160"/>
  <c r="L6" i="160"/>
  <c r="K6" i="160"/>
  <c r="J6" i="160"/>
  <c r="I6" i="160"/>
  <c r="H6" i="160"/>
  <c r="G6" i="160"/>
  <c r="F6" i="160"/>
  <c r="C6" i="160"/>
  <c r="C4" i="160"/>
  <c r="S32" i="159"/>
  <c r="R32" i="159"/>
  <c r="Q32" i="159"/>
  <c r="P32" i="159"/>
  <c r="O32" i="159"/>
  <c r="N32" i="159"/>
  <c r="M32" i="159"/>
  <c r="L32" i="159"/>
  <c r="K32" i="159"/>
  <c r="J32" i="159"/>
  <c r="I32" i="159"/>
  <c r="H32" i="159"/>
  <c r="G32" i="159"/>
  <c r="F32" i="159"/>
  <c r="C32" i="159"/>
  <c r="S31" i="159"/>
  <c r="R31" i="159"/>
  <c r="Q31" i="159"/>
  <c r="P31" i="159"/>
  <c r="O31" i="159"/>
  <c r="N31" i="159"/>
  <c r="M31" i="159"/>
  <c r="L31" i="159"/>
  <c r="K31" i="159"/>
  <c r="J31" i="159"/>
  <c r="I31" i="159"/>
  <c r="H31" i="159"/>
  <c r="G31" i="159"/>
  <c r="F31" i="159"/>
  <c r="C31" i="159"/>
  <c r="S30" i="159"/>
  <c r="R30" i="159"/>
  <c r="Q30" i="159"/>
  <c r="P30" i="159"/>
  <c r="O30" i="159"/>
  <c r="N30" i="159"/>
  <c r="M30" i="159"/>
  <c r="L30" i="159"/>
  <c r="K30" i="159"/>
  <c r="J30" i="159"/>
  <c r="I30" i="159"/>
  <c r="H30" i="159"/>
  <c r="G30" i="159"/>
  <c r="F30" i="159"/>
  <c r="C30" i="159"/>
  <c r="S29" i="159"/>
  <c r="R29" i="159"/>
  <c r="Q29" i="159"/>
  <c r="P29" i="159"/>
  <c r="O29" i="159"/>
  <c r="N29" i="159"/>
  <c r="M29" i="159"/>
  <c r="L29" i="159"/>
  <c r="K29" i="159"/>
  <c r="J29" i="159"/>
  <c r="I29" i="159"/>
  <c r="H29" i="159"/>
  <c r="G29" i="159"/>
  <c r="F29" i="159"/>
  <c r="C29" i="159"/>
  <c r="S28" i="159"/>
  <c r="R28" i="159"/>
  <c r="Q28" i="159"/>
  <c r="P28" i="159"/>
  <c r="O28" i="159"/>
  <c r="N28" i="159"/>
  <c r="M28" i="159"/>
  <c r="L28" i="159"/>
  <c r="K28" i="159"/>
  <c r="J28" i="159"/>
  <c r="I28" i="159"/>
  <c r="H28" i="159"/>
  <c r="G28" i="159"/>
  <c r="F28" i="159"/>
  <c r="C28" i="159"/>
  <c r="S27" i="159"/>
  <c r="R27" i="159"/>
  <c r="Q27" i="159"/>
  <c r="P27" i="159"/>
  <c r="O27" i="159"/>
  <c r="N27" i="159"/>
  <c r="M27" i="159"/>
  <c r="L27" i="159"/>
  <c r="K27" i="159"/>
  <c r="J27" i="159"/>
  <c r="I27" i="159"/>
  <c r="H27" i="159"/>
  <c r="G27" i="159"/>
  <c r="F27" i="159"/>
  <c r="C27" i="159"/>
  <c r="S26" i="159"/>
  <c r="R26" i="159"/>
  <c r="Q26" i="159"/>
  <c r="P26" i="159"/>
  <c r="O26" i="159"/>
  <c r="N26" i="159"/>
  <c r="M26" i="159"/>
  <c r="L26" i="159"/>
  <c r="K26" i="159"/>
  <c r="J26" i="159"/>
  <c r="I26" i="159"/>
  <c r="H26" i="159"/>
  <c r="G26" i="159"/>
  <c r="F26" i="159"/>
  <c r="C26" i="159"/>
  <c r="S25" i="159"/>
  <c r="R25" i="159"/>
  <c r="Q25" i="159"/>
  <c r="P25" i="159"/>
  <c r="O25" i="159"/>
  <c r="N25" i="159"/>
  <c r="M25" i="159"/>
  <c r="L25" i="159"/>
  <c r="K25" i="159"/>
  <c r="J25" i="159"/>
  <c r="I25" i="159"/>
  <c r="H25" i="159"/>
  <c r="G25" i="159"/>
  <c r="F25" i="159"/>
  <c r="C25" i="159"/>
  <c r="S24" i="159"/>
  <c r="R24" i="159"/>
  <c r="Q24" i="159"/>
  <c r="P24" i="159"/>
  <c r="O24" i="159"/>
  <c r="N24" i="159"/>
  <c r="M24" i="159"/>
  <c r="L24" i="159"/>
  <c r="K24" i="159"/>
  <c r="J24" i="159"/>
  <c r="I24" i="159"/>
  <c r="H24" i="159"/>
  <c r="G24" i="159"/>
  <c r="F24" i="159"/>
  <c r="C24" i="159"/>
  <c r="S23" i="159"/>
  <c r="R23" i="159"/>
  <c r="Q23" i="159"/>
  <c r="P23" i="159"/>
  <c r="O23" i="159"/>
  <c r="N23" i="159"/>
  <c r="M23" i="159"/>
  <c r="L23" i="159"/>
  <c r="K23" i="159"/>
  <c r="J23" i="159"/>
  <c r="I23" i="159"/>
  <c r="H23" i="159"/>
  <c r="G23" i="159"/>
  <c r="F23" i="159"/>
  <c r="C23" i="159"/>
  <c r="S22" i="159"/>
  <c r="R22" i="159"/>
  <c r="Q22" i="159"/>
  <c r="P22" i="159"/>
  <c r="O22" i="159"/>
  <c r="N22" i="159"/>
  <c r="M22" i="159"/>
  <c r="L22" i="159"/>
  <c r="K22" i="159"/>
  <c r="J22" i="159"/>
  <c r="I22" i="159"/>
  <c r="H22" i="159"/>
  <c r="G22" i="159"/>
  <c r="F22" i="159"/>
  <c r="C22" i="159"/>
  <c r="S21" i="159"/>
  <c r="R21" i="159"/>
  <c r="Q21" i="159"/>
  <c r="P21" i="159"/>
  <c r="O21" i="159"/>
  <c r="N21" i="159"/>
  <c r="M21" i="159"/>
  <c r="L21" i="159"/>
  <c r="K21" i="159"/>
  <c r="J21" i="159"/>
  <c r="I21" i="159"/>
  <c r="H21" i="159"/>
  <c r="G21" i="159"/>
  <c r="F21" i="159"/>
  <c r="C21" i="159"/>
  <c r="S20" i="159"/>
  <c r="R20" i="159"/>
  <c r="Q20" i="159"/>
  <c r="P20" i="159"/>
  <c r="O20" i="159"/>
  <c r="N20" i="159"/>
  <c r="M20" i="159"/>
  <c r="L20" i="159"/>
  <c r="K20" i="159"/>
  <c r="J20" i="159"/>
  <c r="I20" i="159"/>
  <c r="H20" i="159"/>
  <c r="G20" i="159"/>
  <c r="F20" i="159"/>
  <c r="C20" i="159"/>
  <c r="S19" i="159"/>
  <c r="R19" i="159"/>
  <c r="Q19" i="159"/>
  <c r="P19" i="159"/>
  <c r="O19" i="159"/>
  <c r="N19" i="159"/>
  <c r="M19" i="159"/>
  <c r="L19" i="159"/>
  <c r="K19" i="159"/>
  <c r="J19" i="159"/>
  <c r="I19" i="159"/>
  <c r="H19" i="159"/>
  <c r="G19" i="159"/>
  <c r="F19" i="159"/>
  <c r="C19" i="159"/>
  <c r="S18" i="159"/>
  <c r="R18" i="159"/>
  <c r="Q18" i="159"/>
  <c r="P18" i="159"/>
  <c r="O18" i="159"/>
  <c r="N18" i="159"/>
  <c r="M18" i="159"/>
  <c r="L18" i="159"/>
  <c r="K18" i="159"/>
  <c r="J18" i="159"/>
  <c r="I18" i="159"/>
  <c r="H18" i="159"/>
  <c r="G18" i="159"/>
  <c r="F18" i="159"/>
  <c r="C18" i="159"/>
  <c r="S17" i="159"/>
  <c r="R17" i="159"/>
  <c r="Q17" i="159"/>
  <c r="P17" i="159"/>
  <c r="O17" i="159"/>
  <c r="N17" i="159"/>
  <c r="M17" i="159"/>
  <c r="L17" i="159"/>
  <c r="K17" i="159"/>
  <c r="J17" i="159"/>
  <c r="I17" i="159"/>
  <c r="H17" i="159"/>
  <c r="G17" i="159"/>
  <c r="F17" i="159"/>
  <c r="C17" i="159"/>
  <c r="C15" i="159"/>
  <c r="S12" i="159"/>
  <c r="R12" i="159"/>
  <c r="Q12" i="159"/>
  <c r="P12" i="159"/>
  <c r="O12" i="159"/>
  <c r="N12" i="159"/>
  <c r="M12" i="159"/>
  <c r="L12" i="159"/>
  <c r="K12" i="159"/>
  <c r="J12" i="159"/>
  <c r="I12" i="159"/>
  <c r="H12" i="159"/>
  <c r="G12" i="159"/>
  <c r="F12" i="159"/>
  <c r="C12" i="159"/>
  <c r="S11" i="159"/>
  <c r="R11" i="159"/>
  <c r="Q11" i="159"/>
  <c r="P11" i="159"/>
  <c r="O11" i="159"/>
  <c r="N11" i="159"/>
  <c r="M11" i="159"/>
  <c r="L11" i="159"/>
  <c r="K11" i="159"/>
  <c r="J11" i="159"/>
  <c r="I11" i="159"/>
  <c r="H11" i="159"/>
  <c r="G11" i="159"/>
  <c r="F11" i="159"/>
  <c r="C11" i="159"/>
  <c r="S10" i="159"/>
  <c r="R10" i="159"/>
  <c r="Q10" i="159"/>
  <c r="P10" i="159"/>
  <c r="O10" i="159"/>
  <c r="N10" i="159"/>
  <c r="M10" i="159"/>
  <c r="L10" i="159"/>
  <c r="K10" i="159"/>
  <c r="J10" i="159"/>
  <c r="I10" i="159"/>
  <c r="H10" i="159"/>
  <c r="G10" i="159"/>
  <c r="F10" i="159"/>
  <c r="C10" i="159"/>
  <c r="S9" i="159"/>
  <c r="R9" i="159"/>
  <c r="Q9" i="159"/>
  <c r="P9" i="159"/>
  <c r="O9" i="159"/>
  <c r="N9" i="159"/>
  <c r="M9" i="159"/>
  <c r="L9" i="159"/>
  <c r="K9" i="159"/>
  <c r="J9" i="159"/>
  <c r="I9" i="159"/>
  <c r="H9" i="159"/>
  <c r="G9" i="159"/>
  <c r="F9" i="159"/>
  <c r="C9" i="159"/>
  <c r="S8" i="159"/>
  <c r="R8" i="159"/>
  <c r="Q8" i="159"/>
  <c r="P8" i="159"/>
  <c r="O8" i="159"/>
  <c r="N8" i="159"/>
  <c r="M8" i="159"/>
  <c r="L8" i="159"/>
  <c r="K8" i="159"/>
  <c r="J8" i="159"/>
  <c r="I8" i="159"/>
  <c r="H8" i="159"/>
  <c r="G8" i="159"/>
  <c r="F8" i="159"/>
  <c r="C8" i="159"/>
  <c r="S7" i="159"/>
  <c r="R7" i="159"/>
  <c r="Q7" i="159"/>
  <c r="P7" i="159"/>
  <c r="O7" i="159"/>
  <c r="N7" i="159"/>
  <c r="M7" i="159"/>
  <c r="L7" i="159"/>
  <c r="K7" i="159"/>
  <c r="J7" i="159"/>
  <c r="I7" i="159"/>
  <c r="H7" i="159"/>
  <c r="G7" i="159"/>
  <c r="F7" i="159"/>
  <c r="C7" i="159"/>
  <c r="S6" i="159"/>
  <c r="R6" i="159"/>
  <c r="Q6" i="159"/>
  <c r="P6" i="159"/>
  <c r="O6" i="159"/>
  <c r="N6" i="159"/>
  <c r="M6" i="159"/>
  <c r="L6" i="159"/>
  <c r="K6" i="159"/>
  <c r="J6" i="159"/>
  <c r="I6" i="159"/>
  <c r="H6" i="159"/>
  <c r="G6" i="159"/>
  <c r="F6" i="159"/>
  <c r="C6" i="159"/>
  <c r="C4" i="159"/>
  <c r="S39" i="158"/>
  <c r="R39" i="158"/>
  <c r="Q39" i="158"/>
  <c r="P39" i="158"/>
  <c r="O39" i="158"/>
  <c r="N39" i="158"/>
  <c r="M39" i="158"/>
  <c r="L39" i="158"/>
  <c r="K39" i="158"/>
  <c r="J39" i="158"/>
  <c r="I39" i="158"/>
  <c r="H39" i="158"/>
  <c r="G39" i="158"/>
  <c r="F39" i="158"/>
  <c r="C39" i="158"/>
  <c r="S37" i="158"/>
  <c r="R37" i="158"/>
  <c r="Q37" i="158"/>
  <c r="P37" i="158"/>
  <c r="O37" i="158"/>
  <c r="N37" i="158"/>
  <c r="M37" i="158"/>
  <c r="L37" i="158"/>
  <c r="K37" i="158"/>
  <c r="J37" i="158"/>
  <c r="I37" i="158"/>
  <c r="H37" i="158"/>
  <c r="G37" i="158"/>
  <c r="F37" i="158"/>
  <c r="C37" i="158"/>
  <c r="S36" i="158"/>
  <c r="R36" i="158"/>
  <c r="Q36" i="158"/>
  <c r="P36" i="158"/>
  <c r="O36" i="158"/>
  <c r="N36" i="158"/>
  <c r="M36" i="158"/>
  <c r="L36" i="158"/>
  <c r="K36" i="158"/>
  <c r="J36" i="158"/>
  <c r="I36" i="158"/>
  <c r="H36" i="158"/>
  <c r="G36" i="158"/>
  <c r="F36" i="158"/>
  <c r="C36" i="158"/>
  <c r="S35" i="158"/>
  <c r="R35" i="158"/>
  <c r="Q35" i="158"/>
  <c r="P35" i="158"/>
  <c r="O35" i="158"/>
  <c r="N35" i="158"/>
  <c r="M35" i="158"/>
  <c r="L35" i="158"/>
  <c r="K35" i="158"/>
  <c r="J35" i="158"/>
  <c r="I35" i="158"/>
  <c r="H35" i="158"/>
  <c r="G35" i="158"/>
  <c r="F35" i="158"/>
  <c r="C35" i="158"/>
  <c r="S34" i="158"/>
  <c r="R34" i="158"/>
  <c r="Q34" i="158"/>
  <c r="P34" i="158"/>
  <c r="O34" i="158"/>
  <c r="N34" i="158"/>
  <c r="M34" i="158"/>
  <c r="L34" i="158"/>
  <c r="K34" i="158"/>
  <c r="J34" i="158"/>
  <c r="I34" i="158"/>
  <c r="H34" i="158"/>
  <c r="G34" i="158"/>
  <c r="F34" i="158"/>
  <c r="C34" i="158"/>
  <c r="S33" i="158"/>
  <c r="R33" i="158"/>
  <c r="Q33" i="158"/>
  <c r="P33" i="158"/>
  <c r="O33" i="158"/>
  <c r="N33" i="158"/>
  <c r="M33" i="158"/>
  <c r="L33" i="158"/>
  <c r="K33" i="158"/>
  <c r="J33" i="158"/>
  <c r="I33" i="158"/>
  <c r="H33" i="158"/>
  <c r="G33" i="158"/>
  <c r="F33" i="158"/>
  <c r="C33" i="158"/>
  <c r="S32" i="158"/>
  <c r="R32" i="158"/>
  <c r="Q32" i="158"/>
  <c r="P32" i="158"/>
  <c r="O32" i="158"/>
  <c r="N32" i="158"/>
  <c r="M32" i="158"/>
  <c r="L32" i="158"/>
  <c r="K32" i="158"/>
  <c r="J32" i="158"/>
  <c r="I32" i="158"/>
  <c r="H32" i="158"/>
  <c r="G32" i="158"/>
  <c r="F32" i="158"/>
  <c r="C32" i="158"/>
  <c r="S31" i="158"/>
  <c r="R31" i="158"/>
  <c r="Q31" i="158"/>
  <c r="P31" i="158"/>
  <c r="O31" i="158"/>
  <c r="N31" i="158"/>
  <c r="M31" i="158"/>
  <c r="L31" i="158"/>
  <c r="K31" i="158"/>
  <c r="J31" i="158"/>
  <c r="I31" i="158"/>
  <c r="H31" i="158"/>
  <c r="G31" i="158"/>
  <c r="F31" i="158"/>
  <c r="C31" i="158"/>
  <c r="S30" i="158"/>
  <c r="R30" i="158"/>
  <c r="Q30" i="158"/>
  <c r="P30" i="158"/>
  <c r="O30" i="158"/>
  <c r="N30" i="158"/>
  <c r="M30" i="158"/>
  <c r="L30" i="158"/>
  <c r="K30" i="158"/>
  <c r="J30" i="158"/>
  <c r="I30" i="158"/>
  <c r="H30" i="158"/>
  <c r="G30" i="158"/>
  <c r="F30" i="158"/>
  <c r="C30" i="158"/>
  <c r="S29" i="158"/>
  <c r="R29" i="158"/>
  <c r="Q29" i="158"/>
  <c r="P29" i="158"/>
  <c r="O29" i="158"/>
  <c r="N29" i="158"/>
  <c r="M29" i="158"/>
  <c r="L29" i="158"/>
  <c r="K29" i="158"/>
  <c r="J29" i="158"/>
  <c r="I29" i="158"/>
  <c r="H29" i="158"/>
  <c r="G29" i="158"/>
  <c r="F29" i="158"/>
  <c r="C29" i="158"/>
  <c r="S28" i="158"/>
  <c r="R28" i="158"/>
  <c r="Q28" i="158"/>
  <c r="P28" i="158"/>
  <c r="O28" i="158"/>
  <c r="N28" i="158"/>
  <c r="M28" i="158"/>
  <c r="L28" i="158"/>
  <c r="K28" i="158"/>
  <c r="J28" i="158"/>
  <c r="I28" i="158"/>
  <c r="H28" i="158"/>
  <c r="G28" i="158"/>
  <c r="F28" i="158"/>
  <c r="C28" i="158"/>
  <c r="S27" i="158"/>
  <c r="R27" i="158"/>
  <c r="Q27" i="158"/>
  <c r="P27" i="158"/>
  <c r="O27" i="158"/>
  <c r="N27" i="158"/>
  <c r="M27" i="158"/>
  <c r="L27" i="158"/>
  <c r="K27" i="158"/>
  <c r="J27" i="158"/>
  <c r="I27" i="158"/>
  <c r="H27" i="158"/>
  <c r="G27" i="158"/>
  <c r="F27" i="158"/>
  <c r="C27" i="158"/>
  <c r="S26" i="158"/>
  <c r="R26" i="158"/>
  <c r="Q26" i="158"/>
  <c r="P26" i="158"/>
  <c r="O26" i="158"/>
  <c r="N26" i="158"/>
  <c r="M26" i="158"/>
  <c r="L26" i="158"/>
  <c r="K26" i="158"/>
  <c r="J26" i="158"/>
  <c r="I26" i="158"/>
  <c r="H26" i="158"/>
  <c r="G26" i="158"/>
  <c r="F26" i="158"/>
  <c r="C26" i="158"/>
  <c r="S25" i="158"/>
  <c r="R25" i="158"/>
  <c r="Q25" i="158"/>
  <c r="P25" i="158"/>
  <c r="O25" i="158"/>
  <c r="N25" i="158"/>
  <c r="M25" i="158"/>
  <c r="L25" i="158"/>
  <c r="K25" i="158"/>
  <c r="J25" i="158"/>
  <c r="I25" i="158"/>
  <c r="H25" i="158"/>
  <c r="G25" i="158"/>
  <c r="F25" i="158"/>
  <c r="C25" i="158"/>
  <c r="S24" i="158"/>
  <c r="R24" i="158"/>
  <c r="Q24" i="158"/>
  <c r="P24" i="158"/>
  <c r="O24" i="158"/>
  <c r="N24" i="158"/>
  <c r="M24" i="158"/>
  <c r="L24" i="158"/>
  <c r="K24" i="158"/>
  <c r="J24" i="158"/>
  <c r="I24" i="158"/>
  <c r="H24" i="158"/>
  <c r="G24" i="158"/>
  <c r="F24" i="158"/>
  <c r="C24" i="158"/>
  <c r="S23" i="158"/>
  <c r="R23" i="158"/>
  <c r="Q23" i="158"/>
  <c r="P23" i="158"/>
  <c r="O23" i="158"/>
  <c r="N23" i="158"/>
  <c r="M23" i="158"/>
  <c r="L23" i="158"/>
  <c r="K23" i="158"/>
  <c r="J23" i="158"/>
  <c r="I23" i="158"/>
  <c r="H23" i="158"/>
  <c r="G23" i="158"/>
  <c r="F23" i="158"/>
  <c r="C23" i="158"/>
  <c r="S22" i="158"/>
  <c r="R22" i="158"/>
  <c r="Q22" i="158"/>
  <c r="P22" i="158"/>
  <c r="O22" i="158"/>
  <c r="N22" i="158"/>
  <c r="M22" i="158"/>
  <c r="L22" i="158"/>
  <c r="K22" i="158"/>
  <c r="J22" i="158"/>
  <c r="I22" i="158"/>
  <c r="H22" i="158"/>
  <c r="G22" i="158"/>
  <c r="F22" i="158"/>
  <c r="C22" i="158"/>
  <c r="S21" i="158"/>
  <c r="R21" i="158"/>
  <c r="Q21" i="158"/>
  <c r="P21" i="158"/>
  <c r="O21" i="158"/>
  <c r="N21" i="158"/>
  <c r="M21" i="158"/>
  <c r="L21" i="158"/>
  <c r="K21" i="158"/>
  <c r="J21" i="158"/>
  <c r="I21" i="158"/>
  <c r="H21" i="158"/>
  <c r="G21" i="158"/>
  <c r="F21" i="158"/>
  <c r="C21" i="158"/>
  <c r="S18" i="158"/>
  <c r="R18" i="158"/>
  <c r="Q18" i="158"/>
  <c r="P18" i="158"/>
  <c r="O18" i="158"/>
  <c r="N18" i="158"/>
  <c r="M18" i="158"/>
  <c r="L18" i="158"/>
  <c r="K18" i="158"/>
  <c r="J18" i="158"/>
  <c r="I18" i="158"/>
  <c r="H18" i="158"/>
  <c r="G18" i="158"/>
  <c r="F18" i="158"/>
  <c r="C18" i="158"/>
  <c r="S17" i="158"/>
  <c r="R17" i="158"/>
  <c r="Q17" i="158"/>
  <c r="P17" i="158"/>
  <c r="O17" i="158"/>
  <c r="N17" i="158"/>
  <c r="M17" i="158"/>
  <c r="L17" i="158"/>
  <c r="K17" i="158"/>
  <c r="J17" i="158"/>
  <c r="I17" i="158"/>
  <c r="H17" i="158"/>
  <c r="G17" i="158"/>
  <c r="F17" i="158"/>
  <c r="C17" i="158"/>
  <c r="S16" i="158"/>
  <c r="R16" i="158"/>
  <c r="Q16" i="158"/>
  <c r="P16" i="158"/>
  <c r="O16" i="158"/>
  <c r="N16" i="158"/>
  <c r="M16" i="158"/>
  <c r="L16" i="158"/>
  <c r="K16" i="158"/>
  <c r="J16" i="158"/>
  <c r="I16" i="158"/>
  <c r="H16" i="158"/>
  <c r="G16" i="158"/>
  <c r="F16" i="158"/>
  <c r="C16" i="158"/>
  <c r="S15" i="158"/>
  <c r="R15" i="158"/>
  <c r="Q15" i="158"/>
  <c r="P15" i="158"/>
  <c r="O15" i="158"/>
  <c r="N15" i="158"/>
  <c r="M15" i="158"/>
  <c r="L15" i="158"/>
  <c r="K15" i="158"/>
  <c r="J15" i="158"/>
  <c r="I15" i="158"/>
  <c r="H15" i="158"/>
  <c r="G15" i="158"/>
  <c r="F15" i="158"/>
  <c r="C15" i="158"/>
  <c r="S14" i="158"/>
  <c r="R14" i="158"/>
  <c r="Q14" i="158"/>
  <c r="P14" i="158"/>
  <c r="O14" i="158"/>
  <c r="N14" i="158"/>
  <c r="M14" i="158"/>
  <c r="L14" i="158"/>
  <c r="K14" i="158"/>
  <c r="J14" i="158"/>
  <c r="I14" i="158"/>
  <c r="H14" i="158"/>
  <c r="G14" i="158"/>
  <c r="F14" i="158"/>
  <c r="C14" i="158"/>
  <c r="S13" i="158"/>
  <c r="R13" i="158"/>
  <c r="Q13" i="158"/>
  <c r="P13" i="158"/>
  <c r="O13" i="158"/>
  <c r="N13" i="158"/>
  <c r="M13" i="158"/>
  <c r="L13" i="158"/>
  <c r="K13" i="158"/>
  <c r="J13" i="158"/>
  <c r="I13" i="158"/>
  <c r="H13" i="158"/>
  <c r="G13" i="158"/>
  <c r="F13" i="158"/>
  <c r="C13" i="158"/>
  <c r="S11" i="158"/>
  <c r="R11" i="158"/>
  <c r="Q11" i="158"/>
  <c r="P11" i="158"/>
  <c r="O11" i="158"/>
  <c r="N11" i="158"/>
  <c r="M11" i="158"/>
  <c r="L11" i="158"/>
  <c r="K11" i="158"/>
  <c r="J11" i="158"/>
  <c r="I11" i="158"/>
  <c r="H11" i="158"/>
  <c r="G11" i="158"/>
  <c r="F11" i="158"/>
  <c r="C11" i="158"/>
  <c r="S10" i="158"/>
  <c r="R10" i="158"/>
  <c r="Q10" i="158"/>
  <c r="P10" i="158"/>
  <c r="O10" i="158"/>
  <c r="N10" i="158"/>
  <c r="M10" i="158"/>
  <c r="L10" i="158"/>
  <c r="K10" i="158"/>
  <c r="J10" i="158"/>
  <c r="I10" i="158"/>
  <c r="H10" i="158"/>
  <c r="G10" i="158"/>
  <c r="F10" i="158"/>
  <c r="C10" i="158"/>
  <c r="S9" i="158"/>
  <c r="R9" i="158"/>
  <c r="Q9" i="158"/>
  <c r="P9" i="158"/>
  <c r="O9" i="158"/>
  <c r="N9" i="158"/>
  <c r="M9" i="158"/>
  <c r="L9" i="158"/>
  <c r="K9" i="158"/>
  <c r="J9" i="158"/>
  <c r="I9" i="158"/>
  <c r="H9" i="158"/>
  <c r="G9" i="158"/>
  <c r="F9" i="158"/>
  <c r="C9" i="158"/>
  <c r="S8" i="158"/>
  <c r="R8" i="158"/>
  <c r="Q8" i="158"/>
  <c r="P8" i="158"/>
  <c r="O8" i="158"/>
  <c r="N8" i="158"/>
  <c r="M8" i="158"/>
  <c r="L8" i="158"/>
  <c r="K8" i="158"/>
  <c r="J8" i="158"/>
  <c r="I8" i="158"/>
  <c r="H8" i="158"/>
  <c r="G8" i="158"/>
  <c r="F8" i="158"/>
  <c r="C8" i="158"/>
  <c r="S7" i="158"/>
  <c r="R7" i="158"/>
  <c r="Q7" i="158"/>
  <c r="P7" i="158"/>
  <c r="O7" i="158"/>
  <c r="N7" i="158"/>
  <c r="M7" i="158"/>
  <c r="L7" i="158"/>
  <c r="K7" i="158"/>
  <c r="J7" i="158"/>
  <c r="I7" i="158"/>
  <c r="H7" i="158"/>
  <c r="G7" i="158"/>
  <c r="F7" i="158"/>
  <c r="C7" i="158"/>
  <c r="S6" i="158"/>
  <c r="R6" i="158"/>
  <c r="Q6" i="158"/>
  <c r="P6" i="158"/>
  <c r="O6" i="158"/>
  <c r="N6" i="158"/>
  <c r="M6" i="158"/>
  <c r="L6" i="158"/>
  <c r="K6" i="158"/>
  <c r="J6" i="158"/>
  <c r="I6" i="158"/>
  <c r="H6" i="158"/>
  <c r="G6" i="158"/>
  <c r="F6" i="158"/>
  <c r="C6" i="158"/>
  <c r="C4" i="158"/>
  <c r="S34" i="157"/>
  <c r="R34" i="157"/>
  <c r="Q34" i="157"/>
  <c r="P34" i="157"/>
  <c r="O34" i="157"/>
  <c r="N34" i="157"/>
  <c r="M34" i="157"/>
  <c r="L34" i="157"/>
  <c r="K34" i="157"/>
  <c r="J34" i="157"/>
  <c r="I34" i="157"/>
  <c r="H34" i="157"/>
  <c r="G34" i="157"/>
  <c r="F34" i="157"/>
  <c r="C34" i="157"/>
  <c r="S33" i="157"/>
  <c r="R33" i="157"/>
  <c r="Q33" i="157"/>
  <c r="P33" i="157"/>
  <c r="O33" i="157"/>
  <c r="N33" i="157"/>
  <c r="M33" i="157"/>
  <c r="L33" i="157"/>
  <c r="K33" i="157"/>
  <c r="J33" i="157"/>
  <c r="I33" i="157"/>
  <c r="H33" i="157"/>
  <c r="G33" i="157"/>
  <c r="F33" i="157"/>
  <c r="C33" i="157"/>
  <c r="S32" i="157"/>
  <c r="R32" i="157"/>
  <c r="Q32" i="157"/>
  <c r="P32" i="157"/>
  <c r="O32" i="157"/>
  <c r="N32" i="157"/>
  <c r="M32" i="157"/>
  <c r="L32" i="157"/>
  <c r="K32" i="157"/>
  <c r="J32" i="157"/>
  <c r="I32" i="157"/>
  <c r="H32" i="157"/>
  <c r="G32" i="157"/>
  <c r="F32" i="157"/>
  <c r="C32" i="157"/>
  <c r="S31" i="157"/>
  <c r="R31" i="157"/>
  <c r="Q31" i="157"/>
  <c r="P31" i="157"/>
  <c r="O31" i="157"/>
  <c r="N31" i="157"/>
  <c r="M31" i="157"/>
  <c r="L31" i="157"/>
  <c r="K31" i="157"/>
  <c r="J31" i="157"/>
  <c r="I31" i="157"/>
  <c r="H31" i="157"/>
  <c r="G31" i="157"/>
  <c r="F31" i="157"/>
  <c r="C31" i="157"/>
  <c r="S30" i="157"/>
  <c r="R30" i="157"/>
  <c r="Q30" i="157"/>
  <c r="P30" i="157"/>
  <c r="O30" i="157"/>
  <c r="N30" i="157"/>
  <c r="M30" i="157"/>
  <c r="L30" i="157"/>
  <c r="K30" i="157"/>
  <c r="J30" i="157"/>
  <c r="I30" i="157"/>
  <c r="H30" i="157"/>
  <c r="G30" i="157"/>
  <c r="F30" i="157"/>
  <c r="C30" i="157"/>
  <c r="S29" i="157"/>
  <c r="R29" i="157"/>
  <c r="Q29" i="157"/>
  <c r="P29" i="157"/>
  <c r="O29" i="157"/>
  <c r="N29" i="157"/>
  <c r="M29" i="157"/>
  <c r="L29" i="157"/>
  <c r="K29" i="157"/>
  <c r="J29" i="157"/>
  <c r="I29" i="157"/>
  <c r="H29" i="157"/>
  <c r="G29" i="157"/>
  <c r="F29" i="157"/>
  <c r="C29" i="157"/>
  <c r="S28" i="157"/>
  <c r="R28" i="157"/>
  <c r="Q28" i="157"/>
  <c r="P28" i="157"/>
  <c r="O28" i="157"/>
  <c r="N28" i="157"/>
  <c r="M28" i="157"/>
  <c r="L28" i="157"/>
  <c r="K28" i="157"/>
  <c r="J28" i="157"/>
  <c r="I28" i="157"/>
  <c r="H28" i="157"/>
  <c r="G28" i="157"/>
  <c r="F28" i="157"/>
  <c r="C28" i="157"/>
  <c r="S27" i="157"/>
  <c r="R27" i="157"/>
  <c r="Q27" i="157"/>
  <c r="P27" i="157"/>
  <c r="O27" i="157"/>
  <c r="N27" i="157"/>
  <c r="M27" i="157"/>
  <c r="L27" i="157"/>
  <c r="K27" i="157"/>
  <c r="J27" i="157"/>
  <c r="I27" i="157"/>
  <c r="H27" i="157"/>
  <c r="G27" i="157"/>
  <c r="F27" i="157"/>
  <c r="C27" i="157"/>
  <c r="S26" i="157"/>
  <c r="R26" i="157"/>
  <c r="Q26" i="157"/>
  <c r="P26" i="157"/>
  <c r="O26" i="157"/>
  <c r="N26" i="157"/>
  <c r="M26" i="157"/>
  <c r="L26" i="157"/>
  <c r="K26" i="157"/>
  <c r="J26" i="157"/>
  <c r="I26" i="157"/>
  <c r="H26" i="157"/>
  <c r="G26" i="157"/>
  <c r="F26" i="157"/>
  <c r="C26" i="157"/>
  <c r="S25" i="157"/>
  <c r="R25" i="157"/>
  <c r="Q25" i="157"/>
  <c r="P25" i="157"/>
  <c r="O25" i="157"/>
  <c r="N25" i="157"/>
  <c r="M25" i="157"/>
  <c r="L25" i="157"/>
  <c r="K25" i="157"/>
  <c r="J25" i="157"/>
  <c r="I25" i="157"/>
  <c r="H25" i="157"/>
  <c r="G25" i="157"/>
  <c r="F25" i="157"/>
  <c r="C25" i="157"/>
  <c r="S24" i="157"/>
  <c r="R24" i="157"/>
  <c r="Q24" i="157"/>
  <c r="P24" i="157"/>
  <c r="O24" i="157"/>
  <c r="N24" i="157"/>
  <c r="M24" i="157"/>
  <c r="L24" i="157"/>
  <c r="K24" i="157"/>
  <c r="J24" i="157"/>
  <c r="I24" i="157"/>
  <c r="H24" i="157"/>
  <c r="G24" i="157"/>
  <c r="F24" i="157"/>
  <c r="C24" i="157"/>
  <c r="S23" i="157"/>
  <c r="R23" i="157"/>
  <c r="Q23" i="157"/>
  <c r="P23" i="157"/>
  <c r="O23" i="157"/>
  <c r="N23" i="157"/>
  <c r="M23" i="157"/>
  <c r="L23" i="157"/>
  <c r="K23" i="157"/>
  <c r="J23" i="157"/>
  <c r="I23" i="157"/>
  <c r="H23" i="157"/>
  <c r="G23" i="157"/>
  <c r="F23" i="157"/>
  <c r="C23" i="157"/>
  <c r="S22" i="157"/>
  <c r="R22" i="157"/>
  <c r="Q22" i="157"/>
  <c r="P22" i="157"/>
  <c r="O22" i="157"/>
  <c r="N22" i="157"/>
  <c r="M22" i="157"/>
  <c r="L22" i="157"/>
  <c r="K22" i="157"/>
  <c r="J22" i="157"/>
  <c r="I22" i="157"/>
  <c r="H22" i="157"/>
  <c r="G22" i="157"/>
  <c r="F22" i="157"/>
  <c r="C22" i="157"/>
  <c r="S21" i="157"/>
  <c r="R21" i="157"/>
  <c r="Q21" i="157"/>
  <c r="P21" i="157"/>
  <c r="O21" i="157"/>
  <c r="N21" i="157"/>
  <c r="M21" i="157"/>
  <c r="L21" i="157"/>
  <c r="K21" i="157"/>
  <c r="J21" i="157"/>
  <c r="I21" i="157"/>
  <c r="H21" i="157"/>
  <c r="G21" i="157"/>
  <c r="F21" i="157"/>
  <c r="C21" i="157"/>
  <c r="S20" i="157"/>
  <c r="R20" i="157"/>
  <c r="Q20" i="157"/>
  <c r="P20" i="157"/>
  <c r="O20" i="157"/>
  <c r="N20" i="157"/>
  <c r="M20" i="157"/>
  <c r="L20" i="157"/>
  <c r="K20" i="157"/>
  <c r="J20" i="157"/>
  <c r="I20" i="157"/>
  <c r="H20" i="157"/>
  <c r="G20" i="157"/>
  <c r="F20" i="157"/>
  <c r="C20" i="157"/>
  <c r="C18" i="157"/>
  <c r="S15" i="157"/>
  <c r="R15" i="157"/>
  <c r="Q15" i="157"/>
  <c r="P15" i="157"/>
  <c r="O15" i="157"/>
  <c r="N15" i="157"/>
  <c r="M15" i="157"/>
  <c r="L15" i="157"/>
  <c r="K15" i="157"/>
  <c r="J15" i="157"/>
  <c r="I15" i="157"/>
  <c r="H15" i="157"/>
  <c r="G15" i="157"/>
  <c r="F15" i="157"/>
  <c r="C15" i="157"/>
  <c r="S14" i="157"/>
  <c r="R14" i="157"/>
  <c r="Q14" i="157"/>
  <c r="P14" i="157"/>
  <c r="O14" i="157"/>
  <c r="N14" i="157"/>
  <c r="M14" i="157"/>
  <c r="L14" i="157"/>
  <c r="K14" i="157"/>
  <c r="J14" i="157"/>
  <c r="I14" i="157"/>
  <c r="H14" i="157"/>
  <c r="G14" i="157"/>
  <c r="F14" i="157"/>
  <c r="C14" i="157"/>
  <c r="S13" i="157"/>
  <c r="R13" i="157"/>
  <c r="Q13" i="157"/>
  <c r="P13" i="157"/>
  <c r="O13" i="157"/>
  <c r="N13" i="157"/>
  <c r="M13" i="157"/>
  <c r="L13" i="157"/>
  <c r="K13" i="157"/>
  <c r="J13" i="157"/>
  <c r="I13" i="157"/>
  <c r="H13" i="157"/>
  <c r="G13" i="157"/>
  <c r="F13" i="157"/>
  <c r="C13" i="157"/>
  <c r="S12" i="157"/>
  <c r="R12" i="157"/>
  <c r="Q12" i="157"/>
  <c r="P12" i="157"/>
  <c r="O12" i="157"/>
  <c r="N12" i="157"/>
  <c r="M12" i="157"/>
  <c r="L12" i="157"/>
  <c r="K12" i="157"/>
  <c r="J12" i="157"/>
  <c r="I12" i="157"/>
  <c r="H12" i="157"/>
  <c r="G12" i="157"/>
  <c r="F12" i="157"/>
  <c r="C12" i="157"/>
  <c r="S11" i="157"/>
  <c r="R11" i="157"/>
  <c r="Q11" i="157"/>
  <c r="P11" i="157"/>
  <c r="O11" i="157"/>
  <c r="N11" i="157"/>
  <c r="M11" i="157"/>
  <c r="L11" i="157"/>
  <c r="K11" i="157"/>
  <c r="J11" i="157"/>
  <c r="I11" i="157"/>
  <c r="H11" i="157"/>
  <c r="G11" i="157"/>
  <c r="F11" i="157"/>
  <c r="C11" i="157"/>
  <c r="S10" i="157"/>
  <c r="R10" i="157"/>
  <c r="Q10" i="157"/>
  <c r="P10" i="157"/>
  <c r="O10" i="157"/>
  <c r="N10" i="157"/>
  <c r="M10" i="157"/>
  <c r="L10" i="157"/>
  <c r="K10" i="157"/>
  <c r="J10" i="157"/>
  <c r="I10" i="157"/>
  <c r="H10" i="157"/>
  <c r="G10" i="157"/>
  <c r="F10" i="157"/>
  <c r="C10" i="157"/>
  <c r="S9" i="157"/>
  <c r="R9" i="157"/>
  <c r="Q9" i="157"/>
  <c r="P9" i="157"/>
  <c r="O9" i="157"/>
  <c r="N9" i="157"/>
  <c r="M9" i="157"/>
  <c r="L9" i="157"/>
  <c r="K9" i="157"/>
  <c r="J9" i="157"/>
  <c r="I9" i="157"/>
  <c r="H9" i="157"/>
  <c r="G9" i="157"/>
  <c r="F9" i="157"/>
  <c r="C9" i="157"/>
  <c r="S8" i="157"/>
  <c r="R8" i="157"/>
  <c r="Q8" i="157"/>
  <c r="P8" i="157"/>
  <c r="O8" i="157"/>
  <c r="N8" i="157"/>
  <c r="M8" i="157"/>
  <c r="L8" i="157"/>
  <c r="K8" i="157"/>
  <c r="J8" i="157"/>
  <c r="I8" i="157"/>
  <c r="H8" i="157"/>
  <c r="G8" i="157"/>
  <c r="F8" i="157"/>
  <c r="C8" i="157"/>
  <c r="S7" i="157"/>
  <c r="R7" i="157"/>
  <c r="Q7" i="157"/>
  <c r="P7" i="157"/>
  <c r="O7" i="157"/>
  <c r="N7" i="157"/>
  <c r="M7" i="157"/>
  <c r="L7" i="157"/>
  <c r="K7" i="157"/>
  <c r="J7" i="157"/>
  <c r="I7" i="157"/>
  <c r="H7" i="157"/>
  <c r="G7" i="157"/>
  <c r="F7" i="157"/>
  <c r="C7" i="157"/>
  <c r="S6" i="157"/>
  <c r="R6" i="157"/>
  <c r="Q6" i="157"/>
  <c r="P6" i="157"/>
  <c r="O6" i="157"/>
  <c r="N6" i="157"/>
  <c r="M6" i="157"/>
  <c r="L6" i="157"/>
  <c r="K6" i="157"/>
  <c r="J6" i="157"/>
  <c r="I6" i="157"/>
  <c r="H6" i="157"/>
  <c r="G6" i="157"/>
  <c r="F6" i="157"/>
  <c r="C6" i="157"/>
  <c r="C4" i="157"/>
  <c r="S35" i="156"/>
  <c r="R35" i="156"/>
  <c r="Q35" i="156"/>
  <c r="P35" i="156"/>
  <c r="O35" i="156"/>
  <c r="N35" i="156"/>
  <c r="M35" i="156"/>
  <c r="L35" i="156"/>
  <c r="K35" i="156"/>
  <c r="J35" i="156"/>
  <c r="I35" i="156"/>
  <c r="H35" i="156"/>
  <c r="G35" i="156"/>
  <c r="F35" i="156"/>
  <c r="C35" i="156"/>
  <c r="S34" i="156"/>
  <c r="R34" i="156"/>
  <c r="Q34" i="156"/>
  <c r="P34" i="156"/>
  <c r="O34" i="156"/>
  <c r="N34" i="156"/>
  <c r="M34" i="156"/>
  <c r="L34" i="156"/>
  <c r="K34" i="156"/>
  <c r="J34" i="156"/>
  <c r="I34" i="156"/>
  <c r="H34" i="156"/>
  <c r="G34" i="156"/>
  <c r="F34" i="156"/>
  <c r="C34" i="156"/>
  <c r="S33" i="156"/>
  <c r="R33" i="156"/>
  <c r="Q33" i="156"/>
  <c r="P33" i="156"/>
  <c r="O33" i="156"/>
  <c r="N33" i="156"/>
  <c r="M33" i="156"/>
  <c r="L33" i="156"/>
  <c r="K33" i="156"/>
  <c r="J33" i="156"/>
  <c r="I33" i="156"/>
  <c r="H33" i="156"/>
  <c r="G33" i="156"/>
  <c r="F33" i="156"/>
  <c r="C33" i="156"/>
  <c r="S32" i="156"/>
  <c r="R32" i="156"/>
  <c r="Q32" i="156"/>
  <c r="P32" i="156"/>
  <c r="O32" i="156"/>
  <c r="N32" i="156"/>
  <c r="M32" i="156"/>
  <c r="L32" i="156"/>
  <c r="K32" i="156"/>
  <c r="J32" i="156"/>
  <c r="I32" i="156"/>
  <c r="H32" i="156"/>
  <c r="G32" i="156"/>
  <c r="F32" i="156"/>
  <c r="C32" i="156"/>
  <c r="S31" i="156"/>
  <c r="R31" i="156"/>
  <c r="Q31" i="156"/>
  <c r="P31" i="156"/>
  <c r="O31" i="156"/>
  <c r="N31" i="156"/>
  <c r="M31" i="156"/>
  <c r="L31" i="156"/>
  <c r="K31" i="156"/>
  <c r="J31" i="156"/>
  <c r="I31" i="156"/>
  <c r="H31" i="156"/>
  <c r="G31" i="156"/>
  <c r="F31" i="156"/>
  <c r="C31" i="156"/>
  <c r="C29" i="156"/>
  <c r="S26" i="156"/>
  <c r="R26" i="156"/>
  <c r="Q26" i="156"/>
  <c r="P26" i="156"/>
  <c r="O26" i="156"/>
  <c r="N26" i="156"/>
  <c r="M26" i="156"/>
  <c r="L26" i="156"/>
  <c r="K26" i="156"/>
  <c r="J26" i="156"/>
  <c r="I26" i="156"/>
  <c r="H26" i="156"/>
  <c r="G26" i="156"/>
  <c r="F26" i="156"/>
  <c r="C26" i="156"/>
  <c r="S25" i="156"/>
  <c r="R25" i="156"/>
  <c r="Q25" i="156"/>
  <c r="P25" i="156"/>
  <c r="O25" i="156"/>
  <c r="N25" i="156"/>
  <c r="M25" i="156"/>
  <c r="L25" i="156"/>
  <c r="K25" i="156"/>
  <c r="J25" i="156"/>
  <c r="I25" i="156"/>
  <c r="H25" i="156"/>
  <c r="G25" i="156"/>
  <c r="F25" i="156"/>
  <c r="C25" i="156"/>
  <c r="S24" i="156"/>
  <c r="R24" i="156"/>
  <c r="Q24" i="156"/>
  <c r="P24" i="156"/>
  <c r="O24" i="156"/>
  <c r="N24" i="156"/>
  <c r="M24" i="156"/>
  <c r="L24" i="156"/>
  <c r="K24" i="156"/>
  <c r="J24" i="156"/>
  <c r="I24" i="156"/>
  <c r="H24" i="156"/>
  <c r="G24" i="156"/>
  <c r="F24" i="156"/>
  <c r="C24" i="156"/>
  <c r="S23" i="156"/>
  <c r="R23" i="156"/>
  <c r="Q23" i="156"/>
  <c r="P23" i="156"/>
  <c r="O23" i="156"/>
  <c r="N23" i="156"/>
  <c r="M23" i="156"/>
  <c r="L23" i="156"/>
  <c r="K23" i="156"/>
  <c r="J23" i="156"/>
  <c r="I23" i="156"/>
  <c r="H23" i="156"/>
  <c r="G23" i="156"/>
  <c r="F23" i="156"/>
  <c r="C23" i="156"/>
  <c r="S22" i="156"/>
  <c r="R22" i="156"/>
  <c r="Q22" i="156"/>
  <c r="P22" i="156"/>
  <c r="O22" i="156"/>
  <c r="N22" i="156"/>
  <c r="M22" i="156"/>
  <c r="L22" i="156"/>
  <c r="K22" i="156"/>
  <c r="J22" i="156"/>
  <c r="I22" i="156"/>
  <c r="H22" i="156"/>
  <c r="G22" i="156"/>
  <c r="F22" i="156"/>
  <c r="C22" i="156"/>
  <c r="S21" i="156"/>
  <c r="R21" i="156"/>
  <c r="Q21" i="156"/>
  <c r="P21" i="156"/>
  <c r="O21" i="156"/>
  <c r="N21" i="156"/>
  <c r="M21" i="156"/>
  <c r="L21" i="156"/>
  <c r="K21" i="156"/>
  <c r="J21" i="156"/>
  <c r="I21" i="156"/>
  <c r="H21" i="156"/>
  <c r="G21" i="156"/>
  <c r="F21" i="156"/>
  <c r="C21" i="156"/>
  <c r="S20" i="156"/>
  <c r="R20" i="156"/>
  <c r="Q20" i="156"/>
  <c r="P20" i="156"/>
  <c r="O20" i="156"/>
  <c r="N20" i="156"/>
  <c r="M20" i="156"/>
  <c r="L20" i="156"/>
  <c r="K20" i="156"/>
  <c r="J20" i="156"/>
  <c r="I20" i="156"/>
  <c r="H20" i="156"/>
  <c r="G20" i="156"/>
  <c r="F20" i="156"/>
  <c r="C20" i="156"/>
  <c r="S19" i="156"/>
  <c r="R19" i="156"/>
  <c r="Q19" i="156"/>
  <c r="P19" i="156"/>
  <c r="O19" i="156"/>
  <c r="N19" i="156"/>
  <c r="M19" i="156"/>
  <c r="L19" i="156"/>
  <c r="K19" i="156"/>
  <c r="J19" i="156"/>
  <c r="I19" i="156"/>
  <c r="H19" i="156"/>
  <c r="G19" i="156"/>
  <c r="F19" i="156"/>
  <c r="C19" i="156"/>
  <c r="S18" i="156"/>
  <c r="R18" i="156"/>
  <c r="Q18" i="156"/>
  <c r="P18" i="156"/>
  <c r="O18" i="156"/>
  <c r="N18" i="156"/>
  <c r="M18" i="156"/>
  <c r="L18" i="156"/>
  <c r="K18" i="156"/>
  <c r="J18" i="156"/>
  <c r="I18" i="156"/>
  <c r="H18" i="156"/>
  <c r="G18" i="156"/>
  <c r="F18" i="156"/>
  <c r="C18" i="156"/>
  <c r="S17" i="156"/>
  <c r="R17" i="156"/>
  <c r="Q17" i="156"/>
  <c r="P17" i="156"/>
  <c r="O17" i="156"/>
  <c r="N17" i="156"/>
  <c r="M17" i="156"/>
  <c r="L17" i="156"/>
  <c r="K17" i="156"/>
  <c r="J17" i="156"/>
  <c r="I17" i="156"/>
  <c r="H17" i="156"/>
  <c r="G17" i="156"/>
  <c r="F17" i="156"/>
  <c r="C17" i="156"/>
  <c r="S16" i="156"/>
  <c r="R16" i="156"/>
  <c r="Q16" i="156"/>
  <c r="P16" i="156"/>
  <c r="O16" i="156"/>
  <c r="N16" i="156"/>
  <c r="M16" i="156"/>
  <c r="L16" i="156"/>
  <c r="K16" i="156"/>
  <c r="J16" i="156"/>
  <c r="I16" i="156"/>
  <c r="H16" i="156"/>
  <c r="G16" i="156"/>
  <c r="F16" i="156"/>
  <c r="C16" i="156"/>
  <c r="S14" i="156"/>
  <c r="R14" i="156"/>
  <c r="Q14" i="156"/>
  <c r="P14" i="156"/>
  <c r="O14" i="156"/>
  <c r="N14" i="156"/>
  <c r="M14" i="156"/>
  <c r="L14" i="156"/>
  <c r="K14" i="156"/>
  <c r="J14" i="156"/>
  <c r="I14" i="156"/>
  <c r="H14" i="156"/>
  <c r="G14" i="156"/>
  <c r="F14" i="156"/>
  <c r="C14" i="156"/>
  <c r="S13" i="156"/>
  <c r="R13" i="156"/>
  <c r="Q13" i="156"/>
  <c r="P13" i="156"/>
  <c r="O13" i="156"/>
  <c r="N13" i="156"/>
  <c r="M13" i="156"/>
  <c r="L13" i="156"/>
  <c r="K13" i="156"/>
  <c r="J13" i="156"/>
  <c r="I13" i="156"/>
  <c r="H13" i="156"/>
  <c r="G13" i="156"/>
  <c r="F13" i="156"/>
  <c r="C13" i="156"/>
  <c r="S12" i="156"/>
  <c r="R12" i="156"/>
  <c r="Q12" i="156"/>
  <c r="P12" i="156"/>
  <c r="O12" i="156"/>
  <c r="N12" i="156"/>
  <c r="M12" i="156"/>
  <c r="L12" i="156"/>
  <c r="K12" i="156"/>
  <c r="J12" i="156"/>
  <c r="I12" i="156"/>
  <c r="H12" i="156"/>
  <c r="G12" i="156"/>
  <c r="F12" i="156"/>
  <c r="C12" i="156"/>
  <c r="S11" i="156"/>
  <c r="R11" i="156"/>
  <c r="Q11" i="156"/>
  <c r="P11" i="156"/>
  <c r="O11" i="156"/>
  <c r="N11" i="156"/>
  <c r="M11" i="156"/>
  <c r="L11" i="156"/>
  <c r="K11" i="156"/>
  <c r="J11" i="156"/>
  <c r="I11" i="156"/>
  <c r="H11" i="156"/>
  <c r="G11" i="156"/>
  <c r="F11" i="156"/>
  <c r="C11" i="156"/>
  <c r="S7" i="156"/>
  <c r="R7" i="156"/>
  <c r="Q7" i="156"/>
  <c r="P7" i="156"/>
  <c r="O7" i="156"/>
  <c r="N7" i="156"/>
  <c r="M7" i="156"/>
  <c r="L7" i="156"/>
  <c r="K7" i="156"/>
  <c r="J7" i="156"/>
  <c r="I7" i="156"/>
  <c r="H7" i="156"/>
  <c r="G7" i="156"/>
  <c r="F7" i="156"/>
  <c r="C7" i="156"/>
  <c r="S6" i="156"/>
  <c r="R6" i="156"/>
  <c r="Q6" i="156"/>
  <c r="P6" i="156"/>
  <c r="O6" i="156"/>
  <c r="N6" i="156"/>
  <c r="M6" i="156"/>
  <c r="L6" i="156"/>
  <c r="K6" i="156"/>
  <c r="J6" i="156"/>
  <c r="I6" i="156"/>
  <c r="H6" i="156"/>
  <c r="G6" i="156"/>
  <c r="F6" i="156"/>
  <c r="C6" i="156"/>
  <c r="C4" i="156"/>
  <c r="S25" i="155"/>
  <c r="R25" i="155"/>
  <c r="Q25" i="155"/>
  <c r="P25" i="155"/>
  <c r="O25" i="155"/>
  <c r="N25" i="155"/>
  <c r="M25" i="155"/>
  <c r="L25" i="155"/>
  <c r="K25" i="155"/>
  <c r="J25" i="155"/>
  <c r="I25" i="155"/>
  <c r="H25" i="155"/>
  <c r="G25" i="155"/>
  <c r="F25" i="155"/>
  <c r="C25" i="155"/>
  <c r="S23" i="155"/>
  <c r="R23" i="155"/>
  <c r="Q23" i="155"/>
  <c r="P23" i="155"/>
  <c r="O23" i="155"/>
  <c r="N23" i="155"/>
  <c r="M23" i="155"/>
  <c r="L23" i="155"/>
  <c r="K23" i="155"/>
  <c r="J23" i="155"/>
  <c r="I23" i="155"/>
  <c r="H23" i="155"/>
  <c r="G23" i="155"/>
  <c r="F23" i="155"/>
  <c r="C23" i="155"/>
  <c r="S22" i="155"/>
  <c r="R22" i="155"/>
  <c r="Q22" i="155"/>
  <c r="P22" i="155"/>
  <c r="O22" i="155"/>
  <c r="N22" i="155"/>
  <c r="M22" i="155"/>
  <c r="L22" i="155"/>
  <c r="K22" i="155"/>
  <c r="J22" i="155"/>
  <c r="I22" i="155"/>
  <c r="H22" i="155"/>
  <c r="G22" i="155"/>
  <c r="F22" i="155"/>
  <c r="C22" i="155"/>
  <c r="S21" i="155"/>
  <c r="R21" i="155"/>
  <c r="Q21" i="155"/>
  <c r="P21" i="155"/>
  <c r="O21" i="155"/>
  <c r="N21" i="155"/>
  <c r="M21" i="155"/>
  <c r="L21" i="155"/>
  <c r="K21" i="155"/>
  <c r="J21" i="155"/>
  <c r="I21" i="155"/>
  <c r="H21" i="155"/>
  <c r="G21" i="155"/>
  <c r="F21" i="155"/>
  <c r="C21" i="155"/>
  <c r="S18" i="155"/>
  <c r="R18" i="155"/>
  <c r="Q18" i="155"/>
  <c r="P18" i="155"/>
  <c r="O18" i="155"/>
  <c r="N18" i="155"/>
  <c r="M18" i="155"/>
  <c r="L18" i="155"/>
  <c r="K18" i="155"/>
  <c r="J18" i="155"/>
  <c r="I18" i="155"/>
  <c r="H18" i="155"/>
  <c r="G18" i="155"/>
  <c r="F18" i="155"/>
  <c r="C18" i="155"/>
  <c r="S17" i="155"/>
  <c r="R17" i="155"/>
  <c r="Q17" i="155"/>
  <c r="P17" i="155"/>
  <c r="O17" i="155"/>
  <c r="N17" i="155"/>
  <c r="M17" i="155"/>
  <c r="L17" i="155"/>
  <c r="K17" i="155"/>
  <c r="J17" i="155"/>
  <c r="I17" i="155"/>
  <c r="H17" i="155"/>
  <c r="G17" i="155"/>
  <c r="F17" i="155"/>
  <c r="C17" i="155"/>
  <c r="S16" i="155"/>
  <c r="R16" i="155"/>
  <c r="Q16" i="155"/>
  <c r="P16" i="155"/>
  <c r="O16" i="155"/>
  <c r="N16" i="155"/>
  <c r="M16" i="155"/>
  <c r="L16" i="155"/>
  <c r="K16" i="155"/>
  <c r="J16" i="155"/>
  <c r="I16" i="155"/>
  <c r="H16" i="155"/>
  <c r="G16" i="155"/>
  <c r="F16" i="155"/>
  <c r="C16" i="155"/>
  <c r="S15" i="155"/>
  <c r="R15" i="155"/>
  <c r="Q15" i="155"/>
  <c r="P15" i="155"/>
  <c r="O15" i="155"/>
  <c r="N15" i="155"/>
  <c r="M15" i="155"/>
  <c r="L15" i="155"/>
  <c r="K15" i="155"/>
  <c r="J15" i="155"/>
  <c r="I15" i="155"/>
  <c r="H15" i="155"/>
  <c r="G15" i="155"/>
  <c r="F15" i="155"/>
  <c r="C15" i="155"/>
  <c r="S14" i="155"/>
  <c r="R14" i="155"/>
  <c r="Q14" i="155"/>
  <c r="P14" i="155"/>
  <c r="O14" i="155"/>
  <c r="N14" i="155"/>
  <c r="M14" i="155"/>
  <c r="L14" i="155"/>
  <c r="K14" i="155"/>
  <c r="J14" i="155"/>
  <c r="I14" i="155"/>
  <c r="H14" i="155"/>
  <c r="G14" i="155"/>
  <c r="F14" i="155"/>
  <c r="C14" i="155"/>
  <c r="S13" i="155"/>
  <c r="R13" i="155"/>
  <c r="Q13" i="155"/>
  <c r="P13" i="155"/>
  <c r="O13" i="155"/>
  <c r="N13" i="155"/>
  <c r="M13" i="155"/>
  <c r="L13" i="155"/>
  <c r="K13" i="155"/>
  <c r="J13" i="155"/>
  <c r="I13" i="155"/>
  <c r="H13" i="155"/>
  <c r="G13" i="155"/>
  <c r="F13" i="155"/>
  <c r="C13" i="155"/>
  <c r="S12" i="155"/>
  <c r="R12" i="155"/>
  <c r="Q12" i="155"/>
  <c r="P12" i="155"/>
  <c r="O12" i="155"/>
  <c r="N12" i="155"/>
  <c r="M12" i="155"/>
  <c r="L12" i="155"/>
  <c r="K12" i="155"/>
  <c r="J12" i="155"/>
  <c r="I12" i="155"/>
  <c r="H12" i="155"/>
  <c r="G12" i="155"/>
  <c r="F12" i="155"/>
  <c r="C12" i="155"/>
  <c r="S11" i="155"/>
  <c r="R11" i="155"/>
  <c r="Q11" i="155"/>
  <c r="P11" i="155"/>
  <c r="O11" i="155"/>
  <c r="N11" i="155"/>
  <c r="M11" i="155"/>
  <c r="L11" i="155"/>
  <c r="K11" i="155"/>
  <c r="J11" i="155"/>
  <c r="I11" i="155"/>
  <c r="H11" i="155"/>
  <c r="G11" i="155"/>
  <c r="F11" i="155"/>
  <c r="C11" i="155"/>
  <c r="S10" i="155"/>
  <c r="R10" i="155"/>
  <c r="Q10" i="155"/>
  <c r="P10" i="155"/>
  <c r="O10" i="155"/>
  <c r="N10" i="155"/>
  <c r="M10" i="155"/>
  <c r="L10" i="155"/>
  <c r="K10" i="155"/>
  <c r="J10" i="155"/>
  <c r="I10" i="155"/>
  <c r="H10" i="155"/>
  <c r="G10" i="155"/>
  <c r="F10" i="155"/>
  <c r="C10" i="155"/>
  <c r="S9" i="155"/>
  <c r="R9" i="155"/>
  <c r="Q9" i="155"/>
  <c r="P9" i="155"/>
  <c r="O9" i="155"/>
  <c r="N9" i="155"/>
  <c r="M9" i="155"/>
  <c r="L9" i="155"/>
  <c r="K9" i="155"/>
  <c r="J9" i="155"/>
  <c r="I9" i="155"/>
  <c r="H9" i="155"/>
  <c r="G9" i="155"/>
  <c r="F9" i="155"/>
  <c r="C9" i="155"/>
  <c r="S8" i="155"/>
  <c r="R8" i="155"/>
  <c r="Q8" i="155"/>
  <c r="P8" i="155"/>
  <c r="O8" i="155"/>
  <c r="N8" i="155"/>
  <c r="M8" i="155"/>
  <c r="L8" i="155"/>
  <c r="K8" i="155"/>
  <c r="J8" i="155"/>
  <c r="I8" i="155"/>
  <c r="H8" i="155"/>
  <c r="G8" i="155"/>
  <c r="F8" i="155"/>
  <c r="C8" i="155"/>
  <c r="S7" i="155"/>
  <c r="R7" i="155"/>
  <c r="Q7" i="155"/>
  <c r="P7" i="155"/>
  <c r="O7" i="155"/>
  <c r="N7" i="155"/>
  <c r="M7" i="155"/>
  <c r="L7" i="155"/>
  <c r="K7" i="155"/>
  <c r="J7" i="155"/>
  <c r="I7" i="155"/>
  <c r="H7" i="155"/>
  <c r="G7" i="155"/>
  <c r="F7" i="155"/>
  <c r="C7" i="155"/>
  <c r="S6" i="155"/>
  <c r="R6" i="155"/>
  <c r="Q6" i="155"/>
  <c r="P6" i="155"/>
  <c r="O6" i="155"/>
  <c r="N6" i="155"/>
  <c r="M6" i="155"/>
  <c r="L6" i="155"/>
  <c r="K6" i="155"/>
  <c r="J6" i="155"/>
  <c r="I6" i="155"/>
  <c r="H6" i="155"/>
  <c r="G6" i="155"/>
  <c r="F6" i="155"/>
  <c r="C6" i="155"/>
  <c r="C4" i="155"/>
  <c r="S32" i="154"/>
  <c r="R32" i="154"/>
  <c r="Q32" i="154"/>
  <c r="P32" i="154"/>
  <c r="O32" i="154"/>
  <c r="N32" i="154"/>
  <c r="M32" i="154"/>
  <c r="L32" i="154"/>
  <c r="K32" i="154"/>
  <c r="J32" i="154"/>
  <c r="I32" i="154"/>
  <c r="H32" i="154"/>
  <c r="G32" i="154"/>
  <c r="F32" i="154"/>
  <c r="C32" i="154"/>
  <c r="S31" i="154"/>
  <c r="R31" i="154"/>
  <c r="Q31" i="154"/>
  <c r="P31" i="154"/>
  <c r="O31" i="154"/>
  <c r="N31" i="154"/>
  <c r="M31" i="154"/>
  <c r="L31" i="154"/>
  <c r="K31" i="154"/>
  <c r="J31" i="154"/>
  <c r="I31" i="154"/>
  <c r="H31" i="154"/>
  <c r="G31" i="154"/>
  <c r="F31" i="154"/>
  <c r="C31" i="154"/>
  <c r="S30" i="154"/>
  <c r="R30" i="154"/>
  <c r="Q30" i="154"/>
  <c r="P30" i="154"/>
  <c r="O30" i="154"/>
  <c r="N30" i="154"/>
  <c r="M30" i="154"/>
  <c r="L30" i="154"/>
  <c r="K30" i="154"/>
  <c r="J30" i="154"/>
  <c r="I30" i="154"/>
  <c r="H30" i="154"/>
  <c r="G30" i="154"/>
  <c r="F30" i="154"/>
  <c r="C30" i="154"/>
  <c r="S29" i="154"/>
  <c r="R29" i="154"/>
  <c r="Q29" i="154"/>
  <c r="P29" i="154"/>
  <c r="O29" i="154"/>
  <c r="N29" i="154"/>
  <c r="M29" i="154"/>
  <c r="L29" i="154"/>
  <c r="K29" i="154"/>
  <c r="J29" i="154"/>
  <c r="I29" i="154"/>
  <c r="H29" i="154"/>
  <c r="G29" i="154"/>
  <c r="F29" i="154"/>
  <c r="C29" i="154"/>
  <c r="S27" i="154"/>
  <c r="R27" i="154"/>
  <c r="Q27" i="154"/>
  <c r="P27" i="154"/>
  <c r="O27" i="154"/>
  <c r="N27" i="154"/>
  <c r="M27" i="154"/>
  <c r="L27" i="154"/>
  <c r="K27" i="154"/>
  <c r="J27" i="154"/>
  <c r="I27" i="154"/>
  <c r="H27" i="154"/>
  <c r="G27" i="154"/>
  <c r="F27" i="154"/>
  <c r="C27" i="154"/>
  <c r="S25" i="154"/>
  <c r="R25" i="154"/>
  <c r="Q25" i="154"/>
  <c r="P25" i="154"/>
  <c r="O25" i="154"/>
  <c r="N25" i="154"/>
  <c r="M25" i="154"/>
  <c r="L25" i="154"/>
  <c r="K25" i="154"/>
  <c r="J25" i="154"/>
  <c r="I25" i="154"/>
  <c r="H25" i="154"/>
  <c r="G25" i="154"/>
  <c r="F25" i="154"/>
  <c r="C25" i="154"/>
  <c r="S24" i="154"/>
  <c r="R24" i="154"/>
  <c r="Q24" i="154"/>
  <c r="P24" i="154"/>
  <c r="O24" i="154"/>
  <c r="N24" i="154"/>
  <c r="M24" i="154"/>
  <c r="L24" i="154"/>
  <c r="K24" i="154"/>
  <c r="J24" i="154"/>
  <c r="I24" i="154"/>
  <c r="H24" i="154"/>
  <c r="G24" i="154"/>
  <c r="F24" i="154"/>
  <c r="C24" i="154"/>
  <c r="S23" i="154"/>
  <c r="R23" i="154"/>
  <c r="Q23" i="154"/>
  <c r="P23" i="154"/>
  <c r="O23" i="154"/>
  <c r="N23" i="154"/>
  <c r="M23" i="154"/>
  <c r="L23" i="154"/>
  <c r="K23" i="154"/>
  <c r="J23" i="154"/>
  <c r="I23" i="154"/>
  <c r="H23" i="154"/>
  <c r="G23" i="154"/>
  <c r="F23" i="154"/>
  <c r="C23" i="154"/>
  <c r="S22" i="154"/>
  <c r="R22" i="154"/>
  <c r="Q22" i="154"/>
  <c r="P22" i="154"/>
  <c r="O22" i="154"/>
  <c r="N22" i="154"/>
  <c r="M22" i="154"/>
  <c r="L22" i="154"/>
  <c r="K22" i="154"/>
  <c r="J22" i="154"/>
  <c r="I22" i="154"/>
  <c r="H22" i="154"/>
  <c r="G22" i="154"/>
  <c r="F22" i="154"/>
  <c r="C22" i="154"/>
  <c r="S21" i="154"/>
  <c r="R21" i="154"/>
  <c r="Q21" i="154"/>
  <c r="P21" i="154"/>
  <c r="O21" i="154"/>
  <c r="N21" i="154"/>
  <c r="M21" i="154"/>
  <c r="L21" i="154"/>
  <c r="K21" i="154"/>
  <c r="J21" i="154"/>
  <c r="I21" i="154"/>
  <c r="H21" i="154"/>
  <c r="G21" i="154"/>
  <c r="F21" i="154"/>
  <c r="C21" i="154"/>
  <c r="S20" i="154"/>
  <c r="R20" i="154"/>
  <c r="Q20" i="154"/>
  <c r="P20" i="154"/>
  <c r="O20" i="154"/>
  <c r="N20" i="154"/>
  <c r="M20" i="154"/>
  <c r="L20" i="154"/>
  <c r="K20" i="154"/>
  <c r="J20" i="154"/>
  <c r="I20" i="154"/>
  <c r="H20" i="154"/>
  <c r="G20" i="154"/>
  <c r="F20" i="154"/>
  <c r="C20" i="154"/>
  <c r="S19" i="154"/>
  <c r="R19" i="154"/>
  <c r="Q19" i="154"/>
  <c r="P19" i="154"/>
  <c r="O19" i="154"/>
  <c r="N19" i="154"/>
  <c r="M19" i="154"/>
  <c r="L19" i="154"/>
  <c r="K19" i="154"/>
  <c r="J19" i="154"/>
  <c r="I19" i="154"/>
  <c r="H19" i="154"/>
  <c r="G19" i="154"/>
  <c r="F19" i="154"/>
  <c r="C19" i="154"/>
  <c r="C17" i="154"/>
  <c r="S13" i="154"/>
  <c r="R13" i="154"/>
  <c r="Q13" i="154"/>
  <c r="P13" i="154"/>
  <c r="O13" i="154"/>
  <c r="N13" i="154"/>
  <c r="M13" i="154"/>
  <c r="L13" i="154"/>
  <c r="K13" i="154"/>
  <c r="J13" i="154"/>
  <c r="I13" i="154"/>
  <c r="H13" i="154"/>
  <c r="G13" i="154"/>
  <c r="F13" i="154"/>
  <c r="C13" i="154"/>
  <c r="S11" i="154"/>
  <c r="R11" i="154"/>
  <c r="Q11" i="154"/>
  <c r="P11" i="154"/>
  <c r="O11" i="154"/>
  <c r="N11" i="154"/>
  <c r="M11" i="154"/>
  <c r="L11" i="154"/>
  <c r="K11" i="154"/>
  <c r="J11" i="154"/>
  <c r="I11" i="154"/>
  <c r="H11" i="154"/>
  <c r="G11" i="154"/>
  <c r="F11" i="154"/>
  <c r="C11" i="154"/>
  <c r="S10" i="154"/>
  <c r="R10" i="154"/>
  <c r="Q10" i="154"/>
  <c r="P10" i="154"/>
  <c r="O10" i="154"/>
  <c r="N10" i="154"/>
  <c r="M10" i="154"/>
  <c r="L10" i="154"/>
  <c r="K10" i="154"/>
  <c r="J10" i="154"/>
  <c r="I10" i="154"/>
  <c r="H10" i="154"/>
  <c r="G10" i="154"/>
  <c r="F10" i="154"/>
  <c r="C10" i="154"/>
  <c r="S9" i="154"/>
  <c r="R9" i="154"/>
  <c r="Q9" i="154"/>
  <c r="P9" i="154"/>
  <c r="O9" i="154"/>
  <c r="N9" i="154"/>
  <c r="M9" i="154"/>
  <c r="L9" i="154"/>
  <c r="K9" i="154"/>
  <c r="J9" i="154"/>
  <c r="I9" i="154"/>
  <c r="H9" i="154"/>
  <c r="G9" i="154"/>
  <c r="F9" i="154"/>
  <c r="C9" i="154"/>
  <c r="S8" i="154"/>
  <c r="R8" i="154"/>
  <c r="Q8" i="154"/>
  <c r="P8" i="154"/>
  <c r="O8" i="154"/>
  <c r="N8" i="154"/>
  <c r="M8" i="154"/>
  <c r="L8" i="154"/>
  <c r="K8" i="154"/>
  <c r="J8" i="154"/>
  <c r="I8" i="154"/>
  <c r="H8" i="154"/>
  <c r="G8" i="154"/>
  <c r="F8" i="154"/>
  <c r="C8" i="154"/>
  <c r="S6" i="154"/>
  <c r="R6" i="154"/>
  <c r="Q6" i="154"/>
  <c r="P6" i="154"/>
  <c r="O6" i="154"/>
  <c r="N6" i="154"/>
  <c r="M6" i="154"/>
  <c r="L6" i="154"/>
  <c r="K6" i="154"/>
  <c r="J6" i="154"/>
  <c r="I6" i="154"/>
  <c r="H6" i="154"/>
  <c r="G6" i="154"/>
  <c r="F6" i="154"/>
  <c r="C6" i="154"/>
  <c r="S33" i="153"/>
  <c r="R33" i="153"/>
  <c r="Q33" i="153"/>
  <c r="P33" i="153"/>
  <c r="O33" i="153"/>
  <c r="N33" i="153"/>
  <c r="M33" i="153"/>
  <c r="L33" i="153"/>
  <c r="K33" i="153"/>
  <c r="J33" i="153"/>
  <c r="I33" i="153"/>
  <c r="H33" i="153"/>
  <c r="G33" i="153"/>
  <c r="F33" i="153"/>
  <c r="C33" i="153"/>
  <c r="S32" i="153"/>
  <c r="R32" i="153"/>
  <c r="Q32" i="153"/>
  <c r="P32" i="153"/>
  <c r="O32" i="153"/>
  <c r="N32" i="153"/>
  <c r="M32" i="153"/>
  <c r="L32" i="153"/>
  <c r="K32" i="153"/>
  <c r="J32" i="153"/>
  <c r="I32" i="153"/>
  <c r="H32" i="153"/>
  <c r="G32" i="153"/>
  <c r="F32" i="153"/>
  <c r="C32" i="153"/>
  <c r="S31" i="153"/>
  <c r="R31" i="153"/>
  <c r="Q31" i="153"/>
  <c r="P31" i="153"/>
  <c r="O31" i="153"/>
  <c r="N31" i="153"/>
  <c r="M31" i="153"/>
  <c r="L31" i="153"/>
  <c r="K31" i="153"/>
  <c r="J31" i="153"/>
  <c r="I31" i="153"/>
  <c r="H31" i="153"/>
  <c r="G31" i="153"/>
  <c r="F31" i="153"/>
  <c r="C31" i="153"/>
  <c r="S30" i="153"/>
  <c r="R30" i="153"/>
  <c r="Q30" i="153"/>
  <c r="P30" i="153"/>
  <c r="O30" i="153"/>
  <c r="N30" i="153"/>
  <c r="M30" i="153"/>
  <c r="L30" i="153"/>
  <c r="K30" i="153"/>
  <c r="J30" i="153"/>
  <c r="I30" i="153"/>
  <c r="H30" i="153"/>
  <c r="G30" i="153"/>
  <c r="F30" i="153"/>
  <c r="C30" i="153"/>
  <c r="S29" i="153"/>
  <c r="R29" i="153"/>
  <c r="Q29" i="153"/>
  <c r="P29" i="153"/>
  <c r="O29" i="153"/>
  <c r="N29" i="153"/>
  <c r="M29" i="153"/>
  <c r="L29" i="153"/>
  <c r="K29" i="153"/>
  <c r="J29" i="153"/>
  <c r="I29" i="153"/>
  <c r="H29" i="153"/>
  <c r="G29" i="153"/>
  <c r="F29" i="153"/>
  <c r="C29" i="153"/>
  <c r="S28" i="153"/>
  <c r="R28" i="153"/>
  <c r="Q28" i="153"/>
  <c r="P28" i="153"/>
  <c r="O28" i="153"/>
  <c r="N28" i="153"/>
  <c r="M28" i="153"/>
  <c r="L28" i="153"/>
  <c r="K28" i="153"/>
  <c r="J28" i="153"/>
  <c r="I28" i="153"/>
  <c r="H28" i="153"/>
  <c r="G28" i="153"/>
  <c r="F28" i="153"/>
  <c r="C28" i="153"/>
  <c r="S27" i="153"/>
  <c r="R27" i="153"/>
  <c r="Q27" i="153"/>
  <c r="P27" i="153"/>
  <c r="O27" i="153"/>
  <c r="N27" i="153"/>
  <c r="M27" i="153"/>
  <c r="L27" i="153"/>
  <c r="K27" i="153"/>
  <c r="J27" i="153"/>
  <c r="I27" i="153"/>
  <c r="H27" i="153"/>
  <c r="G27" i="153"/>
  <c r="F27" i="153"/>
  <c r="C27" i="153"/>
  <c r="S26" i="153"/>
  <c r="R26" i="153"/>
  <c r="Q26" i="153"/>
  <c r="P26" i="153"/>
  <c r="O26" i="153"/>
  <c r="N26" i="153"/>
  <c r="M26" i="153"/>
  <c r="L26" i="153"/>
  <c r="K26" i="153"/>
  <c r="J26" i="153"/>
  <c r="I26" i="153"/>
  <c r="H26" i="153"/>
  <c r="G26" i="153"/>
  <c r="F26" i="153"/>
  <c r="C26" i="153"/>
  <c r="S25" i="153"/>
  <c r="R25" i="153"/>
  <c r="Q25" i="153"/>
  <c r="P25" i="153"/>
  <c r="O25" i="153"/>
  <c r="N25" i="153"/>
  <c r="M25" i="153"/>
  <c r="L25" i="153"/>
  <c r="K25" i="153"/>
  <c r="J25" i="153"/>
  <c r="I25" i="153"/>
  <c r="H25" i="153"/>
  <c r="G25" i="153"/>
  <c r="F25" i="153"/>
  <c r="C25" i="153"/>
  <c r="S24" i="153"/>
  <c r="R24" i="153"/>
  <c r="Q24" i="153"/>
  <c r="P24" i="153"/>
  <c r="O24" i="153"/>
  <c r="N24" i="153"/>
  <c r="M24" i="153"/>
  <c r="L24" i="153"/>
  <c r="K24" i="153"/>
  <c r="J24" i="153"/>
  <c r="I24" i="153"/>
  <c r="H24" i="153"/>
  <c r="G24" i="153"/>
  <c r="F24" i="153"/>
  <c r="C24" i="153"/>
  <c r="S23" i="153"/>
  <c r="R23" i="153"/>
  <c r="Q23" i="153"/>
  <c r="P23" i="153"/>
  <c r="O23" i="153"/>
  <c r="N23" i="153"/>
  <c r="M23" i="153"/>
  <c r="L23" i="153"/>
  <c r="K23" i="153"/>
  <c r="J23" i="153"/>
  <c r="I23" i="153"/>
  <c r="H23" i="153"/>
  <c r="G23" i="153"/>
  <c r="F23" i="153"/>
  <c r="C23" i="153"/>
  <c r="S22" i="153"/>
  <c r="R22" i="153"/>
  <c r="Q22" i="153"/>
  <c r="P22" i="153"/>
  <c r="O22" i="153"/>
  <c r="N22" i="153"/>
  <c r="M22" i="153"/>
  <c r="L22" i="153"/>
  <c r="K22" i="153"/>
  <c r="J22" i="153"/>
  <c r="I22" i="153"/>
  <c r="H22" i="153"/>
  <c r="G22" i="153"/>
  <c r="F22" i="153"/>
  <c r="C22" i="153"/>
  <c r="S21" i="153"/>
  <c r="R21" i="153"/>
  <c r="Q21" i="153"/>
  <c r="P21" i="153"/>
  <c r="O21" i="153"/>
  <c r="N21" i="153"/>
  <c r="M21" i="153"/>
  <c r="L21" i="153"/>
  <c r="K21" i="153"/>
  <c r="J21" i="153"/>
  <c r="I21" i="153"/>
  <c r="H21" i="153"/>
  <c r="G21" i="153"/>
  <c r="F21" i="153"/>
  <c r="C21" i="153"/>
  <c r="S20" i="153"/>
  <c r="R20" i="153"/>
  <c r="Q20" i="153"/>
  <c r="P20" i="153"/>
  <c r="O20" i="153"/>
  <c r="N20" i="153"/>
  <c r="M20" i="153"/>
  <c r="L20" i="153"/>
  <c r="K20" i="153"/>
  <c r="J20" i="153"/>
  <c r="I20" i="153"/>
  <c r="H20" i="153"/>
  <c r="G20" i="153"/>
  <c r="F20" i="153"/>
  <c r="C20" i="153"/>
  <c r="S19" i="153"/>
  <c r="R19" i="153"/>
  <c r="Q19" i="153"/>
  <c r="P19" i="153"/>
  <c r="O19" i="153"/>
  <c r="N19" i="153"/>
  <c r="M19" i="153"/>
  <c r="L19" i="153"/>
  <c r="K19" i="153"/>
  <c r="J19" i="153"/>
  <c r="I19" i="153"/>
  <c r="H19" i="153"/>
  <c r="G19" i="153"/>
  <c r="F19" i="153"/>
  <c r="C19" i="153"/>
  <c r="S18" i="153"/>
  <c r="R18" i="153"/>
  <c r="Q18" i="153"/>
  <c r="P18" i="153"/>
  <c r="O18" i="153"/>
  <c r="N18" i="153"/>
  <c r="M18" i="153"/>
  <c r="L18" i="153"/>
  <c r="K18" i="153"/>
  <c r="J18" i="153"/>
  <c r="I18" i="153"/>
  <c r="H18" i="153"/>
  <c r="G18" i="153"/>
  <c r="F18" i="153"/>
  <c r="C18" i="153"/>
  <c r="S17" i="153"/>
  <c r="R17" i="153"/>
  <c r="Q17" i="153"/>
  <c r="P17" i="153"/>
  <c r="O17" i="153"/>
  <c r="N17" i="153"/>
  <c r="M17" i="153"/>
  <c r="L17" i="153"/>
  <c r="K17" i="153"/>
  <c r="J17" i="153"/>
  <c r="I17" i="153"/>
  <c r="H17" i="153"/>
  <c r="G17" i="153"/>
  <c r="F17" i="153"/>
  <c r="C17" i="153"/>
  <c r="S16" i="153"/>
  <c r="R16" i="153"/>
  <c r="Q16" i="153"/>
  <c r="P16" i="153"/>
  <c r="O16" i="153"/>
  <c r="N16" i="153"/>
  <c r="M16" i="153"/>
  <c r="L16" i="153"/>
  <c r="K16" i="153"/>
  <c r="J16" i="153"/>
  <c r="I16" i="153"/>
  <c r="H16" i="153"/>
  <c r="G16" i="153"/>
  <c r="F16" i="153"/>
  <c r="C16" i="153"/>
  <c r="S15" i="153"/>
  <c r="R15" i="153"/>
  <c r="Q15" i="153"/>
  <c r="P15" i="153"/>
  <c r="O15" i="153"/>
  <c r="N15" i="153"/>
  <c r="M15" i="153"/>
  <c r="L15" i="153"/>
  <c r="K15" i="153"/>
  <c r="J15" i="153"/>
  <c r="I15" i="153"/>
  <c r="H15" i="153"/>
  <c r="G15" i="153"/>
  <c r="F15" i="153"/>
  <c r="C15" i="153"/>
  <c r="S14" i="153"/>
  <c r="R14" i="153"/>
  <c r="Q14" i="153"/>
  <c r="P14" i="153"/>
  <c r="O14" i="153"/>
  <c r="N14" i="153"/>
  <c r="M14" i="153"/>
  <c r="L14" i="153"/>
  <c r="K14" i="153"/>
  <c r="J14" i="153"/>
  <c r="I14" i="153"/>
  <c r="H14" i="153"/>
  <c r="G14" i="153"/>
  <c r="F14" i="153"/>
  <c r="C14" i="153"/>
  <c r="S13" i="153"/>
  <c r="R13" i="153"/>
  <c r="Q13" i="153"/>
  <c r="P13" i="153"/>
  <c r="O13" i="153"/>
  <c r="N13" i="153"/>
  <c r="M13" i="153"/>
  <c r="L13" i="153"/>
  <c r="K13" i="153"/>
  <c r="J13" i="153"/>
  <c r="I13" i="153"/>
  <c r="H13" i="153"/>
  <c r="G13" i="153"/>
  <c r="F13" i="153"/>
  <c r="C13" i="153"/>
  <c r="S12" i="153"/>
  <c r="R12" i="153"/>
  <c r="Q12" i="153"/>
  <c r="P12" i="153"/>
  <c r="O12" i="153"/>
  <c r="N12" i="153"/>
  <c r="M12" i="153"/>
  <c r="L12" i="153"/>
  <c r="K12" i="153"/>
  <c r="J12" i="153"/>
  <c r="I12" i="153"/>
  <c r="H12" i="153"/>
  <c r="G12" i="153"/>
  <c r="F12" i="153"/>
  <c r="C12" i="153"/>
  <c r="S11" i="153"/>
  <c r="R11" i="153"/>
  <c r="Q11" i="153"/>
  <c r="P11" i="153"/>
  <c r="O11" i="153"/>
  <c r="N11" i="153"/>
  <c r="M11" i="153"/>
  <c r="L11" i="153"/>
  <c r="K11" i="153"/>
  <c r="J11" i="153"/>
  <c r="I11" i="153"/>
  <c r="H11" i="153"/>
  <c r="G11" i="153"/>
  <c r="F11" i="153"/>
  <c r="C11" i="153"/>
  <c r="S10" i="153"/>
  <c r="R10" i="153"/>
  <c r="Q10" i="153"/>
  <c r="P10" i="153"/>
  <c r="O10" i="153"/>
  <c r="N10" i="153"/>
  <c r="M10" i="153"/>
  <c r="L10" i="153"/>
  <c r="K10" i="153"/>
  <c r="J10" i="153"/>
  <c r="I10" i="153"/>
  <c r="H10" i="153"/>
  <c r="G10" i="153"/>
  <c r="F10" i="153"/>
  <c r="C10" i="153"/>
  <c r="S9" i="153"/>
  <c r="R9" i="153"/>
  <c r="Q9" i="153"/>
  <c r="P9" i="153"/>
  <c r="O9" i="153"/>
  <c r="N9" i="153"/>
  <c r="M9" i="153"/>
  <c r="L9" i="153"/>
  <c r="K9" i="153"/>
  <c r="J9" i="153"/>
  <c r="I9" i="153"/>
  <c r="H9" i="153"/>
  <c r="G9" i="153"/>
  <c r="F9" i="153"/>
  <c r="C9" i="153"/>
  <c r="S8" i="153"/>
  <c r="R8" i="153"/>
  <c r="Q8" i="153"/>
  <c r="P8" i="153"/>
  <c r="O8" i="153"/>
  <c r="N8" i="153"/>
  <c r="M8" i="153"/>
  <c r="L8" i="153"/>
  <c r="K8" i="153"/>
  <c r="J8" i="153"/>
  <c r="I8" i="153"/>
  <c r="H8" i="153"/>
  <c r="G8" i="153"/>
  <c r="F8" i="153"/>
  <c r="C8" i="153"/>
  <c r="S6" i="153"/>
  <c r="R6" i="153"/>
  <c r="Q6" i="153"/>
  <c r="P6" i="153"/>
  <c r="O6" i="153"/>
  <c r="N6" i="153"/>
  <c r="M6" i="153"/>
  <c r="L6" i="153"/>
  <c r="K6" i="153"/>
  <c r="J6" i="153"/>
  <c r="I6" i="153"/>
  <c r="H6" i="153"/>
  <c r="G6" i="153"/>
  <c r="F6" i="153"/>
  <c r="C6" i="153"/>
  <c r="C4" i="153"/>
  <c r="S35" i="152"/>
  <c r="R35" i="152"/>
  <c r="Q35" i="152"/>
  <c r="P35" i="152"/>
  <c r="O35" i="152"/>
  <c r="N35" i="152"/>
  <c r="M35" i="152"/>
  <c r="L35" i="152"/>
  <c r="K35" i="152"/>
  <c r="J35" i="152"/>
  <c r="I35" i="152"/>
  <c r="H35" i="152"/>
  <c r="G35" i="152"/>
  <c r="F35" i="152"/>
  <c r="C35" i="152"/>
  <c r="S34" i="152"/>
  <c r="R34" i="152"/>
  <c r="Q34" i="152"/>
  <c r="P34" i="152"/>
  <c r="O34" i="152"/>
  <c r="N34" i="152"/>
  <c r="M34" i="152"/>
  <c r="L34" i="152"/>
  <c r="K34" i="152"/>
  <c r="J34" i="152"/>
  <c r="I34" i="152"/>
  <c r="H34" i="152"/>
  <c r="G34" i="152"/>
  <c r="F34" i="152"/>
  <c r="C34" i="152"/>
  <c r="S33" i="152"/>
  <c r="R33" i="152"/>
  <c r="Q33" i="152"/>
  <c r="P33" i="152"/>
  <c r="O33" i="152"/>
  <c r="N33" i="152"/>
  <c r="M33" i="152"/>
  <c r="L33" i="152"/>
  <c r="K33" i="152"/>
  <c r="J33" i="152"/>
  <c r="I33" i="152"/>
  <c r="H33" i="152"/>
  <c r="G33" i="152"/>
  <c r="F33" i="152"/>
  <c r="C33" i="152"/>
  <c r="S32" i="152"/>
  <c r="R32" i="152"/>
  <c r="Q32" i="152"/>
  <c r="P32" i="152"/>
  <c r="O32" i="152"/>
  <c r="N32" i="152"/>
  <c r="M32" i="152"/>
  <c r="L32" i="152"/>
  <c r="K32" i="152"/>
  <c r="J32" i="152"/>
  <c r="I32" i="152"/>
  <c r="H32" i="152"/>
  <c r="G32" i="152"/>
  <c r="F32" i="152"/>
  <c r="C32" i="152"/>
  <c r="S31" i="152"/>
  <c r="R31" i="152"/>
  <c r="Q31" i="152"/>
  <c r="P31" i="152"/>
  <c r="O31" i="152"/>
  <c r="N31" i="152"/>
  <c r="M31" i="152"/>
  <c r="L31" i="152"/>
  <c r="K31" i="152"/>
  <c r="J31" i="152"/>
  <c r="I31" i="152"/>
  <c r="H31" i="152"/>
  <c r="G31" i="152"/>
  <c r="F31" i="152"/>
  <c r="C31" i="152"/>
  <c r="S30" i="152"/>
  <c r="R30" i="152"/>
  <c r="Q30" i="152"/>
  <c r="P30" i="152"/>
  <c r="O30" i="152"/>
  <c r="N30" i="152"/>
  <c r="M30" i="152"/>
  <c r="L30" i="152"/>
  <c r="K30" i="152"/>
  <c r="J30" i="152"/>
  <c r="I30" i="152"/>
  <c r="H30" i="152"/>
  <c r="G30" i="152"/>
  <c r="F30" i="152"/>
  <c r="C30" i="152"/>
  <c r="S29" i="152"/>
  <c r="R29" i="152"/>
  <c r="Q29" i="152"/>
  <c r="P29" i="152"/>
  <c r="O29" i="152"/>
  <c r="N29" i="152"/>
  <c r="M29" i="152"/>
  <c r="L29" i="152"/>
  <c r="K29" i="152"/>
  <c r="J29" i="152"/>
  <c r="I29" i="152"/>
  <c r="H29" i="152"/>
  <c r="G29" i="152"/>
  <c r="F29" i="152"/>
  <c r="C29" i="152"/>
  <c r="S28" i="152"/>
  <c r="R28" i="152"/>
  <c r="Q28" i="152"/>
  <c r="P28" i="152"/>
  <c r="O28" i="152"/>
  <c r="N28" i="152"/>
  <c r="M28" i="152"/>
  <c r="L28" i="152"/>
  <c r="K28" i="152"/>
  <c r="J28" i="152"/>
  <c r="I28" i="152"/>
  <c r="H28" i="152"/>
  <c r="G28" i="152"/>
  <c r="F28" i="152"/>
  <c r="C28" i="152"/>
  <c r="S27" i="152"/>
  <c r="R27" i="152"/>
  <c r="Q27" i="152"/>
  <c r="P27" i="152"/>
  <c r="O27" i="152"/>
  <c r="N27" i="152"/>
  <c r="M27" i="152"/>
  <c r="L27" i="152"/>
  <c r="K27" i="152"/>
  <c r="J27" i="152"/>
  <c r="I27" i="152"/>
  <c r="H27" i="152"/>
  <c r="G27" i="152"/>
  <c r="F27" i="152"/>
  <c r="C27" i="152"/>
  <c r="S26" i="152"/>
  <c r="R26" i="152"/>
  <c r="Q26" i="152"/>
  <c r="P26" i="152"/>
  <c r="O26" i="152"/>
  <c r="N26" i="152"/>
  <c r="M26" i="152"/>
  <c r="L26" i="152"/>
  <c r="K26" i="152"/>
  <c r="J26" i="152"/>
  <c r="I26" i="152"/>
  <c r="H26" i="152"/>
  <c r="G26" i="152"/>
  <c r="F26" i="152"/>
  <c r="C26" i="152"/>
  <c r="C24" i="152"/>
  <c r="S21" i="152"/>
  <c r="R21" i="152"/>
  <c r="Q21" i="152"/>
  <c r="P21" i="152"/>
  <c r="O21" i="152"/>
  <c r="N21" i="152"/>
  <c r="M21" i="152"/>
  <c r="L21" i="152"/>
  <c r="K21" i="152"/>
  <c r="J21" i="152"/>
  <c r="I21" i="152"/>
  <c r="H21" i="152"/>
  <c r="G21" i="152"/>
  <c r="F21" i="152"/>
  <c r="C21" i="152"/>
  <c r="S20" i="152"/>
  <c r="R20" i="152"/>
  <c r="Q20" i="152"/>
  <c r="P20" i="152"/>
  <c r="O20" i="152"/>
  <c r="N20" i="152"/>
  <c r="M20" i="152"/>
  <c r="L20" i="152"/>
  <c r="K20" i="152"/>
  <c r="J20" i="152"/>
  <c r="I20" i="152"/>
  <c r="H20" i="152"/>
  <c r="G20" i="152"/>
  <c r="F20" i="152"/>
  <c r="C20" i="152"/>
  <c r="S19" i="152"/>
  <c r="R19" i="152"/>
  <c r="Q19" i="152"/>
  <c r="P19" i="152"/>
  <c r="O19" i="152"/>
  <c r="N19" i="152"/>
  <c r="M19" i="152"/>
  <c r="L19" i="152"/>
  <c r="K19" i="152"/>
  <c r="J19" i="152"/>
  <c r="I19" i="152"/>
  <c r="H19" i="152"/>
  <c r="G19" i="152"/>
  <c r="F19" i="152"/>
  <c r="C19" i="152"/>
  <c r="S18" i="152"/>
  <c r="R18" i="152"/>
  <c r="Q18" i="152"/>
  <c r="P18" i="152"/>
  <c r="O18" i="152"/>
  <c r="N18" i="152"/>
  <c r="M18" i="152"/>
  <c r="L18" i="152"/>
  <c r="K18" i="152"/>
  <c r="J18" i="152"/>
  <c r="I18" i="152"/>
  <c r="H18" i="152"/>
  <c r="G18" i="152"/>
  <c r="F18" i="152"/>
  <c r="C18" i="152"/>
  <c r="C16" i="152"/>
  <c r="S13" i="152"/>
  <c r="R13" i="152"/>
  <c r="Q13" i="152"/>
  <c r="P13" i="152"/>
  <c r="O13" i="152"/>
  <c r="N13" i="152"/>
  <c r="M13" i="152"/>
  <c r="L13" i="152"/>
  <c r="K13" i="152"/>
  <c r="J13" i="152"/>
  <c r="I13" i="152"/>
  <c r="H13" i="152"/>
  <c r="G13" i="152"/>
  <c r="F13" i="152"/>
  <c r="C13" i="152"/>
  <c r="S12" i="152"/>
  <c r="R12" i="152"/>
  <c r="Q12" i="152"/>
  <c r="P12" i="152"/>
  <c r="O12" i="152"/>
  <c r="N12" i="152"/>
  <c r="M12" i="152"/>
  <c r="L12" i="152"/>
  <c r="K12" i="152"/>
  <c r="J12" i="152"/>
  <c r="I12" i="152"/>
  <c r="H12" i="152"/>
  <c r="G12" i="152"/>
  <c r="F12" i="152"/>
  <c r="C12" i="152"/>
  <c r="S11" i="152"/>
  <c r="R11" i="152"/>
  <c r="Q11" i="152"/>
  <c r="P11" i="152"/>
  <c r="O11" i="152"/>
  <c r="N11" i="152"/>
  <c r="M11" i="152"/>
  <c r="L11" i="152"/>
  <c r="K11" i="152"/>
  <c r="J11" i="152"/>
  <c r="I11" i="152"/>
  <c r="H11" i="152"/>
  <c r="G11" i="152"/>
  <c r="F11" i="152"/>
  <c r="C11" i="152"/>
  <c r="S10" i="152"/>
  <c r="R10" i="152"/>
  <c r="Q10" i="152"/>
  <c r="P10" i="152"/>
  <c r="O10" i="152"/>
  <c r="N10" i="152"/>
  <c r="M10" i="152"/>
  <c r="L10" i="152"/>
  <c r="K10" i="152"/>
  <c r="J10" i="152"/>
  <c r="I10" i="152"/>
  <c r="H10" i="152"/>
  <c r="G10" i="152"/>
  <c r="F10" i="152"/>
  <c r="C10" i="152"/>
  <c r="S9" i="152"/>
  <c r="R9" i="152"/>
  <c r="Q9" i="152"/>
  <c r="P9" i="152"/>
  <c r="O9" i="152"/>
  <c r="N9" i="152"/>
  <c r="M9" i="152"/>
  <c r="L9" i="152"/>
  <c r="K9" i="152"/>
  <c r="J9" i="152"/>
  <c r="I9" i="152"/>
  <c r="H9" i="152"/>
  <c r="G9" i="152"/>
  <c r="F9" i="152"/>
  <c r="C9" i="152"/>
  <c r="S8" i="152"/>
  <c r="R8" i="152"/>
  <c r="Q8" i="152"/>
  <c r="P8" i="152"/>
  <c r="O8" i="152"/>
  <c r="N8" i="152"/>
  <c r="M8" i="152"/>
  <c r="L8" i="152"/>
  <c r="K8" i="152"/>
  <c r="J8" i="152"/>
  <c r="I8" i="152"/>
  <c r="H8" i="152"/>
  <c r="G8" i="152"/>
  <c r="F8" i="152"/>
  <c r="C8" i="152"/>
  <c r="S7" i="152"/>
  <c r="R7" i="152"/>
  <c r="Q7" i="152"/>
  <c r="P7" i="152"/>
  <c r="O7" i="152"/>
  <c r="N7" i="152"/>
  <c r="M7" i="152"/>
  <c r="L7" i="152"/>
  <c r="K7" i="152"/>
  <c r="J7" i="152"/>
  <c r="I7" i="152"/>
  <c r="H7" i="152"/>
  <c r="G7" i="152"/>
  <c r="F7" i="152"/>
  <c r="C7" i="152"/>
  <c r="S6" i="152"/>
  <c r="R6" i="152"/>
  <c r="Q6" i="152"/>
  <c r="P6" i="152"/>
  <c r="O6" i="152"/>
  <c r="N6" i="152"/>
  <c r="M6" i="152"/>
  <c r="L6" i="152"/>
  <c r="K6" i="152"/>
  <c r="J6" i="152"/>
  <c r="I6" i="152"/>
  <c r="H6" i="152"/>
  <c r="G6" i="152"/>
  <c r="F6" i="152"/>
  <c r="C6" i="152"/>
  <c r="C4" i="152"/>
  <c r="S30" i="151"/>
  <c r="R30" i="151"/>
  <c r="Q30" i="151"/>
  <c r="P30" i="151"/>
  <c r="O30" i="151"/>
  <c r="N30" i="151"/>
  <c r="M30" i="151"/>
  <c r="L30" i="151"/>
  <c r="K30" i="151"/>
  <c r="J30" i="151"/>
  <c r="I30" i="151"/>
  <c r="H30" i="151"/>
  <c r="G30" i="151"/>
  <c r="F30" i="151"/>
  <c r="C30" i="151"/>
  <c r="S28" i="151"/>
  <c r="R28" i="151"/>
  <c r="Q28" i="151"/>
  <c r="P28" i="151"/>
  <c r="O28" i="151"/>
  <c r="N28" i="151"/>
  <c r="M28" i="151"/>
  <c r="L28" i="151"/>
  <c r="K28" i="151"/>
  <c r="J28" i="151"/>
  <c r="I28" i="151"/>
  <c r="H28" i="151"/>
  <c r="G28" i="151"/>
  <c r="F28" i="151"/>
  <c r="C28" i="151"/>
  <c r="S27" i="151"/>
  <c r="R27" i="151"/>
  <c r="Q27" i="151"/>
  <c r="P27" i="151"/>
  <c r="O27" i="151"/>
  <c r="N27" i="151"/>
  <c r="M27" i="151"/>
  <c r="L27" i="151"/>
  <c r="K27" i="151"/>
  <c r="J27" i="151"/>
  <c r="I27" i="151"/>
  <c r="H27" i="151"/>
  <c r="G27" i="151"/>
  <c r="F27" i="151"/>
  <c r="C27" i="151"/>
  <c r="S26" i="151"/>
  <c r="R26" i="151"/>
  <c r="Q26" i="151"/>
  <c r="P26" i="151"/>
  <c r="O26" i="151"/>
  <c r="N26" i="151"/>
  <c r="M26" i="151"/>
  <c r="L26" i="151"/>
  <c r="K26" i="151"/>
  <c r="J26" i="151"/>
  <c r="I26" i="151"/>
  <c r="H26" i="151"/>
  <c r="G26" i="151"/>
  <c r="F26" i="151"/>
  <c r="C26" i="151"/>
  <c r="S25" i="151"/>
  <c r="R25" i="151"/>
  <c r="Q25" i="151"/>
  <c r="P25" i="151"/>
  <c r="O25" i="151"/>
  <c r="N25" i="151"/>
  <c r="M25" i="151"/>
  <c r="L25" i="151"/>
  <c r="K25" i="151"/>
  <c r="J25" i="151"/>
  <c r="I25" i="151"/>
  <c r="H25" i="151"/>
  <c r="G25" i="151"/>
  <c r="F25" i="151"/>
  <c r="C25" i="151"/>
  <c r="S24" i="151"/>
  <c r="R24" i="151"/>
  <c r="Q24" i="151"/>
  <c r="P24" i="151"/>
  <c r="O24" i="151"/>
  <c r="N24" i="151"/>
  <c r="M24" i="151"/>
  <c r="L24" i="151"/>
  <c r="K24" i="151"/>
  <c r="J24" i="151"/>
  <c r="I24" i="151"/>
  <c r="H24" i="151"/>
  <c r="G24" i="151"/>
  <c r="F24" i="151"/>
  <c r="C24" i="151"/>
  <c r="S23" i="151"/>
  <c r="R23" i="151"/>
  <c r="Q23" i="151"/>
  <c r="P23" i="151"/>
  <c r="O23" i="151"/>
  <c r="N23" i="151"/>
  <c r="M23" i="151"/>
  <c r="L23" i="151"/>
  <c r="K23" i="151"/>
  <c r="J23" i="151"/>
  <c r="I23" i="151"/>
  <c r="H23" i="151"/>
  <c r="G23" i="151"/>
  <c r="F23" i="151"/>
  <c r="C23" i="151"/>
  <c r="S21" i="151"/>
  <c r="R21" i="151"/>
  <c r="Q21" i="151"/>
  <c r="P21" i="151"/>
  <c r="O21" i="151"/>
  <c r="N21" i="151"/>
  <c r="M21" i="151"/>
  <c r="L21" i="151"/>
  <c r="K21" i="151"/>
  <c r="J21" i="151"/>
  <c r="I21" i="151"/>
  <c r="H21" i="151"/>
  <c r="G21" i="151"/>
  <c r="F21" i="151"/>
  <c r="C21" i="151"/>
  <c r="S20" i="151"/>
  <c r="R20" i="151"/>
  <c r="Q20" i="151"/>
  <c r="P20" i="151"/>
  <c r="O20" i="151"/>
  <c r="N20" i="151"/>
  <c r="M20" i="151"/>
  <c r="L20" i="151"/>
  <c r="K20" i="151"/>
  <c r="J20" i="151"/>
  <c r="I20" i="151"/>
  <c r="H20" i="151"/>
  <c r="G20" i="151"/>
  <c r="F20" i="151"/>
  <c r="C20" i="151"/>
  <c r="S19" i="151"/>
  <c r="R19" i="151"/>
  <c r="Q19" i="151"/>
  <c r="P19" i="151"/>
  <c r="O19" i="151"/>
  <c r="N19" i="151"/>
  <c r="M19" i="151"/>
  <c r="L19" i="151"/>
  <c r="K19" i="151"/>
  <c r="J19" i="151"/>
  <c r="I19" i="151"/>
  <c r="H19" i="151"/>
  <c r="G19" i="151"/>
  <c r="F19" i="151"/>
  <c r="C19" i="151"/>
  <c r="S18" i="151"/>
  <c r="R18" i="151"/>
  <c r="Q18" i="151"/>
  <c r="P18" i="151"/>
  <c r="O18" i="151"/>
  <c r="N18" i="151"/>
  <c r="M18" i="151"/>
  <c r="L18" i="151"/>
  <c r="K18" i="151"/>
  <c r="J18" i="151"/>
  <c r="I18" i="151"/>
  <c r="H18" i="151"/>
  <c r="G18" i="151"/>
  <c r="F18" i="151"/>
  <c r="C18" i="151"/>
  <c r="S17" i="151"/>
  <c r="R17" i="151"/>
  <c r="Q17" i="151"/>
  <c r="P17" i="151"/>
  <c r="O17" i="151"/>
  <c r="N17" i="151"/>
  <c r="M17" i="151"/>
  <c r="L17" i="151"/>
  <c r="K17" i="151"/>
  <c r="J17" i="151"/>
  <c r="I17" i="151"/>
  <c r="H17" i="151"/>
  <c r="G17" i="151"/>
  <c r="F17" i="151"/>
  <c r="C17" i="151"/>
  <c r="S16" i="151"/>
  <c r="R16" i="151"/>
  <c r="Q16" i="151"/>
  <c r="P16" i="151"/>
  <c r="O16" i="151"/>
  <c r="N16" i="151"/>
  <c r="M16" i="151"/>
  <c r="L16" i="151"/>
  <c r="K16" i="151"/>
  <c r="J16" i="151"/>
  <c r="I16" i="151"/>
  <c r="H16" i="151"/>
  <c r="G16" i="151"/>
  <c r="F16" i="151"/>
  <c r="C16" i="151"/>
  <c r="S15" i="151"/>
  <c r="R15" i="151"/>
  <c r="Q15" i="151"/>
  <c r="P15" i="151"/>
  <c r="O15" i="151"/>
  <c r="N15" i="151"/>
  <c r="M15" i="151"/>
  <c r="L15" i="151"/>
  <c r="K15" i="151"/>
  <c r="J15" i="151"/>
  <c r="I15" i="151"/>
  <c r="H15" i="151"/>
  <c r="G15" i="151"/>
  <c r="F15" i="151"/>
  <c r="C15" i="151"/>
  <c r="S13" i="151"/>
  <c r="R13" i="151"/>
  <c r="Q13" i="151"/>
  <c r="P13" i="151"/>
  <c r="O13" i="151"/>
  <c r="N13" i="151"/>
  <c r="M13" i="151"/>
  <c r="L13" i="151"/>
  <c r="K13" i="151"/>
  <c r="J13" i="151"/>
  <c r="I13" i="151"/>
  <c r="H13" i="151"/>
  <c r="G13" i="151"/>
  <c r="F13" i="151"/>
  <c r="C13" i="151"/>
  <c r="S12" i="151"/>
  <c r="R12" i="151"/>
  <c r="Q12" i="151"/>
  <c r="P12" i="151"/>
  <c r="O12" i="151"/>
  <c r="N12" i="151"/>
  <c r="M12" i="151"/>
  <c r="L12" i="151"/>
  <c r="K12" i="151"/>
  <c r="J12" i="151"/>
  <c r="I12" i="151"/>
  <c r="H12" i="151"/>
  <c r="G12" i="151"/>
  <c r="F12" i="151"/>
  <c r="C12" i="151"/>
  <c r="S11" i="151"/>
  <c r="R11" i="151"/>
  <c r="Q11" i="151"/>
  <c r="P11" i="151"/>
  <c r="O11" i="151"/>
  <c r="N11" i="151"/>
  <c r="M11" i="151"/>
  <c r="L11" i="151"/>
  <c r="K11" i="151"/>
  <c r="J11" i="151"/>
  <c r="I11" i="151"/>
  <c r="H11" i="151"/>
  <c r="G11" i="151"/>
  <c r="F11" i="151"/>
  <c r="C11" i="151"/>
  <c r="S10" i="151"/>
  <c r="R10" i="151"/>
  <c r="Q10" i="151"/>
  <c r="P10" i="151"/>
  <c r="O10" i="151"/>
  <c r="N10" i="151"/>
  <c r="M10" i="151"/>
  <c r="L10" i="151"/>
  <c r="K10" i="151"/>
  <c r="J10" i="151"/>
  <c r="I10" i="151"/>
  <c r="H10" i="151"/>
  <c r="G10" i="151"/>
  <c r="F10" i="151"/>
  <c r="C10" i="151"/>
  <c r="S9" i="151"/>
  <c r="R9" i="151"/>
  <c r="Q9" i="151"/>
  <c r="P9" i="151"/>
  <c r="O9" i="151"/>
  <c r="N9" i="151"/>
  <c r="M9" i="151"/>
  <c r="L9" i="151"/>
  <c r="K9" i="151"/>
  <c r="J9" i="151"/>
  <c r="I9" i="151"/>
  <c r="H9" i="151"/>
  <c r="G9" i="151"/>
  <c r="F9" i="151"/>
  <c r="C9" i="151"/>
  <c r="S8" i="151"/>
  <c r="R8" i="151"/>
  <c r="Q8" i="151"/>
  <c r="P8" i="151"/>
  <c r="O8" i="151"/>
  <c r="N8" i="151"/>
  <c r="M8" i="151"/>
  <c r="L8" i="151"/>
  <c r="K8" i="151"/>
  <c r="J8" i="151"/>
  <c r="I8" i="151"/>
  <c r="H8" i="151"/>
  <c r="G8" i="151"/>
  <c r="F8" i="151"/>
  <c r="C8" i="151"/>
  <c r="S7" i="151"/>
  <c r="R7" i="151"/>
  <c r="Q7" i="151"/>
  <c r="P7" i="151"/>
  <c r="O7" i="151"/>
  <c r="N7" i="151"/>
  <c r="M7" i="151"/>
  <c r="L7" i="151"/>
  <c r="K7" i="151"/>
  <c r="J7" i="151"/>
  <c r="I7" i="151"/>
  <c r="H7" i="151"/>
  <c r="G7" i="151"/>
  <c r="F7" i="151"/>
  <c r="S6" i="151"/>
  <c r="R6" i="151"/>
  <c r="Q6" i="151"/>
  <c r="P6" i="151"/>
  <c r="O6" i="151"/>
  <c r="N6" i="151"/>
  <c r="M6" i="151"/>
  <c r="L6" i="151"/>
  <c r="K6" i="151"/>
  <c r="J6" i="151"/>
  <c r="I6" i="151"/>
  <c r="H6" i="151"/>
  <c r="G6" i="151"/>
  <c r="F6" i="151"/>
  <c r="C6" i="151"/>
  <c r="C4" i="151"/>
  <c r="S29" i="150"/>
  <c r="R29" i="150"/>
  <c r="Q29" i="150"/>
  <c r="P29" i="150"/>
  <c r="O29" i="150"/>
  <c r="N29" i="150"/>
  <c r="M29" i="150"/>
  <c r="L29" i="150"/>
  <c r="K29" i="150"/>
  <c r="J29" i="150"/>
  <c r="I29" i="150"/>
  <c r="H29" i="150"/>
  <c r="G29" i="150"/>
  <c r="F29" i="150"/>
  <c r="C29" i="150"/>
  <c r="S28" i="150"/>
  <c r="R28" i="150"/>
  <c r="Q28" i="150"/>
  <c r="P28" i="150"/>
  <c r="O28" i="150"/>
  <c r="N28" i="150"/>
  <c r="M28" i="150"/>
  <c r="L28" i="150"/>
  <c r="K28" i="150"/>
  <c r="J28" i="150"/>
  <c r="I28" i="150"/>
  <c r="H28" i="150"/>
  <c r="G28" i="150"/>
  <c r="F28" i="150"/>
  <c r="C28" i="150"/>
  <c r="S27" i="150"/>
  <c r="R27" i="150"/>
  <c r="Q27" i="150"/>
  <c r="P27" i="150"/>
  <c r="O27" i="150"/>
  <c r="N27" i="150"/>
  <c r="M27" i="150"/>
  <c r="L27" i="150"/>
  <c r="K27" i="150"/>
  <c r="J27" i="150"/>
  <c r="I27" i="150"/>
  <c r="H27" i="150"/>
  <c r="G27" i="150"/>
  <c r="F27" i="150"/>
  <c r="C27" i="150"/>
  <c r="S26" i="150"/>
  <c r="R26" i="150"/>
  <c r="Q26" i="150"/>
  <c r="P26" i="150"/>
  <c r="O26" i="150"/>
  <c r="N26" i="150"/>
  <c r="M26" i="150"/>
  <c r="L26" i="150"/>
  <c r="K26" i="150"/>
  <c r="J26" i="150"/>
  <c r="I26" i="150"/>
  <c r="H26" i="150"/>
  <c r="G26" i="150"/>
  <c r="F26" i="150"/>
  <c r="C26" i="150"/>
  <c r="S25" i="150"/>
  <c r="R25" i="150"/>
  <c r="Q25" i="150"/>
  <c r="P25" i="150"/>
  <c r="O25" i="150"/>
  <c r="N25" i="150"/>
  <c r="M25" i="150"/>
  <c r="L25" i="150"/>
  <c r="K25" i="150"/>
  <c r="J25" i="150"/>
  <c r="I25" i="150"/>
  <c r="H25" i="150"/>
  <c r="G25" i="150"/>
  <c r="F25" i="150"/>
  <c r="C25" i="150"/>
  <c r="S24" i="150"/>
  <c r="R24" i="150"/>
  <c r="Q24" i="150"/>
  <c r="P24" i="150"/>
  <c r="O24" i="150"/>
  <c r="N24" i="150"/>
  <c r="M24" i="150"/>
  <c r="L24" i="150"/>
  <c r="K24" i="150"/>
  <c r="J24" i="150"/>
  <c r="I24" i="150"/>
  <c r="H24" i="150"/>
  <c r="G24" i="150"/>
  <c r="F24" i="150"/>
  <c r="C24" i="150"/>
  <c r="S23" i="150"/>
  <c r="R23" i="150"/>
  <c r="Q23" i="150"/>
  <c r="P23" i="150"/>
  <c r="O23" i="150"/>
  <c r="N23" i="150"/>
  <c r="M23" i="150"/>
  <c r="L23" i="150"/>
  <c r="K23" i="150"/>
  <c r="J23" i="150"/>
  <c r="I23" i="150"/>
  <c r="H23" i="150"/>
  <c r="G23" i="150"/>
  <c r="F23" i="150"/>
  <c r="C23" i="150"/>
  <c r="S21" i="150"/>
  <c r="R21" i="150"/>
  <c r="Q21" i="150"/>
  <c r="P21" i="150"/>
  <c r="O21" i="150"/>
  <c r="N21" i="150"/>
  <c r="M21" i="150"/>
  <c r="L21" i="150"/>
  <c r="K21" i="150"/>
  <c r="J21" i="150"/>
  <c r="I21" i="150"/>
  <c r="H21" i="150"/>
  <c r="G21" i="150"/>
  <c r="F21" i="150"/>
  <c r="C21" i="150"/>
  <c r="S20" i="150"/>
  <c r="R20" i="150"/>
  <c r="Q20" i="150"/>
  <c r="P20" i="150"/>
  <c r="O20" i="150"/>
  <c r="N20" i="150"/>
  <c r="M20" i="150"/>
  <c r="L20" i="150"/>
  <c r="K20" i="150"/>
  <c r="J20" i="150"/>
  <c r="I20" i="150"/>
  <c r="H20" i="150"/>
  <c r="G20" i="150"/>
  <c r="F20" i="150"/>
  <c r="C20" i="150"/>
  <c r="S19" i="150"/>
  <c r="R19" i="150"/>
  <c r="Q19" i="150"/>
  <c r="P19" i="150"/>
  <c r="O19" i="150"/>
  <c r="N19" i="150"/>
  <c r="M19" i="150"/>
  <c r="L19" i="150"/>
  <c r="K19" i="150"/>
  <c r="J19" i="150"/>
  <c r="I19" i="150"/>
  <c r="H19" i="150"/>
  <c r="G19" i="150"/>
  <c r="F19" i="150"/>
  <c r="C19" i="150"/>
  <c r="S18" i="150"/>
  <c r="R18" i="150"/>
  <c r="Q18" i="150"/>
  <c r="P18" i="150"/>
  <c r="O18" i="150"/>
  <c r="N18" i="150"/>
  <c r="M18" i="150"/>
  <c r="L18" i="150"/>
  <c r="K18" i="150"/>
  <c r="J18" i="150"/>
  <c r="I18" i="150"/>
  <c r="H18" i="150"/>
  <c r="G18" i="150"/>
  <c r="F18" i="150"/>
  <c r="C18" i="150"/>
  <c r="S16" i="150"/>
  <c r="R16" i="150"/>
  <c r="Q16" i="150"/>
  <c r="P16" i="150"/>
  <c r="O16" i="150"/>
  <c r="N16" i="150"/>
  <c r="M16" i="150"/>
  <c r="L16" i="150"/>
  <c r="K16" i="150"/>
  <c r="J16" i="150"/>
  <c r="I16" i="150"/>
  <c r="H16" i="150"/>
  <c r="G16" i="150"/>
  <c r="F16" i="150"/>
  <c r="C16" i="150"/>
  <c r="S15" i="150"/>
  <c r="R15" i="150"/>
  <c r="Q15" i="150"/>
  <c r="P15" i="150"/>
  <c r="O15" i="150"/>
  <c r="N15" i="150"/>
  <c r="M15" i="150"/>
  <c r="L15" i="150"/>
  <c r="K15" i="150"/>
  <c r="J15" i="150"/>
  <c r="I15" i="150"/>
  <c r="H15" i="150"/>
  <c r="G15" i="150"/>
  <c r="F15" i="150"/>
  <c r="C15" i="150"/>
  <c r="S14" i="150"/>
  <c r="R14" i="150"/>
  <c r="Q14" i="150"/>
  <c r="P14" i="150"/>
  <c r="O14" i="150"/>
  <c r="N14" i="150"/>
  <c r="M14" i="150"/>
  <c r="L14" i="150"/>
  <c r="K14" i="150"/>
  <c r="J14" i="150"/>
  <c r="I14" i="150"/>
  <c r="H14" i="150"/>
  <c r="G14" i="150"/>
  <c r="F14" i="150"/>
  <c r="C14" i="150"/>
  <c r="S13" i="150"/>
  <c r="R13" i="150"/>
  <c r="Q13" i="150"/>
  <c r="P13" i="150"/>
  <c r="O13" i="150"/>
  <c r="N13" i="150"/>
  <c r="M13" i="150"/>
  <c r="L13" i="150"/>
  <c r="K13" i="150"/>
  <c r="J13" i="150"/>
  <c r="I13" i="150"/>
  <c r="H13" i="150"/>
  <c r="G13" i="150"/>
  <c r="F13" i="150"/>
  <c r="C13" i="150"/>
  <c r="S12" i="150"/>
  <c r="R12" i="150"/>
  <c r="Q12" i="150"/>
  <c r="P12" i="150"/>
  <c r="O12" i="150"/>
  <c r="N12" i="150"/>
  <c r="M12" i="150"/>
  <c r="L12" i="150"/>
  <c r="K12" i="150"/>
  <c r="J12" i="150"/>
  <c r="I12" i="150"/>
  <c r="H12" i="150"/>
  <c r="G12" i="150"/>
  <c r="F12" i="150"/>
  <c r="C12" i="150"/>
  <c r="S11" i="150"/>
  <c r="R11" i="150"/>
  <c r="Q11" i="150"/>
  <c r="P11" i="150"/>
  <c r="O11" i="150"/>
  <c r="N11" i="150"/>
  <c r="M11" i="150"/>
  <c r="L11" i="150"/>
  <c r="K11" i="150"/>
  <c r="J11" i="150"/>
  <c r="I11" i="150"/>
  <c r="H11" i="150"/>
  <c r="G11" i="150"/>
  <c r="F11" i="150"/>
  <c r="C11" i="150"/>
  <c r="S9" i="150"/>
  <c r="R9" i="150"/>
  <c r="Q9" i="150"/>
  <c r="P9" i="150"/>
  <c r="O9" i="150"/>
  <c r="N9" i="150"/>
  <c r="M9" i="150"/>
  <c r="L9" i="150"/>
  <c r="K9" i="150"/>
  <c r="J9" i="150"/>
  <c r="I9" i="150"/>
  <c r="H9" i="150"/>
  <c r="G9" i="150"/>
  <c r="F9" i="150"/>
  <c r="C9" i="150"/>
  <c r="S8" i="150"/>
  <c r="R8" i="150"/>
  <c r="Q8" i="150"/>
  <c r="P8" i="150"/>
  <c r="O8" i="150"/>
  <c r="N8" i="150"/>
  <c r="M8" i="150"/>
  <c r="L8" i="150"/>
  <c r="K8" i="150"/>
  <c r="J8" i="150"/>
  <c r="I8" i="150"/>
  <c r="H8" i="150"/>
  <c r="G8" i="150"/>
  <c r="F8" i="150"/>
  <c r="C8" i="150"/>
  <c r="S7" i="150"/>
  <c r="R7" i="150"/>
  <c r="Q7" i="150"/>
  <c r="P7" i="150"/>
  <c r="O7" i="150"/>
  <c r="N7" i="150"/>
  <c r="M7" i="150"/>
  <c r="L7" i="150"/>
  <c r="K7" i="150"/>
  <c r="J7" i="150"/>
  <c r="I7" i="150"/>
  <c r="H7" i="150"/>
  <c r="G7" i="150"/>
  <c r="F7" i="150"/>
  <c r="C7" i="150"/>
  <c r="S6" i="150"/>
  <c r="R6" i="150"/>
  <c r="Q6" i="150"/>
  <c r="P6" i="150"/>
  <c r="O6" i="150"/>
  <c r="N6" i="150"/>
  <c r="M6" i="150"/>
  <c r="L6" i="150"/>
  <c r="K6" i="150"/>
  <c r="J6" i="150"/>
  <c r="I6" i="150"/>
  <c r="H6" i="150"/>
  <c r="G6" i="150"/>
  <c r="F6" i="150"/>
  <c r="C6" i="150"/>
  <c r="C4" i="150"/>
  <c r="AE10" i="2"/>
  <c r="E31" i="148"/>
  <c r="C31" i="148"/>
  <c r="E28" i="148"/>
  <c r="C28" i="148"/>
  <c r="E26" i="148"/>
  <c r="C26" i="148"/>
  <c r="E24" i="148"/>
  <c r="C24" i="148"/>
  <c r="E23" i="148"/>
  <c r="C23" i="148"/>
  <c r="E22" i="148"/>
  <c r="C22" i="148"/>
  <c r="E21" i="148"/>
  <c r="C21" i="148"/>
  <c r="Y61" i="2"/>
  <c r="W61" i="2"/>
  <c r="X61" i="2" s="1"/>
  <c r="C2" i="147"/>
  <c r="C2" i="177" s="1"/>
  <c r="Y676" i="2"/>
  <c r="W676" i="2"/>
  <c r="X676" i="2" s="1"/>
  <c r="Y293" i="2"/>
  <c r="W293" i="2"/>
  <c r="X293" i="2" s="1"/>
  <c r="Y195" i="2"/>
  <c r="W195" i="2"/>
  <c r="X195" i="2" s="1"/>
  <c r="E39" i="144"/>
  <c r="F39" i="144"/>
  <c r="G39" i="144"/>
  <c r="H39" i="144"/>
  <c r="I39" i="144"/>
  <c r="J39" i="144"/>
  <c r="K39" i="144"/>
  <c r="L39" i="144"/>
  <c r="M39" i="144"/>
  <c r="N39" i="144"/>
  <c r="O39" i="144"/>
  <c r="P39" i="144"/>
  <c r="Q39" i="144"/>
  <c r="R39" i="144"/>
  <c r="S39" i="144"/>
  <c r="W591" i="2"/>
  <c r="X591" i="2" s="1"/>
  <c r="W206" i="2"/>
  <c r="X206" i="2" s="1"/>
  <c r="W153" i="2"/>
  <c r="X153" i="2" s="1"/>
  <c r="W639" i="2"/>
  <c r="X639" i="2" s="1"/>
  <c r="W682" i="2"/>
  <c r="X682" i="2" s="1"/>
  <c r="W40" i="2"/>
  <c r="W653" i="2"/>
  <c r="X653" i="2" s="1"/>
  <c r="W636" i="2"/>
  <c r="X636" i="2" s="1"/>
  <c r="W684" i="2"/>
  <c r="X684" i="2" s="1"/>
  <c r="W311" i="2"/>
  <c r="X311" i="2" s="1"/>
  <c r="W356" i="2"/>
  <c r="X356" i="2" s="1"/>
  <c r="W635" i="2"/>
  <c r="X635" i="2" s="1"/>
  <c r="W651" i="2"/>
  <c r="X651" i="2" s="1"/>
  <c r="W454" i="2"/>
  <c r="X454" i="2" s="1"/>
  <c r="W128" i="2"/>
  <c r="X128" i="2" s="1"/>
  <c r="W533" i="2"/>
  <c r="X533" i="2" s="1"/>
  <c r="W176" i="2"/>
  <c r="X176" i="2" s="1"/>
  <c r="W325" i="2"/>
  <c r="W507" i="2"/>
  <c r="X507" i="2" s="1"/>
  <c r="W430" i="2"/>
  <c r="X430" i="2" s="1"/>
  <c r="W169" i="2"/>
  <c r="X169" i="2" s="1"/>
  <c r="W444" i="2"/>
  <c r="X444" i="2" s="1"/>
  <c r="W84" i="2"/>
  <c r="X84" i="2" s="1"/>
  <c r="W510" i="2"/>
  <c r="X510" i="2" s="1"/>
  <c r="W313" i="2"/>
  <c r="X313" i="2" s="1"/>
  <c r="W133" i="2"/>
  <c r="W346" i="2"/>
  <c r="X346" i="2" s="1"/>
  <c r="W488" i="2"/>
  <c r="X488" i="2" s="1"/>
  <c r="W425" i="2"/>
  <c r="W58" i="2"/>
  <c r="X58" i="2" s="1"/>
  <c r="W638" i="2"/>
  <c r="X638" i="2" s="1"/>
  <c r="W592" i="2"/>
  <c r="X592" i="2" s="1"/>
  <c r="W223" i="2"/>
  <c r="X223" i="2" s="1"/>
  <c r="W50" i="2"/>
  <c r="X50" i="2" s="1"/>
  <c r="W60" i="2"/>
  <c r="X60" i="2" s="1"/>
  <c r="W540" i="2"/>
  <c r="X540" i="2" s="1"/>
  <c r="W615" i="2"/>
  <c r="X615" i="2" s="1"/>
  <c r="W388" i="2"/>
  <c r="X388" i="2" s="1"/>
  <c r="W521" i="2"/>
  <c r="X521" i="2" s="1"/>
  <c r="W382" i="2"/>
  <c r="X382" i="2" s="1"/>
  <c r="W284" i="2"/>
  <c r="X284" i="2" s="1"/>
  <c r="W307" i="2"/>
  <c r="W463" i="2"/>
  <c r="W494" i="2"/>
  <c r="W345" i="2"/>
  <c r="X345" i="2" s="1"/>
  <c r="W532" i="2"/>
  <c r="X532" i="2" s="1"/>
  <c r="W449" i="2"/>
  <c r="X449" i="2" s="1"/>
  <c r="W98" i="2"/>
  <c r="X98" i="2" s="1"/>
  <c r="W227" i="2"/>
  <c r="X227" i="2" s="1"/>
  <c r="W686" i="2"/>
  <c r="X686" i="2" s="1"/>
  <c r="W656" i="2"/>
  <c r="X656" i="2" s="1"/>
  <c r="W92" i="2"/>
  <c r="X92" i="2" s="1"/>
  <c r="W562" i="2"/>
  <c r="W704" i="2"/>
  <c r="W166" i="2"/>
  <c r="X166" i="2" s="1"/>
  <c r="W328" i="2"/>
  <c r="X328" i="2" s="1"/>
  <c r="W675" i="2"/>
  <c r="X675" i="2" s="1"/>
  <c r="W528" i="2"/>
  <c r="X528" i="2" s="1"/>
  <c r="W647" i="2"/>
  <c r="X647" i="2" s="1"/>
  <c r="W600" i="2"/>
  <c r="X600" i="2" s="1"/>
  <c r="W673" i="2"/>
  <c r="X673" i="2" s="1"/>
  <c r="W298" i="2"/>
  <c r="X298" i="2" s="1"/>
  <c r="W75" i="2"/>
  <c r="X75" i="2" s="1"/>
  <c r="W18" i="2"/>
  <c r="X18" i="2" s="1"/>
  <c r="W218" i="2"/>
  <c r="X218" i="2" s="1"/>
  <c r="W372" i="2"/>
  <c r="X372" i="2" s="1"/>
  <c r="W371" i="2"/>
  <c r="X371" i="2" s="1"/>
  <c r="W608" i="2"/>
  <c r="X608" i="2" s="1"/>
  <c r="W80" i="2"/>
  <c r="X80" i="2" s="1"/>
  <c r="W698" i="2"/>
  <c r="X698" i="2" s="1"/>
  <c r="W398" i="2"/>
  <c r="X398" i="2" s="1"/>
  <c r="W25" i="2"/>
  <c r="X25" i="2" s="1"/>
  <c r="W632" i="2"/>
  <c r="W452" i="2"/>
  <c r="X452" i="2" s="1"/>
  <c r="W490" i="2"/>
  <c r="X490" i="2" s="1"/>
  <c r="W174" i="2"/>
  <c r="X174" i="2" s="1"/>
  <c r="W120" i="2"/>
  <c r="X120" i="2" s="1"/>
  <c r="W499" i="2"/>
  <c r="X499" i="2" s="1"/>
  <c r="W519" i="2"/>
  <c r="X519" i="2" s="1"/>
  <c r="W439" i="2"/>
  <c r="X439" i="2" s="1"/>
  <c r="Y88" i="2"/>
  <c r="Y704" i="2"/>
  <c r="Y494" i="2"/>
  <c r="Y218" i="2"/>
  <c r="Y99" i="2"/>
  <c r="Y328" i="2"/>
  <c r="Y307" i="2"/>
  <c r="Y452" i="2"/>
  <c r="Y298" i="2"/>
  <c r="Y698" i="2"/>
  <c r="Y490" i="2"/>
  <c r="Y371" i="2"/>
  <c r="Y463" i="2"/>
  <c r="Y542" i="2"/>
  <c r="E28" i="165" s="1"/>
  <c r="Y686" i="2"/>
  <c r="Y174" i="2"/>
  <c r="Y25" i="2"/>
  <c r="Y247" i="2"/>
  <c r="Y682" i="2"/>
  <c r="Y656" i="2"/>
  <c r="Y92" i="2"/>
  <c r="Y75" i="2"/>
  <c r="E15" i="167" s="1"/>
  <c r="Y608" i="2"/>
  <c r="Y227" i="2"/>
  <c r="Y600" i="2"/>
  <c r="Y499" i="2"/>
  <c r="Y18" i="2"/>
  <c r="Y98" i="2"/>
  <c r="Y519" i="2"/>
  <c r="Y372" i="2"/>
  <c r="Y449" i="2"/>
  <c r="Y176" i="2"/>
  <c r="Y398" i="2"/>
  <c r="Y673" i="2"/>
  <c r="Y675" i="2"/>
  <c r="Y80" i="2"/>
  <c r="Y532" i="2"/>
  <c r="Y528" i="2"/>
  <c r="Y632" i="2"/>
  <c r="Y439" i="2"/>
  <c r="Y562" i="2"/>
  <c r="Y345" i="2"/>
  <c r="Y166" i="2"/>
  <c r="Y120" i="2"/>
  <c r="Y647" i="2"/>
  <c r="D10" i="143"/>
  <c r="D7" i="175"/>
  <c r="D17" i="173"/>
  <c r="D34" i="152"/>
  <c r="D7" i="176"/>
  <c r="D12" i="174"/>
  <c r="D12" i="162"/>
  <c r="D6" i="167"/>
  <c r="D17" i="148"/>
  <c r="D15" i="166"/>
  <c r="D17" i="169"/>
  <c r="D18" i="156"/>
  <c r="D30" i="152"/>
  <c r="D35" i="162"/>
  <c r="D31" i="162"/>
  <c r="D18" i="152"/>
  <c r="D28" i="176"/>
  <c r="D35" i="173"/>
  <c r="D19" i="159"/>
  <c r="D28" i="153"/>
  <c r="D12" i="152"/>
  <c r="D17" i="159"/>
  <c r="D6" i="169"/>
  <c r="D21" i="168"/>
  <c r="D26" i="172"/>
  <c r="D8" i="153"/>
  <c r="D28" i="158"/>
  <c r="D18" i="175"/>
  <c r="D26" i="156"/>
  <c r="D23" i="179"/>
  <c r="D9" i="153"/>
  <c r="D39" i="158"/>
  <c r="D10" i="152"/>
  <c r="D25" i="150"/>
  <c r="D20" i="153"/>
  <c r="D30" i="143"/>
  <c r="D28" i="179"/>
  <c r="D23" i="170"/>
  <c r="D11" i="143"/>
  <c r="D22" i="175"/>
  <c r="D12" i="153"/>
  <c r="D31" i="174"/>
  <c r="D15" i="165"/>
  <c r="D11" i="175"/>
  <c r="D18" i="169"/>
  <c r="D6" i="175"/>
  <c r="D36" i="143"/>
  <c r="D21" i="151"/>
  <c r="D21" i="179"/>
  <c r="D20" i="174"/>
  <c r="D10" i="162"/>
  <c r="D31" i="154"/>
  <c r="D23" i="157"/>
  <c r="D29" i="154"/>
  <c r="D28" i="143"/>
  <c r="D12" i="171"/>
  <c r="D6" i="160"/>
  <c r="D9" i="166"/>
  <c r="D32" i="154"/>
  <c r="D22" i="156"/>
  <c r="D20" i="168"/>
  <c r="D21" i="175"/>
  <c r="D25" i="144"/>
  <c r="D13" i="143"/>
  <c r="D11" i="150"/>
  <c r="D10" i="164"/>
  <c r="D6" i="173"/>
  <c r="D12" i="158"/>
  <c r="D8" i="160"/>
  <c r="D33" i="167"/>
  <c r="D14" i="170"/>
  <c r="D33" i="168"/>
  <c r="D12" i="156"/>
  <c r="D39" i="162"/>
  <c r="D24" i="156"/>
  <c r="D17" i="164"/>
  <c r="D16" i="173"/>
  <c r="D12" i="176"/>
  <c r="D21" i="153"/>
  <c r="D17" i="165"/>
  <c r="D22" i="161"/>
  <c r="D37" i="175"/>
  <c r="D30" i="165"/>
  <c r="D26" i="157"/>
  <c r="D25" i="179"/>
  <c r="D12" i="165"/>
  <c r="D7" i="154"/>
  <c r="D8" i="165"/>
  <c r="D7" i="161"/>
  <c r="D29" i="158"/>
  <c r="D38" i="179"/>
  <c r="D7" i="173"/>
  <c r="D11" i="153"/>
  <c r="D13" i="171"/>
  <c r="D31" i="168"/>
  <c r="D22" i="167"/>
  <c r="D20" i="167"/>
  <c r="D27" i="157"/>
  <c r="D20" i="152"/>
  <c r="D27" i="172"/>
  <c r="D14" i="144"/>
  <c r="D20" i="150"/>
  <c r="D8" i="167"/>
  <c r="D12" i="169"/>
  <c r="D21" i="164"/>
  <c r="D10" i="177"/>
  <c r="D32" i="175"/>
  <c r="D23" i="154"/>
  <c r="D14" i="167"/>
  <c r="D22" i="165"/>
  <c r="D31" i="165"/>
  <c r="D27" i="165"/>
  <c r="D38" i="144"/>
  <c r="D8" i="176"/>
  <c r="D33" i="153"/>
  <c r="D31" i="152"/>
  <c r="D38" i="161"/>
  <c r="D15" i="157"/>
  <c r="D27" i="154"/>
  <c r="D10" i="144"/>
  <c r="D19" i="156"/>
  <c r="D6" i="153"/>
  <c r="D34" i="158"/>
  <c r="D11" i="159"/>
  <c r="D21" i="148"/>
  <c r="D30" i="160"/>
  <c r="D34" i="168"/>
  <c r="D16" i="164"/>
  <c r="D35" i="158"/>
  <c r="D18" i="173"/>
  <c r="D7" i="162"/>
  <c r="D18" i="172"/>
  <c r="D4" i="148"/>
  <c r="D32" i="173"/>
  <c r="D28" i="144"/>
  <c r="D13" i="168"/>
  <c r="D24" i="176"/>
  <c r="D14" i="168"/>
  <c r="Y702" i="2"/>
  <c r="W38" i="2"/>
  <c r="X38" i="2" s="1"/>
  <c r="W326" i="2"/>
  <c r="X326" i="2" s="1"/>
  <c r="W232" i="2"/>
  <c r="X232" i="2" s="1"/>
  <c r="W158" i="2"/>
  <c r="X158" i="2" s="1"/>
  <c r="W230" i="2"/>
  <c r="X230" i="2" s="1"/>
  <c r="W389" i="2"/>
  <c r="X389" i="2" s="1"/>
  <c r="W127" i="2"/>
  <c r="X127" i="2" s="1"/>
  <c r="W152" i="2"/>
  <c r="X152" i="2" s="1"/>
  <c r="W222" i="2"/>
  <c r="X222" i="2" s="1"/>
  <c r="W138" i="2"/>
  <c r="X138" i="2" s="1"/>
  <c r="W485" i="2"/>
  <c r="X485" i="2" s="1"/>
  <c r="W251" i="2"/>
  <c r="X251" i="2" s="1"/>
  <c r="W410" i="2"/>
  <c r="X410" i="2" s="1"/>
  <c r="W160" i="2"/>
  <c r="X160" i="2" s="1"/>
  <c r="W318" i="2"/>
  <c r="X318" i="2" s="1"/>
  <c r="W549" i="2"/>
  <c r="X549" i="2" s="1"/>
  <c r="W416" i="2"/>
  <c r="X416" i="2" s="1"/>
  <c r="W56" i="2"/>
  <c r="X56" i="2" s="1"/>
  <c r="W555" i="2"/>
  <c r="W462" i="2"/>
  <c r="X462" i="2" s="1"/>
  <c r="W309" i="2"/>
  <c r="X309" i="2" s="1"/>
  <c r="W573" i="2"/>
  <c r="X573" i="2" s="1"/>
  <c r="W580" i="2"/>
  <c r="X580" i="2" s="1"/>
  <c r="W544" i="2"/>
  <c r="X544" i="2" s="1"/>
  <c r="W453" i="2"/>
  <c r="X453" i="2" s="1"/>
  <c r="W190" i="2"/>
  <c r="X190" i="2" s="1"/>
  <c r="W420" i="2"/>
  <c r="X420" i="2" s="1"/>
  <c r="W412" i="2"/>
  <c r="X412" i="2" s="1"/>
  <c r="W483" i="2"/>
  <c r="X483" i="2" s="1"/>
  <c r="W59" i="2"/>
  <c r="X59" i="2" s="1"/>
  <c r="W358" i="2"/>
  <c r="X358" i="2" s="1"/>
  <c r="W694" i="2"/>
  <c r="W57" i="2"/>
  <c r="X57" i="2" s="1"/>
  <c r="W53" i="2"/>
  <c r="X53" i="2" s="1"/>
  <c r="W421" i="2"/>
  <c r="X421" i="2" s="1"/>
  <c r="W378" i="2"/>
  <c r="X378" i="2" s="1"/>
  <c r="W649" i="2"/>
  <c r="X649" i="2" s="1"/>
  <c r="W340" i="2"/>
  <c r="X340" i="2" s="1"/>
  <c r="W666" i="2"/>
  <c r="X666" i="2" s="1"/>
  <c r="W414" i="2"/>
  <c r="X414" i="2" s="1"/>
  <c r="W645" i="2"/>
  <c r="X645" i="2" s="1"/>
  <c r="W415" i="2"/>
  <c r="X415" i="2" s="1"/>
  <c r="W105" i="2"/>
  <c r="X105" i="2" s="1"/>
  <c r="W660" i="2"/>
  <c r="X660" i="2" s="1"/>
  <c r="W316" i="2"/>
  <c r="X316" i="2" s="1"/>
  <c r="W594" i="2"/>
  <c r="X594" i="2" s="1"/>
  <c r="W423" i="2"/>
  <c r="X423" i="2" s="1"/>
  <c r="W280" i="2"/>
  <c r="X280" i="2" s="1"/>
  <c r="W22" i="2"/>
  <c r="X22" i="2" s="1"/>
  <c r="W633" i="2"/>
  <c r="X633" i="2" s="1"/>
  <c r="W208" i="2"/>
  <c r="X208" i="2" s="1"/>
  <c r="W161" i="2"/>
  <c r="X161" i="2" s="1"/>
  <c r="W369" i="2"/>
  <c r="W124" i="2"/>
  <c r="X124" i="2" s="1"/>
  <c r="W19" i="2"/>
  <c r="X19" i="2" s="1"/>
  <c r="W115" i="2"/>
  <c r="X115" i="2" s="1"/>
  <c r="W339" i="2"/>
  <c r="X339" i="2" s="1"/>
  <c r="W252" i="2"/>
  <c r="X252" i="2" s="1"/>
  <c r="W432" i="2"/>
  <c r="X432" i="2" s="1"/>
  <c r="W170" i="2"/>
  <c r="X170" i="2" s="1"/>
  <c r="W597" i="2"/>
  <c r="X597" i="2" s="1"/>
  <c r="W479" i="2"/>
  <c r="X479" i="2" s="1"/>
  <c r="W471" i="2"/>
  <c r="W478" i="2"/>
  <c r="X478" i="2" s="1"/>
  <c r="W447" i="2"/>
  <c r="X447" i="2" s="1"/>
  <c r="W459" i="2"/>
  <c r="X459" i="2" s="1"/>
  <c r="W315" i="2"/>
  <c r="X315" i="2" s="1"/>
  <c r="W294" i="2"/>
  <c r="X294" i="2" s="1"/>
  <c r="W641" i="2"/>
  <c r="X641" i="2" s="1"/>
  <c r="W118" i="2"/>
  <c r="X118" i="2" s="1"/>
  <c r="W690" i="2"/>
  <c r="X690" i="2" s="1"/>
  <c r="W157" i="2"/>
  <c r="X157" i="2" s="1"/>
  <c r="W329" i="2"/>
  <c r="X329" i="2" s="1"/>
  <c r="W351" i="2"/>
  <c r="X351" i="2" s="1"/>
  <c r="W588" i="2"/>
  <c r="X588" i="2" s="1"/>
  <c r="W652" i="2"/>
  <c r="X652" i="2" s="1"/>
  <c r="W460" i="2"/>
  <c r="X460" i="2" s="1"/>
  <c r="W131" i="2"/>
  <c r="W530" i="2"/>
  <c r="W104" i="2"/>
  <c r="X104" i="2" s="1"/>
  <c r="W86" i="2"/>
  <c r="X86" i="2" s="1"/>
  <c r="W400" i="2"/>
  <c r="X400" i="2" s="1"/>
  <c r="W213" i="2"/>
  <c r="X213" i="2" s="1"/>
  <c r="W514" i="2"/>
  <c r="X514" i="2" s="1"/>
  <c r="W121" i="2"/>
  <c r="X121" i="2" s="1"/>
  <c r="W350" i="2"/>
  <c r="X350" i="2" s="1"/>
  <c r="W593" i="2"/>
  <c r="W162" i="2"/>
  <c r="X162" i="2" s="1"/>
  <c r="W330" i="2"/>
  <c r="X330" i="2" s="1"/>
  <c r="W541" i="2"/>
  <c r="X541" i="2" s="1"/>
  <c r="W167" i="2"/>
  <c r="X167" i="2" s="1"/>
  <c r="W296" i="2"/>
  <c r="X296" i="2" s="1"/>
  <c r="W249" i="2"/>
  <c r="X249" i="2" s="1"/>
  <c r="W245" i="2"/>
  <c r="W342" i="2"/>
  <c r="W622" i="2"/>
  <c r="X622" i="2" s="1"/>
  <c r="W110" i="2"/>
  <c r="W163" i="2"/>
  <c r="X163" i="2" s="1"/>
  <c r="W443" i="2"/>
  <c r="X443" i="2" s="1"/>
  <c r="W323" i="2"/>
  <c r="X323" i="2" s="1"/>
  <c r="W178" i="2"/>
  <c r="W640" i="2"/>
  <c r="X640" i="2" s="1"/>
  <c r="W569" i="2"/>
  <c r="X569" i="2" s="1"/>
  <c r="W628" i="2"/>
  <c r="X628" i="2" s="1"/>
  <c r="W46" i="2"/>
  <c r="X46" i="2" s="1"/>
  <c r="W24" i="2"/>
  <c r="X24" i="2" s="1"/>
  <c r="W260" i="2"/>
  <c r="X260" i="2" s="1"/>
  <c r="W399" i="2"/>
  <c r="X399" i="2" s="1"/>
  <c r="W367" i="2"/>
  <c r="W142" i="2"/>
  <c r="X142" i="2" s="1"/>
  <c r="W595" i="2"/>
  <c r="X595" i="2" s="1"/>
  <c r="W434" i="2"/>
  <c r="X434" i="2" s="1"/>
  <c r="W374" i="2"/>
  <c r="X374" i="2" s="1"/>
  <c r="W343" i="2"/>
  <c r="W696" i="2"/>
  <c r="X696" i="2" s="1"/>
  <c r="W229" i="2"/>
  <c r="X229" i="2" s="1"/>
  <c r="W674" i="2"/>
  <c r="X674" i="2" s="1"/>
  <c r="W211" i="2"/>
  <c r="X211" i="2" s="1"/>
  <c r="W289" i="2"/>
  <c r="X289" i="2" s="1"/>
  <c r="W23" i="2"/>
  <c r="X23" i="2" s="1"/>
  <c r="W295" i="2"/>
  <c r="X295" i="2" s="1"/>
  <c r="W43" i="2"/>
  <c r="X43" i="2" s="1"/>
  <c r="W41" i="2"/>
  <c r="X41" i="2" s="1"/>
  <c r="W646" i="2"/>
  <c r="X646" i="2" s="1"/>
  <c r="W457" i="2"/>
  <c r="X457" i="2" s="1"/>
  <c r="W361" i="2"/>
  <c r="X361" i="2" s="1"/>
  <c r="W497" i="2"/>
  <c r="X497" i="2" s="1"/>
  <c r="W116" i="2"/>
  <c r="X116" i="2" s="1"/>
  <c r="W578" i="2"/>
  <c r="X578" i="2" s="1"/>
  <c r="W623" i="2"/>
  <c r="X623" i="2" s="1"/>
  <c r="W383" i="2"/>
  <c r="W44" i="2"/>
  <c r="X44" i="2" s="1"/>
  <c r="W109" i="2"/>
  <c r="W500" i="2"/>
  <c r="X500" i="2" s="1"/>
  <c r="W503" i="2"/>
  <c r="X503" i="2" s="1"/>
  <c r="W150" i="2"/>
  <c r="X150" i="2" s="1"/>
  <c r="W667" i="2"/>
  <c r="X667" i="2" s="1"/>
  <c r="W468" i="2"/>
  <c r="X468" i="2" s="1"/>
  <c r="W173" i="2"/>
  <c r="X173" i="2" s="1"/>
  <c r="W699" i="2"/>
  <c r="W146" i="2"/>
  <c r="X146" i="2" s="1"/>
  <c r="W606" i="2"/>
  <c r="X606" i="2" s="1"/>
  <c r="W135" i="2"/>
  <c r="W637" i="2"/>
  <c r="X637" i="2" s="1"/>
  <c r="W335" i="2"/>
  <c r="X335" i="2" s="1"/>
  <c r="W634" i="2"/>
  <c r="W688" i="2"/>
  <c r="X688" i="2" s="1"/>
  <c r="W509" i="2"/>
  <c r="W437" i="2"/>
  <c r="X437" i="2" s="1"/>
  <c r="W441" i="2"/>
  <c r="X441" i="2" s="1"/>
  <c r="W266" i="2"/>
  <c r="X266" i="2" s="1"/>
  <c r="W267" i="2"/>
  <c r="X267" i="2" s="1"/>
  <c r="W602" i="2"/>
  <c r="X602" i="2" s="1"/>
  <c r="W187" i="2"/>
  <c r="X187" i="2" s="1"/>
  <c r="W141" i="2"/>
  <c r="X141" i="2" s="1"/>
  <c r="W596" i="2"/>
  <c r="X596" i="2" s="1"/>
  <c r="W547" i="2"/>
  <c r="X547" i="2" s="1"/>
  <c r="W448" i="2"/>
  <c r="X448" i="2" s="1"/>
  <c r="W692" i="2"/>
  <c r="X692" i="2" s="1"/>
  <c r="W344" i="2"/>
  <c r="W480" i="2"/>
  <c r="W526" i="2"/>
  <c r="W419" i="2"/>
  <c r="X419" i="2" s="1"/>
  <c r="W271" i="2"/>
  <c r="X271" i="2" s="1"/>
  <c r="W51" i="2"/>
  <c r="X51" i="2" s="1"/>
  <c r="W391" i="2"/>
  <c r="X391" i="2" s="1"/>
  <c r="W693" i="2"/>
  <c r="X693" i="2" s="1"/>
  <c r="W376" i="2"/>
  <c r="X376" i="2" s="1"/>
  <c r="W539" i="2"/>
  <c r="X539" i="2" s="1"/>
  <c r="W13" i="2"/>
  <c r="X13" i="2" s="1"/>
  <c r="W354" i="2"/>
  <c r="X354" i="2" s="1"/>
  <c r="W626" i="2"/>
  <c r="X626" i="2" s="1"/>
  <c r="W69" i="2"/>
  <c r="W308" i="2"/>
  <c r="W255" i="2"/>
  <c r="W487" i="2"/>
  <c r="X487" i="2" s="1"/>
  <c r="W119" i="2"/>
  <c r="X119" i="2" s="1"/>
  <c r="W36" i="2"/>
  <c r="W664" i="2"/>
  <c r="X664" i="2" s="1"/>
  <c r="W625" i="2"/>
  <c r="X625" i="2" s="1"/>
  <c r="W409" i="2"/>
  <c r="X409" i="2" s="1"/>
  <c r="W217" i="2"/>
  <c r="X217" i="2" s="1"/>
  <c r="W678" i="2"/>
  <c r="X678" i="2" s="1"/>
  <c r="W240" i="2"/>
  <c r="W685" i="2"/>
  <c r="X685" i="2" s="1"/>
  <c r="W574" i="2"/>
  <c r="W657" i="2"/>
  <c r="X657" i="2" s="1"/>
  <c r="W301" i="2"/>
  <c r="X301" i="2" s="1"/>
  <c r="W601" i="2"/>
  <c r="X601" i="2" s="1"/>
  <c r="W577" i="2"/>
  <c r="X577" i="2" s="1"/>
  <c r="W183" i="2"/>
  <c r="X183" i="2" s="1"/>
  <c r="W576" i="2"/>
  <c r="X576" i="2" s="1"/>
  <c r="W210" i="2"/>
  <c r="W347" i="2"/>
  <c r="X347" i="2" s="1"/>
  <c r="W368" i="2"/>
  <c r="X368" i="2" s="1"/>
  <c r="W235" i="2"/>
  <c r="W151" i="2"/>
  <c r="X151" i="2" s="1"/>
  <c r="W445" i="2"/>
  <c r="X445" i="2" s="1"/>
  <c r="W658" i="2"/>
  <c r="W565" i="2"/>
  <c r="X565" i="2" s="1"/>
  <c r="W428" i="2"/>
  <c r="X428" i="2" s="1"/>
  <c r="W48" i="2"/>
  <c r="X48" i="2" s="1"/>
  <c r="W186" i="2"/>
  <c r="X186" i="2" s="1"/>
  <c r="W306" i="2"/>
  <c r="W297" i="2"/>
  <c r="W188" i="2"/>
  <c r="X188" i="2" s="1"/>
  <c r="W482" i="2"/>
  <c r="X482" i="2" s="1"/>
  <c r="W370" i="2"/>
  <c r="X370" i="2" s="1"/>
  <c r="W535" i="2"/>
  <c r="X535" i="2" s="1"/>
  <c r="W71" i="2"/>
  <c r="X71" i="2" s="1"/>
  <c r="W527" i="2"/>
  <c r="X527" i="2" s="1"/>
  <c r="W436" i="2"/>
  <c r="X436" i="2" s="1"/>
  <c r="W466" i="2"/>
  <c r="W492" i="2"/>
  <c r="X492" i="2" s="1"/>
  <c r="W394" i="2"/>
  <c r="X394" i="2" s="1"/>
  <c r="W78" i="2"/>
  <c r="X78" i="2" s="1"/>
  <c r="W72" i="2"/>
  <c r="X72" i="2" s="1"/>
  <c r="W524" i="2"/>
  <c r="X524" i="2" s="1"/>
  <c r="W47" i="2"/>
  <c r="X47" i="2" s="1"/>
  <c r="W564" i="2"/>
  <c r="X564" i="2" s="1"/>
  <c r="W93" i="2"/>
  <c r="W304" i="2"/>
  <c r="X304" i="2" s="1"/>
  <c r="W571" i="2"/>
  <c r="X571" i="2" s="1"/>
  <c r="W74" i="2"/>
  <c r="X74" i="2" s="1"/>
  <c r="W215" i="2"/>
  <c r="X215" i="2" s="1"/>
  <c r="W585" i="2"/>
  <c r="X585" i="2" s="1"/>
  <c r="W209" i="2"/>
  <c r="X209" i="2" s="1"/>
  <c r="W168" i="2"/>
  <c r="W32" i="2"/>
  <c r="X32" i="2" s="1"/>
  <c r="W250" i="2"/>
  <c r="X250" i="2" s="1"/>
  <c r="W662" i="2"/>
  <c r="X662" i="2" s="1"/>
  <c r="W408" i="2"/>
  <c r="X408" i="2" s="1"/>
  <c r="W291" i="2"/>
  <c r="X291" i="2" s="1"/>
  <c r="W67" i="2"/>
  <c r="X67" i="2" s="1"/>
  <c r="W395" i="2"/>
  <c r="X395" i="2" s="1"/>
  <c r="W11" i="2"/>
  <c r="X11" i="2" s="1"/>
  <c r="W702" i="2"/>
  <c r="W613" i="2"/>
  <c r="W68" i="2"/>
  <c r="X68" i="2" s="1"/>
  <c r="W179" i="2"/>
  <c r="X179" i="2" s="1"/>
  <c r="W474" i="2"/>
  <c r="X474" i="2" s="1"/>
  <c r="W154" i="2"/>
  <c r="X154" i="2" s="1"/>
  <c r="W283" i="2"/>
  <c r="X283" i="2" s="1"/>
  <c r="W681" i="2"/>
  <c r="X681" i="2" s="1"/>
  <c r="W246" i="2"/>
  <c r="X246" i="2" s="1"/>
  <c r="W292" i="2"/>
  <c r="X292" i="2" s="1"/>
  <c r="W220" i="2"/>
  <c r="X220" i="2" s="1"/>
  <c r="W557" i="2"/>
  <c r="W680" i="2"/>
  <c r="X680" i="2" s="1"/>
  <c r="W683" i="2"/>
  <c r="X683" i="2" s="1"/>
  <c r="W103" i="2"/>
  <c r="W598" i="2"/>
  <c r="W568" i="2"/>
  <c r="X568" i="2" s="1"/>
  <c r="W137" i="2"/>
  <c r="X137" i="2" s="1"/>
  <c r="W548" i="2"/>
  <c r="X548" i="2" s="1"/>
  <c r="W450" i="2"/>
  <c r="X450" i="2" s="1"/>
  <c r="W472" i="2"/>
  <c r="X472" i="2" s="1"/>
  <c r="W112" i="2"/>
  <c r="W34" i="2"/>
  <c r="X34" i="2" s="1"/>
  <c r="W513" i="2"/>
  <c r="X513" i="2" s="1"/>
  <c r="W96" i="2"/>
  <c r="X96" i="2" s="1"/>
  <c r="W337" i="2"/>
  <c r="X337" i="2" s="1"/>
  <c r="W242" i="2"/>
  <c r="X242" i="2" s="1"/>
  <c r="W511" i="2"/>
  <c r="X511" i="2" s="1"/>
  <c r="W560" i="2"/>
  <c r="X560" i="2" s="1"/>
  <c r="W401" i="2"/>
  <c r="X401" i="2" s="1"/>
  <c r="W538" i="2"/>
  <c r="X538" i="2" s="1"/>
  <c r="W285" i="2"/>
  <c r="X285" i="2" s="1"/>
  <c r="W559" i="2"/>
  <c r="X559" i="2" s="1"/>
  <c r="W290" i="2"/>
  <c r="X290" i="2" s="1"/>
  <c r="W42" i="2"/>
  <c r="W621" i="2"/>
  <c r="X621" i="2" s="1"/>
  <c r="W386" i="2"/>
  <c r="W455" i="2"/>
  <c r="X455" i="2" s="1"/>
  <c r="W406" i="2"/>
  <c r="X406" i="2" s="1"/>
  <c r="W611" i="2"/>
  <c r="X611" i="2" s="1"/>
  <c r="W467" i="2"/>
  <c r="X467" i="2" s="1"/>
  <c r="W520" i="2"/>
  <c r="X520" i="2" s="1"/>
  <c r="W604" i="2"/>
  <c r="X604" i="2" s="1"/>
  <c r="W624" i="2"/>
  <c r="W522" i="2"/>
  <c r="W65" i="2"/>
  <c r="X65" i="2" s="1"/>
  <c r="W563" i="2"/>
  <c r="X563" i="2" s="1"/>
  <c r="W418" i="2"/>
  <c r="X418" i="2" s="1"/>
  <c r="W407" i="2"/>
  <c r="X407" i="2" s="1"/>
  <c r="W648" i="2"/>
  <c r="W609" i="2"/>
  <c r="X609" i="2" s="1"/>
  <c r="W181" i="2"/>
  <c r="X181" i="2" s="1"/>
  <c r="W239" i="2"/>
  <c r="X239" i="2" s="1"/>
  <c r="W583" i="2"/>
  <c r="W107" i="2"/>
  <c r="X107" i="2" s="1"/>
  <c r="W126" i="2"/>
  <c r="X126" i="2" s="1"/>
  <c r="W442" i="2"/>
  <c r="X442" i="2" s="1"/>
  <c r="W404" i="2"/>
  <c r="X404" i="2" s="1"/>
  <c r="W322" i="2"/>
  <c r="X322" i="2" s="1"/>
  <c r="W679" i="2"/>
  <c r="X679" i="2" s="1"/>
  <c r="W440" i="2"/>
  <c r="X440" i="2" s="1"/>
  <c r="W94" i="2"/>
  <c r="X94" i="2" s="1"/>
  <c r="W192" i="2"/>
  <c r="X192" i="2" s="1"/>
  <c r="W305" i="2"/>
  <c r="X305" i="2" s="1"/>
  <c r="W193" i="2"/>
  <c r="X193" i="2" s="1"/>
  <c r="W277" i="2"/>
  <c r="X277" i="2" s="1"/>
  <c r="W505" i="2"/>
  <c r="X505" i="2" s="1"/>
  <c r="W363" i="2"/>
  <c r="X363" i="2" s="1"/>
  <c r="W661" i="2"/>
  <c r="X661" i="2" s="1"/>
  <c r="W262" i="2"/>
  <c r="X262" i="2" s="1"/>
  <c r="W352" i="2"/>
  <c r="X352" i="2" s="1"/>
  <c r="W241" i="2"/>
  <c r="X241" i="2" s="1"/>
  <c r="W496" i="2"/>
  <c r="W299" i="2"/>
  <c r="X299" i="2" s="1"/>
  <c r="W650" i="2"/>
  <c r="X650" i="2" s="1"/>
  <c r="W617" i="2"/>
  <c r="X617" i="2" s="1"/>
  <c r="W129" i="2"/>
  <c r="X129" i="2" s="1"/>
  <c r="W377" i="2"/>
  <c r="X377" i="2" s="1"/>
  <c r="W198" i="2"/>
  <c r="W287" i="2"/>
  <c r="X287" i="2" s="1"/>
  <c r="W264" i="2"/>
  <c r="X264" i="2" s="1"/>
  <c r="W73" i="2"/>
  <c r="X73" i="2" s="1"/>
  <c r="W21" i="2"/>
  <c r="X21" i="2" s="1"/>
  <c r="W312" i="2"/>
  <c r="W523" i="2"/>
  <c r="X523" i="2" s="1"/>
  <c r="W28" i="2"/>
  <c r="X28" i="2" s="1"/>
  <c r="W123" i="2"/>
  <c r="X123" i="2" s="1"/>
  <c r="W364" i="2"/>
  <c r="X364" i="2" s="1"/>
  <c r="W390" i="2"/>
  <c r="X390" i="2" s="1"/>
  <c r="W349" i="2"/>
  <c r="W581" i="2"/>
  <c r="X581" i="2" s="1"/>
  <c r="W62" i="2"/>
  <c r="X62" i="2" s="1"/>
  <c r="W552" i="2"/>
  <c r="X552" i="2" s="1"/>
  <c r="W582" i="2"/>
  <c r="X582" i="2" s="1"/>
  <c r="W207" i="2"/>
  <c r="X207" i="2" s="1"/>
  <c r="W273" i="2"/>
  <c r="X273" i="2" s="1"/>
  <c r="W140" i="2"/>
  <c r="W475" i="2"/>
  <c r="X475" i="2" s="1"/>
  <c r="W498" i="2"/>
  <c r="X498" i="2" s="1"/>
  <c r="W695" i="2"/>
  <c r="X695" i="2" s="1"/>
  <c r="W590" i="2"/>
  <c r="X590" i="2" s="1"/>
  <c r="W438" i="2"/>
  <c r="W165" i="2"/>
  <c r="X165" i="2" s="1"/>
  <c r="W15" i="2"/>
  <c r="X15" i="2" s="1"/>
  <c r="W381" i="2"/>
  <c r="X381" i="2" s="1"/>
  <c r="W630" i="2"/>
  <c r="X630" i="2" s="1"/>
  <c r="W495" i="2"/>
  <c r="X495" i="2" s="1"/>
  <c r="W384" i="2"/>
  <c r="W205" i="2"/>
  <c r="W14" i="2"/>
  <c r="X14" i="2" s="1"/>
  <c r="W403" i="2"/>
  <c r="X403" i="2" s="1"/>
  <c r="W268" i="2"/>
  <c r="X268" i="2" s="1"/>
  <c r="W687" i="2"/>
  <c r="X687" i="2" s="1"/>
  <c r="W310" i="2"/>
  <c r="X310" i="2" s="1"/>
  <c r="W431" i="2"/>
  <c r="W689" i="2"/>
  <c r="W620" i="2"/>
  <c r="X620" i="2" s="1"/>
  <c r="W512" i="2"/>
  <c r="X512" i="2" s="1"/>
  <c r="W476" i="2"/>
  <c r="X476" i="2" s="1"/>
  <c r="W175" i="2"/>
  <c r="X175" i="2" s="1"/>
  <c r="W654" i="2"/>
  <c r="X654" i="2" s="1"/>
  <c r="W422" i="2"/>
  <c r="X422" i="2" s="1"/>
  <c r="W254" i="2"/>
  <c r="X254" i="2" s="1"/>
  <c r="W629" i="2"/>
  <c r="X629" i="2" s="1"/>
  <c r="W616" i="2"/>
  <c r="X616" i="2" s="1"/>
  <c r="W341" i="2"/>
  <c r="X341" i="2" s="1"/>
  <c r="W469" i="2"/>
  <c r="X469" i="2" s="1"/>
  <c r="W691" i="2"/>
  <c r="X691" i="2" s="1"/>
  <c r="W493" i="2"/>
  <c r="X493" i="2" s="1"/>
  <c r="W362" i="2"/>
  <c r="X362" i="2" s="1"/>
  <c r="W525" i="2"/>
  <c r="AL139" i="2" s="1"/>
  <c r="W221" i="2"/>
  <c r="X221" i="2" s="1"/>
  <c r="W610" i="2"/>
  <c r="X610" i="2" s="1"/>
  <c r="W417" i="2"/>
  <c r="X417" i="2" s="1"/>
  <c r="W603" i="2"/>
  <c r="X603" i="2" s="1"/>
  <c r="W484" i="2"/>
  <c r="X484" i="2" s="1"/>
  <c r="W336" i="2"/>
  <c r="X336" i="2" s="1"/>
  <c r="W599" i="2"/>
  <c r="W501" i="2"/>
  <c r="W144" i="2"/>
  <c r="X144" i="2" s="1"/>
  <c r="W579" i="2"/>
  <c r="X579" i="2" s="1"/>
  <c r="W265" i="2"/>
  <c r="X265" i="2" s="1"/>
  <c r="W380" i="2"/>
  <c r="X380" i="2" s="1"/>
  <c r="W122" i="2"/>
  <c r="X122" i="2" s="1"/>
  <c r="W427" i="2"/>
  <c r="X427" i="2" s="1"/>
  <c r="W225" i="2"/>
  <c r="X225" i="2" s="1"/>
  <c r="W424" i="2"/>
  <c r="X424" i="2" s="1"/>
  <c r="W572" i="2"/>
  <c r="W253" i="2"/>
  <c r="X253" i="2" s="1"/>
  <c r="W177" i="2"/>
  <c r="X177" i="2" s="1"/>
  <c r="W433" i="2"/>
  <c r="X433" i="2" s="1"/>
  <c r="W204" i="2"/>
  <c r="X204" i="2" s="1"/>
  <c r="W203" i="2"/>
  <c r="X203" i="2" s="1"/>
  <c r="W393" i="2"/>
  <c r="W270" i="2"/>
  <c r="X270" i="2" s="1"/>
  <c r="W327" i="2"/>
  <c r="X327" i="2" s="1"/>
  <c r="W506" i="2"/>
  <c r="X506" i="2" s="1"/>
  <c r="W201" i="2"/>
  <c r="W461" i="2"/>
  <c r="X461" i="2" s="1"/>
  <c r="W286" i="2"/>
  <c r="X286" i="2" s="1"/>
  <c r="W375" i="2"/>
  <c r="W502" i="2"/>
  <c r="W139" i="2"/>
  <c r="W470" i="2"/>
  <c r="X470" i="2" s="1"/>
  <c r="W553" i="2"/>
  <c r="X553" i="2" s="1"/>
  <c r="W202" i="2"/>
  <c r="W196" i="2"/>
  <c r="X196" i="2" s="1"/>
  <c r="W52" i="2"/>
  <c r="X52" i="2" s="1"/>
  <c r="W27" i="2"/>
  <c r="X27" i="2" s="1"/>
  <c r="W91" i="2"/>
  <c r="W237" i="2"/>
  <c r="X237" i="2" s="1"/>
  <c r="W550" i="2"/>
  <c r="W516" i="2"/>
  <c r="X516" i="2" s="1"/>
  <c r="W90" i="2"/>
  <c r="W49" i="2"/>
  <c r="X49" i="2" s="1"/>
  <c r="W387" i="2"/>
  <c r="W125" i="2"/>
  <c r="X125" i="2" s="1"/>
  <c r="W644" i="2"/>
  <c r="X644" i="2" s="1"/>
  <c r="W446" i="2"/>
  <c r="X446" i="2" s="1"/>
  <c r="W274" i="2"/>
  <c r="W136" i="2"/>
  <c r="X136" i="2" s="1"/>
  <c r="W451" i="2"/>
  <c r="X451" i="2" s="1"/>
  <c r="W191" i="2"/>
  <c r="X191" i="2" s="1"/>
  <c r="W45" i="2"/>
  <c r="X45" i="2" s="1"/>
  <c r="W279" i="2"/>
  <c r="W20" i="2"/>
  <c r="X20" i="2" s="1"/>
  <c r="W216" i="2"/>
  <c r="X216" i="2" s="1"/>
  <c r="W226" i="2"/>
  <c r="X226" i="2" s="1"/>
  <c r="W35" i="2"/>
  <c r="X35" i="2" s="1"/>
  <c r="W663" i="2"/>
  <c r="W486" i="2"/>
  <c r="X486" i="2" s="1"/>
  <c r="W81" i="2"/>
  <c r="W236" i="2"/>
  <c r="X236" i="2" s="1"/>
  <c r="W243" i="2"/>
  <c r="X243" i="2" s="1"/>
  <c r="W281" i="2"/>
  <c r="W331" i="2"/>
  <c r="X331" i="2" s="1"/>
  <c r="W612" i="2"/>
  <c r="X612" i="2" s="1"/>
  <c r="W373" i="2"/>
  <c r="W244" i="2"/>
  <c r="X244" i="2" s="1"/>
  <c r="W397" i="2"/>
  <c r="W566" i="2"/>
  <c r="X566" i="2" s="1"/>
  <c r="W143" i="2"/>
  <c r="X143" i="2" s="1"/>
  <c r="W411" i="2"/>
  <c r="X411" i="2" s="1"/>
  <c r="W184" i="2"/>
  <c r="W189" i="2"/>
  <c r="W392" i="2"/>
  <c r="X392" i="2" s="1"/>
  <c r="W567" i="2"/>
  <c r="X567" i="2" s="1"/>
  <c r="W546" i="2"/>
  <c r="X546" i="2" s="1"/>
  <c r="W172" i="2"/>
  <c r="X172" i="2" s="1"/>
  <c r="W317" i="2"/>
  <c r="X317" i="2" s="1"/>
  <c r="W108" i="2"/>
  <c r="X108" i="2" s="1"/>
  <c r="W489" i="2"/>
  <c r="X489" i="2" s="1"/>
  <c r="W302" i="2"/>
  <c r="X302" i="2" s="1"/>
  <c r="W477" i="2"/>
  <c r="X477" i="2" s="1"/>
  <c r="W272" i="2"/>
  <c r="X272" i="2" s="1"/>
  <c r="W518" i="2"/>
  <c r="X518" i="2" s="1"/>
  <c r="W543" i="2"/>
  <c r="X543" i="2" s="1"/>
  <c r="W413" i="2"/>
  <c r="X413" i="2" s="1"/>
  <c r="W17" i="2"/>
  <c r="X17" i="2" s="1"/>
  <c r="W282" i="2"/>
  <c r="X282" i="2" s="1"/>
  <c r="W54" i="2"/>
  <c r="X54" i="2" s="1"/>
  <c r="W82" i="2"/>
  <c r="X82" i="2" s="1"/>
  <c r="W70" i="2"/>
  <c r="W473" i="2"/>
  <c r="X473" i="2" s="1"/>
  <c r="W456" i="2"/>
  <c r="X456" i="2" s="1"/>
  <c r="W64" i="2"/>
  <c r="X64" i="2" s="1"/>
  <c r="W106" i="2"/>
  <c r="W396" i="2"/>
  <c r="W605" i="2"/>
  <c r="W247" i="2"/>
  <c r="X247" i="2" s="1"/>
  <c r="W529" i="2"/>
  <c r="AL239" i="2" s="1"/>
  <c r="W219" i="2"/>
  <c r="X219" i="2" s="1"/>
  <c r="W147" i="2"/>
  <c r="X147" i="2" s="1"/>
  <c r="W224" i="2"/>
  <c r="X224" i="2" s="1"/>
  <c r="W357" i="2"/>
  <c r="X357" i="2" s="1"/>
  <c r="W405" i="2"/>
  <c r="X405" i="2" s="1"/>
  <c r="W570" i="2"/>
  <c r="X570" i="2" s="1"/>
  <c r="W238" i="2"/>
  <c r="X238" i="2" s="1"/>
  <c r="W102" i="2"/>
  <c r="X102" i="2" s="1"/>
  <c r="W233" i="2"/>
  <c r="X233" i="2" s="1"/>
  <c r="W458" i="2"/>
  <c r="X458" i="2" s="1"/>
  <c r="W631" i="2"/>
  <c r="X631" i="2" s="1"/>
  <c r="W537" i="2"/>
  <c r="X537" i="2" s="1"/>
  <c r="W642" i="2"/>
  <c r="W659" i="2"/>
  <c r="X659" i="2" s="1"/>
  <c r="W353" i="2"/>
  <c r="W619" i="2"/>
  <c r="X619" i="2" s="1"/>
  <c r="W314" i="2"/>
  <c r="X314" i="2" s="1"/>
  <c r="W665" i="2"/>
  <c r="X665" i="2" s="1"/>
  <c r="W426" i="2"/>
  <c r="X426" i="2" s="1"/>
  <c r="W464" i="2"/>
  <c r="X464" i="2" s="1"/>
  <c r="W275" i="2"/>
  <c r="X275" i="2" s="1"/>
  <c r="W705" i="2"/>
  <c r="X705" i="2" s="1"/>
  <c r="W333" i="2"/>
  <c r="X333" i="2" s="1"/>
  <c r="W89" i="2"/>
  <c r="X89" i="2" s="1"/>
  <c r="W31" i="2"/>
  <c r="X31" i="2" s="1"/>
  <c r="W37" i="2"/>
  <c r="X37" i="2" s="1"/>
  <c r="W101" i="2"/>
  <c r="X101" i="2" s="1"/>
  <c r="W668" i="2"/>
  <c r="X668" i="2" s="1"/>
  <c r="W185" i="2"/>
  <c r="X185" i="2" s="1"/>
  <c r="W88" i="2"/>
  <c r="X88" i="2" s="1"/>
  <c r="W16" i="2"/>
  <c r="X16" i="2" s="1"/>
  <c r="W360" i="2"/>
  <c r="X360" i="2" s="1"/>
  <c r="W701" i="2"/>
  <c r="X701" i="2" s="1"/>
  <c r="W300" i="2"/>
  <c r="X300" i="2" s="1"/>
  <c r="W234" i="2"/>
  <c r="X234" i="2" s="1"/>
  <c r="W697" i="2"/>
  <c r="X697" i="2" s="1"/>
  <c r="W504" i="2"/>
  <c r="X504" i="2" s="1"/>
  <c r="W586" i="2"/>
  <c r="X586" i="2" s="1"/>
  <c r="W87" i="2"/>
  <c r="X87" i="2" s="1"/>
  <c r="W12" i="2"/>
  <c r="X12" i="2" s="1"/>
  <c r="W180" i="2"/>
  <c r="W703" i="2"/>
  <c r="W76" i="2"/>
  <c r="X76" i="2" s="1"/>
  <c r="W269" i="2"/>
  <c r="X269" i="2" s="1"/>
  <c r="W149" i="2"/>
  <c r="X149" i="2" s="1"/>
  <c r="W132" i="2"/>
  <c r="X132" i="2" s="1"/>
  <c r="W26" i="2"/>
  <c r="W113" i="2"/>
  <c r="X113" i="2" s="1"/>
  <c r="W33" i="2"/>
  <c r="X33" i="2" s="1"/>
  <c r="W111" i="2"/>
  <c r="X111" i="2" s="1"/>
  <c r="W85" i="2"/>
  <c r="X85" i="2" s="1"/>
  <c r="W303" i="2"/>
  <c r="X303" i="2" s="1"/>
  <c r="W212" i="2"/>
  <c r="X212" i="2" s="1"/>
  <c r="W561" i="2"/>
  <c r="W545" i="2"/>
  <c r="X545" i="2" s="1"/>
  <c r="W248" i="2"/>
  <c r="X248" i="2" s="1"/>
  <c r="W259" i="2"/>
  <c r="X259" i="2" s="1"/>
  <c r="W134" i="2"/>
  <c r="X134" i="2" s="1"/>
  <c r="W97" i="2"/>
  <c r="X97" i="2" s="1"/>
  <c r="W481" i="2"/>
  <c r="X481" i="2" s="1"/>
  <c r="W355" i="2"/>
  <c r="X355" i="2" s="1"/>
  <c r="W66" i="2"/>
  <c r="X66" i="2" s="1"/>
  <c r="W556" i="2"/>
  <c r="X556" i="2" s="1"/>
  <c r="W159" i="2"/>
  <c r="X159" i="2" s="1"/>
  <c r="W465" i="2"/>
  <c r="X465" i="2" s="1"/>
  <c r="W670" i="2"/>
  <c r="X670" i="2" s="1"/>
  <c r="W29" i="2"/>
  <c r="X29" i="2" s="1"/>
  <c r="W672" i="2"/>
  <c r="X672" i="2" s="1"/>
  <c r="W700" i="2"/>
  <c r="X700" i="2" s="1"/>
  <c r="W385" i="2"/>
  <c r="X385" i="2" s="1"/>
  <c r="W359" i="2"/>
  <c r="X359" i="2" s="1"/>
  <c r="W324" i="2"/>
  <c r="X324" i="2" s="1"/>
  <c r="W79" i="2"/>
  <c r="X79" i="2" s="1"/>
  <c r="W429" i="2"/>
  <c r="X429" i="2" s="1"/>
  <c r="W320" i="2"/>
  <c r="W182" i="2"/>
  <c r="X182" i="2" s="1"/>
  <c r="W278" i="2"/>
  <c r="X278" i="2" s="1"/>
  <c r="W30" i="2"/>
  <c r="X30" i="2" s="1"/>
  <c r="W197" i="2"/>
  <c r="X197" i="2" s="1"/>
  <c r="W332" i="2"/>
  <c r="X332" i="2" s="1"/>
  <c r="W677" i="2"/>
  <c r="X677" i="2" s="1"/>
  <c r="W100" i="2"/>
  <c r="X100" i="2" s="1"/>
  <c r="W319" i="2"/>
  <c r="X319" i="2" s="1"/>
  <c r="W228" i="2"/>
  <c r="X228" i="2" s="1"/>
  <c r="W627" i="2"/>
  <c r="X627" i="2" s="1"/>
  <c r="W156" i="2"/>
  <c r="X156" i="2" s="1"/>
  <c r="W288" i="2"/>
  <c r="X288" i="2" s="1"/>
  <c r="W63" i="2"/>
  <c r="X63" i="2" s="1"/>
  <c r="W531" i="2"/>
  <c r="X531" i="2" s="1"/>
  <c r="W321" i="2"/>
  <c r="W402" i="2"/>
  <c r="X402" i="2" s="1"/>
  <c r="W587" i="2"/>
  <c r="X587" i="2" s="1"/>
  <c r="W338" i="2"/>
  <c r="X338" i="2" s="1"/>
  <c r="W200" i="2"/>
  <c r="X200" i="2" s="1"/>
  <c r="W655" i="2"/>
  <c r="X655" i="2" s="1"/>
  <c r="W261" i="2"/>
  <c r="X261" i="2" s="1"/>
  <c r="W155" i="2"/>
  <c r="X155" i="2" s="1"/>
  <c r="W276" i="2"/>
  <c r="X276" i="2" s="1"/>
  <c r="W194" i="2"/>
  <c r="X194" i="2" s="1"/>
  <c r="W231" i="2"/>
  <c r="X231" i="2" s="1"/>
  <c r="W39" i="2"/>
  <c r="X39" i="2" s="1"/>
  <c r="W643" i="2"/>
  <c r="X643" i="2" s="1"/>
  <c r="W515" i="2"/>
  <c r="X515" i="2" s="1"/>
  <c r="W366" i="2"/>
  <c r="X366" i="2" s="1"/>
  <c r="W263" i="2"/>
  <c r="X263" i="2" s="1"/>
  <c r="W491" i="2"/>
  <c r="X491" i="2" s="1"/>
  <c r="W77" i="2"/>
  <c r="W171" i="2"/>
  <c r="X171" i="2" s="1"/>
  <c r="W114" i="2"/>
  <c r="X114" i="2" s="1"/>
  <c r="W614" i="2"/>
  <c r="X614" i="2" s="1"/>
  <c r="W10" i="2"/>
  <c r="X10" i="2" s="1"/>
  <c r="W379" i="2"/>
  <c r="X379" i="2" s="1"/>
  <c r="W348" i="2"/>
  <c r="X348" i="2" s="1"/>
  <c r="W55" i="2"/>
  <c r="X55" i="2" s="1"/>
  <c r="W517" i="2"/>
  <c r="X517" i="2" s="1"/>
  <c r="W575" i="2"/>
  <c r="X575" i="2" s="1"/>
  <c r="W607" i="2"/>
  <c r="X607" i="2" s="1"/>
  <c r="W671" i="2"/>
  <c r="X671" i="2" s="1"/>
  <c r="W199" i="2"/>
  <c r="X199" i="2" s="1"/>
  <c r="W554" i="2"/>
  <c r="X554" i="2" s="1"/>
  <c r="W99" i="2"/>
  <c r="X99" i="2" s="1"/>
  <c r="W618" i="2"/>
  <c r="X618" i="2" s="1"/>
  <c r="W130" i="2"/>
  <c r="W256" i="2"/>
  <c r="W508" i="2"/>
  <c r="X508" i="2" s="1"/>
  <c r="W542" i="2"/>
  <c r="X542" i="2" s="1"/>
  <c r="W365" i="2"/>
  <c r="X365" i="2" s="1"/>
  <c r="W584" i="2"/>
  <c r="X584" i="2" s="1"/>
  <c r="W589" i="2"/>
  <c r="W534" i="2"/>
  <c r="X534" i="2" s="1"/>
  <c r="W536" i="2"/>
  <c r="X536" i="2" s="1"/>
  <c r="W551" i="2"/>
  <c r="X551" i="2" s="1"/>
  <c r="W257" i="2"/>
  <c r="X257" i="2" s="1"/>
  <c r="W83" i="2"/>
  <c r="X83" i="2" s="1"/>
  <c r="BZ46" i="2"/>
  <c r="S29" i="147" s="1"/>
  <c r="BY46" i="2"/>
  <c r="R29" i="147" s="1"/>
  <c r="BX46" i="2"/>
  <c r="Q29" i="147" s="1"/>
  <c r="BW46" i="2"/>
  <c r="P29" i="147" s="1"/>
  <c r="BV46" i="2"/>
  <c r="O29" i="147" s="1"/>
  <c r="BU46" i="2"/>
  <c r="N29" i="147" s="1"/>
  <c r="BT46" i="2"/>
  <c r="M29" i="147" s="1"/>
  <c r="BS46" i="2"/>
  <c r="L29" i="147" s="1"/>
  <c r="BR46" i="2"/>
  <c r="K29" i="147" s="1"/>
  <c r="BQ46" i="2"/>
  <c r="J29" i="147" s="1"/>
  <c r="BP46" i="2"/>
  <c r="I29" i="147" s="1"/>
  <c r="BO46" i="2"/>
  <c r="H29" i="147" s="1"/>
  <c r="BN46" i="2"/>
  <c r="G29" i="147" s="1"/>
  <c r="BM46" i="2"/>
  <c r="F29" i="147" s="1"/>
  <c r="Y438" i="2"/>
  <c r="Y436" i="2"/>
  <c r="Y165" i="2"/>
  <c r="Y43" i="2"/>
  <c r="Y466" i="2"/>
  <c r="Y15" i="2"/>
  <c r="E18" i="173" s="1"/>
  <c r="Y41" i="2"/>
  <c r="Y21" i="2"/>
  <c r="Y381" i="2"/>
  <c r="Y630" i="2"/>
  <c r="Y495" i="2"/>
  <c r="Y384" i="2"/>
  <c r="Y205" i="2"/>
  <c r="Y14" i="2"/>
  <c r="Y403" i="2"/>
  <c r="Y646" i="2"/>
  <c r="Y312" i="2"/>
  <c r="Y268" i="2"/>
  <c r="Y457" i="2"/>
  <c r="Y687" i="2"/>
  <c r="Y310" i="2"/>
  <c r="Y695" i="2"/>
  <c r="Y431" i="2"/>
  <c r="Y689" i="2"/>
  <c r="Y620" i="2"/>
  <c r="Y590" i="2"/>
  <c r="Y512" i="2"/>
  <c r="Y476" i="2"/>
  <c r="Y175" i="2"/>
  <c r="Y654" i="2"/>
  <c r="Y422" i="2"/>
  <c r="Y254" i="2"/>
  <c r="Y361" i="2"/>
  <c r="Y497" i="2"/>
  <c r="Y629" i="2"/>
  <c r="Y616" i="2"/>
  <c r="Y341" i="2"/>
  <c r="Y492" i="2"/>
  <c r="Y469" i="2"/>
  <c r="Y691" i="2"/>
  <c r="Y493" i="2"/>
  <c r="Y362" i="2"/>
  <c r="Y525" i="2"/>
  <c r="Y221" i="2"/>
  <c r="E11" i="172" s="1"/>
  <c r="Y610" i="2"/>
  <c r="Y417" i="2"/>
  <c r="Y603" i="2"/>
  <c r="Y484" i="2"/>
  <c r="Y284" i="2"/>
  <c r="Y336" i="2"/>
  <c r="Y599" i="2"/>
  <c r="Y501" i="2"/>
  <c r="Y144" i="2"/>
  <c r="Y579" i="2"/>
  <c r="Y265" i="2"/>
  <c r="Y380" i="2"/>
  <c r="Y122" i="2"/>
  <c r="Y427" i="2"/>
  <c r="Y225" i="2"/>
  <c r="Y424" i="2"/>
  <c r="Y572" i="2"/>
  <c r="Y253" i="2"/>
  <c r="Y177" i="2"/>
  <c r="Y433" i="2"/>
  <c r="Y28" i="2"/>
  <c r="Y390" i="2"/>
  <c r="Y582" i="2"/>
  <c r="Y193" i="2"/>
  <c r="Y42" i="2"/>
  <c r="E17" i="164" s="1"/>
  <c r="Y621" i="2"/>
  <c r="Y34" i="2"/>
  <c r="Y47" i="2"/>
  <c r="E7" i="175" s="1"/>
  <c r="Y74" i="2"/>
  <c r="Y51" i="2"/>
  <c r="Y437" i="2"/>
  <c r="Y138" i="2"/>
  <c r="Y252" i="2"/>
  <c r="BZ45" i="2"/>
  <c r="S26" i="147" s="1"/>
  <c r="BY45" i="2"/>
  <c r="R26" i="147" s="1"/>
  <c r="BX45" i="2"/>
  <c r="Q26" i="147" s="1"/>
  <c r="BW45" i="2"/>
  <c r="P26" i="147" s="1"/>
  <c r="BV45" i="2"/>
  <c r="O26" i="147" s="1"/>
  <c r="BU45" i="2"/>
  <c r="N26" i="147" s="1"/>
  <c r="BT45" i="2"/>
  <c r="M26" i="147" s="1"/>
  <c r="BS45" i="2"/>
  <c r="L26" i="147" s="1"/>
  <c r="BR45" i="2"/>
  <c r="K26" i="147" s="1"/>
  <c r="BQ45" i="2"/>
  <c r="J26" i="147" s="1"/>
  <c r="BP45" i="2"/>
  <c r="I26" i="147" s="1"/>
  <c r="BO45" i="2"/>
  <c r="H26" i="147" s="1"/>
  <c r="BN45" i="2"/>
  <c r="G26" i="147" s="1"/>
  <c r="BM45" i="2"/>
  <c r="F26" i="147" s="1"/>
  <c r="Y236" i="2"/>
  <c r="Y243" i="2"/>
  <c r="Y281" i="2"/>
  <c r="Y331" i="2"/>
  <c r="Y81" i="2"/>
  <c r="Y612" i="2"/>
  <c r="Y285" i="2"/>
  <c r="Y103" i="2"/>
  <c r="E36" i="158" s="1"/>
  <c r="Y373" i="2"/>
  <c r="Y377" i="2"/>
  <c r="Y244" i="2"/>
  <c r="Y397" i="2"/>
  <c r="Y566" i="2"/>
  <c r="Y696" i="2"/>
  <c r="Y143" i="2"/>
  <c r="Y411" i="2"/>
  <c r="Y198" i="2"/>
  <c r="Y184" i="2"/>
  <c r="Y189" i="2"/>
  <c r="Y344" i="2"/>
  <c r="Y559" i="2"/>
  <c r="E14" i="161" s="1"/>
  <c r="Y392" i="2"/>
  <c r="Y287" i="2"/>
  <c r="Y567" i="2"/>
  <c r="Y546" i="2"/>
  <c r="Y172" i="2"/>
  <c r="Y317" i="2"/>
  <c r="Y521" i="2"/>
  <c r="Y108" i="2"/>
  <c r="Y489" i="2"/>
  <c r="Y302" i="2"/>
  <c r="Y477" i="2"/>
  <c r="Y272" i="2"/>
  <c r="Y518" i="2"/>
  <c r="Y543" i="2"/>
  <c r="Y413" i="2"/>
  <c r="Y17" i="2"/>
  <c r="Y282" i="2"/>
  <c r="Y54" i="2"/>
  <c r="Y91" i="2"/>
  <c r="Y496" i="2"/>
  <c r="Y585" i="2"/>
  <c r="Y209" i="2"/>
  <c r="Y485" i="2"/>
  <c r="Y410" i="2"/>
  <c r="Y453" i="2"/>
  <c r="BZ44" i="2"/>
  <c r="S22" i="147" s="1"/>
  <c r="BY44" i="2"/>
  <c r="R22" i="147" s="1"/>
  <c r="BX44" i="2"/>
  <c r="Q22" i="147" s="1"/>
  <c r="BW44" i="2"/>
  <c r="P22" i="147" s="1"/>
  <c r="BV44" i="2"/>
  <c r="O22" i="147" s="1"/>
  <c r="BU44" i="2"/>
  <c r="N22" i="147" s="1"/>
  <c r="BT44" i="2"/>
  <c r="M22" i="147" s="1"/>
  <c r="BS44" i="2"/>
  <c r="L22" i="147" s="1"/>
  <c r="BR44" i="2"/>
  <c r="K22" i="147" s="1"/>
  <c r="BQ44" i="2"/>
  <c r="J22" i="147" s="1"/>
  <c r="BP44" i="2"/>
  <c r="I22" i="147" s="1"/>
  <c r="BO44" i="2"/>
  <c r="H22" i="147" s="1"/>
  <c r="BN44" i="2"/>
  <c r="G22" i="147" s="1"/>
  <c r="BM44" i="2"/>
  <c r="F22" i="147" s="1"/>
  <c r="Y681" i="2"/>
  <c r="Y35" i="2"/>
  <c r="Y87" i="2"/>
  <c r="E30" i="160" s="1"/>
  <c r="Y538" i="2"/>
  <c r="Y46" i="2"/>
  <c r="E37" i="143" s="1"/>
  <c r="Y353" i="2"/>
  <c r="Y246" i="2"/>
  <c r="Y292" i="2"/>
  <c r="Y12" i="2"/>
  <c r="Y180" i="2"/>
  <c r="Y626" i="2"/>
  <c r="Y129" i="2"/>
  <c r="Y703" i="2"/>
  <c r="Y76" i="2"/>
  <c r="E12" i="150" s="1"/>
  <c r="Y269" i="2"/>
  <c r="Y149" i="2"/>
  <c r="Y132" i="2"/>
  <c r="Y26" i="2"/>
  <c r="Y113" i="2"/>
  <c r="Y33" i="2"/>
  <c r="Y233" i="2"/>
  <c r="Y631" i="2"/>
  <c r="Y473" i="2"/>
  <c r="Y624" i="2"/>
  <c r="BZ43" i="2"/>
  <c r="S27" i="147" s="1"/>
  <c r="BY43" i="2"/>
  <c r="R27" i="147" s="1"/>
  <c r="BX43" i="2"/>
  <c r="Q27" i="147" s="1"/>
  <c r="BW43" i="2"/>
  <c r="P27" i="147" s="1"/>
  <c r="BV43" i="2"/>
  <c r="O27" i="147" s="1"/>
  <c r="BU43" i="2"/>
  <c r="N27" i="147" s="1"/>
  <c r="BT43" i="2"/>
  <c r="M27" i="147" s="1"/>
  <c r="BS43" i="2"/>
  <c r="L27" i="147" s="1"/>
  <c r="BR43" i="2"/>
  <c r="K27" i="147" s="1"/>
  <c r="BQ43" i="2"/>
  <c r="J27" i="147" s="1"/>
  <c r="BP43" i="2"/>
  <c r="I27" i="147" s="1"/>
  <c r="BO43" i="2"/>
  <c r="H27" i="147" s="1"/>
  <c r="BN43" i="2"/>
  <c r="G27" i="147" s="1"/>
  <c r="BM43" i="2"/>
  <c r="F27" i="147" s="1"/>
  <c r="Y480" i="2"/>
  <c r="Y229" i="2"/>
  <c r="Y598" i="2"/>
  <c r="Y470" i="2"/>
  <c r="Y264" i="2"/>
  <c r="Y139" i="2"/>
  <c r="Y553" i="2"/>
  <c r="Y202" i="2"/>
  <c r="Y475" i="2"/>
  <c r="Y196" i="2"/>
  <c r="Y679" i="2"/>
  <c r="Y52" i="2"/>
  <c r="Y27" i="2"/>
  <c r="Y237" i="2"/>
  <c r="Y550" i="2"/>
  <c r="Y516" i="2"/>
  <c r="Y674" i="2"/>
  <c r="Y90" i="2"/>
  <c r="Y73" i="2"/>
  <c r="Y49" i="2"/>
  <c r="Y211" i="2"/>
  <c r="Y568" i="2"/>
  <c r="Y387" i="2"/>
  <c r="Y125" i="2"/>
  <c r="Y644" i="2"/>
  <c r="Y446" i="2"/>
  <c r="Y274" i="2"/>
  <c r="Y136" i="2"/>
  <c r="Y451" i="2"/>
  <c r="Y191" i="2"/>
  <c r="Y45" i="2"/>
  <c r="Y279" i="2"/>
  <c r="Y20" i="2"/>
  <c r="Y216" i="2"/>
  <c r="Y226" i="2"/>
  <c r="Y663" i="2"/>
  <c r="Y486" i="2"/>
  <c r="Y450" i="2"/>
  <c r="Y472" i="2"/>
  <c r="Y168" i="2"/>
  <c r="Y151" i="2"/>
  <c r="Y596" i="2"/>
  <c r="Y547" i="2"/>
  <c r="Y160" i="2"/>
  <c r="Y190" i="2"/>
  <c r="Y420" i="2"/>
  <c r="Y57" i="2"/>
  <c r="E29" i="170" s="1"/>
  <c r="Y649" i="2"/>
  <c r="BZ42" i="2"/>
  <c r="S12" i="147" s="1"/>
  <c r="BY42" i="2"/>
  <c r="R12" i="147" s="1"/>
  <c r="BX42" i="2"/>
  <c r="Q12" i="147" s="1"/>
  <c r="BW42" i="2"/>
  <c r="P12" i="147" s="1"/>
  <c r="BV42" i="2"/>
  <c r="O12" i="147" s="1"/>
  <c r="BU42" i="2"/>
  <c r="N12" i="147" s="1"/>
  <c r="BT42" i="2"/>
  <c r="M12" i="147" s="1"/>
  <c r="BS42" i="2"/>
  <c r="L12" i="147" s="1"/>
  <c r="BR42" i="2"/>
  <c r="K12" i="147" s="1"/>
  <c r="BQ42" i="2"/>
  <c r="J12" i="147" s="1"/>
  <c r="BP42" i="2"/>
  <c r="I12" i="147" s="1"/>
  <c r="BO42" i="2"/>
  <c r="H12" i="147" s="1"/>
  <c r="BN42" i="2"/>
  <c r="G12" i="147" s="1"/>
  <c r="BM42" i="2"/>
  <c r="F12" i="147" s="1"/>
  <c r="Y591" i="2"/>
  <c r="Y206" i="2"/>
  <c r="Y153" i="2"/>
  <c r="Y639" i="2"/>
  <c r="Y40" i="2"/>
  <c r="E18" i="170" s="1"/>
  <c r="Y653" i="2"/>
  <c r="Y636" i="2"/>
  <c r="Y684" i="2"/>
  <c r="Y311" i="2"/>
  <c r="E31" i="170" s="1"/>
  <c r="Y356" i="2"/>
  <c r="Y635" i="2"/>
  <c r="Y651" i="2"/>
  <c r="Y454" i="2"/>
  <c r="Y128" i="2"/>
  <c r="Y533" i="2"/>
  <c r="Y325" i="2"/>
  <c r="Y507" i="2"/>
  <c r="Y430" i="2"/>
  <c r="Y169" i="2"/>
  <c r="Y444" i="2"/>
  <c r="Y84" i="2"/>
  <c r="Y510" i="2"/>
  <c r="Y313" i="2"/>
  <c r="Y133" i="2"/>
  <c r="Y346" i="2"/>
  <c r="Y488" i="2"/>
  <c r="Y425" i="2"/>
  <c r="Y58" i="2"/>
  <c r="Y638" i="2"/>
  <c r="Y592" i="2"/>
  <c r="Y223" i="2"/>
  <c r="Y50" i="2"/>
  <c r="Y60" i="2"/>
  <c r="Y540" i="2"/>
  <c r="Y615" i="2"/>
  <c r="Y388" i="2"/>
  <c r="Y382" i="2"/>
  <c r="BZ41" i="2"/>
  <c r="S33" i="147" s="1"/>
  <c r="BY41" i="2"/>
  <c r="R33" i="147" s="1"/>
  <c r="BX41" i="2"/>
  <c r="Q33" i="147" s="1"/>
  <c r="BW41" i="2"/>
  <c r="P33" i="147" s="1"/>
  <c r="BV41" i="2"/>
  <c r="O33" i="147" s="1"/>
  <c r="BU41" i="2"/>
  <c r="N33" i="147" s="1"/>
  <c r="BT41" i="2"/>
  <c r="M33" i="147" s="1"/>
  <c r="BS41" i="2"/>
  <c r="L33" i="147" s="1"/>
  <c r="BR41" i="2"/>
  <c r="K33" i="147" s="1"/>
  <c r="BQ41" i="2"/>
  <c r="J33" i="147" s="1"/>
  <c r="BP41" i="2"/>
  <c r="I33" i="147" s="1"/>
  <c r="BO41" i="2"/>
  <c r="H33" i="147" s="1"/>
  <c r="BN41" i="2"/>
  <c r="G33" i="147" s="1"/>
  <c r="BM41" i="2"/>
  <c r="F33" i="147" s="1"/>
  <c r="Y255" i="2"/>
  <c r="Y112" i="2"/>
  <c r="Y150" i="2"/>
  <c r="Y513" i="2"/>
  <c r="Y667" i="2"/>
  <c r="Y468" i="2"/>
  <c r="Y96" i="2"/>
  <c r="Y337" i="2"/>
  <c r="Y242" i="2"/>
  <c r="Y511" i="2"/>
  <c r="Y560" i="2"/>
  <c r="Y401" i="2"/>
  <c r="Y290" i="2"/>
  <c r="Y549" i="2"/>
  <c r="BZ40" i="2"/>
  <c r="S28" i="147" s="1"/>
  <c r="BY40" i="2"/>
  <c r="R28" i="147" s="1"/>
  <c r="BX40" i="2"/>
  <c r="Q28" i="147" s="1"/>
  <c r="BW40" i="2"/>
  <c r="P28" i="147" s="1"/>
  <c r="BV40" i="2"/>
  <c r="O28" i="147" s="1"/>
  <c r="BU40" i="2"/>
  <c r="N28" i="147" s="1"/>
  <c r="BT40" i="2"/>
  <c r="M28" i="147" s="1"/>
  <c r="BS40" i="2"/>
  <c r="L28" i="147" s="1"/>
  <c r="BR40" i="2"/>
  <c r="K28" i="147" s="1"/>
  <c r="BQ40" i="2"/>
  <c r="J28" i="147" s="1"/>
  <c r="BP40" i="2"/>
  <c r="I28" i="147" s="1"/>
  <c r="BO40" i="2"/>
  <c r="H28" i="147" s="1"/>
  <c r="BN40" i="2"/>
  <c r="G28" i="147" s="1"/>
  <c r="BM40" i="2"/>
  <c r="F28" i="147" s="1"/>
  <c r="Y289" i="2"/>
  <c r="Y204" i="2"/>
  <c r="Y203" i="2"/>
  <c r="Y393" i="2"/>
  <c r="Y270" i="2"/>
  <c r="Y23" i="2"/>
  <c r="Y327" i="2"/>
  <c r="Y527" i="2"/>
  <c r="Y498" i="2"/>
  <c r="Y506" i="2"/>
  <c r="Y295" i="2"/>
  <c r="Y201" i="2"/>
  <c r="Y461" i="2"/>
  <c r="Y286" i="2"/>
  <c r="Y375" i="2"/>
  <c r="Y502" i="2"/>
  <c r="Y349" i="2"/>
  <c r="Y552" i="2"/>
  <c r="Y262" i="2"/>
  <c r="Y604" i="2"/>
  <c r="Y301" i="2"/>
  <c r="Y271" i="2"/>
  <c r="Y555" i="2"/>
  <c r="Y378" i="2"/>
  <c r="BZ39" i="2"/>
  <c r="S35" i="147" s="1"/>
  <c r="BY39" i="2"/>
  <c r="R35" i="147" s="1"/>
  <c r="BX39" i="2"/>
  <c r="Q35" i="147" s="1"/>
  <c r="BW39" i="2"/>
  <c r="P35" i="147" s="1"/>
  <c r="BV39" i="2"/>
  <c r="O35" i="147" s="1"/>
  <c r="BU39" i="2"/>
  <c r="N35" i="147" s="1"/>
  <c r="BT39" i="2"/>
  <c r="M35" i="147" s="1"/>
  <c r="BS39" i="2"/>
  <c r="L35" i="147" s="1"/>
  <c r="BR39" i="2"/>
  <c r="K35" i="147" s="1"/>
  <c r="BQ39" i="2"/>
  <c r="J35" i="147" s="1"/>
  <c r="BP39" i="2"/>
  <c r="I35" i="147" s="1"/>
  <c r="BO39" i="2"/>
  <c r="H35" i="147" s="1"/>
  <c r="BN39" i="2"/>
  <c r="G35" i="147" s="1"/>
  <c r="BM39" i="2"/>
  <c r="F35" i="147" s="1"/>
  <c r="Y574" i="2"/>
  <c r="Y146" i="2"/>
  <c r="Y657" i="2"/>
  <c r="Y601" i="2"/>
  <c r="Y577" i="2"/>
  <c r="Y183" i="2"/>
  <c r="Y576" i="2"/>
  <c r="Y419" i="2"/>
  <c r="Y210" i="2"/>
  <c r="Y347" i="2"/>
  <c r="Y326" i="2"/>
  <c r="Y368" i="2"/>
  <c r="Y235" i="2"/>
  <c r="Y445" i="2"/>
  <c r="Y658" i="2"/>
  <c r="Y565" i="2"/>
  <c r="Y428" i="2"/>
  <c r="Y48" i="2"/>
  <c r="Y186" i="2"/>
  <c r="Y306" i="2"/>
  <c r="Y297" i="2"/>
  <c r="Y188" i="2"/>
  <c r="Y482" i="2"/>
  <c r="Y370" i="2"/>
  <c r="Y535" i="2"/>
  <c r="Y71" i="2"/>
  <c r="Y394" i="2"/>
  <c r="Y78" i="2"/>
  <c r="E36" i="161" s="1"/>
  <c r="Y72" i="2"/>
  <c r="E12" i="168" s="1"/>
  <c r="Y660" i="2"/>
  <c r="BZ38" i="2"/>
  <c r="S23" i="147" s="1"/>
  <c r="BY38" i="2"/>
  <c r="R23" i="147" s="1"/>
  <c r="BX38" i="2"/>
  <c r="Q23" i="147" s="1"/>
  <c r="BW38" i="2"/>
  <c r="P23" i="147" s="1"/>
  <c r="BV38" i="2"/>
  <c r="O23" i="147" s="1"/>
  <c r="BU38" i="2"/>
  <c r="N23" i="147" s="1"/>
  <c r="BT38" i="2"/>
  <c r="M23" i="147" s="1"/>
  <c r="BS38" i="2"/>
  <c r="L23" i="147" s="1"/>
  <c r="BR38" i="2"/>
  <c r="K23" i="147" s="1"/>
  <c r="BQ38" i="2"/>
  <c r="J23" i="147" s="1"/>
  <c r="BP38" i="2"/>
  <c r="I23" i="147" s="1"/>
  <c r="BO38" i="2"/>
  <c r="H23" i="147" s="1"/>
  <c r="BN38" i="2"/>
  <c r="G23" i="147" s="1"/>
  <c r="BM38" i="2"/>
  <c r="F23" i="147" s="1"/>
  <c r="Y619" i="2"/>
  <c r="Y24" i="2"/>
  <c r="Y260" i="2"/>
  <c r="Y314" i="2"/>
  <c r="Y665" i="2"/>
  <c r="Y217" i="2"/>
  <c r="Y399" i="2"/>
  <c r="Y426" i="2"/>
  <c r="Y464" i="2"/>
  <c r="Y275" i="2"/>
  <c r="Y367" i="2"/>
  <c r="Y142" i="2"/>
  <c r="Y705" i="2"/>
  <c r="Y273" i="2"/>
  <c r="Y220" i="2"/>
  <c r="Y404" i="2"/>
  <c r="Y333" i="2"/>
  <c r="Y89" i="2"/>
  <c r="Y31" i="2"/>
  <c r="Y678" i="2"/>
  <c r="Y557" i="2"/>
  <c r="Y69" i="2"/>
  <c r="Y680" i="2"/>
  <c r="Y37" i="2"/>
  <c r="Y101" i="2"/>
  <c r="E23" i="151" s="1"/>
  <c r="Y668" i="2"/>
  <c r="Y185" i="2"/>
  <c r="Y16" i="2"/>
  <c r="Y360" i="2"/>
  <c r="Y701" i="2"/>
  <c r="Y300" i="2"/>
  <c r="Y234" i="2"/>
  <c r="Y697" i="2"/>
  <c r="Y504" i="2"/>
  <c r="Y586" i="2"/>
  <c r="Y523" i="2"/>
  <c r="Y363" i="2"/>
  <c r="Y391" i="2"/>
  <c r="Y187" i="2"/>
  <c r="Y141" i="2"/>
  <c r="Y222" i="2"/>
  <c r="Y544" i="2"/>
  <c r="E25" i="168" s="1"/>
  <c r="Y19" i="2"/>
  <c r="BZ37" i="2"/>
  <c r="S20" i="147" s="1"/>
  <c r="BY37" i="2"/>
  <c r="R20" i="147" s="1"/>
  <c r="BX37" i="2"/>
  <c r="Q20" i="147" s="1"/>
  <c r="BW37" i="2"/>
  <c r="P20" i="147" s="1"/>
  <c r="BV37" i="2"/>
  <c r="O20" i="147" s="1"/>
  <c r="BU37" i="2"/>
  <c r="N20" i="147" s="1"/>
  <c r="BT37" i="2"/>
  <c r="M20" i="147" s="1"/>
  <c r="BS37" i="2"/>
  <c r="L20" i="147" s="1"/>
  <c r="BR37" i="2"/>
  <c r="K20" i="147" s="1"/>
  <c r="BQ37" i="2"/>
  <c r="J20" i="147" s="1"/>
  <c r="BP37" i="2"/>
  <c r="I20" i="147" s="1"/>
  <c r="BO37" i="2"/>
  <c r="H20" i="147" s="1"/>
  <c r="BN37" i="2"/>
  <c r="G20" i="147" s="1"/>
  <c r="BM37" i="2"/>
  <c r="F20" i="147" s="1"/>
  <c r="Y248" i="2"/>
  <c r="Y259" i="2"/>
  <c r="Y134" i="2"/>
  <c r="Y441" i="2"/>
  <c r="Y38" i="2"/>
  <c r="Y640" i="2"/>
  <c r="Y283" i="2"/>
  <c r="Y97" i="2"/>
  <c r="Y481" i="2"/>
  <c r="Y569" i="2"/>
  <c r="Y355" i="2"/>
  <c r="Y405" i="2"/>
  <c r="Y628" i="2"/>
  <c r="Y66" i="2"/>
  <c r="Y556" i="2"/>
  <c r="E22" i="170" s="1"/>
  <c r="Y159" i="2"/>
  <c r="Y465" i="2"/>
  <c r="Y670" i="2"/>
  <c r="Y29" i="2"/>
  <c r="Y672" i="2"/>
  <c r="Y700" i="2"/>
  <c r="Y605" i="2"/>
  <c r="BZ36" i="2"/>
  <c r="S19" i="147" s="1"/>
  <c r="BY36" i="2"/>
  <c r="R19" i="147" s="1"/>
  <c r="BX36" i="2"/>
  <c r="Q19" i="147" s="1"/>
  <c r="BW36" i="2"/>
  <c r="P19" i="147" s="1"/>
  <c r="BV36" i="2"/>
  <c r="O19" i="147" s="1"/>
  <c r="BU36" i="2"/>
  <c r="N19" i="147" s="1"/>
  <c r="BT36" i="2"/>
  <c r="M19" i="147" s="1"/>
  <c r="BS36" i="2"/>
  <c r="L19" i="147" s="1"/>
  <c r="BR36" i="2"/>
  <c r="K19" i="147" s="1"/>
  <c r="BQ36" i="2"/>
  <c r="J19" i="147" s="1"/>
  <c r="BP36" i="2"/>
  <c r="I19" i="147" s="1"/>
  <c r="BO36" i="2"/>
  <c r="H19" i="147" s="1"/>
  <c r="BN36" i="2"/>
  <c r="G19" i="147" s="1"/>
  <c r="BM36" i="2"/>
  <c r="F19" i="147" s="1"/>
  <c r="Y474" i="2"/>
  <c r="Y110" i="2"/>
  <c r="E9" i="172" s="1"/>
  <c r="Y385" i="2"/>
  <c r="Y359" i="2"/>
  <c r="Y324" i="2"/>
  <c r="Y79" i="2"/>
  <c r="Y126" i="2"/>
  <c r="Y354" i="2"/>
  <c r="Y429" i="2"/>
  <c r="Y320" i="2"/>
  <c r="Y182" i="2"/>
  <c r="Y409" i="2"/>
  <c r="Y163" i="2"/>
  <c r="Y443" i="2"/>
  <c r="Y278" i="2"/>
  <c r="Y561" i="2"/>
  <c r="Y30" i="2"/>
  <c r="Y154" i="2"/>
  <c r="Y442" i="2"/>
  <c r="Y545" i="2"/>
  <c r="Y323" i="2"/>
  <c r="Y178" i="2"/>
  <c r="Y197" i="2"/>
  <c r="Y332" i="2"/>
  <c r="Y677" i="2"/>
  <c r="Y100" i="2"/>
  <c r="Y319" i="2"/>
  <c r="Y228" i="2"/>
  <c r="Y627" i="2"/>
  <c r="E26" i="162" s="1"/>
  <c r="T26" i="162" s="1"/>
  <c r="Y156" i="2"/>
  <c r="Y288" i="2"/>
  <c r="Y63" i="2"/>
  <c r="Y531" i="2"/>
  <c r="Y238" i="2"/>
  <c r="Y64" i="2"/>
  <c r="Y305" i="2"/>
  <c r="Y661" i="2"/>
  <c r="Y520" i="2"/>
  <c r="Y522" i="2"/>
  <c r="Y524" i="2"/>
  <c r="Y662" i="2"/>
  <c r="Y376" i="2"/>
  <c r="Y539" i="2"/>
  <c r="Y634" i="2"/>
  <c r="E27" i="170" s="1"/>
  <c r="Y389" i="2"/>
  <c r="Y127" i="2"/>
  <c r="E26" i="172" s="1"/>
  <c r="Y309" i="2"/>
  <c r="Y415" i="2"/>
  <c r="Y471" i="2"/>
  <c r="E9" i="143" s="1"/>
  <c r="BZ35" i="2"/>
  <c r="S6" i="147" s="1"/>
  <c r="BY35" i="2"/>
  <c r="R6" i="147" s="1"/>
  <c r="BX35" i="2"/>
  <c r="Q6" i="147" s="1"/>
  <c r="BW35" i="2"/>
  <c r="P6" i="147" s="1"/>
  <c r="BV35" i="2"/>
  <c r="O6" i="147" s="1"/>
  <c r="BU35" i="2"/>
  <c r="N6" i="147" s="1"/>
  <c r="BT35" i="2"/>
  <c r="M6" i="147" s="1"/>
  <c r="BS35" i="2"/>
  <c r="L6" i="147" s="1"/>
  <c r="BR35" i="2"/>
  <c r="K6" i="147" s="1"/>
  <c r="BQ35" i="2"/>
  <c r="J6" i="147" s="1"/>
  <c r="BP35" i="2"/>
  <c r="I6" i="147" s="1"/>
  <c r="BO35" i="2"/>
  <c r="H6" i="147" s="1"/>
  <c r="BN35" i="2"/>
  <c r="G6" i="147" s="1"/>
  <c r="BM35" i="2"/>
  <c r="F6" i="147" s="1"/>
  <c r="Y537" i="2"/>
  <c r="Y530" i="2"/>
  <c r="Y517" i="2"/>
  <c r="Y529" i="2"/>
  <c r="Y303" i="2"/>
  <c r="Y83" i="2"/>
  <c r="Y261" i="2"/>
  <c r="Y551" i="2"/>
  <c r="Y587" i="2"/>
  <c r="Y458" i="2"/>
  <c r="E6" i="168" s="1"/>
  <c r="Y192" i="2"/>
  <c r="Y505" i="2"/>
  <c r="Y421" i="2"/>
  <c r="Y208" i="2"/>
  <c r="E25" i="165" s="1"/>
  <c r="Y161" i="2"/>
  <c r="BZ34" i="2"/>
  <c r="S14" i="147" s="1"/>
  <c r="BY34" i="2"/>
  <c r="R14" i="147" s="1"/>
  <c r="BX34" i="2"/>
  <c r="Q14" i="147" s="1"/>
  <c r="BW34" i="2"/>
  <c r="P14" i="147" s="1"/>
  <c r="BV34" i="2"/>
  <c r="O14" i="147" s="1"/>
  <c r="BU34" i="2"/>
  <c r="N14" i="147" s="1"/>
  <c r="BT34" i="2"/>
  <c r="M14" i="147" s="1"/>
  <c r="BS34" i="2"/>
  <c r="L14" i="147" s="1"/>
  <c r="BR34" i="2"/>
  <c r="K14" i="147" s="1"/>
  <c r="BQ34" i="2"/>
  <c r="J14" i="147" s="1"/>
  <c r="BP34" i="2"/>
  <c r="I14" i="147" s="1"/>
  <c r="BO34" i="2"/>
  <c r="H14" i="147" s="1"/>
  <c r="BN34" i="2"/>
  <c r="G14" i="147" s="1"/>
  <c r="BM34" i="2"/>
  <c r="F14" i="147" s="1"/>
  <c r="Y357" i="2"/>
  <c r="Y554" i="2"/>
  <c r="Y162" i="2"/>
  <c r="Y330" i="2"/>
  <c r="Y671" i="2"/>
  <c r="Y199" i="2"/>
  <c r="Y618" i="2"/>
  <c r="E23" i="164" s="1"/>
  <c r="Y130" i="2"/>
  <c r="Y348" i="2"/>
  <c r="Y655" i="2"/>
  <c r="Y94" i="2"/>
  <c r="Y67" i="2"/>
  <c r="Y693" i="2"/>
  <c r="Y56" i="2"/>
  <c r="Y294" i="2"/>
  <c r="BZ33" i="2"/>
  <c r="S16" i="147" s="1"/>
  <c r="BY33" i="2"/>
  <c r="R16" i="147" s="1"/>
  <c r="BX33" i="2"/>
  <c r="Q16" i="147" s="1"/>
  <c r="BW33" i="2"/>
  <c r="P16" i="147" s="1"/>
  <c r="BV33" i="2"/>
  <c r="O16" i="147" s="1"/>
  <c r="BU33" i="2"/>
  <c r="N16" i="147" s="1"/>
  <c r="BT33" i="2"/>
  <c r="M16" i="147" s="1"/>
  <c r="BS33" i="2"/>
  <c r="L16" i="147" s="1"/>
  <c r="BR33" i="2"/>
  <c r="K16" i="147" s="1"/>
  <c r="BQ33" i="2"/>
  <c r="J16" i="147" s="1"/>
  <c r="BP33" i="2"/>
  <c r="I16" i="147" s="1"/>
  <c r="BO33" i="2"/>
  <c r="H16" i="147" s="1"/>
  <c r="BN33" i="2"/>
  <c r="G16" i="147" s="1"/>
  <c r="BM33" i="2"/>
  <c r="F16" i="147" s="1"/>
  <c r="Y263" i="2"/>
  <c r="Y650" i="2"/>
  <c r="Y491" i="2"/>
  <c r="Y77" i="2"/>
  <c r="Y171" i="2"/>
  <c r="BZ32" i="2"/>
  <c r="S30" i="147" s="1"/>
  <c r="BY32" i="2"/>
  <c r="R30" i="147" s="1"/>
  <c r="BX32" i="2"/>
  <c r="Q30" i="147" s="1"/>
  <c r="BW32" i="2"/>
  <c r="P30" i="147" s="1"/>
  <c r="BV32" i="2"/>
  <c r="O30" i="147" s="1"/>
  <c r="BU32" i="2"/>
  <c r="N30" i="147" s="1"/>
  <c r="BT32" i="2"/>
  <c r="M30" i="147" s="1"/>
  <c r="BS32" i="2"/>
  <c r="L30" i="147" s="1"/>
  <c r="BR32" i="2"/>
  <c r="K30" i="147" s="1"/>
  <c r="BQ32" i="2"/>
  <c r="J30" i="147" s="1"/>
  <c r="BP32" i="2"/>
  <c r="I30" i="147" s="1"/>
  <c r="BO32" i="2"/>
  <c r="H30" i="147" s="1"/>
  <c r="BN32" i="2"/>
  <c r="G30" i="147" s="1"/>
  <c r="BM32" i="2"/>
  <c r="F30" i="147" s="1"/>
  <c r="Y123" i="2"/>
  <c r="Y364" i="2"/>
  <c r="Y116" i="2"/>
  <c r="Y137" i="2"/>
  <c r="Y581" i="2"/>
  <c r="Y578" i="2"/>
  <c r="Y440" i="2"/>
  <c r="Y62" i="2"/>
  <c r="Y623" i="2"/>
  <c r="E33" i="165" s="1"/>
  <c r="Y207" i="2"/>
  <c r="Y140" i="2"/>
  <c r="Y352" i="2"/>
  <c r="Y611" i="2"/>
  <c r="Y250" i="2"/>
  <c r="Y119" i="2"/>
  <c r="Y170" i="2"/>
  <c r="BZ31" i="2"/>
  <c r="S15" i="147" s="1"/>
  <c r="BY31" i="2"/>
  <c r="R15" i="147" s="1"/>
  <c r="BX31" i="2"/>
  <c r="Q15" i="147" s="1"/>
  <c r="BW31" i="2"/>
  <c r="P15" i="147" s="1"/>
  <c r="BV31" i="2"/>
  <c r="O15" i="147" s="1"/>
  <c r="BU31" i="2"/>
  <c r="N15" i="147" s="1"/>
  <c r="BT31" i="2"/>
  <c r="M15" i="147" s="1"/>
  <c r="BS31" i="2"/>
  <c r="L15" i="147" s="1"/>
  <c r="BR31" i="2"/>
  <c r="K15" i="147" s="1"/>
  <c r="BQ31" i="2"/>
  <c r="J15" i="147" s="1"/>
  <c r="BP31" i="2"/>
  <c r="I15" i="147" s="1"/>
  <c r="BO31" i="2"/>
  <c r="H15" i="147" s="1"/>
  <c r="BN31" i="2"/>
  <c r="G15" i="147" s="1"/>
  <c r="BM31" i="2"/>
  <c r="F15" i="147" s="1"/>
  <c r="Y114" i="2"/>
  <c r="Y155" i="2"/>
  <c r="Y614" i="2"/>
  <c r="Y541" i="2"/>
  <c r="Y583" i="2"/>
  <c r="Y167" i="2"/>
  <c r="Y10" i="2"/>
  <c r="E37" i="175" s="1"/>
  <c r="Y379" i="2"/>
  <c r="Y296" i="2"/>
  <c r="Y249" i="2"/>
  <c r="Y68" i="2"/>
  <c r="Y55" i="2"/>
  <c r="E31" i="172" s="1"/>
  <c r="Y575" i="2"/>
  <c r="Y607" i="2"/>
  <c r="Y338" i="2"/>
  <c r="Y106" i="2"/>
  <c r="Y408" i="2"/>
  <c r="Y602" i="2"/>
  <c r="Y423" i="2"/>
  <c r="Y597" i="2"/>
  <c r="BZ30" i="2"/>
  <c r="S18" i="147" s="1"/>
  <c r="BY30" i="2"/>
  <c r="R18" i="147" s="1"/>
  <c r="BX30" i="2"/>
  <c r="Q18" i="147" s="1"/>
  <c r="BW30" i="2"/>
  <c r="P18" i="147" s="1"/>
  <c r="BV30" i="2"/>
  <c r="O18" i="147" s="1"/>
  <c r="BU30" i="2"/>
  <c r="N18" i="147" s="1"/>
  <c r="BT30" i="2"/>
  <c r="M18" i="147" s="1"/>
  <c r="BS30" i="2"/>
  <c r="L18" i="147" s="1"/>
  <c r="BR30" i="2"/>
  <c r="K18" i="147" s="1"/>
  <c r="BQ30" i="2"/>
  <c r="J18" i="147" s="1"/>
  <c r="BP30" i="2"/>
  <c r="I18" i="147" s="1"/>
  <c r="BO30" i="2"/>
  <c r="H18" i="147" s="1"/>
  <c r="BN30" i="2"/>
  <c r="G18" i="147" s="1"/>
  <c r="BM30" i="2"/>
  <c r="F18" i="147" s="1"/>
  <c r="Y321" i="2"/>
  <c r="Y212" i="2"/>
  <c r="Y179" i="2"/>
  <c r="E35" i="176" s="1"/>
  <c r="Y402" i="2"/>
  <c r="Y200" i="2"/>
  <c r="Y622" i="2"/>
  <c r="Y241" i="2"/>
  <c r="Y65" i="2"/>
  <c r="E7" i="165" s="1"/>
  <c r="Y694" i="2"/>
  <c r="Y594" i="2"/>
  <c r="Y351" i="2"/>
  <c r="BZ29" i="2"/>
  <c r="S5" i="147" s="1"/>
  <c r="BY29" i="2"/>
  <c r="R5" i="147" s="1"/>
  <c r="BX29" i="2"/>
  <c r="Q5" i="147" s="1"/>
  <c r="BW29" i="2"/>
  <c r="P5" i="147" s="1"/>
  <c r="BV29" i="2"/>
  <c r="O5" i="147" s="1"/>
  <c r="BU29" i="2"/>
  <c r="N5" i="147" s="1"/>
  <c r="BT29" i="2"/>
  <c r="M5" i="147" s="1"/>
  <c r="BS29" i="2"/>
  <c r="L5" i="147" s="1"/>
  <c r="BR29" i="2"/>
  <c r="K5" i="147" s="1"/>
  <c r="BQ29" i="2"/>
  <c r="J5" i="147" s="1"/>
  <c r="BP29" i="2"/>
  <c r="I5" i="147" s="1"/>
  <c r="BO29" i="2"/>
  <c r="H5" i="147" s="1"/>
  <c r="BN29" i="2"/>
  <c r="G5" i="147" s="1"/>
  <c r="BM29" i="2"/>
  <c r="F5" i="147" s="1"/>
  <c r="Y460" i="2"/>
  <c r="Y257" i="2"/>
  <c r="Y418" i="2"/>
  <c r="Y131" i="2"/>
  <c r="Y534" i="2"/>
  <c r="Y396" i="2"/>
  <c r="Y645" i="2"/>
  <c r="Y124" i="2"/>
  <c r="Y447" i="2"/>
  <c r="Y118" i="2"/>
  <c r="BZ28" i="2"/>
  <c r="S40" i="147" s="1"/>
  <c r="BY28" i="2"/>
  <c r="R40" i="147" s="1"/>
  <c r="BX28" i="2"/>
  <c r="Q40" i="147" s="1"/>
  <c r="BW28" i="2"/>
  <c r="P40" i="147" s="1"/>
  <c r="BV28" i="2"/>
  <c r="O40" i="147" s="1"/>
  <c r="BU28" i="2"/>
  <c r="N40" i="147" s="1"/>
  <c r="BT28" i="2"/>
  <c r="M40" i="147" s="1"/>
  <c r="BS28" i="2"/>
  <c r="L40" i="147" s="1"/>
  <c r="BR28" i="2"/>
  <c r="K40" i="147" s="1"/>
  <c r="BQ28" i="2"/>
  <c r="J40" i="147" s="1"/>
  <c r="BP28" i="2"/>
  <c r="I40" i="147" s="1"/>
  <c r="BO28" i="2"/>
  <c r="H40" i="147" s="1"/>
  <c r="BN28" i="2"/>
  <c r="G40" i="147" s="1"/>
  <c r="BM28" i="2"/>
  <c r="F40" i="147" s="1"/>
  <c r="Y232" i="2"/>
  <c r="Y158" i="2"/>
  <c r="Y230" i="2"/>
  <c r="Y152" i="2"/>
  <c r="Y251" i="2"/>
  <c r="Y318" i="2"/>
  <c r="Y416" i="2"/>
  <c r="Y462" i="2"/>
  <c r="Y573" i="2"/>
  <c r="Y580" i="2"/>
  <c r="Y412" i="2"/>
  <c r="Y483" i="2"/>
  <c r="Y59" i="2"/>
  <c r="Y358" i="2"/>
  <c r="Y53" i="2"/>
  <c r="Y340" i="2"/>
  <c r="Y666" i="2"/>
  <c r="Y414" i="2"/>
  <c r="Y105" i="2"/>
  <c r="Y316" i="2"/>
  <c r="Y280" i="2"/>
  <c r="Y22" i="2"/>
  <c r="Y633" i="2"/>
  <c r="E19" i="169" s="1"/>
  <c r="Y369" i="2"/>
  <c r="Y115" i="2"/>
  <c r="E18" i="152" s="1"/>
  <c r="Y339" i="2"/>
  <c r="Y432" i="2"/>
  <c r="Y479" i="2"/>
  <c r="Y478" i="2"/>
  <c r="Y459" i="2"/>
  <c r="Y315" i="2"/>
  <c r="Y641" i="2"/>
  <c r="Y690" i="2"/>
  <c r="Y157" i="2"/>
  <c r="Y329" i="2"/>
  <c r="Y588" i="2"/>
  <c r="Y652" i="2"/>
  <c r="Y104" i="2"/>
  <c r="Y86" i="2"/>
  <c r="Y400" i="2"/>
  <c r="Y213" i="2"/>
  <c r="Y514" i="2"/>
  <c r="Y121" i="2"/>
  <c r="Y350" i="2"/>
  <c r="Y593" i="2"/>
  <c r="Y245" i="2"/>
  <c r="Y342" i="2"/>
  <c r="Y595" i="2"/>
  <c r="Y434" i="2"/>
  <c r="Y374" i="2"/>
  <c r="Y343" i="2"/>
  <c r="Y383" i="2"/>
  <c r="Y44" i="2"/>
  <c r="Y109" i="2"/>
  <c r="E28" i="175" s="1"/>
  <c r="Y500" i="2"/>
  <c r="E17" i="173" s="1"/>
  <c r="Y503" i="2"/>
  <c r="Y173" i="2"/>
  <c r="Y699" i="2"/>
  <c r="Y606" i="2"/>
  <c r="Y135" i="2"/>
  <c r="Y637" i="2"/>
  <c r="Y335" i="2"/>
  <c r="BZ27" i="2"/>
  <c r="S10" i="147" s="1"/>
  <c r="BY27" i="2"/>
  <c r="R10" i="147" s="1"/>
  <c r="BX27" i="2"/>
  <c r="Q10" i="147" s="1"/>
  <c r="BW27" i="2"/>
  <c r="P10" i="147" s="1"/>
  <c r="BV27" i="2"/>
  <c r="O10" i="147" s="1"/>
  <c r="BU27" i="2"/>
  <c r="N10" i="147" s="1"/>
  <c r="BT27" i="2"/>
  <c r="M10" i="147" s="1"/>
  <c r="BS27" i="2"/>
  <c r="L10" i="147" s="1"/>
  <c r="BR27" i="2"/>
  <c r="K10" i="147" s="1"/>
  <c r="BQ27" i="2"/>
  <c r="J10" i="147" s="1"/>
  <c r="BP27" i="2"/>
  <c r="I10" i="147" s="1"/>
  <c r="BO27" i="2"/>
  <c r="H10" i="147" s="1"/>
  <c r="BN27" i="2"/>
  <c r="G10" i="147" s="1"/>
  <c r="BM27" i="2"/>
  <c r="F10" i="147" s="1"/>
  <c r="Y366" i="2"/>
  <c r="BZ26" i="2"/>
  <c r="S17" i="147" s="1"/>
  <c r="BY26" i="2"/>
  <c r="R17" i="147" s="1"/>
  <c r="BX26" i="2"/>
  <c r="Q17" i="147" s="1"/>
  <c r="BW26" i="2"/>
  <c r="P17" i="147" s="1"/>
  <c r="BV26" i="2"/>
  <c r="O17" i="147" s="1"/>
  <c r="BU26" i="2"/>
  <c r="N17" i="147" s="1"/>
  <c r="BT26" i="2"/>
  <c r="M17" i="147" s="1"/>
  <c r="BS26" i="2"/>
  <c r="L17" i="147" s="1"/>
  <c r="BR26" i="2"/>
  <c r="K17" i="147" s="1"/>
  <c r="BQ26" i="2"/>
  <c r="J17" i="147" s="1"/>
  <c r="BP26" i="2"/>
  <c r="I17" i="147" s="1"/>
  <c r="BO26" i="2"/>
  <c r="H17" i="147" s="1"/>
  <c r="BN26" i="2"/>
  <c r="G17" i="147" s="1"/>
  <c r="BM26" i="2"/>
  <c r="F17" i="147" s="1"/>
  <c r="Y276" i="2"/>
  <c r="Y194" i="2"/>
  <c r="Y107" i="2"/>
  <c r="Y231" i="2"/>
  <c r="Y692" i="2"/>
  <c r="Y39" i="2"/>
  <c r="Y643" i="2"/>
  <c r="Y515" i="2"/>
  <c r="Y455" i="2"/>
  <c r="BZ25" i="2"/>
  <c r="S9" i="147" s="1"/>
  <c r="BY25" i="2"/>
  <c r="R9" i="147" s="1"/>
  <c r="BX25" i="2"/>
  <c r="Q9" i="147" s="1"/>
  <c r="BW25" i="2"/>
  <c r="P9" i="147" s="1"/>
  <c r="BV25" i="2"/>
  <c r="O9" i="147" s="1"/>
  <c r="BU25" i="2"/>
  <c r="N9" i="147" s="1"/>
  <c r="BT25" i="2"/>
  <c r="M9" i="147" s="1"/>
  <c r="BS25" i="2"/>
  <c r="L9" i="147" s="1"/>
  <c r="BR25" i="2"/>
  <c r="K9" i="147" s="1"/>
  <c r="BQ25" i="2"/>
  <c r="J9" i="147" s="1"/>
  <c r="BP25" i="2"/>
  <c r="I9" i="147" s="1"/>
  <c r="BO25" i="2"/>
  <c r="H9" i="147" s="1"/>
  <c r="BN25" i="2"/>
  <c r="G9" i="147" s="1"/>
  <c r="BM25" i="2"/>
  <c r="F9" i="147" s="1"/>
  <c r="Y365" i="2"/>
  <c r="Y564" i="2"/>
  <c r="BZ24" i="2"/>
  <c r="S37" i="147" s="1"/>
  <c r="BY24" i="2"/>
  <c r="R37" i="147" s="1"/>
  <c r="BX24" i="2"/>
  <c r="Q37" i="147" s="1"/>
  <c r="BW24" i="2"/>
  <c r="P37" i="147" s="1"/>
  <c r="BV24" i="2"/>
  <c r="O37" i="147" s="1"/>
  <c r="BU24" i="2"/>
  <c r="N37" i="147" s="1"/>
  <c r="BT24" i="2"/>
  <c r="M37" i="147" s="1"/>
  <c r="BS24" i="2"/>
  <c r="L37" i="147" s="1"/>
  <c r="BR24" i="2"/>
  <c r="K37" i="147" s="1"/>
  <c r="BQ24" i="2"/>
  <c r="J37" i="147" s="1"/>
  <c r="BP24" i="2"/>
  <c r="I37" i="147" s="1"/>
  <c r="BO24" i="2"/>
  <c r="H37" i="147" s="1"/>
  <c r="BN24" i="2"/>
  <c r="G37" i="147" s="1"/>
  <c r="BM24" i="2"/>
  <c r="F37" i="147" s="1"/>
  <c r="Y13" i="2"/>
  <c r="Y308" i="2"/>
  <c r="BZ23" i="2"/>
  <c r="S8" i="147" s="1"/>
  <c r="BY23" i="2"/>
  <c r="R8" i="147" s="1"/>
  <c r="BX23" i="2"/>
  <c r="Q8" i="147" s="1"/>
  <c r="BW23" i="2"/>
  <c r="P8" i="147" s="1"/>
  <c r="BV23" i="2"/>
  <c r="O8" i="147" s="1"/>
  <c r="BU23" i="2"/>
  <c r="N8" i="147" s="1"/>
  <c r="BT23" i="2"/>
  <c r="M8" i="147" s="1"/>
  <c r="BS23" i="2"/>
  <c r="L8" i="147" s="1"/>
  <c r="BR23" i="2"/>
  <c r="K8" i="147" s="1"/>
  <c r="BQ23" i="2"/>
  <c r="J8" i="147" s="1"/>
  <c r="BP23" i="2"/>
  <c r="I8" i="147" s="1"/>
  <c r="BO23" i="2"/>
  <c r="H8" i="147" s="1"/>
  <c r="BN23" i="2"/>
  <c r="G8" i="147" s="1"/>
  <c r="BM23" i="2"/>
  <c r="F8" i="147" s="1"/>
  <c r="Y664" i="2"/>
  <c r="Y239" i="2"/>
  <c r="Y508" i="2"/>
  <c r="Y625" i="2"/>
  <c r="Y536" i="2"/>
  <c r="E25" i="175" s="1"/>
  <c r="Y299" i="2"/>
  <c r="Y584" i="2"/>
  <c r="Y256" i="2"/>
  <c r="Y82" i="2"/>
  <c r="Y386" i="2"/>
  <c r="Y215" i="2"/>
  <c r="Y395" i="2"/>
  <c r="BZ22" i="2"/>
  <c r="S31" i="147" s="1"/>
  <c r="BY22" i="2"/>
  <c r="R31" i="147" s="1"/>
  <c r="BX22" i="2"/>
  <c r="Q31" i="147" s="1"/>
  <c r="BW22" i="2"/>
  <c r="P31" i="147" s="1"/>
  <c r="BV22" i="2"/>
  <c r="O31" i="147" s="1"/>
  <c r="BU22" i="2"/>
  <c r="N31" i="147" s="1"/>
  <c r="BT22" i="2"/>
  <c r="M31" i="147" s="1"/>
  <c r="BS22" i="2"/>
  <c r="L31" i="147" s="1"/>
  <c r="BR22" i="2"/>
  <c r="K31" i="147" s="1"/>
  <c r="BQ22" i="2"/>
  <c r="J31" i="147" s="1"/>
  <c r="BP22" i="2"/>
  <c r="I31" i="147" s="1"/>
  <c r="BO22" i="2"/>
  <c r="H31" i="147" s="1"/>
  <c r="BN22" i="2"/>
  <c r="G31" i="147" s="1"/>
  <c r="BM22" i="2"/>
  <c r="F31" i="147" s="1"/>
  <c r="Y548" i="2"/>
  <c r="Y277" i="2"/>
  <c r="Y617" i="2"/>
  <c r="BZ21" i="2"/>
  <c r="S38" i="147" s="1"/>
  <c r="BY21" i="2"/>
  <c r="R38" i="147" s="1"/>
  <c r="BX21" i="2"/>
  <c r="Q38" i="147" s="1"/>
  <c r="BW21" i="2"/>
  <c r="P38" i="147" s="1"/>
  <c r="BV21" i="2"/>
  <c r="O38" i="147" s="1"/>
  <c r="BU21" i="2"/>
  <c r="N38" i="147" s="1"/>
  <c r="BT21" i="2"/>
  <c r="M38" i="147" s="1"/>
  <c r="BS21" i="2"/>
  <c r="L38" i="147" s="1"/>
  <c r="BR21" i="2"/>
  <c r="K38" i="147" s="1"/>
  <c r="BQ21" i="2"/>
  <c r="J38" i="147" s="1"/>
  <c r="BP21" i="2"/>
  <c r="I38" i="147" s="1"/>
  <c r="BO21" i="2"/>
  <c r="H38" i="147" s="1"/>
  <c r="BN21" i="2"/>
  <c r="G38" i="147" s="1"/>
  <c r="BM21" i="2"/>
  <c r="F38" i="147" s="1"/>
  <c r="Y448" i="2"/>
  <c r="E22" i="168" s="1"/>
  <c r="Y526" i="2"/>
  <c r="BZ20" i="2"/>
  <c r="S24" i="147" s="1"/>
  <c r="BY20" i="2"/>
  <c r="R24" i="147" s="1"/>
  <c r="BX20" i="2"/>
  <c r="Q24" i="147" s="1"/>
  <c r="BW20" i="2"/>
  <c r="P24" i="147" s="1"/>
  <c r="BV20" i="2"/>
  <c r="O24" i="147" s="1"/>
  <c r="BU20" i="2"/>
  <c r="N24" i="147" s="1"/>
  <c r="BT20" i="2"/>
  <c r="M24" i="147" s="1"/>
  <c r="BS20" i="2"/>
  <c r="L24" i="147" s="1"/>
  <c r="BR20" i="2"/>
  <c r="K24" i="147" s="1"/>
  <c r="BQ20" i="2"/>
  <c r="J24" i="147" s="1"/>
  <c r="BP20" i="2"/>
  <c r="I24" i="147" s="1"/>
  <c r="BO20" i="2"/>
  <c r="H24" i="147" s="1"/>
  <c r="BN20" i="2"/>
  <c r="G24" i="147" s="1"/>
  <c r="BM20" i="2"/>
  <c r="F24" i="147" s="1"/>
  <c r="Y240" i="2"/>
  <c r="Y570" i="2"/>
  <c r="Y102" i="2"/>
  <c r="Y683" i="2"/>
  <c r="Y642" i="2"/>
  <c r="Y659" i="2"/>
  <c r="Y406" i="2"/>
  <c r="Y304" i="2"/>
  <c r="Y571" i="2"/>
  <c r="Y32" i="2"/>
  <c r="BZ19" i="2"/>
  <c r="S39" i="147" s="1"/>
  <c r="BY19" i="2"/>
  <c r="R39" i="147" s="1"/>
  <c r="BX19" i="2"/>
  <c r="Q39" i="147" s="1"/>
  <c r="BW19" i="2"/>
  <c r="P39" i="147" s="1"/>
  <c r="BV19" i="2"/>
  <c r="O39" i="147" s="1"/>
  <c r="BU19" i="2"/>
  <c r="N39" i="147" s="1"/>
  <c r="BT19" i="2"/>
  <c r="M39" i="147" s="1"/>
  <c r="BS19" i="2"/>
  <c r="L39" i="147" s="1"/>
  <c r="BR19" i="2"/>
  <c r="K39" i="147" s="1"/>
  <c r="BQ19" i="2"/>
  <c r="J39" i="147" s="1"/>
  <c r="BP19" i="2"/>
  <c r="I39" i="147" s="1"/>
  <c r="BO19" i="2"/>
  <c r="H39" i="147" s="1"/>
  <c r="BN19" i="2"/>
  <c r="G39" i="147" s="1"/>
  <c r="BM19" i="2"/>
  <c r="F39" i="147" s="1"/>
  <c r="Y688" i="2"/>
  <c r="Y509" i="2"/>
  <c r="E9" i="158" s="1"/>
  <c r="Y266" i="2"/>
  <c r="E35" i="175" s="1"/>
  <c r="Y267" i="2"/>
  <c r="BZ18" i="2"/>
  <c r="S25" i="147" s="1"/>
  <c r="BY18" i="2"/>
  <c r="R25" i="147" s="1"/>
  <c r="BX18" i="2"/>
  <c r="Q25" i="147" s="1"/>
  <c r="BW18" i="2"/>
  <c r="P25" i="147" s="1"/>
  <c r="BV18" i="2"/>
  <c r="O25" i="147" s="1"/>
  <c r="BU18" i="2"/>
  <c r="N25" i="147" s="1"/>
  <c r="BT18" i="2"/>
  <c r="M25" i="147" s="1"/>
  <c r="BS18" i="2"/>
  <c r="L25" i="147" s="1"/>
  <c r="BR18" i="2"/>
  <c r="K25" i="147" s="1"/>
  <c r="BQ18" i="2"/>
  <c r="J25" i="147" s="1"/>
  <c r="BP18" i="2"/>
  <c r="I25" i="147" s="1"/>
  <c r="BO18" i="2"/>
  <c r="H25" i="147" s="1"/>
  <c r="BN18" i="2"/>
  <c r="G25" i="147" s="1"/>
  <c r="BM18" i="2"/>
  <c r="F25" i="147" s="1"/>
  <c r="Y322" i="2"/>
  <c r="Y70" i="2"/>
  <c r="Y456" i="2"/>
  <c r="Y685" i="2"/>
  <c r="Y219" i="2"/>
  <c r="Y147" i="2"/>
  <c r="Y224" i="2"/>
  <c r="Y563" i="2"/>
  <c r="Y93" i="2"/>
  <c r="BZ17" i="2"/>
  <c r="S36" i="147" s="1"/>
  <c r="BY17" i="2"/>
  <c r="R36" i="147" s="1"/>
  <c r="BX17" i="2"/>
  <c r="Q36" i="147" s="1"/>
  <c r="BW17" i="2"/>
  <c r="P36" i="147" s="1"/>
  <c r="BV17" i="2"/>
  <c r="O36" i="147" s="1"/>
  <c r="BU17" i="2"/>
  <c r="N36" i="147" s="1"/>
  <c r="BT17" i="2"/>
  <c r="M36" i="147" s="1"/>
  <c r="BS17" i="2"/>
  <c r="L36" i="147" s="1"/>
  <c r="BR17" i="2"/>
  <c r="K36" i="147" s="1"/>
  <c r="BQ17" i="2"/>
  <c r="J36" i="147" s="1"/>
  <c r="BP17" i="2"/>
  <c r="I36" i="147" s="1"/>
  <c r="BO17" i="2"/>
  <c r="H36" i="147" s="1"/>
  <c r="BN17" i="2"/>
  <c r="G36" i="147" s="1"/>
  <c r="BM17" i="2"/>
  <c r="F36" i="147" s="1"/>
  <c r="Y487" i="2"/>
  <c r="Y36" i="2"/>
  <c r="BZ16" i="2"/>
  <c r="S7" i="147" s="1"/>
  <c r="BY16" i="2"/>
  <c r="R7" i="147" s="1"/>
  <c r="BX16" i="2"/>
  <c r="Q7" i="147" s="1"/>
  <c r="BW16" i="2"/>
  <c r="P7" i="147" s="1"/>
  <c r="BV16" i="2"/>
  <c r="O7" i="147" s="1"/>
  <c r="BU16" i="2"/>
  <c r="N7" i="147" s="1"/>
  <c r="BT16" i="2"/>
  <c r="M7" i="147" s="1"/>
  <c r="BS16" i="2"/>
  <c r="L7" i="147" s="1"/>
  <c r="BR16" i="2"/>
  <c r="K7" i="147" s="1"/>
  <c r="BQ16" i="2"/>
  <c r="J7" i="147" s="1"/>
  <c r="BP16" i="2"/>
  <c r="I7" i="147" s="1"/>
  <c r="BO16" i="2"/>
  <c r="H7" i="147" s="1"/>
  <c r="BN16" i="2"/>
  <c r="G7" i="147" s="1"/>
  <c r="BM16" i="2"/>
  <c r="F7" i="147" s="1"/>
  <c r="Y589" i="2"/>
  <c r="Y407" i="2"/>
  <c r="Y11" i="2"/>
  <c r="Y648" i="2"/>
  <c r="Y609" i="2"/>
  <c r="Y181" i="2"/>
  <c r="Y85" i="2"/>
  <c r="Y291" i="2"/>
  <c r="BZ15" i="2"/>
  <c r="S32" i="147" s="1"/>
  <c r="BY15" i="2"/>
  <c r="R32" i="147" s="1"/>
  <c r="BX15" i="2"/>
  <c r="Q32" i="147" s="1"/>
  <c r="BW15" i="2"/>
  <c r="P32" i="147" s="1"/>
  <c r="BV15" i="2"/>
  <c r="O32" i="147" s="1"/>
  <c r="BU15" i="2"/>
  <c r="N32" i="147" s="1"/>
  <c r="BT15" i="2"/>
  <c r="M32" i="147" s="1"/>
  <c r="BS15" i="2"/>
  <c r="L32" i="147" s="1"/>
  <c r="BR15" i="2"/>
  <c r="K32" i="147" s="1"/>
  <c r="BQ15" i="2"/>
  <c r="J32" i="147" s="1"/>
  <c r="BP15" i="2"/>
  <c r="I32" i="147" s="1"/>
  <c r="BO15" i="2"/>
  <c r="H32" i="147" s="1"/>
  <c r="BN15" i="2"/>
  <c r="G32" i="147" s="1"/>
  <c r="BM15" i="2"/>
  <c r="F32" i="147" s="1"/>
  <c r="Y467" i="2"/>
  <c r="BZ14" i="2"/>
  <c r="S34" i="147" s="1"/>
  <c r="BY14" i="2"/>
  <c r="R34" i="147" s="1"/>
  <c r="BX14" i="2"/>
  <c r="Q34" i="147" s="1"/>
  <c r="BW14" i="2"/>
  <c r="P34" i="147" s="1"/>
  <c r="BV14" i="2"/>
  <c r="O34" i="147" s="1"/>
  <c r="BU14" i="2"/>
  <c r="N34" i="147" s="1"/>
  <c r="BT14" i="2"/>
  <c r="M34" i="147" s="1"/>
  <c r="BS14" i="2"/>
  <c r="L34" i="147" s="1"/>
  <c r="BR14" i="2"/>
  <c r="K34" i="147" s="1"/>
  <c r="BQ14" i="2"/>
  <c r="J34" i="147" s="1"/>
  <c r="BP14" i="2"/>
  <c r="I34" i="147" s="1"/>
  <c r="BO14" i="2"/>
  <c r="H34" i="147" s="1"/>
  <c r="BN14" i="2"/>
  <c r="G34" i="147" s="1"/>
  <c r="BM14" i="2"/>
  <c r="F34" i="147" s="1"/>
  <c r="Y613" i="2"/>
  <c r="BZ13" i="2"/>
  <c r="S41" i="147" s="1"/>
  <c r="BY13" i="2"/>
  <c r="R51" i="147" s="1"/>
  <c r="R52" i="147" s="1"/>
  <c r="R7" i="145" s="1"/>
  <c r="BX13" i="2"/>
  <c r="Q41" i="147" s="1"/>
  <c r="BW13" i="2"/>
  <c r="P41" i="147" s="1"/>
  <c r="BV13" i="2"/>
  <c r="O41" i="147" s="1"/>
  <c r="BU13" i="2"/>
  <c r="N41" i="147" s="1"/>
  <c r="BT13" i="2"/>
  <c r="M41" i="147" s="1"/>
  <c r="BS13" i="2"/>
  <c r="L41" i="147" s="1"/>
  <c r="BR13" i="2"/>
  <c r="K41" i="147" s="1"/>
  <c r="BQ13" i="2"/>
  <c r="J41" i="147" s="1"/>
  <c r="BP13" i="2"/>
  <c r="I41" i="147" s="1"/>
  <c r="BO13" i="2"/>
  <c r="H41" i="147" s="1"/>
  <c r="BN13" i="2"/>
  <c r="G41" i="147" s="1"/>
  <c r="BM13" i="2"/>
  <c r="F41" i="147" s="1"/>
  <c r="BZ12" i="2"/>
  <c r="S13" i="147" s="1"/>
  <c r="BY12" i="2"/>
  <c r="R13" i="147" s="1"/>
  <c r="BX12" i="2"/>
  <c r="Q13" i="147" s="1"/>
  <c r="BW12" i="2"/>
  <c r="P13" i="147" s="1"/>
  <c r="BV12" i="2"/>
  <c r="O13" i="147" s="1"/>
  <c r="BU12" i="2"/>
  <c r="N13" i="147" s="1"/>
  <c r="BT12" i="2"/>
  <c r="M13" i="147" s="1"/>
  <c r="BS12" i="2"/>
  <c r="L13" i="147" s="1"/>
  <c r="BR12" i="2"/>
  <c r="K13" i="147" s="1"/>
  <c r="BQ12" i="2"/>
  <c r="J13" i="147" s="1"/>
  <c r="BP12" i="2"/>
  <c r="I13" i="147" s="1"/>
  <c r="BO12" i="2"/>
  <c r="H13" i="147" s="1"/>
  <c r="BN12" i="2"/>
  <c r="G13" i="147" s="1"/>
  <c r="BM12" i="2"/>
  <c r="F13" i="147" s="1"/>
  <c r="Y111" i="2"/>
  <c r="BZ11" i="2"/>
  <c r="S11" i="147" s="1"/>
  <c r="BY11" i="2"/>
  <c r="R11" i="147" s="1"/>
  <c r="BX11" i="2"/>
  <c r="Q11" i="147" s="1"/>
  <c r="BW11" i="2"/>
  <c r="P11" i="147" s="1"/>
  <c r="BV11" i="2"/>
  <c r="O11" i="147" s="1"/>
  <c r="BU11" i="2"/>
  <c r="N11" i="147" s="1"/>
  <c r="BT11" i="2"/>
  <c r="M11" i="147" s="1"/>
  <c r="BS11" i="2"/>
  <c r="L11" i="147" s="1"/>
  <c r="BR11" i="2"/>
  <c r="K11" i="147" s="1"/>
  <c r="BQ11" i="2"/>
  <c r="J11" i="147" s="1"/>
  <c r="BP11" i="2"/>
  <c r="I11" i="147" s="1"/>
  <c r="BO11" i="2"/>
  <c r="H11" i="147" s="1"/>
  <c r="BN11" i="2"/>
  <c r="G11" i="147" s="1"/>
  <c r="BM11" i="2"/>
  <c r="F11" i="147" s="1"/>
  <c r="BZ10" i="2"/>
  <c r="S21" i="147" s="1"/>
  <c r="BY10" i="2"/>
  <c r="R21" i="147" s="1"/>
  <c r="BX10" i="2"/>
  <c r="Q21" i="147" s="1"/>
  <c r="BW10" i="2"/>
  <c r="P21" i="147" s="1"/>
  <c r="BV10" i="2"/>
  <c r="O21" i="147" s="1"/>
  <c r="BU10" i="2"/>
  <c r="N21" i="147" s="1"/>
  <c r="BT10" i="2"/>
  <c r="M21" i="147" s="1"/>
  <c r="BS10" i="2"/>
  <c r="L21" i="147" s="1"/>
  <c r="BR10" i="2"/>
  <c r="K21" i="147" s="1"/>
  <c r="BQ10" i="2"/>
  <c r="J21" i="147" s="1"/>
  <c r="BP10" i="2"/>
  <c r="I21" i="147" s="1"/>
  <c r="BO10" i="2"/>
  <c r="H21" i="147" s="1"/>
  <c r="BN10" i="2"/>
  <c r="G21" i="147" s="1"/>
  <c r="BM10" i="2"/>
  <c r="F21" i="147" s="1"/>
  <c r="Z660" i="2"/>
  <c r="U720" i="2"/>
  <c r="T720" i="2"/>
  <c r="S720" i="2"/>
  <c r="R720" i="2"/>
  <c r="Q720" i="2"/>
  <c r="P720" i="2"/>
  <c r="O720" i="2"/>
  <c r="N720" i="2"/>
  <c r="M720" i="2"/>
  <c r="L720" i="2"/>
  <c r="K720" i="2"/>
  <c r="J720" i="2"/>
  <c r="I720" i="2"/>
  <c r="H720" i="2"/>
  <c r="G720" i="2"/>
  <c r="F720" i="2"/>
  <c r="E5" i="144"/>
  <c r="F5" i="144"/>
  <c r="G5" i="144"/>
  <c r="H5" i="144"/>
  <c r="I5" i="144"/>
  <c r="J5" i="144"/>
  <c r="K5" i="144"/>
  <c r="L5" i="144"/>
  <c r="M5" i="144"/>
  <c r="N5" i="144"/>
  <c r="O5" i="144"/>
  <c r="P5" i="144"/>
  <c r="Q5" i="144"/>
  <c r="R5" i="144"/>
  <c r="S5" i="144"/>
  <c r="E6" i="144"/>
  <c r="F6" i="144"/>
  <c r="G6" i="144"/>
  <c r="H6" i="144"/>
  <c r="I6" i="144"/>
  <c r="J6" i="144"/>
  <c r="K6" i="144"/>
  <c r="L6" i="144"/>
  <c r="M6" i="144"/>
  <c r="N6" i="144"/>
  <c r="O6" i="144"/>
  <c r="P6" i="144"/>
  <c r="Q6" i="144"/>
  <c r="R6" i="144"/>
  <c r="S6" i="144"/>
  <c r="E8" i="144"/>
  <c r="F8" i="144"/>
  <c r="G8" i="144"/>
  <c r="H8" i="144"/>
  <c r="I8" i="144"/>
  <c r="J8" i="144"/>
  <c r="K8" i="144"/>
  <c r="L8" i="144"/>
  <c r="M8" i="144"/>
  <c r="N8" i="144"/>
  <c r="O8" i="144"/>
  <c r="P8" i="144"/>
  <c r="Q8" i="144"/>
  <c r="R8" i="144"/>
  <c r="S8" i="144"/>
  <c r="E9" i="144"/>
  <c r="F9" i="144"/>
  <c r="G9" i="144"/>
  <c r="H9" i="144"/>
  <c r="I9" i="144"/>
  <c r="J9" i="144"/>
  <c r="K9" i="144"/>
  <c r="L9" i="144"/>
  <c r="M9" i="144"/>
  <c r="N9" i="144"/>
  <c r="O9" i="144"/>
  <c r="P9" i="144"/>
  <c r="Q9" i="144"/>
  <c r="R9" i="144"/>
  <c r="S9" i="144"/>
  <c r="E10" i="144"/>
  <c r="F10" i="144"/>
  <c r="G10" i="144"/>
  <c r="H10" i="144"/>
  <c r="I10" i="144"/>
  <c r="J10" i="144"/>
  <c r="K10" i="144"/>
  <c r="L10" i="144"/>
  <c r="M10" i="144"/>
  <c r="N10" i="144"/>
  <c r="O10" i="144"/>
  <c r="P10" i="144"/>
  <c r="Q10" i="144"/>
  <c r="R10" i="144"/>
  <c r="S10" i="144"/>
  <c r="E12" i="144"/>
  <c r="F12" i="144"/>
  <c r="G12" i="144"/>
  <c r="H12" i="144"/>
  <c r="I12" i="144"/>
  <c r="J12" i="144"/>
  <c r="K12" i="144"/>
  <c r="L12" i="144"/>
  <c r="M12" i="144"/>
  <c r="N12" i="144"/>
  <c r="O12" i="144"/>
  <c r="P12" i="144"/>
  <c r="Q12" i="144"/>
  <c r="R12" i="144"/>
  <c r="S12" i="144"/>
  <c r="E13" i="144"/>
  <c r="F13" i="144"/>
  <c r="G13" i="144"/>
  <c r="H13" i="144"/>
  <c r="I13" i="144"/>
  <c r="J13" i="144"/>
  <c r="K13" i="144"/>
  <c r="L13" i="144"/>
  <c r="M13" i="144"/>
  <c r="N13" i="144"/>
  <c r="O13" i="144"/>
  <c r="P13" i="144"/>
  <c r="Q13" i="144"/>
  <c r="R13" i="144"/>
  <c r="S13" i="144"/>
  <c r="E14" i="144"/>
  <c r="F14" i="144"/>
  <c r="G14" i="144"/>
  <c r="H14" i="144"/>
  <c r="I14" i="144"/>
  <c r="J14" i="144"/>
  <c r="K14" i="144"/>
  <c r="L14" i="144"/>
  <c r="M14" i="144"/>
  <c r="N14" i="144"/>
  <c r="O14" i="144"/>
  <c r="P14" i="144"/>
  <c r="Q14" i="144"/>
  <c r="R14" i="144"/>
  <c r="S14" i="144"/>
  <c r="E15" i="144"/>
  <c r="F15" i="144"/>
  <c r="G15" i="144"/>
  <c r="H15" i="144"/>
  <c r="I15" i="144"/>
  <c r="J15" i="144"/>
  <c r="K15" i="144"/>
  <c r="L15" i="144"/>
  <c r="M15" i="144"/>
  <c r="N15" i="144"/>
  <c r="O15" i="144"/>
  <c r="P15" i="144"/>
  <c r="Q15" i="144"/>
  <c r="R15" i="144"/>
  <c r="S15" i="144"/>
  <c r="E16" i="144"/>
  <c r="F16" i="144"/>
  <c r="G16" i="144"/>
  <c r="H16" i="144"/>
  <c r="I16" i="144"/>
  <c r="J16" i="144"/>
  <c r="K16" i="144"/>
  <c r="L16" i="144"/>
  <c r="M16" i="144"/>
  <c r="N16" i="144"/>
  <c r="O16" i="144"/>
  <c r="P16" i="144"/>
  <c r="Q16" i="144"/>
  <c r="R16" i="144"/>
  <c r="S16" i="144"/>
  <c r="E17" i="144"/>
  <c r="F17" i="144"/>
  <c r="G17" i="144"/>
  <c r="H17" i="144"/>
  <c r="I17" i="144"/>
  <c r="J17" i="144"/>
  <c r="K17" i="144"/>
  <c r="L17" i="144"/>
  <c r="M17" i="144"/>
  <c r="N17" i="144"/>
  <c r="O17" i="144"/>
  <c r="P17" i="144"/>
  <c r="Q17" i="144"/>
  <c r="R17" i="144"/>
  <c r="S17" i="144"/>
  <c r="E19" i="144"/>
  <c r="F19" i="144"/>
  <c r="G19" i="144"/>
  <c r="H19" i="144"/>
  <c r="I19" i="144"/>
  <c r="J19" i="144"/>
  <c r="K19" i="144"/>
  <c r="L19" i="144"/>
  <c r="M19" i="144"/>
  <c r="N19" i="144"/>
  <c r="O19" i="144"/>
  <c r="P19" i="144"/>
  <c r="Q19" i="144"/>
  <c r="R19" i="144"/>
  <c r="S19" i="144"/>
  <c r="E22" i="144"/>
  <c r="F22" i="144"/>
  <c r="G22" i="144"/>
  <c r="H22" i="144"/>
  <c r="I22" i="144"/>
  <c r="J22" i="144"/>
  <c r="K22" i="144"/>
  <c r="L22" i="144"/>
  <c r="M22" i="144"/>
  <c r="N22" i="144"/>
  <c r="O22" i="144"/>
  <c r="P22" i="144"/>
  <c r="Q22" i="144"/>
  <c r="R22" i="144"/>
  <c r="S22" i="144"/>
  <c r="E24" i="144"/>
  <c r="F24" i="144"/>
  <c r="G24" i="144"/>
  <c r="H24" i="144"/>
  <c r="I24" i="144"/>
  <c r="J24" i="144"/>
  <c r="K24" i="144"/>
  <c r="L24" i="144"/>
  <c r="M24" i="144"/>
  <c r="N24" i="144"/>
  <c r="O24" i="144"/>
  <c r="P24" i="144"/>
  <c r="Q24" i="144"/>
  <c r="R24" i="144"/>
  <c r="S24" i="144"/>
  <c r="E25" i="144"/>
  <c r="F25" i="144"/>
  <c r="G25" i="144"/>
  <c r="H25" i="144"/>
  <c r="I25" i="144"/>
  <c r="J25" i="144"/>
  <c r="K25" i="144"/>
  <c r="L25" i="144"/>
  <c r="M25" i="144"/>
  <c r="N25" i="144"/>
  <c r="O25" i="144"/>
  <c r="P25" i="144"/>
  <c r="Q25" i="144"/>
  <c r="R25" i="144"/>
  <c r="S25" i="144"/>
  <c r="E26" i="144"/>
  <c r="F26" i="144"/>
  <c r="G26" i="144"/>
  <c r="H26" i="144"/>
  <c r="I26" i="144"/>
  <c r="J26" i="144"/>
  <c r="K26" i="144"/>
  <c r="L26" i="144"/>
  <c r="M26" i="144"/>
  <c r="N26" i="144"/>
  <c r="O26" i="144"/>
  <c r="P26" i="144"/>
  <c r="Q26" i="144"/>
  <c r="R26" i="144"/>
  <c r="S26" i="144"/>
  <c r="E27" i="144"/>
  <c r="F27" i="144"/>
  <c r="G27" i="144"/>
  <c r="H27" i="144"/>
  <c r="I27" i="144"/>
  <c r="J27" i="144"/>
  <c r="K27" i="144"/>
  <c r="L27" i="144"/>
  <c r="M27" i="144"/>
  <c r="N27" i="144"/>
  <c r="O27" i="144"/>
  <c r="P27" i="144"/>
  <c r="Q27" i="144"/>
  <c r="R27" i="144"/>
  <c r="S27" i="144"/>
  <c r="E28" i="144"/>
  <c r="F28" i="144"/>
  <c r="G28" i="144"/>
  <c r="H28" i="144"/>
  <c r="I28" i="144"/>
  <c r="J28" i="144"/>
  <c r="K28" i="144"/>
  <c r="L28" i="144"/>
  <c r="M28" i="144"/>
  <c r="N28" i="144"/>
  <c r="O28" i="144"/>
  <c r="P28" i="144"/>
  <c r="Q28" i="144"/>
  <c r="R28" i="144"/>
  <c r="S28" i="144"/>
  <c r="E29" i="144"/>
  <c r="F29" i="144"/>
  <c r="G29" i="144"/>
  <c r="H29" i="144"/>
  <c r="I29" i="144"/>
  <c r="J29" i="144"/>
  <c r="K29" i="144"/>
  <c r="L29" i="144"/>
  <c r="M29" i="144"/>
  <c r="N29" i="144"/>
  <c r="O29" i="144"/>
  <c r="P29" i="144"/>
  <c r="Q29" i="144"/>
  <c r="R29" i="144"/>
  <c r="S29" i="144"/>
  <c r="E32" i="144"/>
  <c r="F32" i="144"/>
  <c r="G32" i="144"/>
  <c r="H32" i="144"/>
  <c r="I32" i="144"/>
  <c r="J32" i="144"/>
  <c r="K32" i="144"/>
  <c r="L32" i="144"/>
  <c r="M32" i="144"/>
  <c r="N32" i="144"/>
  <c r="O32" i="144"/>
  <c r="P32" i="144"/>
  <c r="Q32" i="144"/>
  <c r="R32" i="144"/>
  <c r="S32" i="144"/>
  <c r="E33" i="144"/>
  <c r="F33" i="144"/>
  <c r="G33" i="144"/>
  <c r="H33" i="144"/>
  <c r="I33" i="144"/>
  <c r="J33" i="144"/>
  <c r="K33" i="144"/>
  <c r="L33" i="144"/>
  <c r="M33" i="144"/>
  <c r="N33" i="144"/>
  <c r="O33" i="144"/>
  <c r="P33" i="144"/>
  <c r="Q33" i="144"/>
  <c r="R33" i="144"/>
  <c r="S33" i="144"/>
  <c r="E34" i="144"/>
  <c r="F34" i="144"/>
  <c r="G34" i="144"/>
  <c r="H34" i="144"/>
  <c r="I34" i="144"/>
  <c r="J34" i="144"/>
  <c r="K34" i="144"/>
  <c r="L34" i="144"/>
  <c r="M34" i="144"/>
  <c r="N34" i="144"/>
  <c r="O34" i="144"/>
  <c r="P34" i="144"/>
  <c r="Q34" i="144"/>
  <c r="R34" i="144"/>
  <c r="S34" i="144"/>
  <c r="E35" i="144"/>
  <c r="F35" i="144"/>
  <c r="G35" i="144"/>
  <c r="H35" i="144"/>
  <c r="I35" i="144"/>
  <c r="J35" i="144"/>
  <c r="K35" i="144"/>
  <c r="L35" i="144"/>
  <c r="M35" i="144"/>
  <c r="N35" i="144"/>
  <c r="O35" i="144"/>
  <c r="P35" i="144"/>
  <c r="Q35" i="144"/>
  <c r="R35" i="144"/>
  <c r="S35" i="144"/>
  <c r="E37" i="144"/>
  <c r="F37" i="144"/>
  <c r="G37" i="144"/>
  <c r="H37" i="144"/>
  <c r="I37" i="144"/>
  <c r="J37" i="144"/>
  <c r="K37" i="144"/>
  <c r="L37" i="144"/>
  <c r="M37" i="144"/>
  <c r="N37" i="144"/>
  <c r="O37" i="144"/>
  <c r="P37" i="144"/>
  <c r="Q37" i="144"/>
  <c r="R37" i="144"/>
  <c r="S37" i="144"/>
  <c r="E38" i="144"/>
  <c r="F38" i="144"/>
  <c r="G38" i="144"/>
  <c r="H38" i="144"/>
  <c r="I38" i="144"/>
  <c r="J38" i="144"/>
  <c r="K38" i="144"/>
  <c r="L38" i="144"/>
  <c r="M38" i="144"/>
  <c r="N38" i="144"/>
  <c r="O38" i="144"/>
  <c r="P38" i="144"/>
  <c r="Q38" i="144"/>
  <c r="R38" i="144"/>
  <c r="S38" i="144"/>
  <c r="B1" i="179"/>
  <c r="D39" i="179" s="1"/>
  <c r="D11" i="148"/>
  <c r="D10" i="148"/>
  <c r="D9" i="144"/>
  <c r="D12" i="144"/>
  <c r="D13" i="144"/>
  <c r="D16" i="144"/>
  <c r="D17" i="144"/>
  <c r="D24" i="144"/>
  <c r="D27" i="144"/>
  <c r="D33" i="144"/>
  <c r="D35" i="144"/>
  <c r="D5" i="144"/>
  <c r="D38" i="143"/>
  <c r="D35" i="143"/>
  <c r="D34" i="143"/>
  <c r="D32" i="143"/>
  <c r="D25" i="143"/>
  <c r="D17" i="143"/>
  <c r="D16" i="143"/>
  <c r="D15" i="143"/>
  <c r="D12" i="143"/>
  <c r="D7" i="143"/>
  <c r="E90" i="121"/>
  <c r="F90" i="121"/>
  <c r="G90" i="121"/>
  <c r="H90" i="121"/>
  <c r="I90" i="121"/>
  <c r="J90" i="121"/>
  <c r="K90" i="121"/>
  <c r="L90" i="121"/>
  <c r="M90" i="121"/>
  <c r="N90" i="121"/>
  <c r="O90" i="121"/>
  <c r="P90" i="121"/>
  <c r="Q90" i="121"/>
  <c r="R90" i="121"/>
  <c r="S90" i="121"/>
  <c r="BA47" i="2"/>
  <c r="BB47" i="2"/>
  <c r="E4" i="148"/>
  <c r="E10" i="148"/>
  <c r="E11" i="148"/>
  <c r="E15" i="148"/>
  <c r="C4" i="148"/>
  <c r="C15" i="148"/>
  <c r="C10" i="148"/>
  <c r="C11" i="148"/>
  <c r="C5" i="144"/>
  <c r="C6" i="144"/>
  <c r="C8" i="144"/>
  <c r="C9" i="144"/>
  <c r="C10" i="144"/>
  <c r="C12" i="144"/>
  <c r="C13" i="144"/>
  <c r="C14" i="144"/>
  <c r="C15" i="144"/>
  <c r="C16" i="144"/>
  <c r="C17" i="144"/>
  <c r="C19" i="144"/>
  <c r="C22" i="144"/>
  <c r="C24" i="144"/>
  <c r="C25" i="144"/>
  <c r="C26" i="144"/>
  <c r="C27" i="144"/>
  <c r="C28" i="144"/>
  <c r="C29" i="144"/>
  <c r="C32" i="144"/>
  <c r="C33" i="144"/>
  <c r="C34" i="144"/>
  <c r="C35" i="144"/>
  <c r="C37" i="144"/>
  <c r="C38" i="144"/>
  <c r="C4" i="143"/>
  <c r="C6" i="143"/>
  <c r="F6" i="143"/>
  <c r="G6" i="143"/>
  <c r="H6" i="143"/>
  <c r="I6" i="143"/>
  <c r="J6" i="143"/>
  <c r="K6" i="143"/>
  <c r="L6" i="143"/>
  <c r="M6" i="143"/>
  <c r="N6" i="143"/>
  <c r="O6" i="143"/>
  <c r="P6" i="143"/>
  <c r="Q6" i="143"/>
  <c r="R6" i="143"/>
  <c r="S6" i="143"/>
  <c r="C7" i="143"/>
  <c r="F7" i="143"/>
  <c r="G7" i="143"/>
  <c r="H7" i="143"/>
  <c r="I7" i="143"/>
  <c r="J7" i="143"/>
  <c r="K7" i="143"/>
  <c r="L7" i="143"/>
  <c r="M7" i="143"/>
  <c r="N7" i="143"/>
  <c r="O7" i="143"/>
  <c r="P7" i="143"/>
  <c r="Q7" i="143"/>
  <c r="R7" i="143"/>
  <c r="S7" i="143"/>
  <c r="C8" i="143"/>
  <c r="F8" i="143"/>
  <c r="G8" i="143"/>
  <c r="H8" i="143"/>
  <c r="I8" i="143"/>
  <c r="J8" i="143"/>
  <c r="K8" i="143"/>
  <c r="L8" i="143"/>
  <c r="M8" i="143"/>
  <c r="N8" i="143"/>
  <c r="O8" i="143"/>
  <c r="P8" i="143"/>
  <c r="Q8" i="143"/>
  <c r="R8" i="143"/>
  <c r="S8" i="143"/>
  <c r="C9" i="143"/>
  <c r="F9" i="143"/>
  <c r="G9" i="143"/>
  <c r="H9" i="143"/>
  <c r="I9" i="143"/>
  <c r="J9" i="143"/>
  <c r="K9" i="143"/>
  <c r="L9" i="143"/>
  <c r="M9" i="143"/>
  <c r="N9" i="143"/>
  <c r="O9" i="143"/>
  <c r="P9" i="143"/>
  <c r="Q9" i="143"/>
  <c r="R9" i="143"/>
  <c r="S9" i="143"/>
  <c r="C10" i="143"/>
  <c r="F10" i="143"/>
  <c r="G10" i="143"/>
  <c r="H10" i="143"/>
  <c r="I10" i="143"/>
  <c r="J10" i="143"/>
  <c r="K10" i="143"/>
  <c r="L10" i="143"/>
  <c r="M10" i="143"/>
  <c r="N10" i="143"/>
  <c r="O10" i="143"/>
  <c r="P10" i="143"/>
  <c r="Q10" i="143"/>
  <c r="R10" i="143"/>
  <c r="S10" i="143"/>
  <c r="C11" i="143"/>
  <c r="F11" i="143"/>
  <c r="G11" i="143"/>
  <c r="H11" i="143"/>
  <c r="I11" i="143"/>
  <c r="J11" i="143"/>
  <c r="K11" i="143"/>
  <c r="L11" i="143"/>
  <c r="M11" i="143"/>
  <c r="N11" i="143"/>
  <c r="O11" i="143"/>
  <c r="P11" i="143"/>
  <c r="Q11" i="143"/>
  <c r="R11" i="143"/>
  <c r="S11" i="143"/>
  <c r="C12" i="143"/>
  <c r="F12" i="143"/>
  <c r="G12" i="143"/>
  <c r="H12" i="143"/>
  <c r="I12" i="143"/>
  <c r="J12" i="143"/>
  <c r="K12" i="143"/>
  <c r="L12" i="143"/>
  <c r="M12" i="143"/>
  <c r="N12" i="143"/>
  <c r="O12" i="143"/>
  <c r="P12" i="143"/>
  <c r="Q12" i="143"/>
  <c r="R12" i="143"/>
  <c r="S12" i="143"/>
  <c r="C14" i="143"/>
  <c r="F14" i="143"/>
  <c r="G14" i="143"/>
  <c r="H14" i="143"/>
  <c r="I14" i="143"/>
  <c r="J14" i="143"/>
  <c r="K14" i="143"/>
  <c r="L14" i="143"/>
  <c r="M14" i="143"/>
  <c r="N14" i="143"/>
  <c r="O14" i="143"/>
  <c r="P14" i="143"/>
  <c r="Q14" i="143"/>
  <c r="R14" i="143"/>
  <c r="S14" i="143"/>
  <c r="C15" i="143"/>
  <c r="F15" i="143"/>
  <c r="G15" i="143"/>
  <c r="H15" i="143"/>
  <c r="I15" i="143"/>
  <c r="J15" i="143"/>
  <c r="K15" i="143"/>
  <c r="L15" i="143"/>
  <c r="M15" i="143"/>
  <c r="N15" i="143"/>
  <c r="O15" i="143"/>
  <c r="P15" i="143"/>
  <c r="Q15" i="143"/>
  <c r="R15" i="143"/>
  <c r="S15" i="143"/>
  <c r="C16" i="143"/>
  <c r="F16" i="143"/>
  <c r="G16" i="143"/>
  <c r="H16" i="143"/>
  <c r="I16" i="143"/>
  <c r="J16" i="143"/>
  <c r="K16" i="143"/>
  <c r="L16" i="143"/>
  <c r="M16" i="143"/>
  <c r="N16" i="143"/>
  <c r="O16" i="143"/>
  <c r="P16" i="143"/>
  <c r="Q16" i="143"/>
  <c r="R16" i="143"/>
  <c r="S16" i="143"/>
  <c r="C17" i="143"/>
  <c r="F17" i="143"/>
  <c r="G17" i="143"/>
  <c r="H17" i="143"/>
  <c r="I17" i="143"/>
  <c r="J17" i="143"/>
  <c r="K17" i="143"/>
  <c r="L17" i="143"/>
  <c r="M17" i="143"/>
  <c r="N17" i="143"/>
  <c r="O17" i="143"/>
  <c r="P17" i="143"/>
  <c r="Q17" i="143"/>
  <c r="R17" i="143"/>
  <c r="S17" i="143"/>
  <c r="C18" i="143"/>
  <c r="F18" i="143"/>
  <c r="G18" i="143"/>
  <c r="H18" i="143"/>
  <c r="I18" i="143"/>
  <c r="J18" i="143"/>
  <c r="K18" i="143"/>
  <c r="L18" i="143"/>
  <c r="M18" i="143"/>
  <c r="N18" i="143"/>
  <c r="O18" i="143"/>
  <c r="P18" i="143"/>
  <c r="Q18" i="143"/>
  <c r="R18" i="143"/>
  <c r="S18" i="143"/>
  <c r="C19" i="143"/>
  <c r="F19" i="143"/>
  <c r="G19" i="143"/>
  <c r="H19" i="143"/>
  <c r="I19" i="143"/>
  <c r="J19" i="143"/>
  <c r="K19" i="143"/>
  <c r="L19" i="143"/>
  <c r="M19" i="143"/>
  <c r="N19" i="143"/>
  <c r="O19" i="143"/>
  <c r="P19" i="143"/>
  <c r="Q19" i="143"/>
  <c r="R19" i="143"/>
  <c r="S19" i="143"/>
  <c r="C22" i="143"/>
  <c r="C24" i="143"/>
  <c r="F24" i="143"/>
  <c r="G24" i="143"/>
  <c r="H24" i="143"/>
  <c r="I24" i="143"/>
  <c r="J24" i="143"/>
  <c r="K24" i="143"/>
  <c r="L24" i="143"/>
  <c r="M24" i="143"/>
  <c r="N24" i="143"/>
  <c r="O24" i="143"/>
  <c r="P24" i="143"/>
  <c r="Q24" i="143"/>
  <c r="R24" i="143"/>
  <c r="S24" i="143"/>
  <c r="C25" i="143"/>
  <c r="F25" i="143"/>
  <c r="G25" i="143"/>
  <c r="H25" i="143"/>
  <c r="I25" i="143"/>
  <c r="J25" i="143"/>
  <c r="K25" i="143"/>
  <c r="L25" i="143"/>
  <c r="M25" i="143"/>
  <c r="N25" i="143"/>
  <c r="O25" i="143"/>
  <c r="P25" i="143"/>
  <c r="Q25" i="143"/>
  <c r="R25" i="143"/>
  <c r="S25" i="143"/>
  <c r="C28" i="143"/>
  <c r="F28" i="143"/>
  <c r="G28" i="143"/>
  <c r="H28" i="143"/>
  <c r="I28" i="143"/>
  <c r="J28" i="143"/>
  <c r="K28" i="143"/>
  <c r="L28" i="143"/>
  <c r="M28" i="143"/>
  <c r="N28" i="143"/>
  <c r="O28" i="143"/>
  <c r="P28" i="143"/>
  <c r="Q28" i="143"/>
  <c r="R28" i="143"/>
  <c r="S28" i="143"/>
  <c r="C29" i="143"/>
  <c r="F29" i="143"/>
  <c r="G29" i="143"/>
  <c r="H29" i="143"/>
  <c r="I29" i="143"/>
  <c r="J29" i="143"/>
  <c r="K29" i="143"/>
  <c r="L29" i="143"/>
  <c r="M29" i="143"/>
  <c r="N29" i="143"/>
  <c r="O29" i="143"/>
  <c r="P29" i="143"/>
  <c r="Q29" i="143"/>
  <c r="R29" i="143"/>
  <c r="S29" i="143"/>
  <c r="C31" i="143"/>
  <c r="F31" i="143"/>
  <c r="G31" i="143"/>
  <c r="H31" i="143"/>
  <c r="I31" i="143"/>
  <c r="J31" i="143"/>
  <c r="K31" i="143"/>
  <c r="L31" i="143"/>
  <c r="M31" i="143"/>
  <c r="N31" i="143"/>
  <c r="O31" i="143"/>
  <c r="P31" i="143"/>
  <c r="Q31" i="143"/>
  <c r="R31" i="143"/>
  <c r="S31" i="143"/>
  <c r="C32" i="143"/>
  <c r="F32" i="143"/>
  <c r="G32" i="143"/>
  <c r="H32" i="143"/>
  <c r="I32" i="143"/>
  <c r="J32" i="143"/>
  <c r="K32" i="143"/>
  <c r="L32" i="143"/>
  <c r="M32" i="143"/>
  <c r="N32" i="143"/>
  <c r="O32" i="143"/>
  <c r="P32" i="143"/>
  <c r="Q32" i="143"/>
  <c r="R32" i="143"/>
  <c r="S32" i="143"/>
  <c r="C33" i="143"/>
  <c r="F33" i="143"/>
  <c r="G33" i="143"/>
  <c r="H33" i="143"/>
  <c r="I33" i="143"/>
  <c r="J33" i="143"/>
  <c r="K33" i="143"/>
  <c r="L33" i="143"/>
  <c r="M33" i="143"/>
  <c r="N33" i="143"/>
  <c r="O33" i="143"/>
  <c r="P33" i="143"/>
  <c r="Q33" i="143"/>
  <c r="R33" i="143"/>
  <c r="S33" i="143"/>
  <c r="C34" i="143"/>
  <c r="F34" i="143"/>
  <c r="G34" i="143"/>
  <c r="H34" i="143"/>
  <c r="I34" i="143"/>
  <c r="J34" i="143"/>
  <c r="K34" i="143"/>
  <c r="L34" i="143"/>
  <c r="M34" i="143"/>
  <c r="N34" i="143"/>
  <c r="O34" i="143"/>
  <c r="P34" i="143"/>
  <c r="Q34" i="143"/>
  <c r="R34" i="143"/>
  <c r="S34" i="143"/>
  <c r="C35" i="143"/>
  <c r="F35" i="143"/>
  <c r="G35" i="143"/>
  <c r="H35" i="143"/>
  <c r="I35" i="143"/>
  <c r="J35" i="143"/>
  <c r="K35" i="143"/>
  <c r="L35" i="143"/>
  <c r="M35" i="143"/>
  <c r="N35" i="143"/>
  <c r="O35" i="143"/>
  <c r="P35" i="143"/>
  <c r="Q35" i="143"/>
  <c r="R35" i="143"/>
  <c r="S35" i="143"/>
  <c r="C36" i="143"/>
  <c r="F36" i="143"/>
  <c r="G36" i="143"/>
  <c r="H36" i="143"/>
  <c r="I36" i="143"/>
  <c r="J36" i="143"/>
  <c r="K36" i="143"/>
  <c r="L36" i="143"/>
  <c r="M36" i="143"/>
  <c r="N36" i="143"/>
  <c r="O36" i="143"/>
  <c r="P36" i="143"/>
  <c r="Q36" i="143"/>
  <c r="R36" i="143"/>
  <c r="S36" i="143"/>
  <c r="C37" i="143"/>
  <c r="F37" i="143"/>
  <c r="G37" i="143"/>
  <c r="H37" i="143"/>
  <c r="I37" i="143"/>
  <c r="J37" i="143"/>
  <c r="K37" i="143"/>
  <c r="L37" i="143"/>
  <c r="M37" i="143"/>
  <c r="N37" i="143"/>
  <c r="O37" i="143"/>
  <c r="P37" i="143"/>
  <c r="Q37" i="143"/>
  <c r="R37" i="143"/>
  <c r="S37" i="143"/>
  <c r="C38" i="143"/>
  <c r="F38" i="143"/>
  <c r="G38" i="143"/>
  <c r="H38" i="143"/>
  <c r="I38" i="143"/>
  <c r="J38" i="143"/>
  <c r="K38" i="143"/>
  <c r="L38" i="143"/>
  <c r="M38" i="143"/>
  <c r="N38" i="143"/>
  <c r="O38" i="143"/>
  <c r="P38" i="143"/>
  <c r="Q38" i="143"/>
  <c r="R38" i="143"/>
  <c r="S38" i="143"/>
  <c r="C39" i="143"/>
  <c r="F39" i="143"/>
  <c r="G39" i="143"/>
  <c r="H39" i="143"/>
  <c r="I39" i="143"/>
  <c r="J39" i="143"/>
  <c r="K39" i="143"/>
  <c r="L39" i="143"/>
  <c r="M39" i="143"/>
  <c r="N39" i="143"/>
  <c r="O39" i="143"/>
  <c r="P39" i="143"/>
  <c r="Q39" i="143"/>
  <c r="R39" i="143"/>
  <c r="S39" i="143"/>
  <c r="C5" i="147"/>
  <c r="C6" i="147"/>
  <c r="C7" i="147"/>
  <c r="C8" i="147"/>
  <c r="C9" i="147"/>
  <c r="C10" i="147"/>
  <c r="C11" i="147"/>
  <c r="C13" i="147"/>
  <c r="C14" i="147"/>
  <c r="C15" i="147"/>
  <c r="C16" i="147"/>
  <c r="C17" i="147"/>
  <c r="C18" i="147"/>
  <c r="C19" i="147"/>
  <c r="C20" i="147"/>
  <c r="C21" i="147"/>
  <c r="C23" i="147"/>
  <c r="C24" i="147"/>
  <c r="C25" i="147"/>
  <c r="C26" i="147"/>
  <c r="C27" i="147"/>
  <c r="C28" i="147"/>
  <c r="C29" i="147"/>
  <c r="C30" i="147"/>
  <c r="C31" i="147"/>
  <c r="C32" i="147"/>
  <c r="C33" i="147"/>
  <c r="C34" i="147"/>
  <c r="C35" i="147"/>
  <c r="C36" i="147"/>
  <c r="C37" i="147"/>
  <c r="C38" i="147"/>
  <c r="C39" i="147"/>
  <c r="C40" i="147"/>
  <c r="C51" i="147"/>
  <c r="E5" i="145"/>
  <c r="F5" i="145"/>
  <c r="G5" i="145"/>
  <c r="H5" i="145"/>
  <c r="I5" i="145"/>
  <c r="J5" i="145"/>
  <c r="K5" i="145"/>
  <c r="L5" i="145"/>
  <c r="M5" i="145"/>
  <c r="N5" i="145"/>
  <c r="O5" i="145"/>
  <c r="P5" i="145"/>
  <c r="Q5" i="145"/>
  <c r="R5" i="145"/>
  <c r="S5" i="145"/>
  <c r="E13" i="145"/>
  <c r="F13" i="145"/>
  <c r="G13" i="145"/>
  <c r="H13" i="145"/>
  <c r="I13" i="145"/>
  <c r="J13" i="145"/>
  <c r="K13" i="145"/>
  <c r="L13" i="145"/>
  <c r="M13" i="145"/>
  <c r="N13" i="145"/>
  <c r="O13" i="145"/>
  <c r="P13" i="145"/>
  <c r="Q13" i="145"/>
  <c r="R13" i="145"/>
  <c r="S13" i="145"/>
  <c r="D39" i="144"/>
  <c r="D8" i="144"/>
  <c r="D6" i="144"/>
  <c r="T90" i="121"/>
  <c r="D28" i="167"/>
  <c r="D17" i="175"/>
  <c r="D27" i="176"/>
  <c r="D13" i="177"/>
  <c r="D9" i="177"/>
  <c r="D13" i="175"/>
  <c r="D17" i="174"/>
  <c r="D34" i="173"/>
  <c r="D23" i="172"/>
  <c r="D13" i="172"/>
  <c r="D19" i="179"/>
  <c r="D39" i="176"/>
  <c r="D30" i="176"/>
  <c r="D24" i="173"/>
  <c r="D23" i="173"/>
  <c r="D19" i="173"/>
  <c r="D38" i="167"/>
  <c r="D16" i="165"/>
  <c r="D11" i="165"/>
  <c r="D10" i="165"/>
  <c r="D16" i="166"/>
  <c r="D14" i="166"/>
  <c r="D25" i="164"/>
  <c r="D35" i="176"/>
  <c r="D27" i="167"/>
  <c r="D27" i="170"/>
  <c r="D30" i="179"/>
  <c r="D8" i="175"/>
  <c r="D22" i="174"/>
  <c r="D11" i="170"/>
  <c r="D10" i="170"/>
  <c r="D22" i="170"/>
  <c r="D15" i="172"/>
  <c r="D31" i="179"/>
  <c r="D25" i="177"/>
  <c r="D36" i="176"/>
  <c r="D30" i="174"/>
  <c r="D13" i="173"/>
  <c r="D29" i="168"/>
  <c r="D25" i="168"/>
  <c r="D24" i="168"/>
  <c r="D26" i="167"/>
  <c r="D12" i="167"/>
  <c r="D34" i="165"/>
  <c r="D28" i="165"/>
  <c r="D24" i="165"/>
  <c r="D28" i="161"/>
  <c r="D10" i="168"/>
  <c r="D18" i="166"/>
  <c r="D12" i="166"/>
  <c r="D19" i="162"/>
  <c r="D15" i="162"/>
  <c r="D25" i="175"/>
  <c r="D18" i="174"/>
  <c r="D26" i="148"/>
  <c r="D12" i="150"/>
  <c r="D14" i="150"/>
  <c r="D16" i="150"/>
  <c r="D18" i="150"/>
  <c r="D23" i="150"/>
  <c r="D26" i="150"/>
  <c r="D28" i="150"/>
  <c r="D6" i="152"/>
  <c r="D11" i="152"/>
  <c r="D26" i="152"/>
  <c r="D28" i="152"/>
  <c r="D29" i="152"/>
  <c r="D35" i="152"/>
  <c r="D22" i="154"/>
  <c r="D30" i="154"/>
  <c r="D17" i="156"/>
  <c r="D25" i="156"/>
  <c r="D6" i="157"/>
  <c r="D7" i="157"/>
  <c r="D8" i="157"/>
  <c r="D9" i="157"/>
  <c r="D10" i="157"/>
  <c r="D11" i="157"/>
  <c r="D13" i="157"/>
  <c r="D14" i="157"/>
  <c r="D6" i="158"/>
  <c r="D7" i="158"/>
  <c r="D8" i="158"/>
  <c r="D9" i="158"/>
  <c r="D16" i="158"/>
  <c r="D21" i="158"/>
  <c r="D22" i="158"/>
  <c r="D33" i="158"/>
  <c r="D36" i="158"/>
  <c r="D20" i="159"/>
  <c r="D21" i="159"/>
  <c r="D23" i="159"/>
  <c r="D27" i="159"/>
  <c r="D31" i="159"/>
  <c r="D18" i="160"/>
  <c r="D22" i="160"/>
  <c r="D23" i="160"/>
  <c r="D25" i="160"/>
  <c r="D27" i="160"/>
  <c r="D29" i="160"/>
  <c r="D34" i="160"/>
  <c r="D19" i="169"/>
  <c r="D36" i="180"/>
  <c r="D25" i="176"/>
  <c r="D7" i="171"/>
  <c r="D33" i="165"/>
  <c r="D32" i="165"/>
  <c r="D23" i="165"/>
  <c r="D41" i="161"/>
  <c r="D6" i="166"/>
  <c r="D23" i="164"/>
  <c r="D24" i="179"/>
  <c r="D15" i="177"/>
  <c r="D34" i="175"/>
  <c r="D20" i="175"/>
  <c r="D9" i="175"/>
  <c r="D19" i="174"/>
  <c r="D6" i="170"/>
  <c r="D18" i="170"/>
  <c r="D26" i="170"/>
  <c r="D31" i="172"/>
  <c r="D10" i="172"/>
  <c r="D9" i="172"/>
  <c r="D33" i="179"/>
  <c r="D27" i="179"/>
  <c r="D18" i="176"/>
  <c r="D8" i="174"/>
  <c r="D11" i="173"/>
  <c r="D11" i="171"/>
  <c r="D8" i="171"/>
  <c r="D19" i="168"/>
  <c r="D9" i="167"/>
  <c r="D29" i="165"/>
  <c r="D7" i="165"/>
  <c r="D36" i="161"/>
  <c r="D34" i="161"/>
  <c r="D32" i="161"/>
  <c r="D24" i="161"/>
  <c r="D7" i="169"/>
  <c r="D12" i="168"/>
  <c r="D11" i="168"/>
  <c r="D13" i="166"/>
  <c r="D11" i="166"/>
  <c r="D24" i="164"/>
  <c r="D13" i="164"/>
  <c r="D9" i="164"/>
  <c r="D18" i="162"/>
  <c r="D11" i="162"/>
  <c r="D20" i="179"/>
  <c r="D12" i="177"/>
  <c r="D30" i="175"/>
  <c r="D19" i="175"/>
  <c r="D24" i="170"/>
  <c r="D28" i="172"/>
  <c r="D20" i="172"/>
  <c r="D37" i="176"/>
  <c r="D23" i="176"/>
  <c r="D20" i="176"/>
  <c r="D15" i="176"/>
  <c r="D11" i="176"/>
  <c r="D9" i="174"/>
  <c r="D22" i="168"/>
  <c r="D36" i="167"/>
  <c r="D29" i="167"/>
  <c r="D18" i="167"/>
  <c r="D13" i="167"/>
  <c r="D11" i="167"/>
  <c r="D7" i="167"/>
  <c r="D16" i="169"/>
  <c r="D8" i="168"/>
  <c r="D7" i="168"/>
  <c r="D22" i="164"/>
  <c r="D15" i="164"/>
  <c r="D16" i="162"/>
  <c r="D9" i="162"/>
  <c r="D17" i="167"/>
  <c r="D14" i="164"/>
  <c r="D21" i="172"/>
  <c r="D13" i="179"/>
  <c r="D7" i="174"/>
  <c r="D15" i="173"/>
  <c r="D27" i="168"/>
  <c r="D13" i="165"/>
  <c r="D15" i="169"/>
  <c r="D11" i="169"/>
  <c r="D7" i="164"/>
  <c r="D8" i="162"/>
  <c r="D6" i="164"/>
  <c r="D26" i="175"/>
  <c r="D10" i="175"/>
  <c r="D16" i="167"/>
  <c r="D22" i="148"/>
  <c r="D24" i="148"/>
  <c r="D7" i="151"/>
  <c r="D9" i="151"/>
  <c r="D10" i="151"/>
  <c r="D12" i="151"/>
  <c r="D13" i="151"/>
  <c r="D15" i="151"/>
  <c r="D17" i="151"/>
  <c r="D18" i="151"/>
  <c r="D19" i="151"/>
  <c r="D20" i="151"/>
  <c r="D23" i="151"/>
  <c r="D28" i="151"/>
  <c r="D30" i="151"/>
  <c r="D19" i="152"/>
  <c r="D10" i="153"/>
  <c r="D14" i="153"/>
  <c r="D15" i="153"/>
  <c r="D18" i="153"/>
  <c r="D19" i="153"/>
  <c r="D23" i="153"/>
  <c r="D24" i="153"/>
  <c r="D25" i="153"/>
  <c r="D26" i="153"/>
  <c r="D29" i="153"/>
  <c r="D30" i="153"/>
  <c r="D32" i="153"/>
  <c r="D13" i="154"/>
  <c r="D7" i="155"/>
  <c r="D8" i="155"/>
  <c r="D10" i="155"/>
  <c r="D11" i="155"/>
  <c r="D12" i="155"/>
  <c r="D13" i="155"/>
  <c r="D14" i="155"/>
  <c r="D15" i="155"/>
  <c r="D18" i="155"/>
  <c r="D21" i="155"/>
  <c r="D25" i="155"/>
  <c r="D33" i="156"/>
  <c r="D34" i="156"/>
  <c r="D35" i="156"/>
  <c r="D21" i="157"/>
  <c r="D22" i="157"/>
  <c r="D24" i="157"/>
  <c r="D28" i="157"/>
  <c r="D30" i="157"/>
  <c r="D32" i="157"/>
  <c r="D34" i="157"/>
  <c r="D6" i="159"/>
  <c r="D7" i="159"/>
  <c r="D9" i="159"/>
  <c r="D9" i="160"/>
  <c r="D6" i="161"/>
  <c r="D8" i="161"/>
  <c r="D9" i="161"/>
  <c r="D15" i="161"/>
  <c r="D19" i="161"/>
  <c r="D20" i="161"/>
  <c r="D6" i="162"/>
  <c r="E16" i="164"/>
  <c r="E8" i="166"/>
  <c r="E26" i="164"/>
  <c r="E28" i="167"/>
  <c r="E18" i="166"/>
  <c r="E13" i="173"/>
  <c r="E8" i="175"/>
  <c r="E28" i="160"/>
  <c r="E19" i="152"/>
  <c r="E6" i="161"/>
  <c r="E27" i="159"/>
  <c r="E10" i="157"/>
  <c r="E30" i="172"/>
  <c r="E33" i="167"/>
  <c r="E18" i="165"/>
  <c r="E13" i="164"/>
  <c r="E11" i="171"/>
  <c r="E18" i="162"/>
  <c r="E21" i="160"/>
  <c r="E16" i="162"/>
  <c r="E22" i="161"/>
  <c r="E25" i="155"/>
  <c r="E9" i="150"/>
  <c r="D27" i="143"/>
  <c r="D20" i="165"/>
  <c r="K33" i="174" l="1"/>
  <c r="S33" i="174"/>
  <c r="E7" i="158"/>
  <c r="BD10" i="2"/>
  <c r="E9" i="173"/>
  <c r="E7" i="155"/>
  <c r="T7" i="155" s="1"/>
  <c r="E34" i="165"/>
  <c r="I33" i="174"/>
  <c r="E9" i="174"/>
  <c r="E18" i="167"/>
  <c r="E28" i="151"/>
  <c r="E25" i="177"/>
  <c r="E18" i="175"/>
  <c r="E21" i="150"/>
  <c r="T21" i="150" s="1"/>
  <c r="E8" i="154"/>
  <c r="T8" i="154" s="1"/>
  <c r="J33" i="174"/>
  <c r="R33" i="174"/>
  <c r="L33" i="174"/>
  <c r="M33" i="174"/>
  <c r="F33" i="174"/>
  <c r="N33" i="174"/>
  <c r="E6" i="177"/>
  <c r="T6" i="177" s="1"/>
  <c r="E11" i="161"/>
  <c r="T11" i="161" s="1"/>
  <c r="E28" i="174"/>
  <c r="E10" i="156"/>
  <c r="T10" i="156" s="1"/>
  <c r="G33" i="174"/>
  <c r="O33" i="174"/>
  <c r="H33" i="174"/>
  <c r="P33" i="174"/>
  <c r="E11" i="166"/>
  <c r="T11" i="166" s="1"/>
  <c r="BL13" i="2"/>
  <c r="E41" i="147" s="1"/>
  <c r="Q33" i="174"/>
  <c r="E14" i="145"/>
  <c r="M14" i="145"/>
  <c r="F14" i="145"/>
  <c r="G14" i="145"/>
  <c r="H14" i="145"/>
  <c r="P14" i="145"/>
  <c r="I14" i="145"/>
  <c r="Q14" i="145"/>
  <c r="J14" i="145"/>
  <c r="R14" i="145"/>
  <c r="O14" i="145"/>
  <c r="K14" i="145"/>
  <c r="S14" i="145"/>
  <c r="N14" i="145"/>
  <c r="L14" i="145"/>
  <c r="E21" i="151"/>
  <c r="T21" i="151" s="1"/>
  <c r="E8" i="156"/>
  <c r="T8" i="156" s="1"/>
  <c r="E15" i="155"/>
  <c r="X525" i="2"/>
  <c r="E9" i="175"/>
  <c r="E25" i="158"/>
  <c r="T25" i="158" s="1"/>
  <c r="E30" i="161"/>
  <c r="T30" i="161" s="1"/>
  <c r="E19" i="177"/>
  <c r="E11" i="164"/>
  <c r="T11" i="164" s="1"/>
  <c r="E21" i="172"/>
  <c r="E32" i="154"/>
  <c r="E13" i="155"/>
  <c r="E6" i="166"/>
  <c r="E27" i="176"/>
  <c r="T27" i="176" s="1"/>
  <c r="E7" i="167"/>
  <c r="T7" i="167" s="1"/>
  <c r="E27" i="158"/>
  <c r="T27" i="158" s="1"/>
  <c r="E8" i="151"/>
  <c r="T8" i="151" s="1"/>
  <c r="E12" i="165"/>
  <c r="E21" i="156"/>
  <c r="E23" i="165"/>
  <c r="E14" i="157"/>
  <c r="E6" i="155"/>
  <c r="T6" i="155" s="1"/>
  <c r="E37" i="180"/>
  <c r="E15" i="145" s="1"/>
  <c r="E8" i="167"/>
  <c r="T8" i="167" s="1"/>
  <c r="E35" i="167"/>
  <c r="E9" i="171"/>
  <c r="T9" i="171" s="1"/>
  <c r="E31" i="154"/>
  <c r="E14" i="168"/>
  <c r="E24" i="164"/>
  <c r="T24" i="164" s="1"/>
  <c r="E19" i="174"/>
  <c r="T19" i="174" s="1"/>
  <c r="E29" i="176"/>
  <c r="T29" i="176" s="1"/>
  <c r="E21" i="175"/>
  <c r="T21" i="175" s="1"/>
  <c r="E13" i="168"/>
  <c r="T13" i="168" s="1"/>
  <c r="E7" i="161"/>
  <c r="E19" i="153"/>
  <c r="E6" i="164"/>
  <c r="E10" i="176"/>
  <c r="T10" i="176" s="1"/>
  <c r="E12" i="162"/>
  <c r="T12" i="162" s="1"/>
  <c r="E39" i="161"/>
  <c r="T39" i="161" s="1"/>
  <c r="E28" i="150"/>
  <c r="T28" i="150" s="1"/>
  <c r="E20" i="175"/>
  <c r="T20" i="175" s="1"/>
  <c r="E17" i="175"/>
  <c r="T17" i="175" s="1"/>
  <c r="E8" i="171"/>
  <c r="E12" i="176"/>
  <c r="E13" i="176"/>
  <c r="T13" i="176" s="1"/>
  <c r="E6" i="175"/>
  <c r="T6" i="175" s="1"/>
  <c r="E21" i="176"/>
  <c r="T21" i="176" s="1"/>
  <c r="E37" i="162"/>
  <c r="T37" i="162" s="1"/>
  <c r="E37" i="161"/>
  <c r="T37" i="161" s="1"/>
  <c r="E17" i="159"/>
  <c r="T17" i="159" s="1"/>
  <c r="E20" i="160"/>
  <c r="BD46" i="2"/>
  <c r="F42" i="134" s="1"/>
  <c r="G42" i="134" s="1"/>
  <c r="H42" i="134" s="1"/>
  <c r="E10" i="166"/>
  <c r="T10" i="166" s="1"/>
  <c r="E20" i="172"/>
  <c r="T20" i="172" s="1"/>
  <c r="E7" i="159"/>
  <c r="T7" i="159" s="1"/>
  <c r="E10" i="168"/>
  <c r="T10" i="168" s="1"/>
  <c r="E29" i="151"/>
  <c r="T29" i="151" s="1"/>
  <c r="E11" i="176"/>
  <c r="T11" i="176" s="1"/>
  <c r="C2" i="165"/>
  <c r="E35" i="173"/>
  <c r="T35" i="173" s="1"/>
  <c r="E7" i="169"/>
  <c r="T7" i="169" s="1"/>
  <c r="E26" i="170"/>
  <c r="T26" i="170" s="1"/>
  <c r="E12" i="171"/>
  <c r="T12" i="171" s="1"/>
  <c r="E10" i="160"/>
  <c r="T10" i="160" s="1"/>
  <c r="D15" i="145"/>
  <c r="E10" i="172"/>
  <c r="T10" i="172" s="1"/>
  <c r="E19" i="159"/>
  <c r="T19" i="159" s="1"/>
  <c r="C2" i="170"/>
  <c r="E9" i="157"/>
  <c r="T9" i="157" s="1"/>
  <c r="E15" i="157"/>
  <c r="T15" i="157" s="1"/>
  <c r="E17" i="165"/>
  <c r="T17" i="165" s="1"/>
  <c r="E8" i="174"/>
  <c r="T8" i="174" s="1"/>
  <c r="E19" i="168"/>
  <c r="E21" i="170"/>
  <c r="T21" i="170" s="1"/>
  <c r="E11" i="170"/>
  <c r="T11" i="170" s="1"/>
  <c r="E17" i="153"/>
  <c r="T17" i="153" s="1"/>
  <c r="E21" i="167"/>
  <c r="T21" i="167" s="1"/>
  <c r="E10" i="152"/>
  <c r="T10" i="152" s="1"/>
  <c r="X529" i="2"/>
  <c r="E36" i="162"/>
  <c r="T36" i="162" s="1"/>
  <c r="E7" i="177"/>
  <c r="T7" i="177" s="1"/>
  <c r="E23" i="175"/>
  <c r="T23" i="175" s="1"/>
  <c r="E16" i="172"/>
  <c r="T16" i="172" s="1"/>
  <c r="E31" i="161"/>
  <c r="T31" i="161" s="1"/>
  <c r="E12" i="154"/>
  <c r="T12" i="154" s="1"/>
  <c r="E17" i="162"/>
  <c r="T17" i="162" s="1"/>
  <c r="E17" i="150"/>
  <c r="T17" i="150" s="1"/>
  <c r="E24" i="175"/>
  <c r="T24" i="175" s="1"/>
  <c r="E15" i="170"/>
  <c r="T15" i="170" s="1"/>
  <c r="E28" i="154"/>
  <c r="T28" i="154" s="1"/>
  <c r="E39" i="162"/>
  <c r="T39" i="162" s="1"/>
  <c r="X572" i="2"/>
  <c r="AL619" i="2"/>
  <c r="X384" i="2"/>
  <c r="AL507" i="2"/>
  <c r="X312" i="2"/>
  <c r="AL540" i="2"/>
  <c r="X130" i="2"/>
  <c r="AL76" i="2"/>
  <c r="X77" i="2"/>
  <c r="AL663" i="2"/>
  <c r="X642" i="2"/>
  <c r="AL194" i="2"/>
  <c r="X396" i="2"/>
  <c r="AL526" i="2"/>
  <c r="X373" i="2"/>
  <c r="AL144" i="2"/>
  <c r="X663" i="2"/>
  <c r="AL138" i="2"/>
  <c r="X90" i="2"/>
  <c r="AL216" i="2"/>
  <c r="AR22" i="2" s="1"/>
  <c r="X202" i="2"/>
  <c r="AL66" i="2"/>
  <c r="X201" i="2"/>
  <c r="AL660" i="2"/>
  <c r="X438" i="2"/>
  <c r="AL52" i="2"/>
  <c r="X583" i="2"/>
  <c r="AL172" i="2"/>
  <c r="X112" i="2"/>
  <c r="AL486" i="2"/>
  <c r="X574" i="2"/>
  <c r="AL687" i="2"/>
  <c r="X36" i="2"/>
  <c r="AL219" i="2"/>
  <c r="X526" i="2"/>
  <c r="AL123" i="2"/>
  <c r="X634" i="2"/>
  <c r="AL71" i="2"/>
  <c r="X343" i="2"/>
  <c r="AL397" i="2"/>
  <c r="X703" i="2"/>
  <c r="AL358" i="2"/>
  <c r="X184" i="2"/>
  <c r="AL42" i="2"/>
  <c r="X550" i="2"/>
  <c r="AL622" i="2"/>
  <c r="X321" i="2"/>
  <c r="AL113" i="2"/>
  <c r="X320" i="2"/>
  <c r="AL605" i="2"/>
  <c r="X189" i="2"/>
  <c r="AL176" i="2"/>
  <c r="X205" i="2"/>
  <c r="AL618" i="2"/>
  <c r="X522" i="2"/>
  <c r="AL686" i="2"/>
  <c r="X386" i="2"/>
  <c r="AL656" i="2"/>
  <c r="X210" i="2"/>
  <c r="AL569" i="2"/>
  <c r="X480" i="2"/>
  <c r="AL633" i="2"/>
  <c r="X110" i="2"/>
  <c r="AL556" i="2"/>
  <c r="X240" i="2"/>
  <c r="AL600" i="2"/>
  <c r="X40" i="2"/>
  <c r="AL527" i="2"/>
  <c r="X180" i="2"/>
  <c r="AL459" i="2"/>
  <c r="AR15" i="2" s="1"/>
  <c r="X281" i="2"/>
  <c r="AL44" i="2"/>
  <c r="X139" i="2"/>
  <c r="AL280" i="2"/>
  <c r="X501" i="2"/>
  <c r="AL133" i="2"/>
  <c r="X431" i="2"/>
  <c r="AL667" i="2"/>
  <c r="X42" i="2"/>
  <c r="AL389" i="2"/>
  <c r="X658" i="2"/>
  <c r="AL68" i="2"/>
  <c r="X255" i="2"/>
  <c r="AL704" i="2"/>
  <c r="X135" i="2"/>
  <c r="AL652" i="2"/>
  <c r="X342" i="2"/>
  <c r="AL87" i="2"/>
  <c r="X593" i="2"/>
  <c r="AL694" i="2"/>
  <c r="X530" i="2"/>
  <c r="AL454" i="2"/>
  <c r="X471" i="2"/>
  <c r="AL639" i="2"/>
  <c r="X562" i="2"/>
  <c r="AL617" i="2"/>
  <c r="X425" i="2"/>
  <c r="AL677" i="2"/>
  <c r="X624" i="2"/>
  <c r="AL631" i="2"/>
  <c r="X694" i="2"/>
  <c r="AL548" i="2"/>
  <c r="X91" i="2"/>
  <c r="AL691" i="2"/>
  <c r="X502" i="2"/>
  <c r="AL666" i="2"/>
  <c r="X393" i="2"/>
  <c r="AL405" i="2"/>
  <c r="X599" i="2"/>
  <c r="AL692" i="2"/>
  <c r="X349" i="2"/>
  <c r="AL109" i="2"/>
  <c r="X648" i="2"/>
  <c r="AL34" i="2"/>
  <c r="X613" i="2"/>
  <c r="AL628" i="2"/>
  <c r="X308" i="2"/>
  <c r="AL702" i="2"/>
  <c r="X245" i="2"/>
  <c r="AL657" i="2"/>
  <c r="X131" i="2"/>
  <c r="AL192" i="2"/>
  <c r="X494" i="2"/>
  <c r="AL696" i="2"/>
  <c r="X106" i="2"/>
  <c r="AL275" i="2"/>
  <c r="X689" i="2"/>
  <c r="AL334" i="2"/>
  <c r="X557" i="2"/>
  <c r="AL435" i="2"/>
  <c r="X26" i="2"/>
  <c r="AL678" i="2"/>
  <c r="X279" i="2"/>
  <c r="AL403" i="2"/>
  <c r="X375" i="2"/>
  <c r="AL271" i="2"/>
  <c r="X140" i="2"/>
  <c r="AL102" i="2"/>
  <c r="X496" i="2"/>
  <c r="AL382" i="2"/>
  <c r="X702" i="2"/>
  <c r="AL642" i="2"/>
  <c r="X93" i="2"/>
  <c r="AL233" i="2"/>
  <c r="X466" i="2"/>
  <c r="AL183" i="2"/>
  <c r="X297" i="2"/>
  <c r="AL670" i="2"/>
  <c r="X69" i="2"/>
  <c r="CB17" i="2" s="1"/>
  <c r="AL599" i="2"/>
  <c r="X109" i="2"/>
  <c r="AL646" i="2"/>
  <c r="X367" i="2"/>
  <c r="BC30" i="2" s="1"/>
  <c r="AL570" i="2"/>
  <c r="X178" i="2"/>
  <c r="AL595" i="2"/>
  <c r="X369" i="2"/>
  <c r="BC14" i="2" s="1"/>
  <c r="AL512" i="2"/>
  <c r="X463" i="2"/>
  <c r="AL461" i="2"/>
  <c r="X274" i="2"/>
  <c r="AL651" i="2"/>
  <c r="X344" i="2"/>
  <c r="AL404" i="2"/>
  <c r="X704" i="2"/>
  <c r="AL703" i="2"/>
  <c r="X561" i="2"/>
  <c r="AL356" i="2"/>
  <c r="X353" i="2"/>
  <c r="AL16" i="2"/>
  <c r="X70" i="2"/>
  <c r="AL607" i="2"/>
  <c r="X397" i="2"/>
  <c r="AL230" i="2"/>
  <c r="X81" i="2"/>
  <c r="AL11" i="2"/>
  <c r="X387" i="2"/>
  <c r="AL641" i="2"/>
  <c r="X598" i="2"/>
  <c r="AL348" i="2"/>
  <c r="X168" i="2"/>
  <c r="AL326" i="2"/>
  <c r="X306" i="2"/>
  <c r="AL295" i="2"/>
  <c r="X235" i="2"/>
  <c r="AL472" i="2"/>
  <c r="X509" i="2"/>
  <c r="AL236" i="2"/>
  <c r="X699" i="2"/>
  <c r="AL51" i="2"/>
  <c r="X307" i="2"/>
  <c r="AL649" i="2"/>
  <c r="X133" i="2"/>
  <c r="AL658" i="2"/>
  <c r="X325" i="2"/>
  <c r="AL588" i="2"/>
  <c r="R41" i="147"/>
  <c r="T41" i="147" s="1"/>
  <c r="X256" i="2"/>
  <c r="AL689" i="2"/>
  <c r="X605" i="2"/>
  <c r="AL620" i="2"/>
  <c r="X198" i="2"/>
  <c r="AL41" i="2"/>
  <c r="X103" i="2"/>
  <c r="AL262" i="2"/>
  <c r="X383" i="2"/>
  <c r="AL442" i="2"/>
  <c r="X555" i="2"/>
  <c r="AL625" i="2"/>
  <c r="X632" i="2"/>
  <c r="AL426" i="2"/>
  <c r="E12" i="151"/>
  <c r="T12" i="151" s="1"/>
  <c r="E26" i="175"/>
  <c r="E8" i="165"/>
  <c r="T8" i="165" s="1"/>
  <c r="E12" i="170"/>
  <c r="T12" i="170" s="1"/>
  <c r="E13" i="143"/>
  <c r="T13" i="143" s="1"/>
  <c r="E22" i="150"/>
  <c r="T22" i="150" s="1"/>
  <c r="E7" i="166"/>
  <c r="T7" i="166" s="1"/>
  <c r="E11" i="160"/>
  <c r="T11" i="160" s="1"/>
  <c r="E10" i="155"/>
  <c r="T10" i="155" s="1"/>
  <c r="E11" i="162"/>
  <c r="T11" i="162" s="1"/>
  <c r="E16" i="177"/>
  <c r="T16" i="177" s="1"/>
  <c r="E18" i="153"/>
  <c r="T18" i="153" s="1"/>
  <c r="E7" i="160"/>
  <c r="T7" i="160" s="1"/>
  <c r="E19" i="170"/>
  <c r="T19" i="170" s="1"/>
  <c r="E27" i="150"/>
  <c r="T27" i="150" s="1"/>
  <c r="E20" i="157"/>
  <c r="T20" i="157" s="1"/>
  <c r="E27" i="161"/>
  <c r="T27" i="161" s="1"/>
  <c r="E9" i="170"/>
  <c r="E17" i="166"/>
  <c r="T17" i="166" s="1"/>
  <c r="E20" i="170"/>
  <c r="T20" i="170" s="1"/>
  <c r="E26" i="151"/>
  <c r="T26" i="151" s="1"/>
  <c r="E12" i="157"/>
  <c r="T12" i="157" s="1"/>
  <c r="E13" i="156"/>
  <c r="T13" i="156" s="1"/>
  <c r="E18" i="159"/>
  <c r="T18" i="159" s="1"/>
  <c r="E17" i="171"/>
  <c r="T17" i="171" s="1"/>
  <c r="E18" i="177"/>
  <c r="T18" i="177" s="1"/>
  <c r="E22" i="172"/>
  <c r="T22" i="172" s="1"/>
  <c r="E9" i="160"/>
  <c r="T9" i="160" s="1"/>
  <c r="E32" i="152"/>
  <c r="T32" i="152" s="1"/>
  <c r="E16" i="150"/>
  <c r="T16" i="150" s="1"/>
  <c r="E26" i="167"/>
  <c r="T26" i="167" s="1"/>
  <c r="E27" i="143"/>
  <c r="T27" i="143" s="1"/>
  <c r="E13" i="150"/>
  <c r="T13" i="150" s="1"/>
  <c r="E36" i="175"/>
  <c r="T36" i="175" s="1"/>
  <c r="E34" i="175"/>
  <c r="T34" i="175" s="1"/>
  <c r="E19" i="143"/>
  <c r="T19" i="143" s="1"/>
  <c r="E11" i="156"/>
  <c r="T11" i="156" s="1"/>
  <c r="E25" i="143"/>
  <c r="T25" i="143" s="1"/>
  <c r="E23" i="155"/>
  <c r="T23" i="155" s="1"/>
  <c r="E21" i="159"/>
  <c r="T21" i="159" s="1"/>
  <c r="E13" i="158"/>
  <c r="T13" i="158" s="1"/>
  <c r="E33" i="157"/>
  <c r="T33" i="157" s="1"/>
  <c r="E28" i="159"/>
  <c r="T28" i="159" s="1"/>
  <c r="BL27" i="2"/>
  <c r="E10" i="147" s="1"/>
  <c r="T10" i="147" s="1"/>
  <c r="E7" i="171"/>
  <c r="T7" i="171" s="1"/>
  <c r="E12" i="173"/>
  <c r="T12" i="173" s="1"/>
  <c r="E32" i="153"/>
  <c r="T32" i="153" s="1"/>
  <c r="E12" i="143"/>
  <c r="T12" i="143" s="1"/>
  <c r="E21" i="165"/>
  <c r="T21" i="165" s="1"/>
  <c r="E28" i="152"/>
  <c r="T28" i="152" s="1"/>
  <c r="E12" i="167"/>
  <c r="T12" i="167" s="1"/>
  <c r="E7" i="162"/>
  <c r="T7" i="162" s="1"/>
  <c r="E27" i="168"/>
  <c r="T27" i="168" s="1"/>
  <c r="E24" i="143"/>
  <c r="T24" i="143" s="1"/>
  <c r="E27" i="152"/>
  <c r="T27" i="152" s="1"/>
  <c r="E21" i="153"/>
  <c r="E39" i="158"/>
  <c r="T39" i="158" s="1"/>
  <c r="E15" i="171"/>
  <c r="T15" i="171" s="1"/>
  <c r="E18" i="164"/>
  <c r="T18" i="164" s="1"/>
  <c r="E10" i="169"/>
  <c r="T10" i="169" s="1"/>
  <c r="E39" i="176"/>
  <c r="T39" i="176" s="1"/>
  <c r="E31" i="174"/>
  <c r="T31" i="174" s="1"/>
  <c r="E19" i="154"/>
  <c r="T19" i="154" s="1"/>
  <c r="E9" i="161"/>
  <c r="T9" i="161" s="1"/>
  <c r="E25" i="151"/>
  <c r="T25" i="151" s="1"/>
  <c r="E24" i="153"/>
  <c r="T24" i="153" s="1"/>
  <c r="E34" i="157"/>
  <c r="T34" i="157" s="1"/>
  <c r="E32" i="161"/>
  <c r="T32" i="161" s="1"/>
  <c r="E30" i="167"/>
  <c r="T30" i="167" s="1"/>
  <c r="E30" i="168"/>
  <c r="T30" i="168" s="1"/>
  <c r="E14" i="165"/>
  <c r="T14" i="165" s="1"/>
  <c r="E7" i="172"/>
  <c r="T7" i="172" s="1"/>
  <c r="E24" i="173"/>
  <c r="T24" i="173" s="1"/>
  <c r="E15" i="177"/>
  <c r="T15" i="177" s="1"/>
  <c r="E9" i="152"/>
  <c r="T9" i="152" s="1"/>
  <c r="E11" i="155"/>
  <c r="T11" i="155" s="1"/>
  <c r="E11" i="158"/>
  <c r="T11" i="158" s="1"/>
  <c r="E20" i="161"/>
  <c r="T20" i="161" s="1"/>
  <c r="E19" i="165"/>
  <c r="T19" i="165" s="1"/>
  <c r="E27" i="151"/>
  <c r="T27" i="151" s="1"/>
  <c r="E29" i="153"/>
  <c r="T29" i="153" s="1"/>
  <c r="E16" i="156"/>
  <c r="T16" i="156" s="1"/>
  <c r="E32" i="158"/>
  <c r="T32" i="158" s="1"/>
  <c r="E24" i="159"/>
  <c r="T24" i="159" s="1"/>
  <c r="E34" i="161"/>
  <c r="T34" i="161" s="1"/>
  <c r="E27" i="164"/>
  <c r="T27" i="164" s="1"/>
  <c r="E36" i="167"/>
  <c r="T36" i="167" s="1"/>
  <c r="E13" i="169"/>
  <c r="T13" i="169" s="1"/>
  <c r="E12" i="172"/>
  <c r="T12" i="172" s="1"/>
  <c r="E20" i="174"/>
  <c r="T20" i="174" s="1"/>
  <c r="E9" i="164"/>
  <c r="T9" i="164" s="1"/>
  <c r="E16" i="165"/>
  <c r="T16" i="165" s="1"/>
  <c r="E17" i="167"/>
  <c r="T17" i="167" s="1"/>
  <c r="E9" i="168"/>
  <c r="T9" i="168" s="1"/>
  <c r="E24" i="172"/>
  <c r="T24" i="172" s="1"/>
  <c r="E10" i="174"/>
  <c r="T10" i="174" s="1"/>
  <c r="E17" i="177"/>
  <c r="T17" i="177" s="1"/>
  <c r="E10" i="143"/>
  <c r="T10" i="143" s="1"/>
  <c r="E27" i="154"/>
  <c r="T27" i="154" s="1"/>
  <c r="E29" i="152"/>
  <c r="T29" i="152" s="1"/>
  <c r="E8" i="176"/>
  <c r="T8" i="176" s="1"/>
  <c r="E19" i="155"/>
  <c r="T19" i="155" s="1"/>
  <c r="E34" i="152"/>
  <c r="T34" i="152" s="1"/>
  <c r="E15" i="173"/>
  <c r="T15" i="173" s="1"/>
  <c r="E9" i="162"/>
  <c r="T9" i="162" s="1"/>
  <c r="E32" i="167"/>
  <c r="T32" i="167" s="1"/>
  <c r="BD21" i="2"/>
  <c r="BE21" i="2" s="1"/>
  <c r="BH21" i="2" s="1"/>
  <c r="E7" i="176"/>
  <c r="T7" i="176" s="1"/>
  <c r="E21" i="154"/>
  <c r="T21" i="154" s="1"/>
  <c r="E25" i="160"/>
  <c r="T25" i="160" s="1"/>
  <c r="E32" i="173"/>
  <c r="T32" i="173" s="1"/>
  <c r="E9" i="167"/>
  <c r="T9" i="167" s="1"/>
  <c r="E6" i="158"/>
  <c r="T6" i="158" s="1"/>
  <c r="E35" i="156"/>
  <c r="T35" i="156" s="1"/>
  <c r="E21" i="168"/>
  <c r="T21" i="168" s="1"/>
  <c r="E26" i="156"/>
  <c r="T26" i="156" s="1"/>
  <c r="C2" i="161"/>
  <c r="C2" i="152"/>
  <c r="C2" i="155"/>
  <c r="C2" i="171"/>
  <c r="C2" i="143"/>
  <c r="T21" i="148"/>
  <c r="T22" i="148"/>
  <c r="T23" i="148"/>
  <c r="T24" i="148"/>
  <c r="T26" i="148"/>
  <c r="T28" i="148"/>
  <c r="T31" i="148"/>
  <c r="T10" i="148"/>
  <c r="T11" i="148"/>
  <c r="T15" i="148"/>
  <c r="T29" i="148"/>
  <c r="T27" i="148"/>
  <c r="T30" i="148"/>
  <c r="AA10" i="121"/>
  <c r="D9" i="143"/>
  <c r="D28" i="168"/>
  <c r="D28" i="170"/>
  <c r="D6" i="171"/>
  <c r="D25" i="157"/>
  <c r="D38" i="162"/>
  <c r="D31" i="156"/>
  <c r="D37" i="162"/>
  <c r="D26" i="154"/>
  <c r="D30" i="170"/>
  <c r="D24" i="158"/>
  <c r="D8" i="177"/>
  <c r="D27" i="162"/>
  <c r="D11" i="151"/>
  <c r="D34" i="144"/>
  <c r="D30" i="167"/>
  <c r="D24" i="151"/>
  <c r="D10" i="169"/>
  <c r="D6" i="156"/>
  <c r="D27" i="161"/>
  <c r="D14" i="171"/>
  <c r="D16" i="179"/>
  <c r="D20" i="160"/>
  <c r="D13" i="152"/>
  <c r="D20" i="164"/>
  <c r="D16" i="175"/>
  <c r="D16" i="170"/>
  <c r="D16" i="155"/>
  <c r="D28" i="148"/>
  <c r="D9" i="154"/>
  <c r="D25" i="154"/>
  <c r="D8" i="166"/>
  <c r="D21" i="154"/>
  <c r="D10" i="176"/>
  <c r="D16" i="156"/>
  <c r="D12" i="173"/>
  <c r="D37" i="143"/>
  <c r="D30" i="173"/>
  <c r="D19" i="144"/>
  <c r="D15" i="167"/>
  <c r="D40" i="162"/>
  <c r="D15" i="150"/>
  <c r="D22" i="159"/>
  <c r="D31" i="153"/>
  <c r="D21" i="150"/>
  <c r="D28" i="160"/>
  <c r="D23" i="168"/>
  <c r="D29" i="180"/>
  <c r="D18" i="158"/>
  <c r="D12" i="175"/>
  <c r="D21" i="174"/>
  <c r="D29" i="170"/>
  <c r="D14" i="176"/>
  <c r="D37" i="179"/>
  <c r="D36" i="162"/>
  <c r="D17" i="158"/>
  <c r="D25" i="158"/>
  <c r="D28" i="175"/>
  <c r="D6" i="155"/>
  <c r="D21" i="165"/>
  <c r="D23" i="155"/>
  <c r="D26" i="151"/>
  <c r="D17" i="166"/>
  <c r="D29" i="176"/>
  <c r="D16" i="177"/>
  <c r="D13" i="158"/>
  <c r="D19" i="164"/>
  <c r="D6" i="168"/>
  <c r="D11" i="177"/>
  <c r="D8" i="143"/>
  <c r="D29" i="172"/>
  <c r="D6" i="172"/>
  <c r="D37" i="144"/>
  <c r="D8" i="169"/>
  <c r="D10" i="174"/>
  <c r="D14" i="156"/>
  <c r="D15" i="144"/>
  <c r="D33" i="157"/>
  <c r="D9" i="168"/>
  <c r="D8" i="159"/>
  <c r="D34" i="176"/>
  <c r="D8" i="152"/>
  <c r="D14" i="173"/>
  <c r="D23" i="174"/>
  <c r="D12" i="160"/>
  <c r="D19" i="165"/>
  <c r="D30" i="159"/>
  <c r="D19" i="154"/>
  <c r="D27" i="152"/>
  <c r="D40" i="161"/>
  <c r="D26" i="165"/>
  <c r="D20" i="170"/>
  <c r="D18" i="177"/>
  <c r="D32" i="144"/>
  <c r="D18" i="179"/>
  <c r="D26" i="161"/>
  <c r="D31" i="158"/>
  <c r="D35" i="167"/>
  <c r="D6" i="154"/>
  <c r="D34" i="162"/>
  <c r="D15" i="179"/>
  <c r="D14" i="175"/>
  <c r="D14" i="143"/>
  <c r="D33" i="162"/>
  <c r="D13" i="169"/>
  <c r="D17" i="161"/>
  <c r="D30" i="162"/>
  <c r="D31" i="176"/>
  <c r="D6" i="176"/>
  <c r="D12" i="159"/>
  <c r="D9" i="155"/>
  <c r="D10" i="154"/>
  <c r="D9" i="169"/>
  <c r="D30" i="168"/>
  <c r="D19" i="170"/>
  <c r="D28" i="159"/>
  <c r="D27" i="158"/>
  <c r="D7" i="152"/>
  <c r="D13" i="150"/>
  <c r="D13" i="162"/>
  <c r="D6" i="165"/>
  <c r="D10" i="167"/>
  <c r="D9" i="171"/>
  <c r="D32" i="174"/>
  <c r="D32" i="176"/>
  <c r="D29" i="179"/>
  <c r="D19" i="172"/>
  <c r="D9" i="170"/>
  <c r="D19" i="177"/>
  <c r="D29" i="143"/>
  <c r="D17" i="155"/>
  <c r="D39" i="161"/>
  <c r="D31" i="170"/>
  <c r="D25" i="162"/>
  <c r="D8" i="154"/>
  <c r="D17" i="160"/>
  <c r="D35" i="161"/>
  <c r="D39" i="143"/>
  <c r="D28" i="162"/>
  <c r="D9" i="173"/>
  <c r="D18" i="180"/>
  <c r="D38" i="158"/>
  <c r="D9" i="179"/>
  <c r="D14" i="172"/>
  <c r="D7" i="153"/>
  <c r="D16" i="161"/>
  <c r="D10" i="159"/>
  <c r="D32" i="156"/>
  <c r="D27" i="151"/>
  <c r="D14" i="165"/>
  <c r="D22" i="176"/>
  <c r="D10" i="179"/>
  <c r="D32" i="159"/>
  <c r="D18" i="159"/>
  <c r="D26" i="158"/>
  <c r="D14" i="158"/>
  <c r="D12" i="157"/>
  <c r="D24" i="154"/>
  <c r="D8" i="164"/>
  <c r="D33" i="161"/>
  <c r="D9" i="165"/>
  <c r="D18" i="165"/>
  <c r="D19" i="167"/>
  <c r="D10" i="171"/>
  <c r="D20" i="173"/>
  <c r="D17" i="176"/>
  <c r="D33" i="176"/>
  <c r="D8" i="172"/>
  <c r="D33" i="175"/>
  <c r="D14" i="177"/>
  <c r="D26" i="179"/>
  <c r="D13" i="161"/>
  <c r="D7" i="172"/>
  <c r="D20" i="154"/>
  <c r="D32" i="152"/>
  <c r="D22" i="153"/>
  <c r="D18" i="164"/>
  <c r="D29" i="173"/>
  <c r="D27" i="175"/>
  <c r="D11" i="172"/>
  <c r="D11" i="156"/>
  <c r="D14" i="162"/>
  <c r="D13" i="156"/>
  <c r="D15" i="148"/>
  <c r="D27" i="164"/>
  <c r="D31" i="173"/>
  <c r="D24" i="177"/>
  <c r="D34" i="167"/>
  <c r="D6" i="174"/>
  <c r="D17" i="153"/>
  <c r="D31" i="175"/>
  <c r="D30" i="172"/>
  <c r="D13" i="153"/>
  <c r="D21" i="173"/>
  <c r="D37" i="167"/>
  <c r="D29" i="159"/>
  <c r="D12" i="170"/>
  <c r="D25" i="159"/>
  <c r="D10" i="158"/>
  <c r="D29" i="162"/>
  <c r="D37" i="158"/>
  <c r="D33" i="152"/>
  <c r="D29" i="175"/>
  <c r="D26" i="164"/>
  <c r="D15" i="180"/>
  <c r="D17" i="170"/>
  <c r="D33" i="173"/>
  <c r="D6" i="150"/>
  <c r="D23" i="167"/>
  <c r="D33" i="143"/>
  <c r="D10" i="166"/>
  <c r="D24" i="167"/>
  <c r="D7" i="156"/>
  <c r="D8" i="173"/>
  <c r="D25" i="172"/>
  <c r="D22" i="179"/>
  <c r="D24" i="160"/>
  <c r="D31" i="157"/>
  <c r="D29" i="157"/>
  <c r="D16" i="176"/>
  <c r="D20" i="169"/>
  <c r="D24" i="150"/>
  <c r="D11" i="158"/>
  <c r="D20" i="156"/>
  <c r="D9" i="152"/>
  <c r="D7" i="150"/>
  <c r="D25" i="165"/>
  <c r="D10" i="173"/>
  <c r="D19" i="176"/>
  <c r="D12" i="172"/>
  <c r="D17" i="177"/>
  <c r="D19" i="143"/>
  <c r="D17" i="171"/>
  <c r="D35" i="175"/>
  <c r="D31" i="167"/>
  <c r="D8" i="151"/>
  <c r="D21" i="156"/>
  <c r="D38" i="176"/>
  <c r="D9" i="176"/>
  <c r="D8" i="150"/>
  <c r="D20" i="157"/>
  <c r="D17" i="179"/>
  <c r="D32" i="158"/>
  <c r="D23" i="156"/>
  <c r="D36" i="175"/>
  <c r="D22" i="172"/>
  <c r="D11" i="174"/>
  <c r="D9" i="150"/>
  <c r="D22" i="155"/>
  <c r="D26" i="176"/>
  <c r="D22" i="173"/>
  <c r="D15" i="171"/>
  <c r="D8" i="179"/>
  <c r="D21" i="176"/>
  <c r="D19" i="160"/>
  <c r="D24" i="172"/>
  <c r="D22" i="144"/>
  <c r="D32" i="179"/>
  <c r="D11" i="160"/>
  <c r="D32" i="167"/>
  <c r="D10" i="161"/>
  <c r="D29" i="144"/>
  <c r="D31" i="148"/>
  <c r="D26" i="168"/>
  <c r="D11" i="154"/>
  <c r="D25" i="151"/>
  <c r="D21" i="160"/>
  <c r="D37" i="161"/>
  <c r="D23" i="158"/>
  <c r="D14" i="169"/>
  <c r="D26" i="143"/>
  <c r="D27" i="150"/>
  <c r="D35" i="180"/>
  <c r="D12" i="161"/>
  <c r="D19" i="150"/>
  <c r="D11" i="164"/>
  <c r="D25" i="167"/>
  <c r="D31" i="143"/>
  <c r="D21" i="152"/>
  <c r="D7" i="160"/>
  <c r="D15" i="158"/>
  <c r="D16" i="171"/>
  <c r="E7" i="154"/>
  <c r="T7" i="154" s="1"/>
  <c r="E29" i="157"/>
  <c r="T29" i="157" s="1"/>
  <c r="E15" i="153"/>
  <c r="T15" i="153" s="1"/>
  <c r="E34" i="176"/>
  <c r="T34" i="176" s="1"/>
  <c r="E33" i="161"/>
  <c r="T33" i="161" s="1"/>
  <c r="E29" i="143"/>
  <c r="T29" i="143" s="1"/>
  <c r="E13" i="161"/>
  <c r="T13" i="161" s="1"/>
  <c r="E27" i="172"/>
  <c r="T27" i="172" s="1"/>
  <c r="E23" i="172"/>
  <c r="T23" i="172" s="1"/>
  <c r="E31" i="165"/>
  <c r="T31" i="165" s="1"/>
  <c r="E13" i="154"/>
  <c r="T13" i="154" s="1"/>
  <c r="E10" i="154"/>
  <c r="T10" i="154" s="1"/>
  <c r="E7" i="153"/>
  <c r="T7" i="153" s="1"/>
  <c r="E19" i="156"/>
  <c r="T19" i="156" s="1"/>
  <c r="E11" i="174"/>
  <c r="T11" i="174" s="1"/>
  <c r="E26" i="168"/>
  <c r="T26" i="168" s="1"/>
  <c r="E10" i="171"/>
  <c r="T10" i="171" s="1"/>
  <c r="E18" i="143"/>
  <c r="T18" i="143" s="1"/>
  <c r="E11" i="169"/>
  <c r="T11" i="169" s="1"/>
  <c r="E28" i="176"/>
  <c r="T28" i="176" s="1"/>
  <c r="E9" i="176"/>
  <c r="T9" i="176" s="1"/>
  <c r="E9" i="169"/>
  <c r="T9" i="169" s="1"/>
  <c r="E23" i="168"/>
  <c r="T23" i="168" s="1"/>
  <c r="E32" i="156"/>
  <c r="T32" i="156" s="1"/>
  <c r="E38" i="158"/>
  <c r="T38" i="158" s="1"/>
  <c r="E31" i="157"/>
  <c r="T31" i="157" s="1"/>
  <c r="E26" i="159"/>
  <c r="T26" i="159" s="1"/>
  <c r="E8" i="173"/>
  <c r="T8" i="173" s="1"/>
  <c r="E14" i="172"/>
  <c r="T14" i="172" s="1"/>
  <c r="E32" i="176"/>
  <c r="T32" i="176" s="1"/>
  <c r="E23" i="174"/>
  <c r="T23" i="174" s="1"/>
  <c r="E20" i="156"/>
  <c r="T20" i="156" s="1"/>
  <c r="E14" i="164"/>
  <c r="T14" i="164" s="1"/>
  <c r="E24" i="161"/>
  <c r="T24" i="161" s="1"/>
  <c r="E36" i="143"/>
  <c r="T36" i="143" s="1"/>
  <c r="E17" i="176"/>
  <c r="T17" i="176" s="1"/>
  <c r="E21" i="161"/>
  <c r="T21" i="161" s="1"/>
  <c r="E11" i="173"/>
  <c r="T11" i="173" s="1"/>
  <c r="E29" i="175"/>
  <c r="T29" i="175" s="1"/>
  <c r="E22" i="153"/>
  <c r="T22" i="153" s="1"/>
  <c r="E22" i="160"/>
  <c r="T22" i="160" s="1"/>
  <c r="E7" i="150"/>
  <c r="T7" i="150" s="1"/>
  <c r="E8" i="164"/>
  <c r="T8" i="164" s="1"/>
  <c r="E17" i="143"/>
  <c r="T17" i="143" s="1"/>
  <c r="E14" i="167"/>
  <c r="T14" i="167" s="1"/>
  <c r="E10" i="167"/>
  <c r="T10" i="167" s="1"/>
  <c r="E15" i="166"/>
  <c r="T15" i="166" s="1"/>
  <c r="E8" i="143"/>
  <c r="T8" i="143" s="1"/>
  <c r="BC21" i="2"/>
  <c r="E22" i="176"/>
  <c r="T22" i="176" s="1"/>
  <c r="E31" i="168"/>
  <c r="T31" i="168" s="1"/>
  <c r="E29" i="165"/>
  <c r="T29" i="165" s="1"/>
  <c r="E14" i="176"/>
  <c r="T14" i="176" s="1"/>
  <c r="E28" i="168"/>
  <c r="T28" i="168" s="1"/>
  <c r="E28" i="143"/>
  <c r="T28" i="143" s="1"/>
  <c r="I26" i="177"/>
  <c r="S26" i="177"/>
  <c r="E23" i="154"/>
  <c r="T23" i="154" s="1"/>
  <c r="E25" i="157"/>
  <c r="T25" i="157" s="1"/>
  <c r="E24" i="160"/>
  <c r="T24" i="160" s="1"/>
  <c r="E40" i="161"/>
  <c r="T40" i="161" s="1"/>
  <c r="E26" i="157"/>
  <c r="T26" i="157" s="1"/>
  <c r="E9" i="159"/>
  <c r="T9" i="159" s="1"/>
  <c r="E11" i="165"/>
  <c r="T11" i="165" s="1"/>
  <c r="E17" i="169"/>
  <c r="T17" i="169" s="1"/>
  <c r="E19" i="172"/>
  <c r="T19" i="172" s="1"/>
  <c r="E13" i="175"/>
  <c r="T13" i="175" s="1"/>
  <c r="E23" i="167"/>
  <c r="T23" i="167" s="1"/>
  <c r="E32" i="174"/>
  <c r="T32" i="174" s="1"/>
  <c r="E19" i="176"/>
  <c r="T19" i="176" s="1"/>
  <c r="BD15" i="2"/>
  <c r="F11" i="134" s="1"/>
  <c r="G11" i="134" s="1"/>
  <c r="H11" i="134" s="1"/>
  <c r="BD25" i="2"/>
  <c r="BE25" i="2" s="1"/>
  <c r="BH25" i="2" s="1"/>
  <c r="E31" i="143"/>
  <c r="T31" i="143" s="1"/>
  <c r="E26" i="150"/>
  <c r="T26" i="150" s="1"/>
  <c r="E26" i="143"/>
  <c r="T26" i="143" s="1"/>
  <c r="E6" i="153"/>
  <c r="T6" i="153" s="1"/>
  <c r="E25" i="154"/>
  <c r="T25" i="154" s="1"/>
  <c r="E27" i="157"/>
  <c r="T27" i="157" s="1"/>
  <c r="E10" i="159"/>
  <c r="T10" i="159" s="1"/>
  <c r="E25" i="159"/>
  <c r="T25" i="159" s="1"/>
  <c r="E27" i="160"/>
  <c r="T27" i="160" s="1"/>
  <c r="E10" i="162"/>
  <c r="T10" i="162" s="1"/>
  <c r="E20" i="164"/>
  <c r="T20" i="164" s="1"/>
  <c r="E10" i="153"/>
  <c r="T10" i="153" s="1"/>
  <c r="E34" i="156"/>
  <c r="T34" i="156" s="1"/>
  <c r="E32" i="157"/>
  <c r="T32" i="157" s="1"/>
  <c r="E12" i="160"/>
  <c r="T12" i="160" s="1"/>
  <c r="E13" i="162"/>
  <c r="T13" i="162" s="1"/>
  <c r="E6" i="172"/>
  <c r="T6" i="172" s="1"/>
  <c r="E27" i="175"/>
  <c r="T27" i="175" s="1"/>
  <c r="E30" i="176"/>
  <c r="T30" i="176" s="1"/>
  <c r="E9" i="165"/>
  <c r="T9" i="165" s="1"/>
  <c r="E22" i="165"/>
  <c r="T22" i="165" s="1"/>
  <c r="E25" i="167"/>
  <c r="T25" i="167" s="1"/>
  <c r="E34" i="168"/>
  <c r="T34" i="168" s="1"/>
  <c r="E14" i="169"/>
  <c r="T14" i="169" s="1"/>
  <c r="E7" i="173"/>
  <c r="T7" i="173" s="1"/>
  <c r="E33" i="173"/>
  <c r="T33" i="173" s="1"/>
  <c r="E13" i="177"/>
  <c r="T13" i="177" s="1"/>
  <c r="E24" i="177"/>
  <c r="T24" i="177" s="1"/>
  <c r="E37" i="158"/>
  <c r="T37" i="158" s="1"/>
  <c r="E23" i="153"/>
  <c r="T23" i="153" s="1"/>
  <c r="E11" i="157"/>
  <c r="T11" i="157" s="1"/>
  <c r="E10" i="164"/>
  <c r="T10" i="164" s="1"/>
  <c r="E16" i="167"/>
  <c r="T16" i="167" s="1"/>
  <c r="E28" i="172"/>
  <c r="T28" i="172" s="1"/>
  <c r="E12" i="177"/>
  <c r="T12" i="177" s="1"/>
  <c r="E11" i="167"/>
  <c r="T11" i="167" s="1"/>
  <c r="E12" i="174"/>
  <c r="T12" i="174" s="1"/>
  <c r="BD30" i="2"/>
  <c r="BE30" i="2" s="1"/>
  <c r="BF30" i="2" s="1"/>
  <c r="BD23" i="2"/>
  <c r="F19" i="134" s="1"/>
  <c r="G19" i="134" s="1"/>
  <c r="H19" i="134" s="1"/>
  <c r="BD32" i="2"/>
  <c r="F28" i="134" s="1"/>
  <c r="G28" i="134" s="1"/>
  <c r="H28" i="134" s="1"/>
  <c r="E39" i="143"/>
  <c r="T39" i="143" s="1"/>
  <c r="E33" i="143"/>
  <c r="T33" i="143" s="1"/>
  <c r="E6" i="143"/>
  <c r="T6" i="143" s="1"/>
  <c r="E20" i="165"/>
  <c r="T20" i="165" s="1"/>
  <c r="E26" i="154"/>
  <c r="T26" i="154" s="1"/>
  <c r="E35" i="152"/>
  <c r="T35" i="152" s="1"/>
  <c r="E23" i="159"/>
  <c r="T23" i="159" s="1"/>
  <c r="E20" i="154"/>
  <c r="T20" i="154" s="1"/>
  <c r="E25" i="156"/>
  <c r="T25" i="156" s="1"/>
  <c r="E26" i="158"/>
  <c r="T26" i="158" s="1"/>
  <c r="E8" i="160"/>
  <c r="T8" i="160" s="1"/>
  <c r="E24" i="167"/>
  <c r="T24" i="167" s="1"/>
  <c r="E14" i="173"/>
  <c r="T14" i="173" s="1"/>
  <c r="E26" i="176"/>
  <c r="T26" i="176" s="1"/>
  <c r="E19" i="164"/>
  <c r="T19" i="164" s="1"/>
  <c r="E13" i="167"/>
  <c r="T13" i="167" s="1"/>
  <c r="E12" i="169"/>
  <c r="T12" i="169" s="1"/>
  <c r="E29" i="173"/>
  <c r="T29" i="173" s="1"/>
  <c r="E11" i="177"/>
  <c r="T11" i="177" s="1"/>
  <c r="E7" i="164"/>
  <c r="T7" i="164" s="1"/>
  <c r="E7" i="174"/>
  <c r="T7" i="174" s="1"/>
  <c r="BD44" i="2"/>
  <c r="BE44" i="2" s="1"/>
  <c r="BF44" i="2" s="1"/>
  <c r="E23" i="150"/>
  <c r="T23" i="150" s="1"/>
  <c r="E31" i="153"/>
  <c r="T31" i="153" s="1"/>
  <c r="E29" i="154"/>
  <c r="T29" i="154" s="1"/>
  <c r="E22" i="156"/>
  <c r="T22" i="156" s="1"/>
  <c r="E31" i="159"/>
  <c r="T31" i="159" s="1"/>
  <c r="E29" i="160"/>
  <c r="T29" i="160" s="1"/>
  <c r="E26" i="161"/>
  <c r="T26" i="161" s="1"/>
  <c r="E14" i="162"/>
  <c r="T14" i="162" s="1"/>
  <c r="E22" i="164"/>
  <c r="T22" i="164" s="1"/>
  <c r="E6" i="154"/>
  <c r="T6" i="154" s="1"/>
  <c r="E22" i="155"/>
  <c r="T22" i="155" s="1"/>
  <c r="E19" i="160"/>
  <c r="T19" i="160" s="1"/>
  <c r="E6" i="167"/>
  <c r="T6" i="167" s="1"/>
  <c r="E14" i="171"/>
  <c r="T14" i="171" s="1"/>
  <c r="E8" i="172"/>
  <c r="T8" i="172" s="1"/>
  <c r="E34" i="173"/>
  <c r="T34" i="173" s="1"/>
  <c r="E31" i="175"/>
  <c r="T31" i="175" s="1"/>
  <c r="E26" i="165"/>
  <c r="T26" i="165" s="1"/>
  <c r="E31" i="167"/>
  <c r="T31" i="167" s="1"/>
  <c r="E20" i="168"/>
  <c r="T20" i="168" s="1"/>
  <c r="E8" i="169"/>
  <c r="T8" i="169" s="1"/>
  <c r="E20" i="169"/>
  <c r="T20" i="169" s="1"/>
  <c r="E18" i="172"/>
  <c r="T18" i="172" s="1"/>
  <c r="E29" i="172"/>
  <c r="T29" i="172" s="1"/>
  <c r="E19" i="173"/>
  <c r="T19" i="173" s="1"/>
  <c r="E6" i="174"/>
  <c r="T6" i="174" s="1"/>
  <c r="E19" i="175"/>
  <c r="T19" i="175" s="1"/>
  <c r="E33" i="176"/>
  <c r="T33" i="176" s="1"/>
  <c r="E6" i="157"/>
  <c r="T6" i="157" s="1"/>
  <c r="E28" i="153"/>
  <c r="T28" i="153" s="1"/>
  <c r="E30" i="157"/>
  <c r="T30" i="157" s="1"/>
  <c r="E27" i="165"/>
  <c r="T27" i="165" s="1"/>
  <c r="E20" i="167"/>
  <c r="T20" i="167" s="1"/>
  <c r="E16" i="173"/>
  <c r="T16" i="173" s="1"/>
  <c r="E16" i="175"/>
  <c r="T16" i="175" s="1"/>
  <c r="E15" i="175"/>
  <c r="T15" i="175" s="1"/>
  <c r="E6" i="170"/>
  <c r="T6" i="170" s="1"/>
  <c r="BD33" i="2"/>
  <c r="F29" i="134" s="1"/>
  <c r="G29" i="134" s="1"/>
  <c r="H29" i="134" s="1"/>
  <c r="BD22" i="2"/>
  <c r="F18" i="134" s="1"/>
  <c r="G18" i="134" s="1"/>
  <c r="H18" i="134" s="1"/>
  <c r="E24" i="150"/>
  <c r="T24" i="150" s="1"/>
  <c r="E9" i="153"/>
  <c r="T9" i="153" s="1"/>
  <c r="E24" i="176"/>
  <c r="T24" i="176" s="1"/>
  <c r="E15" i="176"/>
  <c r="T15" i="176" s="1"/>
  <c r="E10" i="175"/>
  <c r="T10" i="175" s="1"/>
  <c r="E6" i="162"/>
  <c r="T6" i="162" s="1"/>
  <c r="E12" i="159"/>
  <c r="T12" i="159" s="1"/>
  <c r="E17" i="160"/>
  <c r="T17" i="160" s="1"/>
  <c r="E16" i="169"/>
  <c r="T16" i="169" s="1"/>
  <c r="E16" i="171"/>
  <c r="T16" i="171" s="1"/>
  <c r="E11" i="154"/>
  <c r="T11" i="154" s="1"/>
  <c r="BL43" i="2"/>
  <c r="E27" i="147" s="1"/>
  <c r="T27" i="147" s="1"/>
  <c r="E7" i="152"/>
  <c r="T7" i="152" s="1"/>
  <c r="E33" i="175"/>
  <c r="T33" i="175" s="1"/>
  <c r="E17" i="174"/>
  <c r="T17" i="174" s="1"/>
  <c r="E14" i="166"/>
  <c r="T14" i="166" s="1"/>
  <c r="E16" i="143"/>
  <c r="T16" i="143" s="1"/>
  <c r="E17" i="170"/>
  <c r="T17" i="170" s="1"/>
  <c r="E25" i="176"/>
  <c r="T25" i="176" s="1"/>
  <c r="E7" i="156"/>
  <c r="T7" i="156" s="1"/>
  <c r="E15" i="172"/>
  <c r="T15" i="172" s="1"/>
  <c r="E21" i="155"/>
  <c r="T21" i="155" s="1"/>
  <c r="E6" i="171"/>
  <c r="T6" i="171" s="1"/>
  <c r="E33" i="158"/>
  <c r="T33" i="158" s="1"/>
  <c r="E10" i="158"/>
  <c r="T10" i="158" s="1"/>
  <c r="E6" i="152"/>
  <c r="T6" i="152" s="1"/>
  <c r="E22" i="159"/>
  <c r="T22" i="159" s="1"/>
  <c r="E30" i="174"/>
  <c r="T30" i="174" s="1"/>
  <c r="E6" i="169"/>
  <c r="T6" i="169" s="1"/>
  <c r="E13" i="170"/>
  <c r="T13" i="170" s="1"/>
  <c r="E31" i="176"/>
  <c r="T31" i="176" s="1"/>
  <c r="E35" i="161"/>
  <c r="T35" i="161" s="1"/>
  <c r="E19" i="161"/>
  <c r="T19" i="161" s="1"/>
  <c r="E15" i="161"/>
  <c r="T15" i="161" s="1"/>
  <c r="E10" i="161"/>
  <c r="T10" i="161" s="1"/>
  <c r="E34" i="160"/>
  <c r="T34" i="160" s="1"/>
  <c r="T35" i="160" s="1"/>
  <c r="E9" i="155"/>
  <c r="T9" i="155" s="1"/>
  <c r="E24" i="168"/>
  <c r="T24" i="168" s="1"/>
  <c r="E9" i="166"/>
  <c r="T9" i="166" s="1"/>
  <c r="E24" i="170"/>
  <c r="T24" i="170" s="1"/>
  <c r="E30" i="153"/>
  <c r="T30" i="153" s="1"/>
  <c r="E6" i="160"/>
  <c r="E6" i="165"/>
  <c r="T6" i="165" s="1"/>
  <c r="E25" i="164"/>
  <c r="T25" i="164" s="1"/>
  <c r="E33" i="168"/>
  <c r="T33" i="168" s="1"/>
  <c r="E14" i="150"/>
  <c r="T14" i="150" s="1"/>
  <c r="E12" i="175"/>
  <c r="T12" i="175" s="1"/>
  <c r="E16" i="176"/>
  <c r="T16" i="176" s="1"/>
  <c r="E30" i="151"/>
  <c r="T30" i="151" s="1"/>
  <c r="E23" i="176"/>
  <c r="T23" i="176" s="1"/>
  <c r="E12" i="156"/>
  <c r="T12" i="156" s="1"/>
  <c r="E22" i="174"/>
  <c r="T22" i="174" s="1"/>
  <c r="E21" i="152"/>
  <c r="T21" i="152" s="1"/>
  <c r="E35" i="158"/>
  <c r="T35" i="158" s="1"/>
  <c r="E10" i="177"/>
  <c r="T10" i="177" s="1"/>
  <c r="E15" i="158"/>
  <c r="T15" i="158" s="1"/>
  <c r="E21" i="164"/>
  <c r="T21" i="164" s="1"/>
  <c r="E29" i="159"/>
  <c r="T29" i="159" s="1"/>
  <c r="E20" i="159"/>
  <c r="T20" i="159" s="1"/>
  <c r="E11" i="159"/>
  <c r="T11" i="159" s="1"/>
  <c r="BL23" i="2"/>
  <c r="CA23" i="2" s="1"/>
  <c r="BL19" i="2"/>
  <c r="E39" i="147" s="1"/>
  <c r="BD45" i="2"/>
  <c r="F41" i="134" s="1"/>
  <c r="G41" i="134" s="1"/>
  <c r="H41" i="134" s="1"/>
  <c r="BD14" i="2"/>
  <c r="F10" i="134" s="1"/>
  <c r="G10" i="134" s="1"/>
  <c r="H10" i="134" s="1"/>
  <c r="BD11" i="2"/>
  <c r="BE11" i="2" s="1"/>
  <c r="BG11" i="2" s="1"/>
  <c r="E32" i="143"/>
  <c r="T32" i="143" s="1"/>
  <c r="E29" i="168"/>
  <c r="T29" i="168" s="1"/>
  <c r="E35" i="143"/>
  <c r="T35" i="143" s="1"/>
  <c r="BD24" i="2"/>
  <c r="BE24" i="2" s="1"/>
  <c r="BG24" i="2" s="1"/>
  <c r="E32" i="165"/>
  <c r="T32" i="165" s="1"/>
  <c r="BD37" i="2"/>
  <c r="BE37" i="2" s="1"/>
  <c r="BH37" i="2" s="1"/>
  <c r="E28" i="158"/>
  <c r="T28" i="158" s="1"/>
  <c r="E24" i="154"/>
  <c r="T24" i="154" s="1"/>
  <c r="E10" i="150"/>
  <c r="T10" i="150" s="1"/>
  <c r="E11" i="150"/>
  <c r="T11" i="150" s="1"/>
  <c r="E33" i="152"/>
  <c r="T33" i="152" s="1"/>
  <c r="E7" i="170"/>
  <c r="T7" i="170" s="1"/>
  <c r="E30" i="175"/>
  <c r="T30" i="175" s="1"/>
  <c r="E8" i="177"/>
  <c r="T8" i="177" s="1"/>
  <c r="E29" i="158"/>
  <c r="T29" i="158" s="1"/>
  <c r="E51" i="147"/>
  <c r="E52" i="147" s="1"/>
  <c r="E7" i="145" s="1"/>
  <c r="E38" i="143"/>
  <c r="T38" i="143" s="1"/>
  <c r="E18" i="158"/>
  <c r="T18" i="158" s="1"/>
  <c r="T19" i="179"/>
  <c r="T33" i="179"/>
  <c r="T37" i="179"/>
  <c r="T34" i="179"/>
  <c r="T38" i="179"/>
  <c r="D23" i="161"/>
  <c r="D27" i="153"/>
  <c r="D6" i="151"/>
  <c r="D16" i="151"/>
  <c r="D14" i="179"/>
  <c r="D26" i="144"/>
  <c r="D6" i="177"/>
  <c r="D17" i="172"/>
  <c r="D6" i="143"/>
  <c r="D24" i="143"/>
  <c r="D26" i="160"/>
  <c r="D29" i="150"/>
  <c r="D25" i="161"/>
  <c r="D34" i="179"/>
  <c r="D18" i="143"/>
  <c r="D35" i="179"/>
  <c r="D12" i="164"/>
  <c r="D20" i="158"/>
  <c r="D30" i="158"/>
  <c r="D24" i="162"/>
  <c r="D23" i="148"/>
  <c r="D32" i="162"/>
  <c r="D31" i="144"/>
  <c r="E23" i="160"/>
  <c r="T23" i="160" s="1"/>
  <c r="E6" i="173"/>
  <c r="T6" i="173" s="1"/>
  <c r="E18" i="160"/>
  <c r="T18" i="160" s="1"/>
  <c r="BL18" i="2"/>
  <c r="E25" i="147" s="1"/>
  <c r="T25" i="147" s="1"/>
  <c r="BL46" i="2"/>
  <c r="CA46" i="2" s="1"/>
  <c r="BL29" i="2"/>
  <c r="CA29" i="2" s="1"/>
  <c r="BL39" i="2"/>
  <c r="CA39" i="2" s="1"/>
  <c r="G13" i="174"/>
  <c r="M31" i="160"/>
  <c r="M36" i="160" s="1"/>
  <c r="N32" i="172"/>
  <c r="J40" i="143"/>
  <c r="E7" i="143"/>
  <c r="T7" i="143" s="1"/>
  <c r="E29" i="162"/>
  <c r="T29" i="162" s="1"/>
  <c r="E17" i="151"/>
  <c r="T17" i="151" s="1"/>
  <c r="E12" i="155"/>
  <c r="T12" i="155" s="1"/>
  <c r="BL16" i="2"/>
  <c r="E7" i="147" s="1"/>
  <c r="T7" i="147" s="1"/>
  <c r="E34" i="143"/>
  <c r="T34" i="143" s="1"/>
  <c r="BL32" i="2"/>
  <c r="CA32" i="2" s="1"/>
  <c r="E15" i="143"/>
  <c r="T15" i="143" s="1"/>
  <c r="E28" i="170"/>
  <c r="T28" i="170" s="1"/>
  <c r="E31" i="158"/>
  <c r="T31" i="158" s="1"/>
  <c r="E20" i="176"/>
  <c r="T20" i="176" s="1"/>
  <c r="E11" i="143"/>
  <c r="T11" i="143" s="1"/>
  <c r="E7" i="157"/>
  <c r="T7" i="157" s="1"/>
  <c r="E14" i="155"/>
  <c r="T14" i="155" s="1"/>
  <c r="E21" i="158"/>
  <c r="T21" i="158" s="1"/>
  <c r="E18" i="161"/>
  <c r="T18" i="161" s="1"/>
  <c r="E29" i="161"/>
  <c r="T29" i="161" s="1"/>
  <c r="J33" i="159"/>
  <c r="H26" i="177"/>
  <c r="L26" i="177"/>
  <c r="E37" i="167"/>
  <c r="T37" i="167" s="1"/>
  <c r="E30" i="162"/>
  <c r="T30" i="162" s="1"/>
  <c r="E22" i="175"/>
  <c r="T22" i="175" s="1"/>
  <c r="E27" i="162"/>
  <c r="T27" i="162" s="1"/>
  <c r="E6" i="176"/>
  <c r="T6" i="176" s="1"/>
  <c r="P28" i="164"/>
  <c r="E34" i="162"/>
  <c r="T34" i="162" s="1"/>
  <c r="E38" i="162"/>
  <c r="T38" i="162" s="1"/>
  <c r="E32" i="162"/>
  <c r="T32" i="162" s="1"/>
  <c r="E24" i="162"/>
  <c r="E12" i="164"/>
  <c r="T12" i="164" s="1"/>
  <c r="E26" i="160"/>
  <c r="T26" i="160" s="1"/>
  <c r="E20" i="158"/>
  <c r="T20" i="158" s="1"/>
  <c r="E13" i="171"/>
  <c r="T13" i="171" s="1"/>
  <c r="E23" i="170"/>
  <c r="T23" i="170" s="1"/>
  <c r="E25" i="161"/>
  <c r="T25" i="161" s="1"/>
  <c r="E22" i="167"/>
  <c r="T22" i="167" s="1"/>
  <c r="E15" i="150"/>
  <c r="T15" i="150" s="1"/>
  <c r="E12" i="161"/>
  <c r="T12" i="161" s="1"/>
  <c r="E25" i="162"/>
  <c r="T25" i="162" s="1"/>
  <c r="E33" i="162"/>
  <c r="T33" i="162" s="1"/>
  <c r="E40" i="162"/>
  <c r="T40" i="162" s="1"/>
  <c r="E31" i="162"/>
  <c r="T31" i="162" s="1"/>
  <c r="S40" i="143"/>
  <c r="E14" i="153"/>
  <c r="T14" i="153" s="1"/>
  <c r="E29" i="150"/>
  <c r="T29" i="150" s="1"/>
  <c r="E28" i="161"/>
  <c r="T28" i="161" s="1"/>
  <c r="E24" i="165"/>
  <c r="T24" i="165" s="1"/>
  <c r="E35" i="162"/>
  <c r="T35" i="162" s="1"/>
  <c r="E28" i="162"/>
  <c r="T28" i="162" s="1"/>
  <c r="P51" i="147"/>
  <c r="P52" i="147" s="1"/>
  <c r="P7" i="145" s="1"/>
  <c r="L51" i="147"/>
  <c r="L52" i="147" s="1"/>
  <c r="L7" i="145" s="1"/>
  <c r="T20" i="179"/>
  <c r="T26" i="179"/>
  <c r="T27" i="179"/>
  <c r="H20" i="177"/>
  <c r="L20" i="177"/>
  <c r="P20" i="177"/>
  <c r="I20" i="177"/>
  <c r="M20" i="177"/>
  <c r="Q20" i="177"/>
  <c r="G20" i="177"/>
  <c r="F20" i="177"/>
  <c r="J20" i="177"/>
  <c r="N20" i="177"/>
  <c r="R20" i="177"/>
  <c r="K20" i="177"/>
  <c r="O20" i="177"/>
  <c r="S20" i="177"/>
  <c r="K15" i="168"/>
  <c r="C2" i="174"/>
  <c r="C2" i="169"/>
  <c r="C2" i="160"/>
  <c r="C2" i="154"/>
  <c r="C2" i="168"/>
  <c r="C2" i="164"/>
  <c r="C2" i="150"/>
  <c r="C48" i="147"/>
  <c r="C2" i="176"/>
  <c r="C2" i="173"/>
  <c r="C2" i="158"/>
  <c r="C2" i="153"/>
  <c r="C2" i="167"/>
  <c r="C2" i="159"/>
  <c r="C2" i="175"/>
  <c r="C2" i="172"/>
  <c r="C2" i="162"/>
  <c r="C2" i="157"/>
  <c r="C2" i="151"/>
  <c r="C2" i="166"/>
  <c r="C2" i="156"/>
  <c r="D21" i="167"/>
  <c r="D30" i="180"/>
  <c r="D7" i="170"/>
  <c r="D14" i="161"/>
  <c r="D21" i="161"/>
  <c r="D8" i="170"/>
  <c r="D24" i="159"/>
  <c r="D29" i="148"/>
  <c r="D27" i="180"/>
  <c r="D18" i="144"/>
  <c r="D15" i="175"/>
  <c r="P20" i="143"/>
  <c r="D37" i="180"/>
  <c r="T30" i="180"/>
  <c r="T36" i="180"/>
  <c r="T35" i="180"/>
  <c r="E14" i="170"/>
  <c r="T14" i="170" s="1"/>
  <c r="E17" i="172"/>
  <c r="T17" i="172" s="1"/>
  <c r="E21" i="157"/>
  <c r="T21" i="157" s="1"/>
  <c r="E6" i="156"/>
  <c r="T6" i="156" s="1"/>
  <c r="E17" i="158"/>
  <c r="T17" i="158" s="1"/>
  <c r="E38" i="161"/>
  <c r="T38" i="161" s="1"/>
  <c r="E30" i="173"/>
  <c r="T30" i="173" s="1"/>
  <c r="E24" i="158"/>
  <c r="T24" i="158" s="1"/>
  <c r="E9" i="156"/>
  <c r="T9" i="156" s="1"/>
  <c r="E19" i="162"/>
  <c r="T19" i="162" s="1"/>
  <c r="E10" i="170"/>
  <c r="T10" i="170" s="1"/>
  <c r="E31" i="156"/>
  <c r="T31" i="156" s="1"/>
  <c r="E25" i="150"/>
  <c r="T25" i="150" s="1"/>
  <c r="E22" i="158"/>
  <c r="T22" i="158" s="1"/>
  <c r="E7" i="151"/>
  <c r="T7" i="151" s="1"/>
  <c r="E11" i="168"/>
  <c r="T11" i="168" s="1"/>
  <c r="E33" i="153"/>
  <c r="T33" i="153" s="1"/>
  <c r="E36" i="176"/>
  <c r="T36" i="176" s="1"/>
  <c r="E16" i="153"/>
  <c r="T16" i="153" s="1"/>
  <c r="E25" i="170"/>
  <c r="T25" i="170" s="1"/>
  <c r="E32" i="159"/>
  <c r="T32" i="159" s="1"/>
  <c r="E15" i="169"/>
  <c r="T15" i="169" s="1"/>
  <c r="E16" i="170"/>
  <c r="T16" i="170" s="1"/>
  <c r="E24" i="156"/>
  <c r="T24" i="156" s="1"/>
  <c r="E11" i="153"/>
  <c r="T11" i="153" s="1"/>
  <c r="E8" i="153"/>
  <c r="T8" i="153" s="1"/>
  <c r="E15" i="156"/>
  <c r="T15" i="156" s="1"/>
  <c r="E8" i="159"/>
  <c r="T8" i="159" s="1"/>
  <c r="E30" i="159"/>
  <c r="T30" i="159" s="1"/>
  <c r="E31" i="173"/>
  <c r="T31" i="173" s="1"/>
  <c r="E23" i="158"/>
  <c r="T23" i="158" s="1"/>
  <c r="E38" i="176"/>
  <c r="T38" i="176" s="1"/>
  <c r="E17" i="156"/>
  <c r="T17" i="156" s="1"/>
  <c r="E11" i="175"/>
  <c r="T11" i="175" s="1"/>
  <c r="BX47" i="2"/>
  <c r="BL41" i="2"/>
  <c r="E33" i="147" s="1"/>
  <c r="T33" i="147" s="1"/>
  <c r="E15" i="165"/>
  <c r="T15" i="165" s="1"/>
  <c r="E24" i="155"/>
  <c r="T24" i="155" s="1"/>
  <c r="E30" i="158"/>
  <c r="T30" i="158" s="1"/>
  <c r="E10" i="173"/>
  <c r="T10" i="173" s="1"/>
  <c r="E20" i="173"/>
  <c r="E16" i="161"/>
  <c r="T16" i="161" s="1"/>
  <c r="E23" i="156"/>
  <c r="T23" i="156" s="1"/>
  <c r="E21" i="173"/>
  <c r="T21" i="173" s="1"/>
  <c r="E15" i="162"/>
  <c r="T15" i="162" s="1"/>
  <c r="E21" i="174"/>
  <c r="T21" i="174" s="1"/>
  <c r="E20" i="150"/>
  <c r="T20" i="150" s="1"/>
  <c r="E19" i="151"/>
  <c r="T19" i="151" s="1"/>
  <c r="E32" i="175"/>
  <c r="T32" i="175" s="1"/>
  <c r="E24" i="157"/>
  <c r="T24" i="157" s="1"/>
  <c r="E34" i="158"/>
  <c r="T34" i="158" s="1"/>
  <c r="E20" i="153"/>
  <c r="T20" i="153" s="1"/>
  <c r="I51" i="147"/>
  <c r="I52" i="147" s="1"/>
  <c r="I7" i="145" s="1"/>
  <c r="D10" i="160"/>
  <c r="E30" i="152"/>
  <c r="T30" i="152" s="1"/>
  <c r="P26" i="177"/>
  <c r="D22" i="151"/>
  <c r="D16" i="153"/>
  <c r="D16" i="148"/>
  <c r="D13" i="180"/>
  <c r="D32" i="168"/>
  <c r="D34" i="148"/>
  <c r="D15" i="156"/>
  <c r="D25" i="170"/>
  <c r="D24" i="155"/>
  <c r="D26" i="159"/>
  <c r="D10" i="150"/>
  <c r="D22" i="180"/>
  <c r="D21" i="180"/>
  <c r="D31" i="180"/>
  <c r="D20" i="180"/>
  <c r="D13" i="170"/>
  <c r="D18" i="161"/>
  <c r="D29" i="161"/>
  <c r="D5" i="148"/>
  <c r="D27" i="148"/>
  <c r="D30" i="148"/>
  <c r="D34" i="180"/>
  <c r="D28" i="180"/>
  <c r="T28" i="180"/>
  <c r="E30" i="165"/>
  <c r="T30" i="165" s="1"/>
  <c r="E12" i="166"/>
  <c r="T12" i="166" s="1"/>
  <c r="E6" i="150"/>
  <c r="T6" i="150" s="1"/>
  <c r="M26" i="177"/>
  <c r="Q26" i="177"/>
  <c r="BL30" i="2"/>
  <c r="E18" i="147" s="1"/>
  <c r="T18" i="147" s="1"/>
  <c r="E13" i="153"/>
  <c r="T13" i="153" s="1"/>
  <c r="BD43" i="2"/>
  <c r="E19" i="150"/>
  <c r="T19" i="150" s="1"/>
  <c r="E14" i="158"/>
  <c r="T14" i="158" s="1"/>
  <c r="E8" i="152"/>
  <c r="T8" i="152" s="1"/>
  <c r="E25" i="153"/>
  <c r="T25" i="153" s="1"/>
  <c r="E22" i="151"/>
  <c r="T22" i="151" s="1"/>
  <c r="E18" i="155"/>
  <c r="T18" i="155" s="1"/>
  <c r="E32" i="168"/>
  <c r="T32" i="168" s="1"/>
  <c r="E8" i="170"/>
  <c r="T8" i="170" s="1"/>
  <c r="E18" i="151"/>
  <c r="T18" i="151" s="1"/>
  <c r="E13" i="172"/>
  <c r="T13" i="172" s="1"/>
  <c r="E27" i="167"/>
  <c r="T27" i="167" s="1"/>
  <c r="E25" i="172"/>
  <c r="T25" i="172" s="1"/>
  <c r="E34" i="167"/>
  <c r="T34" i="167" s="1"/>
  <c r="E20" i="151"/>
  <c r="T20" i="151" s="1"/>
  <c r="E17" i="161"/>
  <c r="T17" i="161" s="1"/>
  <c r="E16" i="166"/>
  <c r="T16" i="166" s="1"/>
  <c r="E38" i="167"/>
  <c r="T38" i="167" s="1"/>
  <c r="E7" i="168"/>
  <c r="T7" i="168" s="1"/>
  <c r="E14" i="177"/>
  <c r="T14" i="177" s="1"/>
  <c r="E14" i="143"/>
  <c r="T14" i="143" s="1"/>
  <c r="E19" i="167"/>
  <c r="T19" i="167" s="1"/>
  <c r="E22" i="173"/>
  <c r="T22" i="173" s="1"/>
  <c r="E9" i="177"/>
  <c r="T9" i="177" s="1"/>
  <c r="E13" i="152"/>
  <c r="T13" i="152" s="1"/>
  <c r="E18" i="169"/>
  <c r="T18" i="169" s="1"/>
  <c r="E18" i="174"/>
  <c r="T18" i="174" s="1"/>
  <c r="E12" i="153"/>
  <c r="T12" i="153" s="1"/>
  <c r="E23" i="173"/>
  <c r="T23" i="173" s="1"/>
  <c r="E10" i="165"/>
  <c r="T10" i="165" s="1"/>
  <c r="E8" i="150"/>
  <c r="T8" i="150" s="1"/>
  <c r="E15" i="164"/>
  <c r="T15" i="164" s="1"/>
  <c r="E8" i="168"/>
  <c r="T8" i="168" s="1"/>
  <c r="E29" i="167"/>
  <c r="T29" i="167" s="1"/>
  <c r="E33" i="156"/>
  <c r="T33" i="156" s="1"/>
  <c r="E37" i="176"/>
  <c r="T37" i="176" s="1"/>
  <c r="E31" i="152"/>
  <c r="T31" i="152" s="1"/>
  <c r="E18" i="150"/>
  <c r="T18" i="150" s="1"/>
  <c r="E14" i="175"/>
  <c r="T14" i="175" s="1"/>
  <c r="N51" i="147"/>
  <c r="N52" i="147" s="1"/>
  <c r="N7" i="145" s="1"/>
  <c r="H20" i="143"/>
  <c r="M51" i="147"/>
  <c r="M52" i="147" s="1"/>
  <c r="M7" i="145" s="1"/>
  <c r="L25" i="173"/>
  <c r="F36" i="173"/>
  <c r="N13" i="174"/>
  <c r="S20" i="143"/>
  <c r="O20" i="143"/>
  <c r="K20" i="143"/>
  <c r="R42" i="161"/>
  <c r="S21" i="169"/>
  <c r="BP47" i="2"/>
  <c r="S51" i="147"/>
  <c r="S52" i="147" s="1"/>
  <c r="S7" i="145" s="1"/>
  <c r="N40" i="143"/>
  <c r="F40" i="143"/>
  <c r="O51" i="147"/>
  <c r="O52" i="147" s="1"/>
  <c r="O7" i="145" s="1"/>
  <c r="J51" i="147"/>
  <c r="J52" i="147" s="1"/>
  <c r="J7" i="145" s="1"/>
  <c r="BT47" i="2"/>
  <c r="G51" i="147"/>
  <c r="G52" i="147" s="1"/>
  <c r="G7" i="145" s="1"/>
  <c r="BR47" i="2"/>
  <c r="BZ47" i="2"/>
  <c r="BL38" i="2"/>
  <c r="CA38" i="2" s="1"/>
  <c r="BL28" i="2"/>
  <c r="CA28" i="2" s="1"/>
  <c r="BL31" i="2"/>
  <c r="E15" i="147" s="1"/>
  <c r="T15" i="147" s="1"/>
  <c r="BD34" i="2"/>
  <c r="BE34" i="2" s="1"/>
  <c r="CB25" i="2"/>
  <c r="D9" i="147" s="1"/>
  <c r="BL34" i="2"/>
  <c r="E14" i="147" s="1"/>
  <c r="T14" i="147" s="1"/>
  <c r="F51" i="147"/>
  <c r="F52" i="147" s="1"/>
  <c r="F7" i="145" s="1"/>
  <c r="BL15" i="2"/>
  <c r="CA15" i="2" s="1"/>
  <c r="BL24" i="2"/>
  <c r="E37" i="147" s="1"/>
  <c r="T37" i="147" s="1"/>
  <c r="BD16" i="2"/>
  <c r="BE16" i="2" s="1"/>
  <c r="BF16" i="2" s="1"/>
  <c r="BW47" i="2"/>
  <c r="CB33" i="2"/>
  <c r="D16" i="147" s="1"/>
  <c r="CB30" i="2"/>
  <c r="D18" i="147" s="1"/>
  <c r="AE6" i="2"/>
  <c r="BL40" i="2"/>
  <c r="E28" i="147" s="1"/>
  <c r="T28" i="147" s="1"/>
  <c r="BL35" i="2"/>
  <c r="E6" i="147" s="1"/>
  <c r="T6" i="147" s="1"/>
  <c r="BL45" i="2"/>
  <c r="CA45" i="2" s="1"/>
  <c r="BL26" i="2"/>
  <c r="E17" i="147" s="1"/>
  <c r="Z720" i="2"/>
  <c r="Z8" i="2" s="1"/>
  <c r="K35" i="157"/>
  <c r="T21" i="156"/>
  <c r="G33" i="159"/>
  <c r="J31" i="160"/>
  <c r="J36" i="160" s="1"/>
  <c r="I28" i="164"/>
  <c r="G19" i="166"/>
  <c r="S15" i="168"/>
  <c r="O40" i="143"/>
  <c r="O18" i="171"/>
  <c r="K25" i="173"/>
  <c r="H36" i="173"/>
  <c r="O13" i="174"/>
  <c r="I24" i="174"/>
  <c r="F26" i="177"/>
  <c r="G40" i="143"/>
  <c r="K40" i="143"/>
  <c r="T5" i="145"/>
  <c r="T10" i="179"/>
  <c r="B1" i="144"/>
  <c r="D14" i="145" s="1"/>
  <c r="T28" i="179"/>
  <c r="D9" i="156"/>
  <c r="E13" i="157"/>
  <c r="T13" i="157" s="1"/>
  <c r="BD20" i="2"/>
  <c r="BD17" i="2"/>
  <c r="BL44" i="2"/>
  <c r="X589" i="2"/>
  <c r="BC27" i="2" s="1"/>
  <c r="BD40" i="2"/>
  <c r="BD19" i="2"/>
  <c r="BD39" i="2"/>
  <c r="BD13" i="2"/>
  <c r="F9" i="134" s="1"/>
  <c r="G9" i="134" s="1"/>
  <c r="H9" i="134" s="1"/>
  <c r="BL37" i="2"/>
  <c r="CA37" i="2" s="1"/>
  <c r="BD38" i="2"/>
  <c r="BE38" i="2" s="1"/>
  <c r="BD28" i="2"/>
  <c r="BD18" i="2"/>
  <c r="BL21" i="2"/>
  <c r="CA21" i="2" s="1"/>
  <c r="W720" i="2"/>
  <c r="BL10" i="2"/>
  <c r="E21" i="147" s="1"/>
  <c r="T21" i="147" s="1"/>
  <c r="BL14" i="2"/>
  <c r="BL11" i="2"/>
  <c r="BL22" i="2"/>
  <c r="F15" i="168"/>
  <c r="F21" i="134"/>
  <c r="G21" i="134" s="1"/>
  <c r="H21" i="134" s="1"/>
  <c r="BC18" i="2"/>
  <c r="BU47" i="2"/>
  <c r="BE46" i="2"/>
  <c r="E17" i="155"/>
  <c r="T17" i="155" s="1"/>
  <c r="T18" i="165"/>
  <c r="E30" i="170"/>
  <c r="T30" i="170" s="1"/>
  <c r="BY47" i="2"/>
  <c r="E13" i="166"/>
  <c r="T13" i="166" s="1"/>
  <c r="BD42" i="2"/>
  <c r="BD41" i="2"/>
  <c r="BD31" i="2"/>
  <c r="F27" i="134" s="1"/>
  <c r="G27" i="134" s="1"/>
  <c r="H27" i="134" s="1"/>
  <c r="BE10" i="2"/>
  <c r="BL12" i="2"/>
  <c r="E6" i="159"/>
  <c r="T6" i="159" s="1"/>
  <c r="J26" i="177"/>
  <c r="N26" i="177"/>
  <c r="R26" i="177"/>
  <c r="Y720" i="2"/>
  <c r="BQ47" i="2"/>
  <c r="E18" i="176"/>
  <c r="T18" i="176" s="1"/>
  <c r="T25" i="175"/>
  <c r="T9" i="173"/>
  <c r="T35" i="176"/>
  <c r="T25" i="177"/>
  <c r="BN47" i="2"/>
  <c r="BL33" i="2"/>
  <c r="BL36" i="2"/>
  <c r="BD35" i="2"/>
  <c r="BD26" i="2"/>
  <c r="F22" i="134" s="1"/>
  <c r="G22" i="134" s="1"/>
  <c r="H22" i="134" s="1"/>
  <c r="BD12" i="2"/>
  <c r="F8" i="134" s="1"/>
  <c r="G8" i="134" s="1"/>
  <c r="H8" i="134" s="1"/>
  <c r="BD29" i="2"/>
  <c r="BE29" i="2" s="1"/>
  <c r="BH29" i="2" s="1"/>
  <c r="BD36" i="2"/>
  <c r="BD27" i="2"/>
  <c r="BL42" i="2"/>
  <c r="E12" i="147" s="1"/>
  <c r="T12" i="147" s="1"/>
  <c r="BL20" i="2"/>
  <c r="H51" i="147"/>
  <c r="H52" i="147" s="1"/>
  <c r="H7" i="145" s="1"/>
  <c r="BL25" i="2"/>
  <c r="CA25" i="2" s="1"/>
  <c r="E8" i="158"/>
  <c r="T8" i="158" s="1"/>
  <c r="BC38" i="2"/>
  <c r="CB41" i="2"/>
  <c r="CB27" i="2"/>
  <c r="D10" i="147" s="1"/>
  <c r="BC15" i="2"/>
  <c r="E13" i="165"/>
  <c r="T13" i="165" s="1"/>
  <c r="E9" i="154"/>
  <c r="E10" i="151"/>
  <c r="T10" i="151" s="1"/>
  <c r="E15" i="151"/>
  <c r="T15" i="151" s="1"/>
  <c r="E30" i="143"/>
  <c r="T30" i="143" s="1"/>
  <c r="BS47" i="2"/>
  <c r="E30" i="154"/>
  <c r="T30" i="154" s="1"/>
  <c r="E22" i="157"/>
  <c r="T22" i="157" s="1"/>
  <c r="E11" i="152"/>
  <c r="T11" i="152" s="1"/>
  <c r="E26" i="152"/>
  <c r="T26" i="152" s="1"/>
  <c r="E22" i="154"/>
  <c r="T22" i="154" s="1"/>
  <c r="E8" i="161"/>
  <c r="T8" i="161" s="1"/>
  <c r="E8" i="162"/>
  <c r="T8" i="162" s="1"/>
  <c r="E8" i="155"/>
  <c r="T8" i="155" s="1"/>
  <c r="E11" i="151"/>
  <c r="T11" i="151" s="1"/>
  <c r="E16" i="151"/>
  <c r="T16" i="151" s="1"/>
  <c r="E12" i="152"/>
  <c r="T12" i="152" s="1"/>
  <c r="E16" i="158"/>
  <c r="T16" i="158" s="1"/>
  <c r="E20" i="152"/>
  <c r="E27" i="153"/>
  <c r="T27" i="153" s="1"/>
  <c r="E24" i="151"/>
  <c r="T24" i="151" s="1"/>
  <c r="E41" i="161"/>
  <c r="T41" i="161" s="1"/>
  <c r="E9" i="151"/>
  <c r="T9" i="151" s="1"/>
  <c r="BM47" i="2"/>
  <c r="BL17" i="2"/>
  <c r="E6" i="151"/>
  <c r="T6" i="151" s="1"/>
  <c r="E16" i="155"/>
  <c r="T16" i="155" s="1"/>
  <c r="E14" i="156"/>
  <c r="E23" i="161"/>
  <c r="E26" i="153"/>
  <c r="T26" i="153" s="1"/>
  <c r="E13" i="151"/>
  <c r="T13" i="151" s="1"/>
  <c r="E23" i="157"/>
  <c r="T23" i="157" s="1"/>
  <c r="E28" i="157"/>
  <c r="E8" i="157"/>
  <c r="E18" i="156"/>
  <c r="T18" i="156" s="1"/>
  <c r="E12" i="158"/>
  <c r="T12" i="158" s="1"/>
  <c r="T13" i="180"/>
  <c r="T21" i="180"/>
  <c r="T22" i="180"/>
  <c r="T27" i="180"/>
  <c r="T34" i="180"/>
  <c r="BV47" i="2"/>
  <c r="BO47" i="2"/>
  <c r="M20" i="143"/>
  <c r="S42" i="147"/>
  <c r="J42" i="147"/>
  <c r="J20" i="143"/>
  <c r="F20" i="143"/>
  <c r="G30" i="150"/>
  <c r="Q30" i="150"/>
  <c r="I31" i="151"/>
  <c r="J14" i="152"/>
  <c r="S14" i="152"/>
  <c r="L36" i="152"/>
  <c r="L34" i="153"/>
  <c r="L14" i="154"/>
  <c r="L10" i="145" s="1"/>
  <c r="I14" i="154"/>
  <c r="I10" i="145" s="1"/>
  <c r="G36" i="156"/>
  <c r="O36" i="156"/>
  <c r="G16" i="157"/>
  <c r="K16" i="157"/>
  <c r="O16" i="157"/>
  <c r="S16" i="157"/>
  <c r="H16" i="157"/>
  <c r="L16" i="157"/>
  <c r="P16" i="157"/>
  <c r="H35" i="157"/>
  <c r="L35" i="157"/>
  <c r="P35" i="157"/>
  <c r="R13" i="159"/>
  <c r="F33" i="159"/>
  <c r="N33" i="159"/>
  <c r="R33" i="159"/>
  <c r="K33" i="159"/>
  <c r="O33" i="159"/>
  <c r="S33" i="159"/>
  <c r="M13" i="160"/>
  <c r="Q13" i="160"/>
  <c r="F13" i="160"/>
  <c r="J13" i="160"/>
  <c r="N13" i="160"/>
  <c r="R13" i="160"/>
  <c r="G13" i="160"/>
  <c r="K13" i="160"/>
  <c r="O13" i="160"/>
  <c r="S13" i="160"/>
  <c r="G31" i="160"/>
  <c r="G36" i="160" s="1"/>
  <c r="K31" i="160"/>
  <c r="K36" i="160" s="1"/>
  <c r="O31" i="160"/>
  <c r="O36" i="160" s="1"/>
  <c r="S31" i="160"/>
  <c r="S36" i="160" s="1"/>
  <c r="H31" i="160"/>
  <c r="H36" i="160" s="1"/>
  <c r="L31" i="160"/>
  <c r="L36" i="160" s="1"/>
  <c r="P31" i="160"/>
  <c r="P36" i="160" s="1"/>
  <c r="H42" i="161"/>
  <c r="L42" i="161"/>
  <c r="P42" i="161"/>
  <c r="M42" i="161"/>
  <c r="Q42" i="161"/>
  <c r="H20" i="162"/>
  <c r="L20" i="162"/>
  <c r="P20" i="162"/>
  <c r="I20" i="162"/>
  <c r="M20" i="162"/>
  <c r="Q20" i="162"/>
  <c r="F28" i="164"/>
  <c r="J28" i="164"/>
  <c r="N28" i="164"/>
  <c r="R28" i="164"/>
  <c r="G28" i="164"/>
  <c r="K28" i="164"/>
  <c r="O28" i="164"/>
  <c r="J35" i="165"/>
  <c r="N35" i="165"/>
  <c r="R35" i="165"/>
  <c r="G35" i="165"/>
  <c r="H19" i="166"/>
  <c r="L19" i="166"/>
  <c r="P19" i="166"/>
  <c r="I19" i="166"/>
  <c r="M19" i="166"/>
  <c r="Q19" i="166"/>
  <c r="I15" i="168"/>
  <c r="M15" i="168"/>
  <c r="Q15" i="168"/>
  <c r="I35" i="168"/>
  <c r="M35" i="168"/>
  <c r="Q35" i="168"/>
  <c r="F35" i="168"/>
  <c r="J35" i="168"/>
  <c r="N35" i="168"/>
  <c r="R35" i="168"/>
  <c r="H21" i="169"/>
  <c r="L21" i="169"/>
  <c r="P21" i="169"/>
  <c r="I21" i="169"/>
  <c r="M21" i="169"/>
  <c r="Q21" i="169"/>
  <c r="F18" i="171"/>
  <c r="J18" i="171"/>
  <c r="N18" i="171"/>
  <c r="R18" i="171"/>
  <c r="G18" i="171"/>
  <c r="K18" i="171"/>
  <c r="S18" i="171"/>
  <c r="I32" i="172"/>
  <c r="M32" i="172"/>
  <c r="Q32" i="172"/>
  <c r="I25" i="173"/>
  <c r="M25" i="173"/>
  <c r="Q25" i="173"/>
  <c r="F25" i="173"/>
  <c r="J25" i="173"/>
  <c r="N25" i="173"/>
  <c r="R25" i="173"/>
  <c r="G36" i="173"/>
  <c r="K36" i="173"/>
  <c r="O36" i="173"/>
  <c r="S36" i="173"/>
  <c r="L36" i="173"/>
  <c r="P36" i="173"/>
  <c r="M36" i="173"/>
  <c r="Q36" i="173"/>
  <c r="K13" i="174"/>
  <c r="S13" i="174"/>
  <c r="H13" i="174"/>
  <c r="L13" i="174"/>
  <c r="P13" i="174"/>
  <c r="I13" i="174"/>
  <c r="M13" i="174"/>
  <c r="Q13" i="174"/>
  <c r="M24" i="174"/>
  <c r="Q24" i="174"/>
  <c r="F24" i="174"/>
  <c r="J24" i="174"/>
  <c r="N24" i="174"/>
  <c r="R24" i="174"/>
  <c r="G24" i="174"/>
  <c r="K24" i="174"/>
  <c r="O24" i="174"/>
  <c r="S24" i="174"/>
  <c r="N20" i="143"/>
  <c r="R20" i="143"/>
  <c r="P42" i="147"/>
  <c r="T25" i="155"/>
  <c r="T15" i="155"/>
  <c r="T9" i="150"/>
  <c r="F30" i="150"/>
  <c r="J30" i="150"/>
  <c r="N30" i="150"/>
  <c r="R30" i="150"/>
  <c r="K30" i="150"/>
  <c r="O30" i="150"/>
  <c r="S30" i="150"/>
  <c r="L30" i="150"/>
  <c r="P30" i="150"/>
  <c r="I30" i="150"/>
  <c r="M30" i="150"/>
  <c r="O31" i="151"/>
  <c r="H31" i="151"/>
  <c r="L31" i="151"/>
  <c r="P31" i="151"/>
  <c r="M31" i="151"/>
  <c r="Q31" i="151"/>
  <c r="F31" i="151"/>
  <c r="J31" i="151"/>
  <c r="N31" i="151"/>
  <c r="R31" i="151"/>
  <c r="H14" i="152"/>
  <c r="L14" i="152"/>
  <c r="P14" i="152"/>
  <c r="I14" i="152"/>
  <c r="M14" i="152"/>
  <c r="Q14" i="152"/>
  <c r="F14" i="152"/>
  <c r="N14" i="152"/>
  <c r="R14" i="152"/>
  <c r="G14" i="152"/>
  <c r="K14" i="152"/>
  <c r="O14" i="152"/>
  <c r="G22" i="152"/>
  <c r="K22" i="152"/>
  <c r="O22" i="152"/>
  <c r="S22" i="152"/>
  <c r="H22" i="152"/>
  <c r="L22" i="152"/>
  <c r="P22" i="152"/>
  <c r="I22" i="152"/>
  <c r="M22" i="152"/>
  <c r="Q22" i="152"/>
  <c r="F22" i="152"/>
  <c r="J22" i="152"/>
  <c r="N22" i="152"/>
  <c r="R22" i="152"/>
  <c r="F36" i="152"/>
  <c r="J36" i="152"/>
  <c r="N36" i="152"/>
  <c r="R36" i="152"/>
  <c r="G36" i="152"/>
  <c r="K36" i="152"/>
  <c r="O36" i="152"/>
  <c r="S36" i="152"/>
  <c r="H36" i="152"/>
  <c r="P36" i="152"/>
  <c r="I36" i="152"/>
  <c r="M36" i="152"/>
  <c r="Q36" i="152"/>
  <c r="K34" i="153"/>
  <c r="O34" i="153"/>
  <c r="S34" i="153"/>
  <c r="H34" i="153"/>
  <c r="Q34" i="153"/>
  <c r="F34" i="153"/>
  <c r="J34" i="153"/>
  <c r="N34" i="153"/>
  <c r="R34" i="153"/>
  <c r="F14" i="154"/>
  <c r="J14" i="154"/>
  <c r="J10" i="145" s="1"/>
  <c r="N14" i="154"/>
  <c r="N10" i="145" s="1"/>
  <c r="R14" i="154"/>
  <c r="R10" i="145" s="1"/>
  <c r="K14" i="154"/>
  <c r="K10" i="145" s="1"/>
  <c r="O14" i="154"/>
  <c r="O10" i="145" s="1"/>
  <c r="S14" i="154"/>
  <c r="S10" i="145" s="1"/>
  <c r="H14" i="154"/>
  <c r="H10" i="145" s="1"/>
  <c r="P14" i="154"/>
  <c r="P10" i="145" s="1"/>
  <c r="M14" i="154"/>
  <c r="M10" i="145" s="1"/>
  <c r="Q14" i="154"/>
  <c r="Q10" i="145" s="1"/>
  <c r="I33" i="154"/>
  <c r="M33" i="154"/>
  <c r="Q33" i="154"/>
  <c r="F33" i="154"/>
  <c r="J33" i="154"/>
  <c r="N33" i="154"/>
  <c r="R33" i="154"/>
  <c r="G33" i="154"/>
  <c r="K33" i="154"/>
  <c r="O33" i="154"/>
  <c r="S33" i="154"/>
  <c r="H33" i="154"/>
  <c r="L33" i="154"/>
  <c r="P33" i="154"/>
  <c r="H26" i="155"/>
  <c r="L26" i="155"/>
  <c r="P26" i="155"/>
  <c r="I26" i="155"/>
  <c r="M26" i="155"/>
  <c r="Q26" i="155"/>
  <c r="F26" i="155"/>
  <c r="J26" i="155"/>
  <c r="N26" i="155"/>
  <c r="R26" i="155"/>
  <c r="G26" i="155"/>
  <c r="K26" i="155"/>
  <c r="O26" i="155"/>
  <c r="S26" i="155"/>
  <c r="L27" i="156"/>
  <c r="I27" i="156"/>
  <c r="Q27" i="156"/>
  <c r="J36" i="156"/>
  <c r="R36" i="156"/>
  <c r="I16" i="157"/>
  <c r="M16" i="157"/>
  <c r="Q16" i="157"/>
  <c r="F16" i="157"/>
  <c r="J16" i="157"/>
  <c r="N16" i="157"/>
  <c r="R16" i="157"/>
  <c r="I35" i="157"/>
  <c r="M35" i="157"/>
  <c r="Q35" i="157"/>
  <c r="J35" i="157"/>
  <c r="N35" i="157"/>
  <c r="R35" i="157"/>
  <c r="G35" i="157"/>
  <c r="O35" i="157"/>
  <c r="S35" i="157"/>
  <c r="L13" i="159"/>
  <c r="M13" i="159"/>
  <c r="H33" i="159"/>
  <c r="L33" i="159"/>
  <c r="P33" i="159"/>
  <c r="I33" i="159"/>
  <c r="M33" i="159"/>
  <c r="Q33" i="159"/>
  <c r="H13" i="160"/>
  <c r="L13" i="160"/>
  <c r="P13" i="160"/>
  <c r="I31" i="160"/>
  <c r="I36" i="160" s="1"/>
  <c r="Q31" i="160"/>
  <c r="Q36" i="160" s="1"/>
  <c r="F31" i="160"/>
  <c r="F35" i="160" s="1"/>
  <c r="N31" i="160"/>
  <c r="N36" i="160" s="1"/>
  <c r="R31" i="160"/>
  <c r="R36" i="160" s="1"/>
  <c r="F42" i="161"/>
  <c r="J42" i="161"/>
  <c r="N42" i="161"/>
  <c r="G42" i="161"/>
  <c r="K42" i="161"/>
  <c r="O42" i="161"/>
  <c r="S42" i="161"/>
  <c r="F20" i="162"/>
  <c r="J20" i="162"/>
  <c r="N20" i="162"/>
  <c r="R20" i="162"/>
  <c r="G20" i="162"/>
  <c r="K20" i="162"/>
  <c r="O20" i="162"/>
  <c r="S20" i="162"/>
  <c r="S28" i="164"/>
  <c r="H28" i="164"/>
  <c r="L28" i="164"/>
  <c r="M28" i="164"/>
  <c r="Q28" i="164"/>
  <c r="K35" i="165"/>
  <c r="O35" i="165"/>
  <c r="S35" i="165"/>
  <c r="H35" i="165"/>
  <c r="L35" i="165"/>
  <c r="P35" i="165"/>
  <c r="I35" i="165"/>
  <c r="M35" i="165"/>
  <c r="Q35" i="165"/>
  <c r="F19" i="166"/>
  <c r="J19" i="166"/>
  <c r="N19" i="166"/>
  <c r="R19" i="166"/>
  <c r="K19" i="166"/>
  <c r="O19" i="166"/>
  <c r="S19" i="166"/>
  <c r="N15" i="168"/>
  <c r="R15" i="168"/>
  <c r="G15" i="168"/>
  <c r="O15" i="168"/>
  <c r="G35" i="168"/>
  <c r="K35" i="168"/>
  <c r="O35" i="168"/>
  <c r="S35" i="168"/>
  <c r="H35" i="168"/>
  <c r="L35" i="168"/>
  <c r="P35" i="168"/>
  <c r="F21" i="169"/>
  <c r="J21" i="169"/>
  <c r="N21" i="169"/>
  <c r="R21" i="169"/>
  <c r="G21" i="169"/>
  <c r="K21" i="169"/>
  <c r="O21" i="169"/>
  <c r="H18" i="171"/>
  <c r="L18" i="171"/>
  <c r="P18" i="171"/>
  <c r="I18" i="171"/>
  <c r="M18" i="171"/>
  <c r="Q18" i="171"/>
  <c r="F32" i="172"/>
  <c r="J32" i="172"/>
  <c r="R32" i="172"/>
  <c r="G32" i="172"/>
  <c r="K32" i="172"/>
  <c r="O32" i="172"/>
  <c r="S32" i="172"/>
  <c r="H32" i="172"/>
  <c r="G25" i="173"/>
  <c r="O25" i="173"/>
  <c r="S25" i="173"/>
  <c r="H25" i="173"/>
  <c r="P25" i="173"/>
  <c r="J36" i="173"/>
  <c r="N36" i="173"/>
  <c r="R36" i="173"/>
  <c r="F13" i="174"/>
  <c r="J13" i="174"/>
  <c r="R13" i="174"/>
  <c r="H24" i="174"/>
  <c r="L24" i="174"/>
  <c r="P24" i="174"/>
  <c r="O42" i="147"/>
  <c r="K42" i="147"/>
  <c r="G42" i="147"/>
  <c r="I42" i="147"/>
  <c r="T37" i="143"/>
  <c r="T9" i="143"/>
  <c r="T4" i="148"/>
  <c r="T38" i="144"/>
  <c r="T19" i="144"/>
  <c r="T16" i="144"/>
  <c r="T13" i="144"/>
  <c r="T9" i="144"/>
  <c r="T12" i="150"/>
  <c r="T23" i="151"/>
  <c r="T31" i="154"/>
  <c r="T17" i="164"/>
  <c r="T25" i="165"/>
  <c r="T8" i="166"/>
  <c r="P32" i="170"/>
  <c r="H32" i="170"/>
  <c r="O32" i="170"/>
  <c r="G26" i="177"/>
  <c r="K26" i="177"/>
  <c r="O26" i="177"/>
  <c r="T8" i="179"/>
  <c r="T13" i="179"/>
  <c r="T14" i="179"/>
  <c r="T15" i="179"/>
  <c r="T16" i="179"/>
  <c r="T17" i="179"/>
  <c r="T18" i="179"/>
  <c r="T21" i="179"/>
  <c r="T22" i="179"/>
  <c r="T23" i="179"/>
  <c r="T24" i="179"/>
  <c r="T25" i="179"/>
  <c r="T29" i="179"/>
  <c r="T30" i="179"/>
  <c r="T31" i="179"/>
  <c r="T32" i="179"/>
  <c r="T35" i="179"/>
  <c r="I40" i="143"/>
  <c r="M40" i="143"/>
  <c r="Q40" i="143"/>
  <c r="R40" i="143"/>
  <c r="F35" i="157"/>
  <c r="I42" i="161"/>
  <c r="T7" i="161"/>
  <c r="I36" i="173"/>
  <c r="Q20" i="143"/>
  <c r="T26" i="144"/>
  <c r="T25" i="144"/>
  <c r="T24" i="144"/>
  <c r="T15" i="144"/>
  <c r="T12" i="144"/>
  <c r="L32" i="172"/>
  <c r="P32" i="172"/>
  <c r="L32" i="170"/>
  <c r="S32" i="170"/>
  <c r="K32" i="170"/>
  <c r="G32" i="170"/>
  <c r="R32" i="170"/>
  <c r="N32" i="170"/>
  <c r="J32" i="170"/>
  <c r="F32" i="170"/>
  <c r="I32" i="170"/>
  <c r="M32" i="170"/>
  <c r="Q32" i="170"/>
  <c r="T6" i="144"/>
  <c r="Q42" i="147"/>
  <c r="L40" i="143"/>
  <c r="I20" i="143"/>
  <c r="T34" i="144"/>
  <c r="T33" i="144"/>
  <c r="T32" i="144"/>
  <c r="T17" i="144"/>
  <c r="F42" i="147"/>
  <c r="T19" i="168"/>
  <c r="T21" i="160"/>
  <c r="T26" i="172"/>
  <c r="T19" i="152"/>
  <c r="T18" i="166"/>
  <c r="T6" i="166"/>
  <c r="T19" i="169"/>
  <c r="T29" i="170"/>
  <c r="F35" i="165"/>
  <c r="T39" i="147"/>
  <c r="H42" i="147"/>
  <c r="T18" i="152"/>
  <c r="T22" i="161"/>
  <c r="T16" i="162"/>
  <c r="T18" i="162"/>
  <c r="T15" i="167"/>
  <c r="T11" i="172"/>
  <c r="T18" i="175"/>
  <c r="I13" i="160"/>
  <c r="G14" i="154"/>
  <c r="G10" i="145" s="1"/>
  <c r="N42" i="147"/>
  <c r="T37" i="144"/>
  <c r="T29" i="144"/>
  <c r="T39" i="144"/>
  <c r="H40" i="143"/>
  <c r="T7" i="165"/>
  <c r="T6" i="161"/>
  <c r="T21" i="153"/>
  <c r="T28" i="175"/>
  <c r="T14" i="161"/>
  <c r="T10" i="157"/>
  <c r="T36" i="161"/>
  <c r="T23" i="165"/>
  <c r="T16" i="164"/>
  <c r="T20" i="160"/>
  <c r="T13" i="145"/>
  <c r="T36" i="158"/>
  <c r="T9" i="170"/>
  <c r="T18" i="173"/>
  <c r="T35" i="167"/>
  <c r="T8" i="171"/>
  <c r="T9" i="172"/>
  <c r="T9" i="175"/>
  <c r="T12" i="176"/>
  <c r="T30" i="172"/>
  <c r="T13" i="155"/>
  <c r="T27" i="159"/>
  <c r="T25" i="168"/>
  <c r="T9" i="174"/>
  <c r="T22" i="170"/>
  <c r="T7" i="175"/>
  <c r="T27" i="170"/>
  <c r="T37" i="175"/>
  <c r="T31" i="172"/>
  <c r="L15" i="168"/>
  <c r="P15" i="168"/>
  <c r="J15" i="168"/>
  <c r="T11" i="171"/>
  <c r="T33" i="167"/>
  <c r="T9" i="158"/>
  <c r="T6" i="164"/>
  <c r="T28" i="160"/>
  <c r="T8" i="175"/>
  <c r="T28" i="165"/>
  <c r="T26" i="164"/>
  <c r="T33" i="165"/>
  <c r="T23" i="164"/>
  <c r="T12" i="168"/>
  <c r="H30" i="150"/>
  <c r="I34" i="153"/>
  <c r="M34" i="153"/>
  <c r="F27" i="156"/>
  <c r="T18" i="167"/>
  <c r="T6" i="168"/>
  <c r="T35" i="175"/>
  <c r="T13" i="164"/>
  <c r="T31" i="170"/>
  <c r="T19" i="177"/>
  <c r="T14" i="157"/>
  <c r="T32" i="154"/>
  <c r="T30" i="160"/>
  <c r="T28" i="151"/>
  <c r="T7" i="158"/>
  <c r="T14" i="168"/>
  <c r="T13" i="173"/>
  <c r="T26" i="175"/>
  <c r="T28" i="167"/>
  <c r="T17" i="173"/>
  <c r="T21" i="172"/>
  <c r="T18" i="170"/>
  <c r="T12" i="165"/>
  <c r="T34" i="165"/>
  <c r="E43" i="134"/>
  <c r="T19" i="153"/>
  <c r="M27" i="156"/>
  <c r="G27" i="156"/>
  <c r="H36" i="156"/>
  <c r="L36" i="156"/>
  <c r="P36" i="156"/>
  <c r="G13" i="159"/>
  <c r="K13" i="159"/>
  <c r="O13" i="159"/>
  <c r="P34" i="153"/>
  <c r="H27" i="156"/>
  <c r="P27" i="156"/>
  <c r="K36" i="156"/>
  <c r="S36" i="156"/>
  <c r="F13" i="159"/>
  <c r="J13" i="159"/>
  <c r="N13" i="159"/>
  <c r="H15" i="168"/>
  <c r="G31" i="151"/>
  <c r="K31" i="151"/>
  <c r="S31" i="151"/>
  <c r="G34" i="153"/>
  <c r="K27" i="156"/>
  <c r="O27" i="156"/>
  <c r="S27" i="156"/>
  <c r="F36" i="156"/>
  <c r="N36" i="156"/>
  <c r="I13" i="159"/>
  <c r="Q13" i="159"/>
  <c r="T31" i="180"/>
  <c r="G20" i="143"/>
  <c r="J27" i="156"/>
  <c r="N27" i="156"/>
  <c r="R27" i="156"/>
  <c r="I36" i="156"/>
  <c r="M36" i="156"/>
  <c r="Q36" i="156"/>
  <c r="H13" i="159"/>
  <c r="P13" i="159"/>
  <c r="S13" i="159"/>
  <c r="T35" i="144"/>
  <c r="T28" i="144"/>
  <c r="T27" i="144"/>
  <c r="T22" i="144"/>
  <c r="T14" i="144"/>
  <c r="T10" i="144"/>
  <c r="T8" i="144"/>
  <c r="T5" i="144"/>
  <c r="T29" i="180"/>
  <c r="T22" i="168"/>
  <c r="M42" i="147"/>
  <c r="L42" i="147"/>
  <c r="L20" i="143"/>
  <c r="Q51" i="147"/>
  <c r="Q52" i="147" s="1"/>
  <c r="Q7" i="145" s="1"/>
  <c r="K51" i="147"/>
  <c r="K52" i="147" s="1"/>
  <c r="K7" i="145" s="1"/>
  <c r="P40" i="143"/>
  <c r="T20" i="180"/>
  <c r="CB10" i="2" l="1"/>
  <c r="D13" i="160" s="1"/>
  <c r="R42" i="147"/>
  <c r="CA13" i="2"/>
  <c r="BE33" i="2"/>
  <c r="BC25" i="2"/>
  <c r="BC41" i="2"/>
  <c r="BC23" i="2"/>
  <c r="BC43" i="2"/>
  <c r="CB12" i="2"/>
  <c r="D33" i="154" s="1"/>
  <c r="BC16" i="2"/>
  <c r="E33" i="174"/>
  <c r="T28" i="174"/>
  <c r="T33" i="174" s="1"/>
  <c r="BC44" i="2"/>
  <c r="CA27" i="2"/>
  <c r="D16" i="145"/>
  <c r="AA4" i="121"/>
  <c r="AA90" i="121"/>
  <c r="CB19" i="2"/>
  <c r="D39" i="147" s="1"/>
  <c r="CB40" i="2"/>
  <c r="D28" i="147" s="1"/>
  <c r="BF25" i="2"/>
  <c r="CB18" i="2"/>
  <c r="D41" i="162" s="1"/>
  <c r="BC33" i="2"/>
  <c r="CB39" i="2"/>
  <c r="D35" i="147" s="1"/>
  <c r="BC32" i="2"/>
  <c r="CB26" i="2"/>
  <c r="D17" i="147" s="1"/>
  <c r="T37" i="180"/>
  <c r="BC13" i="2"/>
  <c r="CB21" i="2"/>
  <c r="BC26" i="2"/>
  <c r="CB14" i="2"/>
  <c r="D34" i="147" s="1"/>
  <c r="CB23" i="2"/>
  <c r="D31" i="151" s="1"/>
  <c r="AR40" i="2"/>
  <c r="CB37" i="2"/>
  <c r="D20" i="147" s="1"/>
  <c r="BC22" i="2"/>
  <c r="BC35" i="2"/>
  <c r="AR38" i="2"/>
  <c r="AR31" i="2"/>
  <c r="AR21" i="2"/>
  <c r="CB20" i="2"/>
  <c r="D24" i="147" s="1"/>
  <c r="CB45" i="2"/>
  <c r="D26" i="147" s="1"/>
  <c r="BC39" i="2"/>
  <c r="CB16" i="2"/>
  <c r="D30" i="150" s="1"/>
  <c r="CB42" i="2"/>
  <c r="BC31" i="2"/>
  <c r="BC29" i="2"/>
  <c r="AR29" i="2"/>
  <c r="AR42" i="2"/>
  <c r="BC40" i="2"/>
  <c r="BC12" i="2"/>
  <c r="CB43" i="2"/>
  <c r="D35" i="165" s="1"/>
  <c r="CB24" i="2"/>
  <c r="D37" i="147" s="1"/>
  <c r="BC36" i="2"/>
  <c r="CB36" i="2"/>
  <c r="BC17" i="2"/>
  <c r="CB34" i="2"/>
  <c r="D26" i="155" s="1"/>
  <c r="AR41" i="2"/>
  <c r="AR25" i="2"/>
  <c r="BF24" i="2"/>
  <c r="AR35" i="2"/>
  <c r="CB44" i="2"/>
  <c r="D31" i="160" s="1"/>
  <c r="AR27" i="2"/>
  <c r="AR14" i="2"/>
  <c r="BG37" i="2"/>
  <c r="CB29" i="2"/>
  <c r="D5" i="147" s="1"/>
  <c r="CB15" i="2"/>
  <c r="D32" i="147" s="1"/>
  <c r="CB31" i="2"/>
  <c r="D27" i="156" s="1"/>
  <c r="AR28" i="2"/>
  <c r="BC34" i="2"/>
  <c r="BC45" i="2"/>
  <c r="AR32" i="2"/>
  <c r="AR37" i="2"/>
  <c r="CB11" i="2"/>
  <c r="D11" i="147" s="1"/>
  <c r="BC24" i="2"/>
  <c r="CB32" i="2"/>
  <c r="D35" i="168" s="1"/>
  <c r="AR24" i="2"/>
  <c r="BC19" i="2"/>
  <c r="CB22" i="2"/>
  <c r="D31" i="147" s="1"/>
  <c r="BF11" i="2"/>
  <c r="BC42" i="2"/>
  <c r="BC37" i="2"/>
  <c r="BC20" i="2"/>
  <c r="AR16" i="2"/>
  <c r="AR33" i="2"/>
  <c r="AR11" i="2"/>
  <c r="BH11" i="2"/>
  <c r="CB38" i="2"/>
  <c r="D23" i="147" s="1"/>
  <c r="BC10" i="2"/>
  <c r="AR46" i="2"/>
  <c r="AR26" i="2"/>
  <c r="AR30" i="2"/>
  <c r="AR18" i="2"/>
  <c r="AR13" i="2"/>
  <c r="CB28" i="2"/>
  <c r="AR45" i="2"/>
  <c r="AR19" i="2"/>
  <c r="AR36" i="2"/>
  <c r="F20" i="134"/>
  <c r="G20" i="134" s="1"/>
  <c r="H20" i="134" s="1"/>
  <c r="BF37" i="2"/>
  <c r="AR12" i="2"/>
  <c r="CA19" i="2"/>
  <c r="AR20" i="2"/>
  <c r="AR23" i="2"/>
  <c r="CB46" i="2"/>
  <c r="D29" i="147" s="1"/>
  <c r="AR44" i="2"/>
  <c r="BG21" i="2"/>
  <c r="BF21" i="2"/>
  <c r="CB13" i="2"/>
  <c r="BC46" i="2"/>
  <c r="AR10" i="2"/>
  <c r="AR43" i="2"/>
  <c r="AR39" i="2"/>
  <c r="AR17" i="2"/>
  <c r="F17" i="134"/>
  <c r="G17" i="134" s="1"/>
  <c r="H17" i="134" s="1"/>
  <c r="AR34" i="2"/>
  <c r="BH30" i="2"/>
  <c r="E8" i="147"/>
  <c r="T8" i="147" s="1"/>
  <c r="AL720" i="2"/>
  <c r="F7" i="134"/>
  <c r="G7" i="134" s="1"/>
  <c r="H7" i="134" s="1"/>
  <c r="W7" i="2"/>
  <c r="BH24" i="2"/>
  <c r="BE32" i="2"/>
  <c r="BG32" i="2" s="1"/>
  <c r="CA16" i="2"/>
  <c r="D21" i="147"/>
  <c r="BG25" i="2"/>
  <c r="BH44" i="2"/>
  <c r="E26" i="177"/>
  <c r="E35" i="147"/>
  <c r="T35" i="147" s="1"/>
  <c r="BE23" i="2"/>
  <c r="BG23" i="2" s="1"/>
  <c r="BE15" i="2"/>
  <c r="BF15" i="2" s="1"/>
  <c r="E5" i="147"/>
  <c r="T5" i="147" s="1"/>
  <c r="CA43" i="2"/>
  <c r="E35" i="168"/>
  <c r="E13" i="174"/>
  <c r="BE26" i="2"/>
  <c r="BG26" i="2" s="1"/>
  <c r="BG44" i="2"/>
  <c r="F40" i="134"/>
  <c r="G40" i="134" s="1"/>
  <c r="H40" i="134" s="1"/>
  <c r="E13" i="160"/>
  <c r="T6" i="160"/>
  <c r="T13" i="160" s="1"/>
  <c r="BE22" i="2"/>
  <c r="BF22" i="2" s="1"/>
  <c r="E22" i="152"/>
  <c r="BG30" i="2"/>
  <c r="E18" i="171"/>
  <c r="F26" i="134"/>
  <c r="G26" i="134" s="1"/>
  <c r="H26" i="134" s="1"/>
  <c r="E32" i="147"/>
  <c r="T32" i="147" s="1"/>
  <c r="D25" i="147"/>
  <c r="D35" i="157"/>
  <c r="F6" i="134"/>
  <c r="G6" i="134" s="1"/>
  <c r="H6" i="134" s="1"/>
  <c r="CA26" i="2"/>
  <c r="CA42" i="2"/>
  <c r="BE12" i="2"/>
  <c r="BF12" i="2" s="1"/>
  <c r="F33" i="134"/>
  <c r="G33" i="134" s="1"/>
  <c r="H33" i="134" s="1"/>
  <c r="BE45" i="2"/>
  <c r="BH45" i="2" s="1"/>
  <c r="D14" i="152"/>
  <c r="BE14" i="2"/>
  <c r="BG14" i="2" s="1"/>
  <c r="E30" i="147"/>
  <c r="T30" i="147" s="1"/>
  <c r="CA10" i="2"/>
  <c r="BC11" i="2"/>
  <c r="BC28" i="2"/>
  <c r="E40" i="147"/>
  <c r="T40" i="147" s="1"/>
  <c r="F12" i="134"/>
  <c r="G12" i="134" s="1"/>
  <c r="H12" i="134" s="1"/>
  <c r="X720" i="2"/>
  <c r="F25" i="134"/>
  <c r="G25" i="134" s="1"/>
  <c r="H25" i="134" s="1"/>
  <c r="CB35" i="2"/>
  <c r="D40" i="143" s="1"/>
  <c r="BE13" i="2"/>
  <c r="BH13" i="2" s="1"/>
  <c r="CA31" i="2"/>
  <c r="CA34" i="2"/>
  <c r="CA18" i="2"/>
  <c r="D36" i="156"/>
  <c r="E31" i="160"/>
  <c r="E35" i="160" s="1"/>
  <c r="BF29" i="2"/>
  <c r="E29" i="147"/>
  <c r="T29" i="147" s="1"/>
  <c r="E24" i="174"/>
  <c r="E9" i="147"/>
  <c r="T9" i="147" s="1"/>
  <c r="E30" i="150"/>
  <c r="BG29" i="2"/>
  <c r="E28" i="164"/>
  <c r="E19" i="166"/>
  <c r="E16" i="157"/>
  <c r="E20" i="143"/>
  <c r="E33" i="159"/>
  <c r="E14" i="154"/>
  <c r="BG16" i="2"/>
  <c r="E36" i="173"/>
  <c r="M15" i="154"/>
  <c r="S6" i="145"/>
  <c r="S8" i="145" s="1"/>
  <c r="S12" i="145" s="1"/>
  <c r="T9" i="154"/>
  <c r="T14" i="154" s="1"/>
  <c r="E25" i="173"/>
  <c r="T24" i="162"/>
  <c r="T41" i="162" s="1"/>
  <c r="E41" i="162"/>
  <c r="F34" i="134"/>
  <c r="G34" i="134" s="1"/>
  <c r="H34" i="134" s="1"/>
  <c r="I15" i="154"/>
  <c r="D22" i="152"/>
  <c r="T26" i="177"/>
  <c r="T20" i="177"/>
  <c r="E20" i="177"/>
  <c r="BH16" i="2"/>
  <c r="N16" i="145"/>
  <c r="E21" i="169"/>
  <c r="E34" i="153"/>
  <c r="E32" i="170"/>
  <c r="T20" i="173"/>
  <c r="T25" i="173" s="1"/>
  <c r="E15" i="168"/>
  <c r="J16" i="145"/>
  <c r="I16" i="145"/>
  <c r="CA41" i="2"/>
  <c r="E20" i="162"/>
  <c r="BE31" i="2"/>
  <c r="BH31" i="2" s="1"/>
  <c r="BL47" i="2"/>
  <c r="F30" i="134"/>
  <c r="G30" i="134" s="1"/>
  <c r="H30" i="134" s="1"/>
  <c r="E20" i="147"/>
  <c r="T20" i="147" s="1"/>
  <c r="E36" i="156"/>
  <c r="E38" i="147"/>
  <c r="T38" i="147" s="1"/>
  <c r="BD47" i="2"/>
  <c r="CA40" i="2"/>
  <c r="E23" i="147"/>
  <c r="T23" i="147" s="1"/>
  <c r="E32" i="172"/>
  <c r="E26" i="147"/>
  <c r="T26" i="147" s="1"/>
  <c r="D21" i="169"/>
  <c r="T20" i="152"/>
  <c r="T22" i="152" s="1"/>
  <c r="CA30" i="2"/>
  <c r="E35" i="165"/>
  <c r="S16" i="145"/>
  <c r="G16" i="145"/>
  <c r="R16" i="145"/>
  <c r="P6" i="145"/>
  <c r="P8" i="145" s="1"/>
  <c r="P12" i="145" s="1"/>
  <c r="E27" i="156"/>
  <c r="BE43" i="2"/>
  <c r="F39" i="134"/>
  <c r="G39" i="134" s="1"/>
  <c r="H39" i="134" s="1"/>
  <c r="CA24" i="2"/>
  <c r="E33" i="154"/>
  <c r="CA35" i="2"/>
  <c r="T36" i="156"/>
  <c r="T33" i="154"/>
  <c r="T36" i="173"/>
  <c r="N6" i="145"/>
  <c r="N8" i="145" s="1"/>
  <c r="N12" i="145" s="1"/>
  <c r="J6" i="145"/>
  <c r="J8" i="145" s="1"/>
  <c r="J12" i="145" s="1"/>
  <c r="E14" i="152"/>
  <c r="E36" i="152"/>
  <c r="E13" i="159"/>
  <c r="E31" i="151"/>
  <c r="R6" i="145"/>
  <c r="R8" i="145" s="1"/>
  <c r="R12" i="145" s="1"/>
  <c r="E35" i="157"/>
  <c r="E42" i="161"/>
  <c r="T14" i="156"/>
  <c r="T27" i="156" s="1"/>
  <c r="G6" i="145"/>
  <c r="G8" i="145" s="1"/>
  <c r="G12" i="145" s="1"/>
  <c r="O6" i="145"/>
  <c r="O8" i="145" s="1"/>
  <c r="O12" i="145" s="1"/>
  <c r="Q6" i="145"/>
  <c r="Q8" i="145" s="1"/>
  <c r="Q12" i="145" s="1"/>
  <c r="T20" i="162"/>
  <c r="F16" i="145"/>
  <c r="H6" i="145"/>
  <c r="H8" i="145" s="1"/>
  <c r="H12" i="145" s="1"/>
  <c r="Q15" i="154"/>
  <c r="K6" i="145"/>
  <c r="K8" i="145" s="1"/>
  <c r="K12" i="145" s="1"/>
  <c r="F10" i="145"/>
  <c r="F6" i="145" s="1"/>
  <c r="L16" i="145"/>
  <c r="H16" i="145"/>
  <c r="M16" i="145"/>
  <c r="K16" i="145"/>
  <c r="P16" i="145"/>
  <c r="T15" i="145"/>
  <c r="O16" i="145"/>
  <c r="Q16" i="145"/>
  <c r="E16" i="145"/>
  <c r="T32" i="170"/>
  <c r="BE27" i="2"/>
  <c r="F23" i="134"/>
  <c r="G23" i="134" s="1"/>
  <c r="H23" i="134" s="1"/>
  <c r="E16" i="147"/>
  <c r="T16" i="147" s="1"/>
  <c r="CA33" i="2"/>
  <c r="F24" i="134"/>
  <c r="G24" i="134" s="1"/>
  <c r="H24" i="134" s="1"/>
  <c r="BE28" i="2"/>
  <c r="F35" i="134"/>
  <c r="G35" i="134" s="1"/>
  <c r="H35" i="134" s="1"/>
  <c r="BE39" i="2"/>
  <c r="E22" i="147"/>
  <c r="T22" i="147" s="1"/>
  <c r="CA44" i="2"/>
  <c r="P15" i="154"/>
  <c r="T34" i="153"/>
  <c r="T24" i="174"/>
  <c r="I6" i="145"/>
  <c r="I8" i="145" s="1"/>
  <c r="I12" i="145" s="1"/>
  <c r="D32" i="172"/>
  <c r="E19" i="147"/>
  <c r="T19" i="147" s="1"/>
  <c r="CA36" i="2"/>
  <c r="CA12" i="2"/>
  <c r="E13" i="147"/>
  <c r="T13" i="147" s="1"/>
  <c r="BE42" i="2"/>
  <c r="F38" i="134"/>
  <c r="G38" i="134" s="1"/>
  <c r="H38" i="134" s="1"/>
  <c r="BG46" i="2"/>
  <c r="BH46" i="2"/>
  <c r="BF46" i="2"/>
  <c r="CA22" i="2"/>
  <c r="E31" i="147"/>
  <c r="T31" i="147" s="1"/>
  <c r="CA14" i="2"/>
  <c r="E34" i="147"/>
  <c r="T34" i="147" s="1"/>
  <c r="BE18" i="2"/>
  <c r="F14" i="134"/>
  <c r="G14" i="134" s="1"/>
  <c r="H14" i="134" s="1"/>
  <c r="F16" i="134"/>
  <c r="G16" i="134" s="1"/>
  <c r="H16" i="134" s="1"/>
  <c r="BE20" i="2"/>
  <c r="E24" i="147"/>
  <c r="T24" i="147" s="1"/>
  <c r="CA20" i="2"/>
  <c r="F37" i="134"/>
  <c r="G37" i="134" s="1"/>
  <c r="H37" i="134" s="1"/>
  <c r="BE41" i="2"/>
  <c r="E11" i="147"/>
  <c r="T11" i="147" s="1"/>
  <c r="CA11" i="2"/>
  <c r="BE40" i="2"/>
  <c r="F36" i="134"/>
  <c r="G36" i="134" s="1"/>
  <c r="H36" i="134" s="1"/>
  <c r="BG34" i="2"/>
  <c r="BH34" i="2"/>
  <c r="BF34" i="2"/>
  <c r="T23" i="161"/>
  <c r="T42" i="161" s="1"/>
  <c r="BE36" i="2"/>
  <c r="F32" i="134"/>
  <c r="G32" i="134" s="1"/>
  <c r="H32" i="134" s="1"/>
  <c r="BE35" i="2"/>
  <c r="F31" i="134"/>
  <c r="G31" i="134" s="1"/>
  <c r="H31" i="134" s="1"/>
  <c r="BG38" i="2"/>
  <c r="BF38" i="2"/>
  <c r="BH38" i="2"/>
  <c r="BE19" i="2"/>
  <c r="F15" i="134"/>
  <c r="G15" i="134" s="1"/>
  <c r="H15" i="134" s="1"/>
  <c r="BE17" i="2"/>
  <c r="F13" i="134"/>
  <c r="G13" i="134" s="1"/>
  <c r="H13" i="134" s="1"/>
  <c r="T30" i="150"/>
  <c r="T28" i="157"/>
  <c r="T35" i="157" s="1"/>
  <c r="F36" i="160"/>
  <c r="E26" i="155"/>
  <c r="T40" i="143"/>
  <c r="G15" i="154"/>
  <c r="E40" i="143"/>
  <c r="T8" i="157"/>
  <c r="T16" i="157" s="1"/>
  <c r="D20" i="177"/>
  <c r="D40" i="147"/>
  <c r="D18" i="171"/>
  <c r="D33" i="147"/>
  <c r="D13" i="159"/>
  <c r="D19" i="147"/>
  <c r="D36" i="147"/>
  <c r="D36" i="173"/>
  <c r="E36" i="147"/>
  <c r="T36" i="147" s="1"/>
  <c r="CA17" i="2"/>
  <c r="BH33" i="2"/>
  <c r="BF33" i="2"/>
  <c r="BG33" i="2"/>
  <c r="L15" i="154"/>
  <c r="T19" i="166"/>
  <c r="T13" i="174"/>
  <c r="K15" i="154"/>
  <c r="F15" i="154"/>
  <c r="O15" i="154"/>
  <c r="J15" i="154"/>
  <c r="S15" i="154"/>
  <c r="N15" i="154"/>
  <c r="H15" i="154"/>
  <c r="R15" i="154"/>
  <c r="T28" i="164"/>
  <c r="T21" i="169"/>
  <c r="T13" i="159"/>
  <c r="T26" i="155"/>
  <c r="T15" i="168"/>
  <c r="T18" i="171"/>
  <c r="T31" i="160"/>
  <c r="T36" i="160" s="1"/>
  <c r="T36" i="152"/>
  <c r="T33" i="159"/>
  <c r="T14" i="152"/>
  <c r="T32" i="172"/>
  <c r="T14" i="145"/>
  <c r="M6" i="145"/>
  <c r="M8" i="145" s="1"/>
  <c r="M12" i="145" s="1"/>
  <c r="T31" i="151"/>
  <c r="T35" i="168"/>
  <c r="T35" i="165"/>
  <c r="T7" i="145"/>
  <c r="L6" i="145"/>
  <c r="L8" i="145" s="1"/>
  <c r="L12" i="145" s="1"/>
  <c r="BG10" i="2"/>
  <c r="BH10" i="2"/>
  <c r="BF10" i="2"/>
  <c r="T17" i="147"/>
  <c r="T20" i="143"/>
  <c r="T51" i="147"/>
  <c r="T52" i="147" s="1"/>
  <c r="T87" i="182" l="1"/>
  <c r="T88" i="182" s="1"/>
  <c r="D25" i="173"/>
  <c r="D13" i="147"/>
  <c r="D28" i="164"/>
  <c r="D13" i="174"/>
  <c r="D19" i="166"/>
  <c r="D15" i="154"/>
  <c r="D12" i="147"/>
  <c r="D36" i="160"/>
  <c r="D22" i="147"/>
  <c r="D16" i="157"/>
  <c r="D33" i="159"/>
  <c r="D38" i="147"/>
  <c r="D20" i="162"/>
  <c r="D8" i="147"/>
  <c r="D14" i="147"/>
  <c r="D15" i="168"/>
  <c r="D36" i="152"/>
  <c r="AL721" i="2"/>
  <c r="AL6" i="2"/>
  <c r="D7" i="147"/>
  <c r="D32" i="170"/>
  <c r="D20" i="143"/>
  <c r="D27" i="147"/>
  <c r="D30" i="147"/>
  <c r="D15" i="147"/>
  <c r="BH14" i="2"/>
  <c r="BF14" i="2"/>
  <c r="D42" i="161"/>
  <c r="AR47" i="2"/>
  <c r="D51" i="147"/>
  <c r="D52" i="147" s="1"/>
  <c r="D7" i="145" s="1"/>
  <c r="D41" i="147"/>
  <c r="D26" i="177"/>
  <c r="BG12" i="2"/>
  <c r="BH22" i="2"/>
  <c r="BF13" i="2"/>
  <c r="BG13" i="2"/>
  <c r="BG22" i="2"/>
  <c r="BH12" i="2"/>
  <c r="BF32" i="2"/>
  <c r="BF23" i="2"/>
  <c r="BH23" i="2"/>
  <c r="BH32" i="2"/>
  <c r="BG15" i="2"/>
  <c r="BG45" i="2"/>
  <c r="BF26" i="2"/>
  <c r="BH15" i="2"/>
  <c r="BF45" i="2"/>
  <c r="BH26" i="2"/>
  <c r="AA5" i="121"/>
  <c r="AA6" i="121"/>
  <c r="BC47" i="2"/>
  <c r="CB47" i="2"/>
  <c r="D6" i="147"/>
  <c r="E10" i="145"/>
  <c r="T10" i="145" s="1"/>
  <c r="S18" i="145"/>
  <c r="S20" i="145" s="1"/>
  <c r="E15" i="154"/>
  <c r="P18" i="145"/>
  <c r="P20" i="145" s="1"/>
  <c r="I18" i="145"/>
  <c r="I20" i="145" s="1"/>
  <c r="N18" i="145"/>
  <c r="N20" i="145" s="1"/>
  <c r="J18" i="145"/>
  <c r="J20" i="145" s="1"/>
  <c r="M18" i="145"/>
  <c r="M20" i="145" s="1"/>
  <c r="T15" i="154"/>
  <c r="BF31" i="2"/>
  <c r="BG31" i="2"/>
  <c r="G18" i="145"/>
  <c r="G20" i="145" s="1"/>
  <c r="D13" i="135" s="1"/>
  <c r="R18" i="145"/>
  <c r="R20" i="145" s="1"/>
  <c r="K18" i="145"/>
  <c r="K20" i="145" s="1"/>
  <c r="BH43" i="2"/>
  <c r="BG43" i="2"/>
  <c r="BF43" i="2"/>
  <c r="E42" i="147"/>
  <c r="CA47" i="2"/>
  <c r="T42" i="147"/>
  <c r="O18" i="145"/>
  <c r="O20" i="145" s="1"/>
  <c r="BE47" i="2"/>
  <c r="BF47" i="2" s="1"/>
  <c r="H18" i="145"/>
  <c r="H20" i="145" s="1"/>
  <c r="L18" i="145"/>
  <c r="L20" i="145" s="1"/>
  <c r="F43" i="134"/>
  <c r="G43" i="134" s="1"/>
  <c r="H43" i="134" s="1"/>
  <c r="T16" i="145"/>
  <c r="Q18" i="145"/>
  <c r="Q20" i="145" s="1"/>
  <c r="BH19" i="2"/>
  <c r="BF19" i="2"/>
  <c r="BG19" i="2"/>
  <c r="BH35" i="2"/>
  <c r="BF35" i="2"/>
  <c r="BG35" i="2"/>
  <c r="BF27" i="2"/>
  <c r="BH27" i="2"/>
  <c r="BG27" i="2"/>
  <c r="BF40" i="2"/>
  <c r="BH40" i="2"/>
  <c r="BG40" i="2"/>
  <c r="BF28" i="2"/>
  <c r="BG28" i="2"/>
  <c r="BH28" i="2"/>
  <c r="BF17" i="2"/>
  <c r="BG17" i="2"/>
  <c r="BH17" i="2"/>
  <c r="BF36" i="2"/>
  <c r="BG36" i="2"/>
  <c r="BH36" i="2"/>
  <c r="BF41" i="2"/>
  <c r="BG41" i="2"/>
  <c r="BH41" i="2"/>
  <c r="BG20" i="2"/>
  <c r="BF20" i="2"/>
  <c r="BH20" i="2"/>
  <c r="BH42" i="2"/>
  <c r="BG42" i="2"/>
  <c r="BF42" i="2"/>
  <c r="BH18" i="2"/>
  <c r="BF18" i="2"/>
  <c r="BG18" i="2"/>
  <c r="BH39" i="2"/>
  <c r="BG39" i="2"/>
  <c r="BF39" i="2"/>
  <c r="E36" i="160"/>
  <c r="F8" i="145"/>
  <c r="F12" i="145" s="1"/>
  <c r="D16" i="135" l="1"/>
  <c r="D15" i="135"/>
  <c r="E15" i="135" s="1"/>
  <c r="F15" i="135" s="1"/>
  <c r="D14" i="135"/>
  <c r="E14" i="135" s="1"/>
  <c r="F14" i="135" s="1"/>
  <c r="E13" i="135"/>
  <c r="F13" i="135" s="1"/>
  <c r="D42" i="147"/>
  <c r="D6" i="145" s="1"/>
  <c r="D8" i="145" s="1"/>
  <c r="D12" i="145" s="1"/>
  <c r="D18" i="145" s="1"/>
  <c r="D20" i="145" s="1"/>
  <c r="AA7" i="121"/>
  <c r="E6" i="145"/>
  <c r="E8" i="145" s="1"/>
  <c r="E12" i="145" s="1"/>
  <c r="E18" i="145" s="1"/>
  <c r="E20" i="145" s="1"/>
  <c r="D17" i="135" s="1"/>
  <c r="BH47" i="2"/>
  <c r="BH8" i="2" s="1"/>
  <c r="BG47" i="2"/>
  <c r="F18" i="145"/>
  <c r="E17" i="135" l="1"/>
  <c r="BG8" i="2"/>
  <c r="BH48" i="2"/>
  <c r="E16" i="135"/>
  <c r="F16" i="135" s="1"/>
  <c r="T12" i="145"/>
  <c r="T6" i="145"/>
  <c r="T8" i="145" s="1"/>
  <c r="F20" i="145"/>
  <c r="D12" i="135" s="1"/>
  <c r="D18" i="135" s="1"/>
  <c r="T18" i="145"/>
  <c r="E12" i="135" l="1"/>
  <c r="F12" i="135" s="1"/>
  <c r="F17" i="135"/>
  <c r="T20" i="145"/>
  <c r="E18" i="135" l="1"/>
  <c r="F18" i="135" s="1"/>
</calcChain>
</file>

<file path=xl/sharedStrings.xml><?xml version="1.0" encoding="utf-8"?>
<sst xmlns="http://schemas.openxmlformats.org/spreadsheetml/2006/main" count="13412" uniqueCount="3479">
  <si>
    <t>ENROLMENT REPORT</t>
  </si>
  <si>
    <t>OCTOBER 1, 2025</t>
  </si>
  <si>
    <t>Manitoba Education and Early Childhood Learning</t>
  </si>
  <si>
    <t>Education Funding Branch</t>
  </si>
  <si>
    <t>Robert Fletcher Building</t>
  </si>
  <si>
    <t>511-1181 Portage Avenue</t>
  </si>
  <si>
    <t>Winnipeg, Manitoba, CANADA</t>
  </si>
  <si>
    <t>R3G 0T3</t>
  </si>
  <si>
    <t>Tel: 204-945-6910</t>
  </si>
  <si>
    <t>April, 2026</t>
  </si>
  <si>
    <r>
      <t>Ce document existe</t>
    </r>
    <r>
      <rPr>
        <b/>
        <sz val="10"/>
        <rFont val="Arial"/>
        <family val="2"/>
      </rPr>
      <t xml:space="preserve"> </t>
    </r>
    <r>
      <rPr>
        <i/>
        <sz val="10"/>
        <rFont val="Arial"/>
        <family val="2"/>
      </rPr>
      <t xml:space="preserve">également en français </t>
    </r>
  </si>
  <si>
    <t xml:space="preserve">This document is available on the Internet in both PDF and Excel formats at: </t>
  </si>
  <si>
    <t>&lt;www.edu.gov.mb.ca/k12/finance/sch_enrol/&gt;</t>
  </si>
  <si>
    <t>TABLE OF CONTENTS</t>
  </si>
  <si>
    <t>Page</t>
  </si>
  <si>
    <t>Introduction ………………...………………...………….……………...</t>
  </si>
  <si>
    <t>Summary ………………………………...……….………………………..</t>
  </si>
  <si>
    <t>Change in School Division Enrolment …………………………………...……………….</t>
  </si>
  <si>
    <t>School Openings, Closures and Other Changes…………………………………...……………….</t>
  </si>
  <si>
    <t>Enrolment</t>
  </si>
  <si>
    <t xml:space="preserve">   Provincial Enrolment Summary ……………………………….……………………</t>
  </si>
  <si>
    <t>5</t>
  </si>
  <si>
    <t>School Divisions</t>
  </si>
  <si>
    <t xml:space="preserve">   School Division Enrolment Summary ……………………………………..…….....</t>
  </si>
  <si>
    <t>6</t>
  </si>
  <si>
    <r>
      <t xml:space="preserve">   Special Revenue District Summary </t>
    </r>
    <r>
      <rPr>
        <b/>
        <sz val="11"/>
        <rFont val="Arial"/>
        <family val="2"/>
      </rPr>
      <t>………………………..……….....</t>
    </r>
  </si>
  <si>
    <t>7</t>
  </si>
  <si>
    <t xml:space="preserve">   School Division Enrolment</t>
  </si>
  <si>
    <t xml:space="preserve">         Beautiful Plains ……………………………………..…………..……</t>
  </si>
  <si>
    <t xml:space="preserve">         Border Land …………………………….……………………..……</t>
  </si>
  <si>
    <t xml:space="preserve">         Brandon ………………………………………….……………..……</t>
  </si>
  <si>
    <t xml:space="preserve">         D.S.F.M. …………………………………………………….……....</t>
  </si>
  <si>
    <t xml:space="preserve">         Evergreen ………………………………………….………………..</t>
  </si>
  <si>
    <t xml:space="preserve">         Flin Flon ……………………………………………….………….....</t>
  </si>
  <si>
    <t xml:space="preserve">         Fort La Bosse ……………………………………….…………..….</t>
  </si>
  <si>
    <t xml:space="preserve">         Frontier ……………………………………………...………...……</t>
  </si>
  <si>
    <t xml:space="preserve">         Garden Valley ………………………………………….………..….</t>
  </si>
  <si>
    <t xml:space="preserve">         Hanover …………………………………………….…………….….</t>
  </si>
  <si>
    <t xml:space="preserve">         Interlake ……………………………………………………….….....</t>
  </si>
  <si>
    <t xml:space="preserve">         Kelsey ……………………………………………………...…..….</t>
  </si>
  <si>
    <t xml:space="preserve">         Lakeshore …………………………………………………….....</t>
  </si>
  <si>
    <t xml:space="preserve">         Lord Selkirk ……………………………………………………....</t>
  </si>
  <si>
    <t xml:space="preserve">         Louis Riel ………………………………………………………...</t>
  </si>
  <si>
    <t xml:space="preserve">         Mountain View ………………………………………………...…</t>
  </si>
  <si>
    <t xml:space="preserve">         Mystery Lake ………………………………………………….….</t>
  </si>
  <si>
    <t xml:space="preserve">         Park West ……………………………………………………....</t>
  </si>
  <si>
    <t xml:space="preserve">         Pembina Trails …………………………………...………………..</t>
  </si>
  <si>
    <t xml:space="preserve">         Pine Creek ……………………………………...……………..…..</t>
  </si>
  <si>
    <t xml:space="preserve">         Portage La Prairie …………………………………………….....</t>
  </si>
  <si>
    <t>20</t>
  </si>
  <si>
    <t xml:space="preserve">         Prairie Rose …………………………………………………..……</t>
  </si>
  <si>
    <t>21</t>
  </si>
  <si>
    <t xml:space="preserve">         Prairie Spirit …………………………………….……………..….</t>
  </si>
  <si>
    <t>22</t>
  </si>
  <si>
    <t xml:space="preserve">         Red River Valley …………………………………...…………..…....</t>
  </si>
  <si>
    <t>23</t>
  </si>
  <si>
    <t xml:space="preserve">         River East Transcona ……………………………………….......</t>
  </si>
  <si>
    <t>24</t>
  </si>
  <si>
    <t xml:space="preserve">         Rolling River ………………………………………………...……</t>
  </si>
  <si>
    <t>25</t>
  </si>
  <si>
    <t xml:space="preserve">         Seine River …………………………………………………...….</t>
  </si>
  <si>
    <t>26</t>
  </si>
  <si>
    <t xml:space="preserve">         Seven Oaks ………………………………………………....……</t>
  </si>
  <si>
    <t>27</t>
  </si>
  <si>
    <t xml:space="preserve">         Southwest Horizon ………………………………………....……</t>
  </si>
  <si>
    <t>28</t>
  </si>
  <si>
    <t xml:space="preserve">         St. James-Assiniboia ……………………………………….…...</t>
  </si>
  <si>
    <t>29</t>
  </si>
  <si>
    <t xml:space="preserve">         Sunrise ……………………………………………………….....</t>
  </si>
  <si>
    <t>30</t>
  </si>
  <si>
    <t xml:space="preserve">         Swan Valley ………………………………………………….....</t>
  </si>
  <si>
    <t xml:space="preserve">         Turtle Mountain ……………………………..………………......</t>
  </si>
  <si>
    <t>31</t>
  </si>
  <si>
    <t xml:space="preserve">         Turtle River …………………………………………………....….</t>
  </si>
  <si>
    <t xml:space="preserve">         Western ……………………………………………………….....</t>
  </si>
  <si>
    <t xml:space="preserve">         Winnipeg ………………………………………………….……..</t>
  </si>
  <si>
    <t>32</t>
  </si>
  <si>
    <t xml:space="preserve">      Special Revenue School District Enrolment</t>
  </si>
  <si>
    <t xml:space="preserve">         Whiteshell …………………………………………………...……</t>
  </si>
  <si>
    <t>34</t>
  </si>
  <si>
    <t xml:space="preserve">Independent Schools </t>
  </si>
  <si>
    <t xml:space="preserve">   Funded Independent Schools Enrolment…………………………………...….</t>
  </si>
  <si>
    <t>35</t>
  </si>
  <si>
    <t xml:space="preserve">   Non-Funded Independent Schools Enrolment ……………………….………....…</t>
  </si>
  <si>
    <t>37</t>
  </si>
  <si>
    <t>INTRODUCTION</t>
  </si>
  <si>
    <t xml:space="preserve">The October 1, 2025 Enrolment Report has been compiled by the Education Funding Branch, Manitoba Education for the 2025/2026 school year. The report provides enrolment statistics based on data reported annually by public schools, independent schools and home schools in the Province of Manitoba. </t>
  </si>
  <si>
    <t xml:space="preserve">Enrolment reporting is mandatory for public, funded independent schools and non-funded independent schools.   Nursery enrolment represents pupils attending public school division or independent school nursery programs only.  </t>
  </si>
  <si>
    <r>
      <t xml:space="preserve">The report contains enrolment summaries at the provincial, divisional and school level by grade.  Enrolment is reported on the basis of the total number of pupils attending school on October 1, 2025. Enrolment statistics contained herein are not representative of the number of pupils eligible for provincial funding.  Pupil statistics pertaining to funding eligibility are available in FRAME reports (Financial Reporting and Accounting in Manitoba Education) which can be found on the Internet at: </t>
    </r>
    <r>
      <rPr>
        <u/>
        <sz val="11"/>
        <rFont val="Arial"/>
        <family val="2"/>
      </rPr>
      <t>&lt;www.edu.gov.mb.ca/k12/finance/frame_report/&gt;</t>
    </r>
    <r>
      <rPr>
        <sz val="11"/>
        <rFont val="Arial"/>
        <family val="2"/>
      </rPr>
      <t xml:space="preserve">. Further information regarding schools can also be found in the Schools in Manitoba </t>
    </r>
    <r>
      <rPr>
        <sz val="11"/>
        <color indexed="8"/>
        <rFont val="Arial"/>
        <family val="2"/>
      </rPr>
      <t xml:space="preserve">booklet at: </t>
    </r>
    <r>
      <rPr>
        <u/>
        <sz val="11"/>
        <color indexed="8"/>
        <rFont val="Arial"/>
        <family val="2"/>
      </rPr>
      <t>&lt;www.edu.gov.mb.ca/k12/schools/&gt;</t>
    </r>
    <r>
      <rPr>
        <sz val="11"/>
        <color indexed="8"/>
        <rFont val="Arial"/>
        <family val="2"/>
      </rPr>
      <t>.</t>
    </r>
  </si>
  <si>
    <t>SUMMARY</t>
  </si>
  <si>
    <t>Total Enrolment</t>
  </si>
  <si>
    <t>Total enrolment reported in the Province of Manitoba on October 1, 2025 was 224,724 representing an increase of 364 pupils or 0.2% from total enrolment on September 29, 2024. The table below illustrates changes in enrolment by grade.</t>
  </si>
  <si>
    <t>Change in Total Enrolment - September 29, 2024 to October 1, 2025</t>
  </si>
  <si>
    <t xml:space="preserve"> Grade</t>
  </si>
  <si>
    <t>Sept. 2024</t>
  </si>
  <si>
    <t>Oct. 2025</t>
  </si>
  <si>
    <t>Change</t>
  </si>
  <si>
    <t>%</t>
  </si>
  <si>
    <t xml:space="preserve"> Nursery</t>
  </si>
  <si>
    <t xml:space="preserve"> Kindergarten</t>
  </si>
  <si>
    <t xml:space="preserve"> Early Years (Grades 1 to 4)</t>
  </si>
  <si>
    <t xml:space="preserve"> Middle Years (Grades 5 to 8)</t>
  </si>
  <si>
    <t xml:space="preserve"> Senior Years (Grades 9 to 12)</t>
  </si>
  <si>
    <r>
      <t xml:space="preserve"> Special Ungraded Classes </t>
    </r>
    <r>
      <rPr>
        <vertAlign val="superscript"/>
        <sz val="10"/>
        <color indexed="8"/>
        <rFont val="Arial"/>
        <family val="2"/>
      </rPr>
      <t>1</t>
    </r>
  </si>
  <si>
    <t xml:space="preserve"> Total Enrolment</t>
  </si>
  <si>
    <r>
      <t>1</t>
    </r>
    <r>
      <rPr>
        <sz val="9"/>
        <color indexed="8"/>
        <rFont val="Arial"/>
        <family val="2"/>
      </rPr>
      <t xml:space="preserve"> Pupils enrolled and taught in special ungraded classes.</t>
    </r>
  </si>
  <si>
    <t xml:space="preserve">Total enrolment reported in public schools on October 1, 2025 was 198,589 representing a decrease of 564 pupils or (0.3%) from enrolment on September 29, 2024. </t>
  </si>
  <si>
    <t>Total enrolment increased in 20 school divisions with the largest increases in Hanover with 222, Seven Oaks with 137 and Seine River with 133. In terms of percentage, school divisions with the largest increases included Lakeshore with 3.7%, Lord Selkrik 3.2%, Garden Valley 2.7% and Seine River 2.7%.</t>
  </si>
  <si>
    <t>Total enrolment decreased in 17 school divisions with the largest decreases in Winnipeg with 767, Frontier with 576 and Louis Riel with 147. In terms of percentage, school divisions with the largest decreases included Frontier with (8.5%), Beautiful Plains (3.4%) and Whiteshell Special Revenue District (4.5%).</t>
  </si>
  <si>
    <t>The table on the following page illustrates changes in enrolment for each school division in the Province of Manitoba.</t>
  </si>
  <si>
    <t>Independent Schools</t>
  </si>
  <si>
    <t xml:space="preserve">Total enrolment in funded and non-funded independent schools increased by 596 pupils or 3.0%. Enrolment in funded independent schools increased by 658 pupils or 3.8%. Enrolment in non-funded independent schools decreased by 62 pupils or (2.3%). </t>
  </si>
  <si>
    <t>Homeschools</t>
  </si>
  <si>
    <t xml:space="preserve">Total enrolment in homeschools increased by 332 pupils or 6.4%. </t>
  </si>
  <si>
    <t>Change in School Division Enrolment - September 29, 2024 to October 1, 2025</t>
  </si>
  <si>
    <t xml:space="preserve"> School Division</t>
  </si>
  <si>
    <t>BE</t>
  </si>
  <si>
    <t xml:space="preserve"> Beautiful Plains</t>
  </si>
  <si>
    <t>BO</t>
  </si>
  <si>
    <t xml:space="preserve"> Border Land </t>
  </si>
  <si>
    <t>BR</t>
  </si>
  <si>
    <t xml:space="preserve"> Brandon</t>
  </si>
  <si>
    <t>DI</t>
  </si>
  <si>
    <t xml:space="preserve"> Division scolaire franco-manitobaine</t>
  </si>
  <si>
    <t>EV</t>
  </si>
  <si>
    <t xml:space="preserve"> Evergreen</t>
  </si>
  <si>
    <t>FL</t>
  </si>
  <si>
    <t xml:space="preserve"> Flin Flon</t>
  </si>
  <si>
    <t>FO</t>
  </si>
  <si>
    <t xml:space="preserve"> Fort La Bosse</t>
  </si>
  <si>
    <t>FR</t>
  </si>
  <si>
    <r>
      <t xml:space="preserve"> Frontier</t>
    </r>
    <r>
      <rPr>
        <vertAlign val="superscript"/>
        <sz val="9"/>
        <rFont val="Arial"/>
        <family val="2"/>
      </rPr>
      <t xml:space="preserve"> 1</t>
    </r>
  </si>
  <si>
    <t>GA</t>
  </si>
  <si>
    <t xml:space="preserve"> Garden Valley</t>
  </si>
  <si>
    <t>HA</t>
  </si>
  <si>
    <t xml:space="preserve"> Hanover </t>
  </si>
  <si>
    <t>IN</t>
  </si>
  <si>
    <t xml:space="preserve"> Interlake</t>
  </si>
  <si>
    <t>KE</t>
  </si>
  <si>
    <t xml:space="preserve"> Kelsey</t>
  </si>
  <si>
    <t>LA</t>
  </si>
  <si>
    <t xml:space="preserve"> Lakeshore</t>
  </si>
  <si>
    <t>LO</t>
  </si>
  <si>
    <t xml:space="preserve"> Lord Selkirk</t>
  </si>
  <si>
    <t>LR</t>
  </si>
  <si>
    <t xml:space="preserve"> Louis Riel</t>
  </si>
  <si>
    <t>MO</t>
  </si>
  <si>
    <t xml:space="preserve"> Mountain View</t>
  </si>
  <si>
    <t>MY</t>
  </si>
  <si>
    <t xml:space="preserve"> Mystery Lake</t>
  </si>
  <si>
    <t>PA</t>
  </si>
  <si>
    <r>
      <t xml:space="preserve"> Park West </t>
    </r>
    <r>
      <rPr>
        <vertAlign val="superscript"/>
        <sz val="9"/>
        <rFont val="Arial"/>
        <family val="2"/>
      </rPr>
      <t>1</t>
    </r>
  </si>
  <si>
    <t>PE</t>
  </si>
  <si>
    <t xml:space="preserve"> Pembina Trails</t>
  </si>
  <si>
    <t>PI</t>
  </si>
  <si>
    <t xml:space="preserve"> Pine Creek</t>
  </si>
  <si>
    <t>PO</t>
  </si>
  <si>
    <t xml:space="preserve"> Portage La Prairie</t>
  </si>
  <si>
    <t>PR</t>
  </si>
  <si>
    <t xml:space="preserve"> Prairie Rose</t>
  </si>
  <si>
    <t>PS</t>
  </si>
  <si>
    <t xml:space="preserve"> Prairie Spirit</t>
  </si>
  <si>
    <t>RE</t>
  </si>
  <si>
    <t xml:space="preserve"> Red River Valley</t>
  </si>
  <si>
    <t>RI</t>
  </si>
  <si>
    <t xml:space="preserve"> River East Transcona</t>
  </si>
  <si>
    <t>RO</t>
  </si>
  <si>
    <t xml:space="preserve"> Rolling River</t>
  </si>
  <si>
    <t>SE</t>
  </si>
  <si>
    <t xml:space="preserve"> Seine River</t>
  </si>
  <si>
    <t>SO</t>
  </si>
  <si>
    <t xml:space="preserve"> Seven Oaks</t>
  </si>
  <si>
    <t>SR</t>
  </si>
  <si>
    <t xml:space="preserve"> Southwest Horizon</t>
  </si>
  <si>
    <t>ST</t>
  </si>
  <si>
    <t xml:space="preserve"> St. James-Assiniboia</t>
  </si>
  <si>
    <t>SU</t>
  </si>
  <si>
    <t xml:space="preserve"> Sunrise</t>
  </si>
  <si>
    <t>SW</t>
  </si>
  <si>
    <t xml:space="preserve"> Swan Valley</t>
  </si>
  <si>
    <t>TM</t>
  </si>
  <si>
    <t xml:space="preserve"> Turtle Mountain</t>
  </si>
  <si>
    <t>TR</t>
  </si>
  <si>
    <t xml:space="preserve"> Turtle River </t>
  </si>
  <si>
    <t>WE</t>
  </si>
  <si>
    <t xml:space="preserve"> Western</t>
  </si>
  <si>
    <t>WI</t>
  </si>
  <si>
    <t xml:space="preserve"> Winnipeg</t>
  </si>
  <si>
    <t>XW</t>
  </si>
  <si>
    <t xml:space="preserve"> Whiteshell</t>
  </si>
  <si>
    <r>
      <t xml:space="preserve"> Total Enrolment </t>
    </r>
    <r>
      <rPr>
        <b/>
        <vertAlign val="superscript"/>
        <sz val="9"/>
        <rFont val="Arial"/>
        <family val="2"/>
      </rPr>
      <t>1</t>
    </r>
  </si>
  <si>
    <t xml:space="preserve">1 Includes First Nations schools administered under educational agreements with school divisions: Frontier School Division (page 12) and Park West School Division (page 18). </t>
  </si>
  <si>
    <t>School Openings, Closures and Other Changes in 2025</t>
  </si>
  <si>
    <t>Public Schools</t>
  </si>
  <si>
    <t xml:space="preserve"> School Name</t>
  </si>
  <si>
    <t xml:space="preserve"> Three schools opened:</t>
  </si>
  <si>
    <t xml:space="preserve"> DSFM</t>
  </si>
  <si>
    <t xml:space="preserve"> École DSFM Sage Creek</t>
  </si>
  <si>
    <t xml:space="preserve"> Hanover</t>
  </si>
  <si>
    <t xml:space="preserve"> Parkhill School</t>
  </si>
  <si>
    <t xml:space="preserve"> École Sage Creek Bonavista</t>
  </si>
  <si>
    <t xml:space="preserve"> One school did not report enrolment::</t>
  </si>
  <si>
    <t xml:space="preserve"> Frontier</t>
  </si>
  <si>
    <t xml:space="preserve"> San Antonio School</t>
  </si>
  <si>
    <t>First Nations Schools</t>
  </si>
  <si>
    <t xml:space="preserve"> Two schools are no longer administered under educational agreements with</t>
  </si>
  <si>
    <t xml:space="preserve"> school divisions:</t>
  </si>
  <si>
    <t xml:space="preserve"> Black River Anishinabe School</t>
  </si>
  <si>
    <t xml:space="preserve"> Chan Kagha Otina Dakota Wayawa Tipi School</t>
  </si>
  <si>
    <t>Funded Independent Schools</t>
  </si>
  <si>
    <t xml:space="preserve"> Three non-funded schools became funded: </t>
  </si>
  <si>
    <t>Gables Heritage School</t>
  </si>
  <si>
    <t>MGC School</t>
  </si>
  <si>
    <t>MIA School</t>
  </si>
  <si>
    <t xml:space="preserve"> One school closed:</t>
  </si>
  <si>
    <t>Mennonite Collegiate Institute</t>
  </si>
  <si>
    <t xml:space="preserve"> One school name changed:</t>
  </si>
  <si>
    <t>St. Aidan's Christian School is now called Hope Christian Academy Winnipeg Inc.</t>
  </si>
  <si>
    <t>Non-funded Independent Schools</t>
  </si>
  <si>
    <t xml:space="preserve"> Five schools opened:</t>
  </si>
  <si>
    <t>Lockport Christian School</t>
  </si>
  <si>
    <t>Purple Bank School</t>
  </si>
  <si>
    <t>Railside Parochial School</t>
  </si>
  <si>
    <t>Solid Rock Academy Inc.</t>
  </si>
  <si>
    <t>Vita Meadows School</t>
  </si>
  <si>
    <t>PROVINCIAL ENROLMENT SUMMARY</t>
  </si>
  <si>
    <t>Total</t>
  </si>
  <si>
    <t xml:space="preserve"> SCHOOLS</t>
  </si>
  <si>
    <t>Schools</t>
  </si>
  <si>
    <t>N</t>
  </si>
  <si>
    <t>K</t>
  </si>
  <si>
    <t>TOTAL</t>
  </si>
  <si>
    <t xml:space="preserve"> PUBLIC SCHOOLS</t>
  </si>
  <si>
    <t xml:space="preserve"> SCHOOL DIVISIONS</t>
  </si>
  <si>
    <t xml:space="preserve"> SPECIAL REVENUE DISTRICT</t>
  </si>
  <si>
    <t xml:space="preserve"> TOTAL PUBLIC SCHOOLS</t>
  </si>
  <si>
    <t xml:space="preserve"> DIVISION ADMINISTERED FIRST NATIONS</t>
  </si>
  <si>
    <r>
      <t xml:space="preserve"> SCHOOLS </t>
    </r>
    <r>
      <rPr>
        <b/>
        <vertAlign val="superscript"/>
        <sz val="11"/>
        <rFont val="Arial"/>
        <family val="2"/>
      </rPr>
      <t>1</t>
    </r>
  </si>
  <si>
    <t xml:space="preserve"> TOTAL PUBLIC AND DIVISION</t>
  </si>
  <si>
    <t xml:space="preserve"> ADMINISTERED FIRST NATIONS SCHOOLS</t>
  </si>
  <si>
    <t xml:space="preserve"> INDEPENDENT SCHOOLS</t>
  </si>
  <si>
    <t xml:space="preserve"> FUNDED SCHOOLS</t>
  </si>
  <si>
    <r>
      <t xml:space="preserve"> NON-FUNDED SCHOOLS </t>
    </r>
    <r>
      <rPr>
        <vertAlign val="superscript"/>
        <sz val="11"/>
        <rFont val="Arial"/>
        <family val="2"/>
      </rPr>
      <t xml:space="preserve"> </t>
    </r>
  </si>
  <si>
    <t xml:space="preserve"> TOTAL INDEPENDENT SCHOOLS</t>
  </si>
  <si>
    <t xml:space="preserve"> TOTAL PUBLIC, INDEPENDENT AND DIVISION</t>
  </si>
  <si>
    <t xml:space="preserve"> HOMESCHOOLS </t>
  </si>
  <si>
    <t xml:space="preserve"> PROVINCIAL TOTAL</t>
  </si>
  <si>
    <r>
      <t xml:space="preserve">1 </t>
    </r>
    <r>
      <rPr>
        <sz val="10"/>
        <color indexed="8"/>
        <rFont val="Arial"/>
        <family val="2"/>
      </rPr>
      <t xml:space="preserve">First Nations schools administered under educational agreements with school divisions: Frontier School Division (page 12) and Park West School Division (page 18). </t>
    </r>
  </si>
  <si>
    <r>
      <t xml:space="preserve">1 </t>
    </r>
    <r>
      <rPr>
        <sz val="10"/>
        <color indexed="8"/>
        <rFont val="Arial"/>
        <family val="2"/>
      </rPr>
      <t xml:space="preserve">Includes 9 First Nations Schools with educational agreements respecting the provision of educational services by a public school divison to students attending First Nations schools; 8 schools with Frontier School Division (see page 13) and 1 school with Park West School Divsion (see page 19). </t>
    </r>
  </si>
  <si>
    <t>SE  -  Pupils enrolled and taught in special ungraded classes.</t>
  </si>
  <si>
    <t>N    -  NURSERY</t>
  </si>
  <si>
    <t>K    -  KINDERGARTEN</t>
  </si>
  <si>
    <t>SCHOOL DIVISION ENROLMENT SUMMARY</t>
  </si>
  <si>
    <t xml:space="preserve"> SCHOOL DIVISION</t>
  </si>
  <si>
    <r>
      <t xml:space="preserve"> Frontier</t>
    </r>
    <r>
      <rPr>
        <b/>
        <sz val="14"/>
        <rFont val="Arial"/>
        <family val="2"/>
      </rPr>
      <t xml:space="preserve"> </t>
    </r>
    <r>
      <rPr>
        <b/>
        <vertAlign val="superscript"/>
        <sz val="11"/>
        <rFont val="Arial"/>
        <family val="2"/>
      </rPr>
      <t>1</t>
    </r>
  </si>
  <si>
    <r>
      <t xml:space="preserve"> Park West </t>
    </r>
    <r>
      <rPr>
        <vertAlign val="superscript"/>
        <sz val="11"/>
        <rFont val="Arial"/>
        <family val="2"/>
      </rPr>
      <t>1</t>
    </r>
  </si>
  <si>
    <r>
      <t xml:space="preserve"> Whiteshell </t>
    </r>
    <r>
      <rPr>
        <vertAlign val="superscript"/>
        <sz val="11"/>
        <rFont val="Arial"/>
        <family val="2"/>
      </rPr>
      <t>2</t>
    </r>
  </si>
  <si>
    <r>
      <t xml:space="preserve"> TOTAL</t>
    </r>
    <r>
      <rPr>
        <vertAlign val="superscript"/>
        <sz val="11"/>
        <rFont val="Arial"/>
        <family val="2"/>
      </rPr>
      <t xml:space="preserve"> </t>
    </r>
  </si>
  <si>
    <t>2 Special Revenue District.</t>
  </si>
  <si>
    <t>SPECIAL REVENUE DISTRICT ENROLMENT SUMMARY</t>
  </si>
  <si>
    <t xml:space="preserve"> SCHOOL DISTRICT</t>
  </si>
  <si>
    <t xml:space="preserve"> TOTAL</t>
  </si>
  <si>
    <t>SCHOOL DIVISION ENROLMENT</t>
  </si>
  <si>
    <t>Div</t>
  </si>
  <si>
    <t>Code</t>
  </si>
  <si>
    <t xml:space="preserve"> SCHOOL NAME</t>
  </si>
  <si>
    <t xml:space="preserve"> COMMUNITY</t>
  </si>
  <si>
    <t>1</t>
  </si>
  <si>
    <t>2</t>
  </si>
  <si>
    <t>3</t>
  </si>
  <si>
    <t>4</t>
  </si>
  <si>
    <t>8</t>
  </si>
  <si>
    <t>9</t>
  </si>
  <si>
    <t>10</t>
  </si>
  <si>
    <t>11</t>
  </si>
  <si>
    <t>12</t>
  </si>
  <si>
    <r>
      <t>1</t>
    </r>
    <r>
      <rPr>
        <sz val="10"/>
        <rFont val="Arial"/>
        <family val="2"/>
      </rPr>
      <t xml:space="preserve">  Hutterian school community/location refers to mailing address.</t>
    </r>
  </si>
  <si>
    <t xml:space="preserve"> SUB-TOTAL</t>
  </si>
  <si>
    <t xml:space="preserve"> FRONTIER SCHOOL DIVISION (FIRST NATIONS SCHOOLS ADMINISTERED UNDER EDUCATIONAL AGREEMENTS)</t>
  </si>
  <si>
    <t>8 SCHOOLS</t>
  </si>
  <si>
    <t xml:space="preserve"> PARK WEST SCHOOL DIVISION (FIRST NATIONS SCHOOL ADMINISTERED UNDER EDUCATIONAL AGREEMENTS)</t>
  </si>
  <si>
    <t>1 SCHOOL</t>
  </si>
  <si>
    <t>FUNDED INDEPENDENT SCHOOLS ENROLMENT</t>
  </si>
  <si>
    <t xml:space="preserve">NON-FUNDED INDEPENDENT SCHOOLS ENROLMENT </t>
  </si>
  <si>
    <r>
      <t>1</t>
    </r>
    <r>
      <rPr>
        <sz val="10"/>
        <rFont val="Arial"/>
        <family val="2"/>
      </rPr>
      <t xml:space="preserve"> Hutterian school community/location refers to mailing address.</t>
    </r>
  </si>
  <si>
    <t>Source:</t>
  </si>
  <si>
    <t xml:space="preserve"> W:\Edusfb\Enrolment Publications\Annual Enrolment Reports\2021 to current\Oct 1, 2025\October 1, 2025 A1 Actual Enrolments.xlx </t>
  </si>
  <si>
    <t>Total Public Schools Enrolment -  October 1, 2025 Actual A1 (22-Dec-2025)</t>
  </si>
  <si>
    <t>3 new schools and 1 name change</t>
  </si>
  <si>
    <t>SCHOOLS</t>
  </si>
  <si>
    <t>Check</t>
  </si>
  <si>
    <t>September 29, 2024</t>
  </si>
  <si>
    <t>September 2023</t>
  </si>
  <si>
    <t>COUNT OF GAINS/LOSSES</t>
  </si>
  <si>
    <t>Sept 29, 2024</t>
  </si>
  <si>
    <t>Oct 1, 2025</t>
  </si>
  <si>
    <t>Gain</t>
  </si>
  <si>
    <t>Loss</t>
  </si>
  <si>
    <t>DIVISIONS</t>
  </si>
  <si>
    <t>ALL SCHOOLS INCLUDING FIRST NATIONS ADMINISTERED BY FRONTIER (7) AND PARK WEST (1) SCHOOL DIVISIONS.</t>
  </si>
  <si>
    <t>School Name</t>
  </si>
  <si>
    <t>SS</t>
  </si>
  <si>
    <t>Sch</t>
  </si>
  <si>
    <t>TYPE</t>
  </si>
  <si>
    <t>Hutterian schools are "H" or type 5 in SEI Table</t>
  </si>
  <si>
    <t>Name</t>
  </si>
  <si>
    <t xml:space="preserve"> Closed and/or re-designated schools at the end of ths list. </t>
  </si>
  <si>
    <t>Hutterian Schools</t>
  </si>
  <si>
    <t>Prior year for name changes</t>
  </si>
  <si>
    <t>EIS</t>
  </si>
  <si>
    <t>School Division</t>
  </si>
  <si>
    <t>&gt;&gt;&gt;</t>
  </si>
  <si>
    <t>HOA</t>
  </si>
  <si>
    <t>H=5</t>
  </si>
  <si>
    <t>SFB</t>
  </si>
  <si>
    <t>Schs</t>
  </si>
  <si>
    <t>∆</t>
  </si>
  <si>
    <t>+</t>
  </si>
  <si>
    <t>-</t>
  </si>
  <si>
    <t/>
  </si>
  <si>
    <t xml:space="preserve"> Harrow School</t>
  </si>
  <si>
    <t>Beautiful Plains</t>
  </si>
  <si>
    <t>Mystery Lake</t>
  </si>
  <si>
    <t>H</t>
  </si>
  <si>
    <t xml:space="preserve"> Woodland Colony School</t>
  </si>
  <si>
    <t xml:space="preserve">Border Land </t>
  </si>
  <si>
    <t>Fort La Bosse</t>
  </si>
  <si>
    <t xml:space="preserve"> George Fitton School</t>
  </si>
  <si>
    <t>Brandon</t>
  </si>
  <si>
    <t>Garden Valley</t>
  </si>
  <si>
    <t xml:space="preserve"> D. R. Hamilton School</t>
  </si>
  <si>
    <t>D.S.F.M.</t>
  </si>
  <si>
    <t>Whiteshell</t>
  </si>
  <si>
    <t xml:space="preserve"> Lord Wolseley School</t>
  </si>
  <si>
    <t>Evergreen</t>
  </si>
  <si>
    <t>St. James-Assiniboia</t>
  </si>
  <si>
    <t xml:space="preserve"> Lac Du Bonnet Senior</t>
  </si>
  <si>
    <t>Flin Flon</t>
  </si>
  <si>
    <t>Seven Oaks</t>
  </si>
  <si>
    <t xml:space="preserve"> Decker Colony School</t>
  </si>
  <si>
    <t xml:space="preserve"> École Provencher</t>
  </si>
  <si>
    <t>Frontier</t>
  </si>
  <si>
    <t>Swan Valley</t>
  </si>
  <si>
    <t xml:space="preserve"> Hastings School</t>
  </si>
  <si>
    <t>Portage La Prairie</t>
  </si>
  <si>
    <t xml:space="preserve"> École Marie-Anne-Gaboury</t>
  </si>
  <si>
    <t xml:space="preserve">Hanover </t>
  </si>
  <si>
    <t>Western</t>
  </si>
  <si>
    <t xml:space="preserve"> West Kildonan Collegiate</t>
  </si>
  <si>
    <t>Interlake</t>
  </si>
  <si>
    <t>Pine Creek</t>
  </si>
  <si>
    <t xml:space="preserve"> Wayoata School</t>
  </si>
  <si>
    <t>Kelsey</t>
  </si>
  <si>
    <t xml:space="preserve">Turtle River </t>
  </si>
  <si>
    <t xml:space="preserve"> École Opasquia School</t>
  </si>
  <si>
    <t>Lakeshore</t>
  </si>
  <si>
    <t>Seine River</t>
  </si>
  <si>
    <t xml:space="preserve"> Earl Grey School</t>
  </si>
  <si>
    <t>Lord Selkirk</t>
  </si>
  <si>
    <t>Division Scolaire Franco-Manitobaine (D.S.F.M.)</t>
  </si>
  <si>
    <t xml:space="preserve"> Langruth Elementary</t>
  </si>
  <si>
    <t>Louis Riel</t>
  </si>
  <si>
    <t>Turtle Mountain</t>
  </si>
  <si>
    <t xml:space="preserve"> Gillam School</t>
  </si>
  <si>
    <t>Mountain View</t>
  </si>
  <si>
    <t xml:space="preserve"> Pinkham School</t>
  </si>
  <si>
    <t xml:space="preserve"> Anola School</t>
  </si>
  <si>
    <t>Park West</t>
  </si>
  <si>
    <t xml:space="preserve"> Balmoral School</t>
  </si>
  <si>
    <t>Pembina Trails</t>
  </si>
  <si>
    <t>Winnipeg</t>
  </si>
  <si>
    <t xml:space="preserve"> Portage Collegiate Institute</t>
  </si>
  <si>
    <t xml:space="preserve"> Cold Lake School</t>
  </si>
  <si>
    <t>A</t>
  </si>
  <si>
    <t xml:space="preserve"> Thunderbird School</t>
  </si>
  <si>
    <t>Prairie Rose</t>
  </si>
  <si>
    <t xml:space="preserve"> Oscar Blackburn School</t>
  </si>
  <si>
    <t xml:space="preserve"> Riverside School</t>
  </si>
  <si>
    <t>Prairie Spirit</t>
  </si>
  <si>
    <t>Rolling River</t>
  </si>
  <si>
    <t xml:space="preserve"> École Saint-Malo School</t>
  </si>
  <si>
    <t>Red River Valley</t>
  </si>
  <si>
    <t xml:space="preserve"> Spring Valley Colony School</t>
  </si>
  <si>
    <t>River East Transcona</t>
  </si>
  <si>
    <t xml:space="preserve"> General Vanier School</t>
  </si>
  <si>
    <t xml:space="preserve"> Daerwood School</t>
  </si>
  <si>
    <t xml:space="preserve"> Birtle Collegiate</t>
  </si>
  <si>
    <t xml:space="preserve"> Virden Collegiate</t>
  </si>
  <si>
    <t>Southwest Horizon</t>
  </si>
  <si>
    <t xml:space="preserve"> École Sacré-Coeur</t>
  </si>
  <si>
    <t>Sunrise</t>
  </si>
  <si>
    <t xml:space="preserve"> Forest Park School</t>
  </si>
  <si>
    <t xml:space="preserve"> James Valley Colony School</t>
  </si>
  <si>
    <t xml:space="preserve"> Lakeside Colony School</t>
  </si>
  <si>
    <t xml:space="preserve"> St. Francois Xavier Community School</t>
  </si>
  <si>
    <t xml:space="preserve"> Sunnyside School</t>
  </si>
  <si>
    <t xml:space="preserve"> Inglis Elementary</t>
  </si>
  <si>
    <t xml:space="preserve"> Ross L. Gray School</t>
  </si>
  <si>
    <t xml:space="preserve"> Argyle Alternative High School</t>
  </si>
  <si>
    <t xml:space="preserve"> Andrew Mynarski V.C. School</t>
  </si>
  <si>
    <t xml:space="preserve"> Vincent Massey Collegiate</t>
  </si>
  <si>
    <t>FIRST NATIONS SCHOOLS ADMINISTERED BY SCHOOL DIVISION:</t>
  </si>
  <si>
    <t xml:space="preserve"> Glenella School</t>
  </si>
  <si>
    <t xml:space="preserve"> Peace Valley School</t>
  </si>
  <si>
    <t xml:space="preserve"> Souris River Colony School</t>
  </si>
  <si>
    <t xml:space="preserve"> St. Paul's Collegiate</t>
  </si>
  <si>
    <t xml:space="preserve"> Dauphin Regional Comp Secondary</t>
  </si>
  <si>
    <t xml:space="preserve"> West Lynn Heights School</t>
  </si>
  <si>
    <t xml:space="preserve"> Westwood Collegiate</t>
  </si>
  <si>
    <t xml:space="preserve"> Shkola R.F. Morrison School</t>
  </si>
  <si>
    <t xml:space="preserve"> Victory School</t>
  </si>
  <si>
    <t xml:space="preserve"> O. V. Jewitt Elementary</t>
  </si>
  <si>
    <t xml:space="preserve"> Transcona Collegiate</t>
  </si>
  <si>
    <t xml:space="preserve"> Morris School</t>
  </si>
  <si>
    <t xml:space="preserve"> Taylor Elementary</t>
  </si>
  <si>
    <t xml:space="preserve"> Arthur E. Wright Community School</t>
  </si>
  <si>
    <t xml:space="preserve"> Ashern Central School</t>
  </si>
  <si>
    <t xml:space="preserve"> Southwood Elementary</t>
  </si>
  <si>
    <t xml:space="preserve"> Boyne Valley School</t>
  </si>
  <si>
    <t xml:space="preserve"> Miniota School</t>
  </si>
  <si>
    <t xml:space="preserve"> Grafton School</t>
  </si>
  <si>
    <t xml:space="preserve"> Nellie McClung Collegiate</t>
  </si>
  <si>
    <t xml:space="preserve"> Bowsman School</t>
  </si>
  <si>
    <t xml:space="preserve"> Holmfield Colony School</t>
  </si>
  <si>
    <t xml:space="preserve"> Arthur A. Leach Junior High</t>
  </si>
  <si>
    <t xml:space="preserve"> Valley Gardens Middle School</t>
  </si>
  <si>
    <t xml:space="preserve"> Pikwitonei School</t>
  </si>
  <si>
    <t xml:space="preserve"> École R. W. Bobby Bend School</t>
  </si>
  <si>
    <t xml:space="preserve"> Edelweiss School</t>
  </si>
  <si>
    <t xml:space="preserve"> Dr. F.W.L. Hamilton School</t>
  </si>
  <si>
    <t xml:space="preserve"> Green Acres School</t>
  </si>
  <si>
    <t xml:space="preserve"> Keewatin Prairie Community School</t>
  </si>
  <si>
    <t xml:space="preserve"> Shaftesbury High</t>
  </si>
  <si>
    <t xml:space="preserve"> Collège Lorette Collegiate</t>
  </si>
  <si>
    <t xml:space="preserve"> Cecil Rhodes School</t>
  </si>
  <si>
    <t xml:space="preserve"> Eriksdale School</t>
  </si>
  <si>
    <t xml:space="preserve"> Brookdale School</t>
  </si>
  <si>
    <t xml:space="preserve"> Ochre River School</t>
  </si>
  <si>
    <t xml:space="preserve"> J. B. Mitchell School</t>
  </si>
  <si>
    <t xml:space="preserve"> Blumenort School</t>
  </si>
  <si>
    <t xml:space="preserve"> Broad Valley Colony School</t>
  </si>
  <si>
    <t xml:space="preserve"> Winkler Elementary</t>
  </si>
  <si>
    <t xml:space="preserve"> Strathclair Community School</t>
  </si>
  <si>
    <t xml:space="preserve"> Frontenac School</t>
  </si>
  <si>
    <t xml:space="preserve"> Landmark Collegiate</t>
  </si>
  <si>
    <t xml:space="preserve"> Lundar School</t>
  </si>
  <si>
    <t xml:space="preserve"> Shaughnessy Park School</t>
  </si>
  <si>
    <t xml:space="preserve"> Collège Sturgeon Heights Collegiate</t>
  </si>
  <si>
    <t xml:space="preserve"> Archwood School</t>
  </si>
  <si>
    <t xml:space="preserve"> Lord Selkirk School</t>
  </si>
  <si>
    <t xml:space="preserve"> Acadia Junior High School</t>
  </si>
  <si>
    <t xml:space="preserve"> Bertrun E. Glavin School</t>
  </si>
  <si>
    <t xml:space="preserve"> École Arthur Meighen</t>
  </si>
  <si>
    <t xml:space="preserve"> École Centrale</t>
  </si>
  <si>
    <t xml:space="preserve"> Collège Stonewall Collegiate</t>
  </si>
  <si>
    <t xml:space="preserve"> École Arthur Meighen School</t>
  </si>
  <si>
    <t xml:space="preserve"> West Plains School</t>
  </si>
  <si>
    <t xml:space="preserve"> École Régionale Saint-Jean-Baptiste</t>
  </si>
  <si>
    <t xml:space="preserve"> Stonewall Collegiate</t>
  </si>
  <si>
    <t xml:space="preserve"> Hartney School</t>
  </si>
  <si>
    <t xml:space="preserve"> Minnetonka School</t>
  </si>
  <si>
    <t xml:space="preserve"> École régionale Saint-Jean-Baptiste</t>
  </si>
  <si>
    <t xml:space="preserve"> Oak River Elementary</t>
  </si>
  <si>
    <t xml:space="preserve"> Woodlands School</t>
  </si>
  <si>
    <t xml:space="preserve"> Ethelbert School</t>
  </si>
  <si>
    <t xml:space="preserve"> Cool Spring Colony School</t>
  </si>
  <si>
    <t xml:space="preserve"> Joseph H. Kerr School</t>
  </si>
  <si>
    <t xml:space="preserve"> Garden Grove School</t>
  </si>
  <si>
    <t xml:space="preserve"> Buchanan School</t>
  </si>
  <si>
    <t xml:space="preserve"> Marble Ridge Colony School</t>
  </si>
  <si>
    <t xml:space="preserve"> Douglas Elementary</t>
  </si>
  <si>
    <t xml:space="preserve"> Louis Riel S.D. Arts And Technology Ctr.</t>
  </si>
  <si>
    <t xml:space="preserve"> Emerson Elementary</t>
  </si>
  <si>
    <t xml:space="preserve"> École Mcisaac School</t>
  </si>
  <si>
    <t xml:space="preserve"> École Lacerte</t>
  </si>
  <si>
    <t xml:space="preserve"> Happy Thought School</t>
  </si>
  <si>
    <t xml:space="preserve"> École McIsaac School</t>
  </si>
  <si>
    <t xml:space="preserve"> Woodlawn School</t>
  </si>
  <si>
    <t xml:space="preserve"> J. M. Young School</t>
  </si>
  <si>
    <t xml:space="preserve"> Rorketon School</t>
  </si>
  <si>
    <t xml:space="preserve"> Nature Valley Colony School</t>
  </si>
  <si>
    <t xml:space="preserve"> Nordale School</t>
  </si>
  <si>
    <t xml:space="preserve"> Oak Bank Elementary</t>
  </si>
  <si>
    <t xml:space="preserve"> Sanford Collegiate</t>
  </si>
  <si>
    <t xml:space="preserve"> Heyes Elementary</t>
  </si>
  <si>
    <t xml:space="preserve"> Glenelm School</t>
  </si>
  <si>
    <t xml:space="preserve"> Phoenix School</t>
  </si>
  <si>
    <t xml:space="preserve"> Elmdale School</t>
  </si>
  <si>
    <t xml:space="preserve"> River West Park School</t>
  </si>
  <si>
    <t xml:space="preserve"> École Noël-Ritchot</t>
  </si>
  <si>
    <t xml:space="preserve"> New Haven School</t>
  </si>
  <si>
    <t xml:space="preserve"> King Edward Community School</t>
  </si>
  <si>
    <t>O</t>
  </si>
  <si>
    <t xml:space="preserve"> Interdivisional Student Services</t>
  </si>
  <si>
    <t xml:space="preserve"> New Era School</t>
  </si>
  <si>
    <t xml:space="preserve"> Grant Park High School</t>
  </si>
  <si>
    <t xml:space="preserve"> Hidden Valley School</t>
  </si>
  <si>
    <t xml:space="preserve"> Spruce Wood School</t>
  </si>
  <si>
    <t xml:space="preserve"> McCreary School</t>
  </si>
  <si>
    <t xml:space="preserve"> Henderson Elementary</t>
  </si>
  <si>
    <t xml:space="preserve"> Goulter School</t>
  </si>
  <si>
    <t xml:space="preserve"> Oakenwald School</t>
  </si>
  <si>
    <t xml:space="preserve"> Boyne View School</t>
  </si>
  <si>
    <t xml:space="preserve"> General Byng School</t>
  </si>
  <si>
    <t xml:space="preserve"> Collège Miles Macdonell Collegiate</t>
  </si>
  <si>
    <t xml:space="preserve"> Kleefeld School</t>
  </si>
  <si>
    <t xml:space="preserve"> Oakville School</t>
  </si>
  <si>
    <t xml:space="preserve"> Treherne Elementary</t>
  </si>
  <si>
    <t xml:space="preserve"> J. H. Bruns Collegiate</t>
  </si>
  <si>
    <t xml:space="preserve"> Souris School</t>
  </si>
  <si>
    <t xml:space="preserve"> Wellington School</t>
  </si>
  <si>
    <t xml:space="preserve"> École Voyageur</t>
  </si>
  <si>
    <t xml:space="preserve"> Scott Bateman Middle School</t>
  </si>
  <si>
    <t xml:space="preserve"> École Viscount Alexander</t>
  </si>
  <si>
    <t xml:space="preserve"> Voyageur School</t>
  </si>
  <si>
    <t xml:space="preserve"> R.H.G. Bonnycastle School</t>
  </si>
  <si>
    <t xml:space="preserve"> Prince Edward School</t>
  </si>
  <si>
    <t xml:space="preserve"> John De Graff School</t>
  </si>
  <si>
    <t xml:space="preserve"> Gillis School</t>
  </si>
  <si>
    <t xml:space="preserve"> École Saint-Eustache</t>
  </si>
  <si>
    <t xml:space="preserve"> John de Graff School</t>
  </si>
  <si>
    <t xml:space="preserve"> Fort La Reine School</t>
  </si>
  <si>
    <t xml:space="preserve"> J. R. Reid School</t>
  </si>
  <si>
    <t xml:space="preserve"> Matheson Island School</t>
  </si>
  <si>
    <t xml:space="preserve"> Fort la Reine School</t>
  </si>
  <si>
    <t xml:space="preserve"> Carpathia School</t>
  </si>
  <si>
    <t xml:space="preserve"> Laidlaw School</t>
  </si>
  <si>
    <t xml:space="preserve"> Hamiota Elementary</t>
  </si>
  <si>
    <t xml:space="preserve"> Grand Rapids School</t>
  </si>
  <si>
    <t xml:space="preserve"> Julie Lindal School</t>
  </si>
  <si>
    <t xml:space="preserve"> Weston School</t>
  </si>
  <si>
    <t xml:space="preserve"> Fort Richmond Collegiate</t>
  </si>
  <si>
    <t xml:space="preserve"> Grosse Isle School</t>
  </si>
  <si>
    <t xml:space="preserve"> Lightly School</t>
  </si>
  <si>
    <t xml:space="preserve"> Collège Louis-Riel</t>
  </si>
  <si>
    <t xml:space="preserve"> William S. Patterson School</t>
  </si>
  <si>
    <t xml:space="preserve"> Elm Creek School</t>
  </si>
  <si>
    <t xml:space="preserve"> Maple Creek School</t>
  </si>
  <si>
    <t xml:space="preserve"> Hazel M. Kellington School</t>
  </si>
  <si>
    <t xml:space="preserve"> Principal Sparling School</t>
  </si>
  <si>
    <t xml:space="preserve"> Governor Semple School</t>
  </si>
  <si>
    <t xml:space="preserve"> Springfield Middle School</t>
  </si>
  <si>
    <t xml:space="preserve"> River Heights School</t>
  </si>
  <si>
    <t xml:space="preserve"> École Springfield Heights School</t>
  </si>
  <si>
    <t xml:space="preserve"> Suncrest Colony School</t>
  </si>
  <si>
    <t xml:space="preserve"> Dr. George Johnson Middle School</t>
  </si>
  <si>
    <t xml:space="preserve"> Pilot Mound School</t>
  </si>
  <si>
    <t xml:space="preserve"> Crocus Plains Regional Secondary School</t>
  </si>
  <si>
    <t xml:space="preserve"> Lakefront School</t>
  </si>
  <si>
    <t xml:space="preserve"> General Wolfe School</t>
  </si>
  <si>
    <t xml:space="preserve"> Crocus Plains Regional Secondary</t>
  </si>
  <si>
    <t xml:space="preserve"> Montcalm School</t>
  </si>
  <si>
    <t xml:space="preserve"> Lincoln Middle School</t>
  </si>
  <si>
    <t xml:space="preserve"> Niverville Middle School</t>
  </si>
  <si>
    <t xml:space="preserve"> Willerton School</t>
  </si>
  <si>
    <t xml:space="preserve"> École Regent Park</t>
  </si>
  <si>
    <t xml:space="preserve"> Plainview Colony School</t>
  </si>
  <si>
    <t xml:space="preserve"> Dawson Trail School</t>
  </si>
  <si>
    <t xml:space="preserve"> École Sainte-Agathe</t>
  </si>
  <si>
    <t xml:space="preserve"> Holland Elementary</t>
  </si>
  <si>
    <t xml:space="preserve"> MacKenzie Middle School</t>
  </si>
  <si>
    <t xml:space="preserve"> Rapid City School</t>
  </si>
  <si>
    <t xml:space="preserve"> Betty Gibson School</t>
  </si>
  <si>
    <t xml:space="preserve"> École MacNeill</t>
  </si>
  <si>
    <t xml:space="preserve"> Grosvenor School</t>
  </si>
  <si>
    <t xml:space="preserve"> Isaac Newton School</t>
  </si>
  <si>
    <t xml:space="preserve"> École Christine-Lespérance</t>
  </si>
  <si>
    <t xml:space="preserve"> H. C. Avery Middle School</t>
  </si>
  <si>
    <t xml:space="preserve"> Blumenfeld School</t>
  </si>
  <si>
    <t xml:space="preserve"> Ste. Rose School</t>
  </si>
  <si>
    <t xml:space="preserve"> Glenwood School</t>
  </si>
  <si>
    <t xml:space="preserve"> Hochfeld School</t>
  </si>
  <si>
    <t xml:space="preserve"> St. Claude School Complex</t>
  </si>
  <si>
    <t xml:space="preserve"> R. D. Parker Collegiate</t>
  </si>
  <si>
    <t xml:space="preserve"> John Taylor Collegiate</t>
  </si>
  <si>
    <t xml:space="preserve"> Walter Whyte School</t>
  </si>
  <si>
    <t xml:space="preserve"> Rosenfeld Elementary</t>
  </si>
  <si>
    <t xml:space="preserve"> Rosser School</t>
  </si>
  <si>
    <t xml:space="preserve"> New Rosedale School</t>
  </si>
  <si>
    <t xml:space="preserve"> Winnipegosis Elementary</t>
  </si>
  <si>
    <t xml:space="preserve"> École Saint-Lazare</t>
  </si>
  <si>
    <t xml:space="preserve"> Richland School</t>
  </si>
  <si>
    <t xml:space="preserve"> Steinbach Regional Secondary</t>
  </si>
  <si>
    <t xml:space="preserve"> Roblin Elementary</t>
  </si>
  <si>
    <t xml:space="preserve"> William Whyte School</t>
  </si>
  <si>
    <t xml:space="preserve"> Crestview School</t>
  </si>
  <si>
    <t xml:space="preserve"> École Edward-Schreyer School</t>
  </si>
  <si>
    <t xml:space="preserve"> Centennial School</t>
  </si>
  <si>
    <t xml:space="preserve"> Ralph Brown School</t>
  </si>
  <si>
    <t xml:space="preserve"> École Varennes</t>
  </si>
  <si>
    <t xml:space="preserve"> Bird's Hill School</t>
  </si>
  <si>
    <t xml:space="preserve"> Gimli High School</t>
  </si>
  <si>
    <t xml:space="preserve"> Prairie Mountain High School</t>
  </si>
  <si>
    <t xml:space="preserve"> Earl Oxford School</t>
  </si>
  <si>
    <t xml:space="preserve"> Maple Grove Colony School</t>
  </si>
  <si>
    <t xml:space="preserve"> Clearview Colony School</t>
  </si>
  <si>
    <t xml:space="preserve"> Niakwa Place School</t>
  </si>
  <si>
    <t xml:space="preserve"> James Nisbet Community School</t>
  </si>
  <si>
    <t xml:space="preserve"> Mayfair Colony School</t>
  </si>
  <si>
    <t xml:space="preserve"> Dalhousie School</t>
  </si>
  <si>
    <t xml:space="preserve"> Murdoch Mackay Collegiate</t>
  </si>
  <si>
    <t xml:space="preserve"> Glenway Colony School</t>
  </si>
  <si>
    <t xml:space="preserve"> Stony Mountain Elementary</t>
  </si>
  <si>
    <t xml:space="preserve"> Melita School</t>
  </si>
  <si>
    <t xml:space="preserve"> Kelsey Community School</t>
  </si>
  <si>
    <t xml:space="preserve"> École Swan River South School</t>
  </si>
  <si>
    <t xml:space="preserve"> Lord Roberts Community School</t>
  </si>
  <si>
    <t xml:space="preserve"> Ralph Maybank School</t>
  </si>
  <si>
    <t xml:space="preserve"> Robert Andrews Middle School</t>
  </si>
  <si>
    <t xml:space="preserve"> Wawanesa School</t>
  </si>
  <si>
    <t xml:space="preserve"> Inkster School</t>
  </si>
  <si>
    <t xml:space="preserve"> Westdale Junior High</t>
  </si>
  <si>
    <t xml:space="preserve"> École Saint-Joachim</t>
  </si>
  <si>
    <t xml:space="preserve"> Wapanohk Community School</t>
  </si>
  <si>
    <t xml:space="preserve"> École Guyot</t>
  </si>
  <si>
    <t xml:space="preserve"> École Ness</t>
  </si>
  <si>
    <t xml:space="preserve"> Collicutt School</t>
  </si>
  <si>
    <t xml:space="preserve"> Whitmore School</t>
  </si>
  <si>
    <t xml:space="preserve"> Deerwood School</t>
  </si>
  <si>
    <t xml:space="preserve"> Wolseley School</t>
  </si>
  <si>
    <t xml:space="preserve"> Rockwood School</t>
  </si>
  <si>
    <t xml:space="preserve"> Windsor School</t>
  </si>
  <si>
    <t xml:space="preserve"> St. George School</t>
  </si>
  <si>
    <t xml:space="preserve"> Bon Homme Colony School</t>
  </si>
  <si>
    <t xml:space="preserve"> Arborg Early/Middle Years School</t>
  </si>
  <si>
    <t xml:space="preserve"> Fisher Branch Early Years School</t>
  </si>
  <si>
    <t xml:space="preserve"> Birtle Elementary</t>
  </si>
  <si>
    <t xml:space="preserve"> Reston School</t>
  </si>
  <si>
    <t xml:space="preserve"> Morden Collegiate</t>
  </si>
  <si>
    <t xml:space="preserve"> F. W. Gilbert School</t>
  </si>
  <si>
    <t xml:space="preserve"> Greenway School</t>
  </si>
  <si>
    <t xml:space="preserve"> École Assiniboine</t>
  </si>
  <si>
    <t xml:space="preserve"> Omega School</t>
  </si>
  <si>
    <t xml:space="preserve"> Carberry Collegiate</t>
  </si>
  <si>
    <t xml:space="preserve"> Fort Rouge School</t>
  </si>
  <si>
    <t xml:space="preserve"> Stonybrook Middle School</t>
  </si>
  <si>
    <t xml:space="preserve"> Good Hope Colony School</t>
  </si>
  <si>
    <t xml:space="preserve"> Baldur School</t>
  </si>
  <si>
    <t xml:space="preserve"> Gordon Bell High School</t>
  </si>
  <si>
    <t xml:space="preserve"> Darwin School</t>
  </si>
  <si>
    <t xml:space="preserve"> Ste. Anne Elementary School</t>
  </si>
  <si>
    <t xml:space="preserve"> Waldheim Elementary</t>
  </si>
  <si>
    <t xml:space="preserve"> Border Valley Elementary</t>
  </si>
  <si>
    <t xml:space="preserve"> Crystal City Early Years School</t>
  </si>
  <si>
    <t xml:space="preserve"> MacGregor Elementary</t>
  </si>
  <si>
    <t xml:space="preserve"> École Harrison</t>
  </si>
  <si>
    <t xml:space="preserve"> Linwood School</t>
  </si>
  <si>
    <t xml:space="preserve"> Ste. Marie School</t>
  </si>
  <si>
    <t xml:space="preserve"> Lt. Col. Barker V.C. School</t>
  </si>
  <si>
    <t xml:space="preserve"> Waskada School</t>
  </si>
  <si>
    <t xml:space="preserve"> River Elm School</t>
  </si>
  <si>
    <t xml:space="preserve"> École Munroe Middle School</t>
  </si>
  <si>
    <t xml:space="preserve"> MacGregor Collegiate</t>
  </si>
  <si>
    <t xml:space="preserve"> Athlone School</t>
  </si>
  <si>
    <t xml:space="preserve"> Bruce Middle School</t>
  </si>
  <si>
    <t xml:space="preserve"> Victor Mager School</t>
  </si>
  <si>
    <t xml:space="preserve"> Crystal Springs School</t>
  </si>
  <si>
    <t xml:space="preserve"> Minto School</t>
  </si>
  <si>
    <t xml:space="preserve"> Royal School</t>
  </si>
  <si>
    <t xml:space="preserve"> Collège Saint-Norbert Collegiate</t>
  </si>
  <si>
    <t xml:space="preserve"> Elkhorn School</t>
  </si>
  <si>
    <t xml:space="preserve"> Luxton School</t>
  </si>
  <si>
    <t xml:space="preserve"> Victoria-Albert School</t>
  </si>
  <si>
    <t xml:space="preserve"> Springfield Collegiate</t>
  </si>
  <si>
    <t xml:space="preserve"> Smith-Jackson School</t>
  </si>
  <si>
    <t xml:space="preserve"> Benito School</t>
  </si>
  <si>
    <t xml:space="preserve"> Strathcona School</t>
  </si>
  <si>
    <t xml:space="preserve"> École Henri-Bergeron</t>
  </si>
  <si>
    <t xml:space="preserve"> Teulon Elementary</t>
  </si>
  <si>
    <t xml:space="preserve"> Westwood Elementary</t>
  </si>
  <si>
    <t xml:space="preserve"> Gladstone School</t>
  </si>
  <si>
    <t xml:space="preserve"> Winnipeg Adult Education Centre</t>
  </si>
  <si>
    <t xml:space="preserve"> Prairie Sunrise School</t>
  </si>
  <si>
    <t xml:space="preserve"> Minnedosa Collegiate</t>
  </si>
  <si>
    <t xml:space="preserve"> Stevenson School</t>
  </si>
  <si>
    <t xml:space="preserve"> West St. Paul School</t>
  </si>
  <si>
    <t xml:space="preserve"> École Dieppe</t>
  </si>
  <si>
    <t xml:space="preserve"> Ryerson Elementary</t>
  </si>
  <si>
    <t xml:space="preserve"> Westgrove School</t>
  </si>
  <si>
    <t xml:space="preserve"> Southwood School</t>
  </si>
  <si>
    <t xml:space="preserve"> Miami School</t>
  </si>
  <si>
    <t xml:space="preserve"> Minegoziibe Anishinabe School</t>
  </si>
  <si>
    <t xml:space="preserve"> Hedges Middle School</t>
  </si>
  <si>
    <t xml:space="preserve"> Hampstead School</t>
  </si>
  <si>
    <t xml:space="preserve"> Boissevain School</t>
  </si>
  <si>
    <t xml:space="preserve"> Brochet School</t>
  </si>
  <si>
    <t xml:space="preserve"> Brooklands School</t>
  </si>
  <si>
    <t xml:space="preserve"> Frontier Mosakahiken School</t>
  </si>
  <si>
    <t xml:space="preserve"> Glenlawn Collegiate</t>
  </si>
  <si>
    <t xml:space="preserve"> Hazelridge School</t>
  </si>
  <si>
    <t xml:space="preserve"> École West Park School</t>
  </si>
  <si>
    <t xml:space="preserve"> Minitonas School</t>
  </si>
  <si>
    <t xml:space="preserve"> Huron Colony School</t>
  </si>
  <si>
    <t xml:space="preserve"> Sargent Park School</t>
  </si>
  <si>
    <t xml:space="preserve"> École John Henderson Middle School</t>
  </si>
  <si>
    <t xml:space="preserve"> Ingleside School</t>
  </si>
  <si>
    <t xml:space="preserve"> Clifton School</t>
  </si>
  <si>
    <t xml:space="preserve"> Marion School</t>
  </si>
  <si>
    <t xml:space="preserve"> J. R. Walkof Elementary</t>
  </si>
  <si>
    <t xml:space="preserve"> Rossburn Collegiate</t>
  </si>
  <si>
    <t xml:space="preserve"> R.B. Russell Vocational School</t>
  </si>
  <si>
    <t xml:space="preserve"> École Bannatyne</t>
  </si>
  <si>
    <t xml:space="preserve"> Shevchenko School</t>
  </si>
  <si>
    <t xml:space="preserve"> Prairie Mountain Elementary School</t>
  </si>
  <si>
    <t xml:space="preserve"> Hamiota Collegiate</t>
  </si>
  <si>
    <t xml:space="preserve"> Waywayseecappo Community School</t>
  </si>
  <si>
    <t xml:space="preserve"> John Pritchard School</t>
  </si>
  <si>
    <t xml:space="preserve"> École/Collège Régionale Gabrielle-Roy</t>
  </si>
  <si>
    <t xml:space="preserve"> St. Laurent School</t>
  </si>
  <si>
    <t xml:space="preserve"> Evergreen Colony School</t>
  </si>
  <si>
    <t xml:space="preserve"> Tanner's Crossing School</t>
  </si>
  <si>
    <t xml:space="preserve"> Collège Garden City Collegiate</t>
  </si>
  <si>
    <t xml:space="preserve"> Garden Valley Collegiate</t>
  </si>
  <si>
    <t xml:space="preserve"> École/Collège régionale Gabrielle-Roy</t>
  </si>
  <si>
    <t xml:space="preserve"> Shoal Lake School</t>
  </si>
  <si>
    <t xml:space="preserve"> Virden Junior High</t>
  </si>
  <si>
    <t xml:space="preserve"> Isaac Brock School</t>
  </si>
  <si>
    <t xml:space="preserve"> Lavallee School</t>
  </si>
  <si>
    <t xml:space="preserve"> Rock Lake School</t>
  </si>
  <si>
    <t xml:space="preserve"> Neepawa Area Collegiate</t>
  </si>
  <si>
    <t xml:space="preserve"> Riverbend Colony School</t>
  </si>
  <si>
    <t xml:space="preserve"> Winnipegosis Collegiate</t>
  </si>
  <si>
    <t xml:space="preserve"> Swan Valley Regional Secondary School</t>
  </si>
  <si>
    <t xml:space="preserve"> Rosenort School</t>
  </si>
  <si>
    <t xml:space="preserve"> Roland Elementary</t>
  </si>
  <si>
    <t xml:space="preserve"> Goose Lake High</t>
  </si>
  <si>
    <t xml:space="preserve"> Arborg Collegiate</t>
  </si>
  <si>
    <t xml:space="preserve"> Dr. D. W. Penner School</t>
  </si>
  <si>
    <t xml:space="preserve"> South Oaks Elementary</t>
  </si>
  <si>
    <t xml:space="preserve"> Manitou Elementary</t>
  </si>
  <si>
    <t xml:space="preserve"> St. Augustine School</t>
  </si>
  <si>
    <t xml:space="preserve"> Deloraine School</t>
  </si>
  <si>
    <t xml:space="preserve"> Cranberry Portage Elementary</t>
  </si>
  <si>
    <t xml:space="preserve"> Lakewood School</t>
  </si>
  <si>
    <t xml:space="preserve"> Mapleton School</t>
  </si>
  <si>
    <t xml:space="preserve"> Richer School</t>
  </si>
  <si>
    <t xml:space="preserve"> Winnipeg Beach School</t>
  </si>
  <si>
    <t xml:space="preserve"> Riverview School</t>
  </si>
  <si>
    <t xml:space="preserve"> Riverheights School</t>
  </si>
  <si>
    <t xml:space="preserve"> Thicket Portage School</t>
  </si>
  <si>
    <t xml:space="preserve"> St. John's High School</t>
  </si>
  <si>
    <t xml:space="preserve"> Windsor Park Collegiate</t>
  </si>
  <si>
    <t xml:space="preserve"> École Crane</t>
  </si>
  <si>
    <t xml:space="preserve"> École Sainte-Anne Immersion</t>
  </si>
  <si>
    <t xml:space="preserve"> Kelsey School</t>
  </si>
  <si>
    <t xml:space="preserve"> Inwood School</t>
  </si>
  <si>
    <t xml:space="preserve"> Alonsa School</t>
  </si>
  <si>
    <t xml:space="preserve"> Pierson School</t>
  </si>
  <si>
    <t xml:space="preserve"> Mary Duncan School</t>
  </si>
  <si>
    <t xml:space="preserve"> Angus Mckay School</t>
  </si>
  <si>
    <t xml:space="preserve"> École Saint-Norbert Immersion</t>
  </si>
  <si>
    <t xml:space="preserve"> Grass River School</t>
  </si>
  <si>
    <t xml:space="preserve"> Hugh John Macdonald School</t>
  </si>
  <si>
    <t xml:space="preserve"> École Sir William Osler</t>
  </si>
  <si>
    <t xml:space="preserve"> Golden Gate Middle School</t>
  </si>
  <si>
    <t xml:space="preserve"> Angus McKay School</t>
  </si>
  <si>
    <t xml:space="preserve"> Linden Lanes School</t>
  </si>
  <si>
    <t xml:space="preserve"> École St. Adolphe School</t>
  </si>
  <si>
    <t xml:space="preserve"> Starbuck School</t>
  </si>
  <si>
    <t xml:space="preserve"> Crescentview School</t>
  </si>
  <si>
    <t xml:space="preserve"> Fairholme Colony School</t>
  </si>
  <si>
    <t xml:space="preserve"> Rivers Elementary</t>
  </si>
  <si>
    <t xml:space="preserve"> École Saint-Avila</t>
  </si>
  <si>
    <t xml:space="preserve"> Elwick Community School</t>
  </si>
  <si>
    <t xml:space="preserve"> St. Andrews School</t>
  </si>
  <si>
    <t xml:space="preserve"> École Crescentview School</t>
  </si>
  <si>
    <t xml:space="preserve"> Lord Selkirk Regional Secondary</t>
  </si>
  <si>
    <t xml:space="preserve"> West Valley School</t>
  </si>
  <si>
    <t xml:space="preserve"> Sandy Bank School</t>
  </si>
  <si>
    <t xml:space="preserve"> R. J. Waugh Elementary</t>
  </si>
  <si>
    <t xml:space="preserve"> École Secondaire Sisler High</t>
  </si>
  <si>
    <t xml:space="preserve"> École Pointe-Des-Chênes</t>
  </si>
  <si>
    <t xml:space="preserve"> Arborgate School</t>
  </si>
  <si>
    <t xml:space="preserve"> Maxwell Colony School</t>
  </si>
  <si>
    <t xml:space="preserve"> Teulon Collegiate</t>
  </si>
  <si>
    <t xml:space="preserve"> Tyndall Park Community School</t>
  </si>
  <si>
    <t xml:space="preserve"> Sansome School</t>
  </si>
  <si>
    <t xml:space="preserve"> Lockport School</t>
  </si>
  <si>
    <t xml:space="preserve"> Sisler High School</t>
  </si>
  <si>
    <t xml:space="preserve"> Roseau Valley School</t>
  </si>
  <si>
    <t xml:space="preserve"> King George School</t>
  </si>
  <si>
    <t xml:space="preserve"> Polson School</t>
  </si>
  <si>
    <t xml:space="preserve"> John W. Gunn Middle School</t>
  </si>
  <si>
    <t xml:space="preserve"> Kent Road School</t>
  </si>
  <si>
    <t xml:space="preserve"> Gilbert Plains Elementary</t>
  </si>
  <si>
    <t xml:space="preserve"> Victor H.L. Wyatt School</t>
  </si>
  <si>
    <t xml:space="preserve"> École Régionale Notre-Dame</t>
  </si>
  <si>
    <t xml:space="preserve"> Kola School</t>
  </si>
  <si>
    <t xml:space="preserve"> Queenston School</t>
  </si>
  <si>
    <t xml:space="preserve"> Beaumont School</t>
  </si>
  <si>
    <t xml:space="preserve"> École Powerview School</t>
  </si>
  <si>
    <t xml:space="preserve"> Berens River School</t>
  </si>
  <si>
    <t xml:space="preserve"> Wanipigow School</t>
  </si>
  <si>
    <t xml:space="preserve"> École régionale Notre-Dame</t>
  </si>
  <si>
    <t xml:space="preserve"> Mel Johnson School</t>
  </si>
  <si>
    <t xml:space="preserve"> Juniper School</t>
  </si>
  <si>
    <t xml:space="preserve"> Norquay School</t>
  </si>
  <si>
    <t xml:space="preserve"> Radisson School</t>
  </si>
  <si>
    <t xml:space="preserve"> Stevenson Island School</t>
  </si>
  <si>
    <t xml:space="preserve"> Glendale School</t>
  </si>
  <si>
    <t xml:space="preserve"> Oak Park High</t>
  </si>
  <si>
    <t xml:space="preserve"> Springwell School</t>
  </si>
  <si>
    <t xml:space="preserve"> Green Valley School</t>
  </si>
  <si>
    <t xml:space="preserve"> Lord Nelson School</t>
  </si>
  <si>
    <t xml:space="preserve"> Whitemouth School</t>
  </si>
  <si>
    <t xml:space="preserve"> Valleyview Centennial School</t>
  </si>
  <si>
    <t xml:space="preserve"> Daniel Mcintyre Collegiate Institute</t>
  </si>
  <si>
    <t xml:space="preserve"> École Île-Des-Chênes School</t>
  </si>
  <si>
    <t xml:space="preserve"> Brennan School</t>
  </si>
  <si>
    <t xml:space="preserve"> Binscarth Elementary</t>
  </si>
  <si>
    <t xml:space="preserve"> Meadows School</t>
  </si>
  <si>
    <t xml:space="preserve"> Burntwood Elementary</t>
  </si>
  <si>
    <t xml:space="preserve"> École Neil Campbell School</t>
  </si>
  <si>
    <t xml:space="preserve"> Warren Elementary</t>
  </si>
  <si>
    <t xml:space="preserve"> Daniel McIntyre Collegiate Institute</t>
  </si>
  <si>
    <t xml:space="preserve"> Oak Lake Community School</t>
  </si>
  <si>
    <t xml:space="preserve"> Churchill High School</t>
  </si>
  <si>
    <t xml:space="preserve"> Parc La Salle School</t>
  </si>
  <si>
    <t xml:space="preserve"> Plum Coulee School</t>
  </si>
  <si>
    <t xml:space="preserve"> Robertson School</t>
  </si>
  <si>
    <t xml:space="preserve"> École Parkside School</t>
  </si>
  <si>
    <t xml:space="preserve"> Rosedale Colony School</t>
  </si>
  <si>
    <t xml:space="preserve"> Elton Collegiate</t>
  </si>
  <si>
    <t xml:space="preserve"> Margaret Barbour Collegiate Institute</t>
  </si>
  <si>
    <t xml:space="preserve"> Plumas Elementary</t>
  </si>
  <si>
    <t xml:space="preserve"> Major Pratt School</t>
  </si>
  <si>
    <t xml:space="preserve"> Deerboine Colony School</t>
  </si>
  <si>
    <t xml:space="preserve"> École Elmwood School</t>
  </si>
  <si>
    <t xml:space="preserve"> Grandview School</t>
  </si>
  <si>
    <t xml:space="preserve"> Ruth Betts Community School</t>
  </si>
  <si>
    <t xml:space="preserve"> Maple Leaf School</t>
  </si>
  <si>
    <t xml:space="preserve"> Princess Margaret School</t>
  </si>
  <si>
    <t xml:space="preserve"> École Lansdowne</t>
  </si>
  <si>
    <t xml:space="preserve"> Montrose School</t>
  </si>
  <si>
    <t xml:space="preserve"> Sherwood School</t>
  </si>
  <si>
    <t xml:space="preserve"> Donwood School</t>
  </si>
  <si>
    <t xml:space="preserve"> Riverside Colony School</t>
  </si>
  <si>
    <t xml:space="preserve"> Emerson School</t>
  </si>
  <si>
    <t xml:space="preserve"> École Beauséjour Early Years</t>
  </si>
  <si>
    <t xml:space="preserve"> Iberville Colony School</t>
  </si>
  <si>
    <t xml:space="preserve"> Brant-Argyle School</t>
  </si>
  <si>
    <t xml:space="preserve"> Gladstone Elementary</t>
  </si>
  <si>
    <t xml:space="preserve"> Beaverlodge School</t>
  </si>
  <si>
    <t xml:space="preserve"> River East Collegiate</t>
  </si>
  <si>
    <t xml:space="preserve"> Neelin High</t>
  </si>
  <si>
    <t xml:space="preserve"> École Secondaire Kelvin High School</t>
  </si>
  <si>
    <t xml:space="preserve"> Heritage School</t>
  </si>
  <si>
    <t xml:space="preserve"> Arthur Day Middle School</t>
  </si>
  <si>
    <t xml:space="preserve"> Fisher Branch Collegiate</t>
  </si>
  <si>
    <t xml:space="preserve"> Dufferin School</t>
  </si>
  <si>
    <t xml:space="preserve"> Margaret Park School</t>
  </si>
  <si>
    <t xml:space="preserve"> École Lagimodière</t>
  </si>
  <si>
    <t xml:space="preserve"> J. A. Cuddy Elementary</t>
  </si>
  <si>
    <t xml:space="preserve"> Newdale Colony School</t>
  </si>
  <si>
    <t xml:space="preserve"> David Livingstone School</t>
  </si>
  <si>
    <t xml:space="preserve"> Harold Hatcher School</t>
  </si>
  <si>
    <t xml:space="preserve"> Niverville Elementary</t>
  </si>
  <si>
    <t xml:space="preserve"> W. C. Miller Collegiate</t>
  </si>
  <si>
    <t xml:space="preserve"> St. James Collegiate</t>
  </si>
  <si>
    <t xml:space="preserve"> Shamrock School</t>
  </si>
  <si>
    <t xml:space="preserve"> École Salisbury Morse Place School</t>
  </si>
  <si>
    <t xml:space="preserve"> La Salle School</t>
  </si>
  <si>
    <t xml:space="preserve"> Gretna Elementary</t>
  </si>
  <si>
    <t xml:space="preserve"> Duck Bay School</t>
  </si>
  <si>
    <t xml:space="preserve"> École Tuxedo Park</t>
  </si>
  <si>
    <t xml:space="preserve"> École Howden</t>
  </si>
  <si>
    <t xml:space="preserve"> Lowe Farm School</t>
  </si>
  <si>
    <t xml:space="preserve"> Rivers Collegiate</t>
  </si>
  <si>
    <t xml:space="preserve"> Tech-Vocational High School</t>
  </si>
  <si>
    <t xml:space="preserve"> Ruth Hooker School</t>
  </si>
  <si>
    <t xml:space="preserve"> Carman Collegiate</t>
  </si>
  <si>
    <t xml:space="preserve"> Chief Peguis Middle School</t>
  </si>
  <si>
    <t xml:space="preserve"> Westview School</t>
  </si>
  <si>
    <t xml:space="preserve"> École Taché</t>
  </si>
  <si>
    <t xml:space="preserve"> Hofer School</t>
  </si>
  <si>
    <t xml:space="preserve"> Leaf Rapids Education Centre</t>
  </si>
  <si>
    <t xml:space="preserve"> Laura Secord School</t>
  </si>
  <si>
    <t xml:space="preserve"> John M. King School</t>
  </si>
  <si>
    <t xml:space="preserve"> Alf Cuthbert School</t>
  </si>
  <si>
    <t xml:space="preserve"> Forest Home School</t>
  </si>
  <si>
    <t xml:space="preserve"> Erickson Collegiate Institute</t>
  </si>
  <si>
    <t xml:space="preserve"> Barrows Junction School</t>
  </si>
  <si>
    <t xml:space="preserve"> Machray School</t>
  </si>
  <si>
    <t xml:space="preserve"> Dakota Collegiate</t>
  </si>
  <si>
    <t xml:space="preserve"> École Héritage Immersion</t>
  </si>
  <si>
    <t xml:space="preserve"> Rossburn Elementary</t>
  </si>
  <si>
    <t xml:space="preserve"> Killarney School</t>
  </si>
  <si>
    <t xml:space="preserve"> George V School</t>
  </si>
  <si>
    <t xml:space="preserve"> Nelson Mcintyre Collegiate</t>
  </si>
  <si>
    <t xml:space="preserve"> Selkirk Junior High</t>
  </si>
  <si>
    <t xml:space="preserve"> La Verendrye School</t>
  </si>
  <si>
    <t xml:space="preserve"> Cormorant Lake School</t>
  </si>
  <si>
    <t xml:space="preserve"> Thomas Greenway Middle Years School</t>
  </si>
  <si>
    <t xml:space="preserve"> Valleyview School</t>
  </si>
  <si>
    <t xml:space="preserve"> Wellwood School</t>
  </si>
  <si>
    <t xml:space="preserve"> O'Kelly School</t>
  </si>
  <si>
    <t xml:space="preserve"> Nelson McIntyre Collegiate</t>
  </si>
  <si>
    <t xml:space="preserve"> Kildonan-East Collegiate</t>
  </si>
  <si>
    <t xml:space="preserve"> North Memorial School</t>
  </si>
  <si>
    <t xml:space="preserve"> Philomene Chartrand School</t>
  </si>
  <si>
    <t xml:space="preserve"> Frontier Collegiate</t>
  </si>
  <si>
    <t xml:space="preserve"> Champlain School</t>
  </si>
  <si>
    <t xml:space="preserve"> Faraday School</t>
  </si>
  <si>
    <t xml:space="preserve"> École George-Mcdowell</t>
  </si>
  <si>
    <t xml:space="preserve"> École Margaret-Underhill</t>
  </si>
  <si>
    <t xml:space="preserve"> Riverton Collegiate</t>
  </si>
  <si>
    <t xml:space="preserve"> Yellowquill School</t>
  </si>
  <si>
    <t xml:space="preserve"> École Laurier</t>
  </si>
  <si>
    <t xml:space="preserve"> Austin Elementary</t>
  </si>
  <si>
    <t xml:space="preserve"> Hapnot Collegiate</t>
  </si>
  <si>
    <t xml:space="preserve"> Mulvey School</t>
  </si>
  <si>
    <t xml:space="preserve"> Elmwood High</t>
  </si>
  <si>
    <t xml:space="preserve"> École George McDowell</t>
  </si>
  <si>
    <t xml:space="preserve"> Bernie Wolfe School</t>
  </si>
  <si>
    <t xml:space="preserve"> École Communautaire Réal-Bérard</t>
  </si>
  <si>
    <t xml:space="preserve"> Barrickman Colony School</t>
  </si>
  <si>
    <t xml:space="preserve"> Carman Elementary</t>
  </si>
  <si>
    <t xml:space="preserve"> Beaver Creek School</t>
  </si>
  <si>
    <t xml:space="preserve"> Treherne Collegiate</t>
  </si>
  <si>
    <t xml:space="preserve"> William Morton Collegiate</t>
  </si>
  <si>
    <t xml:space="preserve"> Forrest Elementary</t>
  </si>
  <si>
    <t xml:space="preserve"> Collège Béliveau</t>
  </si>
  <si>
    <t xml:space="preserve"> École Stonewall Centennial School</t>
  </si>
  <si>
    <t xml:space="preserve"> Vincent Massey High</t>
  </si>
  <si>
    <t xml:space="preserve"> Gross Colony School</t>
  </si>
  <si>
    <t xml:space="preserve"> École communautaire Réal-Bérard</t>
  </si>
  <si>
    <t xml:space="preserve"> Bothwell School</t>
  </si>
  <si>
    <t xml:space="preserve"> École Morden Middle School</t>
  </si>
  <si>
    <t xml:space="preserve"> Morden Middle School</t>
  </si>
  <si>
    <t xml:space="preserve"> École Précieux-Sang</t>
  </si>
  <si>
    <t xml:space="preserve"> École Dugald School</t>
  </si>
  <si>
    <t xml:space="preserve"> Gilbert Plains Collegiate Institute</t>
  </si>
  <si>
    <t xml:space="preserve"> Waterhen School</t>
  </si>
  <si>
    <t xml:space="preserve"> Brock-Corydon School</t>
  </si>
  <si>
    <t xml:space="preserve"> Stonewall Centennial School</t>
  </si>
  <si>
    <t xml:space="preserve"> Maples Collegiate</t>
  </si>
  <si>
    <t xml:space="preserve"> Oak Bluff Community School</t>
  </si>
  <si>
    <t xml:space="preserve"> Strathmillan School</t>
  </si>
  <si>
    <t xml:space="preserve"> École Charleswood School</t>
  </si>
  <si>
    <t xml:space="preserve"> Robert Smith Elementary</t>
  </si>
  <si>
    <t xml:space="preserve"> Muller School</t>
  </si>
  <si>
    <t xml:space="preserve"> Parkview School</t>
  </si>
  <si>
    <t xml:space="preserve"> Alexander School</t>
  </si>
  <si>
    <t xml:space="preserve"> Mary Montgomery School</t>
  </si>
  <si>
    <t xml:space="preserve"> Duke Of Marlborough School</t>
  </si>
  <si>
    <t xml:space="preserve"> Pinawa Secondary School</t>
  </si>
  <si>
    <t xml:space="preserve"> Warren Collegiate</t>
  </si>
  <si>
    <t xml:space="preserve"> Glenboro School</t>
  </si>
  <si>
    <t xml:space="preserve"> Chancellor Elementary</t>
  </si>
  <si>
    <t xml:space="preserve"> Erickson Elementary</t>
  </si>
  <si>
    <t xml:space="preserve"> Maple Leaf Elementary School</t>
  </si>
  <si>
    <t xml:space="preserve"> École La Vérendrye</t>
  </si>
  <si>
    <t xml:space="preserve"> Robert H. Smith School</t>
  </si>
  <si>
    <t xml:space="preserve"> École Robert-Browning</t>
  </si>
  <si>
    <t xml:space="preserve"> Duke of Marlborough School</t>
  </si>
  <si>
    <t xml:space="preserve"> Onanole Elementary</t>
  </si>
  <si>
    <t xml:space="preserve"> Jack River School</t>
  </si>
  <si>
    <t xml:space="preserve"> École Belmont</t>
  </si>
  <si>
    <t xml:space="preserve"> Vermillion Colony School</t>
  </si>
  <si>
    <t xml:space="preserve"> École Sun Valley School</t>
  </si>
  <si>
    <t xml:space="preserve"> Bairdmore School</t>
  </si>
  <si>
    <t xml:space="preserve"> Mitchell Elementary School</t>
  </si>
  <si>
    <t xml:space="preserve"> Samuel Burland School</t>
  </si>
  <si>
    <t xml:space="preserve"> École Saint-Germain</t>
  </si>
  <si>
    <t xml:space="preserve"> Meadows West School</t>
  </si>
  <si>
    <t xml:space="preserve"> Dauphin River School</t>
  </si>
  <si>
    <t xml:space="preserve"> Pacific Junction School</t>
  </si>
  <si>
    <t xml:space="preserve"> Van Walleghem School</t>
  </si>
  <si>
    <t xml:space="preserve"> Chan Kagha Otina Dakota Wayawa Tipi Sch.</t>
  </si>
  <si>
    <t xml:space="preserve"> Windy Bay School</t>
  </si>
  <si>
    <t xml:space="preserve"> Falcon Beach School</t>
  </si>
  <si>
    <t xml:space="preserve"> Stanley Knowles School</t>
  </si>
  <si>
    <t xml:space="preserve"> École Van Belleghem</t>
  </si>
  <si>
    <t xml:space="preserve"> Kirkcaldy Heights School</t>
  </si>
  <si>
    <t xml:space="preserve"> Brantwood School</t>
  </si>
  <si>
    <t xml:space="preserve"> Joseph Teres School</t>
  </si>
  <si>
    <t xml:space="preserve"> Cascade Colony School</t>
  </si>
  <si>
    <t xml:space="preserve"> Concord School</t>
  </si>
  <si>
    <t xml:space="preserve"> Sister Macnamara School</t>
  </si>
  <si>
    <t xml:space="preserve"> École Constable Edward Finney School</t>
  </si>
  <si>
    <t xml:space="preserve"> H. S. Paul School</t>
  </si>
  <si>
    <t xml:space="preserve"> Gypsumville School</t>
  </si>
  <si>
    <t xml:space="preserve"> Skownan School</t>
  </si>
  <si>
    <t xml:space="preserve"> Collège Jeanne-Sauvé</t>
  </si>
  <si>
    <t xml:space="preserve"> Minnewasta School</t>
  </si>
  <si>
    <t xml:space="preserve"> Linden Meadows School</t>
  </si>
  <si>
    <t xml:space="preserve"> Collège Pierre-Elliott-Trudeau</t>
  </si>
  <si>
    <t xml:space="preserve"> Rosebank Colony School</t>
  </si>
  <si>
    <t xml:space="preserve"> Norquay Colony School</t>
  </si>
  <si>
    <t xml:space="preserve"> Kamsley School</t>
  </si>
  <si>
    <t xml:space="preserve"> Waverly Park School</t>
  </si>
  <si>
    <t xml:space="preserve"> Sister MacNamara School</t>
  </si>
  <si>
    <t xml:space="preserve"> Green Acres Colony School</t>
  </si>
  <si>
    <t xml:space="preserve"> Children Of The Earth High School</t>
  </si>
  <si>
    <t xml:space="preserve"> Landmark Elementary School</t>
  </si>
  <si>
    <t xml:space="preserve"> Albright School</t>
  </si>
  <si>
    <t xml:space="preserve"> Parkland Elementary School</t>
  </si>
  <si>
    <t xml:space="preserve"> Highbury School</t>
  </si>
  <si>
    <t xml:space="preserve"> Westroc School</t>
  </si>
  <si>
    <t xml:space="preserve"> École Leila North Community School</t>
  </si>
  <si>
    <t xml:space="preserve"> Whyte Ridge Elementary</t>
  </si>
  <si>
    <t xml:space="preserve"> Sky View School</t>
  </si>
  <si>
    <t xml:space="preserve"> Cartwright School</t>
  </si>
  <si>
    <t xml:space="preserve"> Starlite Colony School</t>
  </si>
  <si>
    <t xml:space="preserve"> Willow Creek Colony School</t>
  </si>
  <si>
    <t xml:space="preserve"> Prairie Rose Elementary School</t>
  </si>
  <si>
    <t xml:space="preserve"> École Communautaire Aurèle-Lemoine</t>
  </si>
  <si>
    <t xml:space="preserve"> Niji Mahkwa School</t>
  </si>
  <si>
    <t xml:space="preserve"> Children of the Earth High School</t>
  </si>
  <si>
    <t xml:space="preserve"> École Bonaventure</t>
  </si>
  <si>
    <t xml:space="preserve"> Shady Lane School</t>
  </si>
  <si>
    <t xml:space="preserve"> Many Faces Education Centre</t>
  </si>
  <si>
    <t xml:space="preserve"> Blue Clay Colony School</t>
  </si>
  <si>
    <t xml:space="preserve"> Whistling Wind School</t>
  </si>
  <si>
    <t xml:space="preserve"> Ste. Anne Collegiate</t>
  </si>
  <si>
    <t xml:space="preserve"> École Communautaire Saint-Georges</t>
  </si>
  <si>
    <t xml:space="preserve"> Riverbend Community School</t>
  </si>
  <si>
    <t xml:space="preserve"> Fairway Colony School</t>
  </si>
  <si>
    <t xml:space="preserve"> École Julie-Riel</t>
  </si>
  <si>
    <t xml:space="preserve"> École Jours De Plaine</t>
  </si>
  <si>
    <t xml:space="preserve"> Collège Churchill</t>
  </si>
  <si>
    <t xml:space="preserve"> Heartland Colony School</t>
  </si>
  <si>
    <t xml:space="preserve"> George Waters Middle School</t>
  </si>
  <si>
    <t xml:space="preserve"> École communautaire Aurèle-Lemoine</t>
  </si>
  <si>
    <t xml:space="preserve"> Netley School</t>
  </si>
  <si>
    <t xml:space="preserve"> Prairie Blossom School</t>
  </si>
  <si>
    <t xml:space="preserve"> La Barriere Crossings School</t>
  </si>
  <si>
    <t xml:space="preserve"> Ashern Early Years School</t>
  </si>
  <si>
    <t xml:space="preserve"> Ministic School</t>
  </si>
  <si>
    <t xml:space="preserve"> Boundary Lane Colony School</t>
  </si>
  <si>
    <t xml:space="preserve"> Pineland Colony School</t>
  </si>
  <si>
    <t xml:space="preserve"> Ridgeville Colony School</t>
  </si>
  <si>
    <t xml:space="preserve"> École communautaire Saint-Georges</t>
  </si>
  <si>
    <t xml:space="preserve"> École Seven Oaks Middle School</t>
  </si>
  <si>
    <t xml:space="preserve"> Twilight Colony School</t>
  </si>
  <si>
    <t xml:space="preserve"> Henry G. Izatt Middle School</t>
  </si>
  <si>
    <t xml:space="preserve"> Riverton Early Middle Years School</t>
  </si>
  <si>
    <t xml:space="preserve"> École Jours de Plaine</t>
  </si>
  <si>
    <t xml:space="preserve"> Northern Breeze Colony School</t>
  </si>
  <si>
    <t xml:space="preserve"> John G. Stewart School</t>
  </si>
  <si>
    <t xml:space="preserve"> École Lorette Immersion</t>
  </si>
  <si>
    <t xml:space="preserve"> Oak River Colony School</t>
  </si>
  <si>
    <t xml:space="preserve"> Mallard School</t>
  </si>
  <si>
    <t xml:space="preserve"> École Communautaire Gilbert-Rosset</t>
  </si>
  <si>
    <t xml:space="preserve"> Island Lakes Community School</t>
  </si>
  <si>
    <t xml:space="preserve"> Acadia Colony School</t>
  </si>
  <si>
    <t xml:space="preserve"> École Roméo-Dallaire</t>
  </si>
  <si>
    <t xml:space="preserve"> Sigurbjorg Stefansson Early School</t>
  </si>
  <si>
    <t xml:space="preserve"> Peonan Point School</t>
  </si>
  <si>
    <t xml:space="preserve"> Mitchell Middle School</t>
  </si>
  <si>
    <t xml:space="preserve"> École La Source</t>
  </si>
  <si>
    <t xml:space="preserve"> Helen Betty Osborne Ininiw Edu. Res. Ctr</t>
  </si>
  <si>
    <t xml:space="preserve"> Rolling Acres School</t>
  </si>
  <si>
    <t xml:space="preserve"> Can Am Colony School</t>
  </si>
  <si>
    <t xml:space="preserve"> Emerado Centennial</t>
  </si>
  <si>
    <t xml:space="preserve"> Centre Scolaire Léo-Rémillard</t>
  </si>
  <si>
    <t xml:space="preserve"> East Selkirk Middle School</t>
  </si>
  <si>
    <t xml:space="preserve"> Edmund Partridge Community School</t>
  </si>
  <si>
    <t xml:space="preserve"> École communautaire Gilbert-Rosset</t>
  </si>
  <si>
    <t xml:space="preserve"> Jameswood Alternative School</t>
  </si>
  <si>
    <t xml:space="preserve"> École Communautaire La Voie Du Nord</t>
  </si>
  <si>
    <t xml:space="preserve"> Prairie Dale School</t>
  </si>
  <si>
    <t xml:space="preserve"> Blooming Prairie Colony School</t>
  </si>
  <si>
    <t xml:space="preserve"> Harmony Colony School</t>
  </si>
  <si>
    <t xml:space="preserve"> Clearspring Middle School</t>
  </si>
  <si>
    <t xml:space="preserve"> Emerald Colony School</t>
  </si>
  <si>
    <t xml:space="preserve"> Northlands Parkway Collegiate</t>
  </si>
  <si>
    <t xml:space="preserve"> Horizon Colony School</t>
  </si>
  <si>
    <t xml:space="preserve"> Green Ridge School</t>
  </si>
  <si>
    <t xml:space="preserve"> Amber Trails Community School</t>
  </si>
  <si>
    <t xml:space="preserve"> Westview Colony School</t>
  </si>
  <si>
    <t xml:space="preserve"> Centre scolaire Léo-Rémillard</t>
  </si>
  <si>
    <t xml:space="preserve"> MET School</t>
  </si>
  <si>
    <t xml:space="preserve"> Meadow Lane School</t>
  </si>
  <si>
    <t xml:space="preserve"> École South Pointe School</t>
  </si>
  <si>
    <t xml:space="preserve"> École Riviere Rouge</t>
  </si>
  <si>
    <t xml:space="preserve"> École communautaire La Voie Du Nord</t>
  </si>
  <si>
    <t xml:space="preserve"> Pembina Trails Alternative High School</t>
  </si>
  <si>
    <t xml:space="preserve"> Maples Met School</t>
  </si>
  <si>
    <t xml:space="preserve"> École Sage Creek School</t>
  </si>
  <si>
    <t xml:space="preserve"> Eagle Creek Colony School</t>
  </si>
  <si>
    <t xml:space="preserve"> Monarch Colony School</t>
  </si>
  <si>
    <t xml:space="preserve"> Oakland School</t>
  </si>
  <si>
    <t xml:space="preserve"> Pine Ridge Elementary School</t>
  </si>
  <si>
    <t xml:space="preserve"> Niverville High School</t>
  </si>
  <si>
    <t xml:space="preserve"> Neepawa Middle School</t>
  </si>
  <si>
    <t xml:space="preserve"> Prairie Hope High School</t>
  </si>
  <si>
    <t xml:space="preserve"> Maryland Park School</t>
  </si>
  <si>
    <t xml:space="preserve"> École Templeton</t>
  </si>
  <si>
    <t xml:space="preserve"> École Voix Des Prairies</t>
  </si>
  <si>
    <t xml:space="preserve"> École Waterford Springs School</t>
  </si>
  <si>
    <t xml:space="preserve"> Teacher Mediated Option Program</t>
  </si>
  <si>
    <t xml:space="preserve"> Bison Run School</t>
  </si>
  <si>
    <t xml:space="preserve"> Maples MET School</t>
  </si>
  <si>
    <t xml:space="preserve"> Pembina Trails Collegiate</t>
  </si>
  <si>
    <t xml:space="preserve"> École Discovery Trails</t>
  </si>
  <si>
    <t xml:space="preserve"> Closed and/or re-designated schools:</t>
  </si>
  <si>
    <t xml:space="preserve"> École Nord-Est</t>
  </si>
  <si>
    <t xml:space="preserve"> Winnipeg School Division Virtual School</t>
  </si>
  <si>
    <t xml:space="preserve"> Sommerfeld Colony School</t>
  </si>
  <si>
    <t>New schools =</t>
  </si>
  <si>
    <t>Enter</t>
  </si>
  <si>
    <t>Increase =</t>
  </si>
  <si>
    <t>Funded Independent Schools - October 1, 2025</t>
  </si>
  <si>
    <t>Decrease  =</t>
  </si>
  <si>
    <t>No Change  =</t>
  </si>
  <si>
    <t>FUNDEDIS</t>
  </si>
  <si>
    <t>Enrol</t>
  </si>
  <si>
    <t>Total schools</t>
  </si>
  <si>
    <t>Hutterian</t>
  </si>
  <si>
    <t>CHECK</t>
  </si>
  <si>
    <t>Chge</t>
  </si>
  <si>
    <t>CODE</t>
  </si>
  <si>
    <t>NAME</t>
  </si>
  <si>
    <t>Count</t>
  </si>
  <si>
    <t>Calvin Christian School</t>
  </si>
  <si>
    <t>St. Alphonsus School</t>
  </si>
  <si>
    <t>Mennonite Brethren Collegiate Inst.</t>
  </si>
  <si>
    <t>Christian Heritage School</t>
  </si>
  <si>
    <t>St. John's-Ravenscourt School</t>
  </si>
  <si>
    <t>Dufferin Christian School</t>
  </si>
  <si>
    <t>St. Maurice School</t>
  </si>
  <si>
    <t>Community Bible Fellowship Christian</t>
  </si>
  <si>
    <t>Our Lady of Victory School</t>
  </si>
  <si>
    <t>Winnipeg Mennonite School</t>
  </si>
  <si>
    <t>St. Charles Interparochial School</t>
  </si>
  <si>
    <t>St. Boniface Diocesan High School</t>
  </si>
  <si>
    <t>Immanuel Christian School</t>
  </si>
  <si>
    <t>Westgate Mennonite Collegiate</t>
  </si>
  <si>
    <t>Prairie Central Adventist Academy</t>
  </si>
  <si>
    <t>Faith Academy</t>
  </si>
  <si>
    <t>Poplar Point Colony School</t>
  </si>
  <si>
    <t>Pine Creek School</t>
  </si>
  <si>
    <t>St. Edward's School</t>
  </si>
  <si>
    <t>Steinbach Christian School</t>
  </si>
  <si>
    <t>St. Mary's Academy</t>
  </si>
  <si>
    <t>Christ The King School</t>
  </si>
  <si>
    <t>Immaculate Heart Of Mary School</t>
  </si>
  <si>
    <t>Balmoral Hall School</t>
  </si>
  <si>
    <t>Holy Cross School</t>
  </si>
  <si>
    <t>St. Gerard School</t>
  </si>
  <si>
    <t>Holy Ghost School</t>
  </si>
  <si>
    <t>Morweena Christian School</t>
  </si>
  <si>
    <t>University of Winnipeg Collegiate</t>
  </si>
  <si>
    <t>St. John Brebeuf School</t>
  </si>
  <si>
    <t>Austin Christian Academy</t>
  </si>
  <si>
    <t>St. Joseph The Worker School</t>
  </si>
  <si>
    <t>St. Emile School</t>
  </si>
  <si>
    <t>St. Ignatius School</t>
  </si>
  <si>
    <t>St. Paul's High School</t>
  </si>
  <si>
    <t>Children's House</t>
  </si>
  <si>
    <t>Springs Christian Academy</t>
  </si>
  <si>
    <t>Winnipeg South Academy</t>
  </si>
  <si>
    <t>The King's School</t>
  </si>
  <si>
    <t>The Laureate Academy</t>
  </si>
  <si>
    <t>Linden Christian School</t>
  </si>
  <si>
    <t>Westpark School</t>
  </si>
  <si>
    <t>Wingham HB School</t>
  </si>
  <si>
    <t>Oholei Torah School</t>
  </si>
  <si>
    <t>Lakeside Christian School</t>
  </si>
  <si>
    <t>Montessori Learning Centres (Riverview)</t>
  </si>
  <si>
    <t>Cartwright Community Independent Sch.</t>
  </si>
  <si>
    <t>Beautiful Savior Lutheran School</t>
  </si>
  <si>
    <t>Odanah Colony School</t>
  </si>
  <si>
    <t>Hope Christian Academy Winnipeg Inc.</t>
  </si>
  <si>
    <t>St. Aidan's Christian School</t>
  </si>
  <si>
    <t>Alhijra Islamic School</t>
  </si>
  <si>
    <t>H. B. Community School</t>
  </si>
  <si>
    <t>Green Acres Colony High School</t>
  </si>
  <si>
    <t>Kola Community School</t>
  </si>
  <si>
    <t>Silverwinds School</t>
  </si>
  <si>
    <t>Académie Islamique Du Manitoba</t>
  </si>
  <si>
    <t>Gray Academy of Jewish Education</t>
  </si>
  <si>
    <t>Northern Shield Academy</t>
  </si>
  <si>
    <t>Dasmesh School</t>
  </si>
  <si>
    <t>Iqra Islamic School</t>
  </si>
  <si>
    <t>Nova Montessori</t>
  </si>
  <si>
    <t>Gonzaga Middle School</t>
  </si>
  <si>
    <t>Freedom International School</t>
  </si>
  <si>
    <t>Shawenim Abinoojii School</t>
  </si>
  <si>
    <t>Prairie Crossroads School</t>
  </si>
  <si>
    <t>Avicenna Academy</t>
  </si>
  <si>
    <t>Canasia School</t>
  </si>
  <si>
    <t>Western Canada Hockey Academy</t>
  </si>
  <si>
    <t>Total Funded Independent Schools</t>
  </si>
  <si>
    <t>Non-Funded Independent Schools - October 1, 2025</t>
  </si>
  <si>
    <t>NONFUNDEDIS</t>
  </si>
  <si>
    <t>Souris River Colony School</t>
  </si>
  <si>
    <t>Parkland Christian School</t>
  </si>
  <si>
    <t>Prairie Mennonite School</t>
  </si>
  <si>
    <t>Milltown Academy</t>
  </si>
  <si>
    <t>Stony Creek School</t>
  </si>
  <si>
    <t>Greenland School</t>
  </si>
  <si>
    <t>Poplar Grove School</t>
  </si>
  <si>
    <t>Interlake Mennonite Fellowship School</t>
  </si>
  <si>
    <t>Clearview Colony School</t>
  </si>
  <si>
    <t>Riverdale School</t>
  </si>
  <si>
    <t>Rock Lake School</t>
  </si>
  <si>
    <t>Wild Rose School</t>
  </si>
  <si>
    <t>Riverside School</t>
  </si>
  <si>
    <t>Lake Centre Mennonite Fellowship Sch.</t>
  </si>
  <si>
    <t>Country View School</t>
  </si>
  <si>
    <t>Huron Colony School</t>
  </si>
  <si>
    <t>Prairie View School</t>
  </si>
  <si>
    <t>Airport Colony School</t>
  </si>
  <si>
    <t>Willow Grove School</t>
  </si>
  <si>
    <t>Maxwell Colony School</t>
  </si>
  <si>
    <t>Glendale School</t>
  </si>
  <si>
    <t>Riverside Colony School</t>
  </si>
  <si>
    <t>Sommerfeld Colony School</t>
  </si>
  <si>
    <t>Aspenheim Colony School</t>
  </si>
  <si>
    <t>Shady Oak Christian School</t>
  </si>
  <si>
    <t>Horndean Christian Day School</t>
  </si>
  <si>
    <t>Concord Christian Academy</t>
  </si>
  <si>
    <t>Living Hope School</t>
  </si>
  <si>
    <t>Starlite Colony School</t>
  </si>
  <si>
    <t>Valley Mennonite Academy</t>
  </si>
  <si>
    <t>Mennonite Christian Academy Inc.</t>
  </si>
  <si>
    <t>Borderview Christian Day School</t>
  </si>
  <si>
    <t>Winnipeg Montessori School Inc.</t>
  </si>
  <si>
    <t>Grace Valley Mennonite Academy</t>
  </si>
  <si>
    <t>Sunflower Valley Christian School</t>
  </si>
  <si>
    <t>Lighthouse Christian School</t>
  </si>
  <si>
    <t>Twin Rivers Country School</t>
  </si>
  <si>
    <t>Edrans Christian School</t>
  </si>
  <si>
    <t>Pine River Country School</t>
  </si>
  <si>
    <t>Pine Creek Christian Day School</t>
  </si>
  <si>
    <t>Christ Full Gospel Academy</t>
  </si>
  <si>
    <t>Church of God Academy</t>
  </si>
  <si>
    <t>Twelve Tribes Community Training Program</t>
  </si>
  <si>
    <t>Hosanna Christian School</t>
  </si>
  <si>
    <t>Prairie View Parochial School</t>
  </si>
  <si>
    <t>Morning Glory School</t>
  </si>
  <si>
    <t>Casa Montessori And Orff School</t>
  </si>
  <si>
    <t>New Life Fellowship School</t>
  </si>
  <si>
    <t>Lightfield Mennonite School</t>
  </si>
  <si>
    <t>Paradise Montessori School</t>
  </si>
  <si>
    <t>Crystal Creek School</t>
  </si>
  <si>
    <t>Little Creek School</t>
  </si>
  <si>
    <t>Old Colony Mennonite School</t>
  </si>
  <si>
    <t>Assiniboine Valley Christian School</t>
  </si>
  <si>
    <t>CGF Mitchell Academy</t>
  </si>
  <si>
    <t>City Light Christian School</t>
  </si>
  <si>
    <t>Obadiah Christian School</t>
  </si>
  <si>
    <t>Education For Life (EFL) Academy</t>
  </si>
  <si>
    <t>GMBC School</t>
  </si>
  <si>
    <t>Neuenberg Mennonite School</t>
  </si>
  <si>
    <t>Victory Christian School</t>
  </si>
  <si>
    <t>Mountain Side Christian School</t>
  </si>
  <si>
    <t>Source: Label System Nov 24, 2025</t>
  </si>
  <si>
    <t>Range goes to row 950 for future new schools</t>
  </si>
  <si>
    <t>ÎLE DES CHÊNES</t>
  </si>
  <si>
    <t>Île des Chênes</t>
  </si>
  <si>
    <r>
      <t xml:space="preserve">PUBLICADD </t>
    </r>
    <r>
      <rPr>
        <u/>
        <sz val="9"/>
        <color theme="1"/>
        <rFont val="Arial"/>
        <family val="2"/>
      </rPr>
      <t>(both public and independent schools)</t>
    </r>
  </si>
  <si>
    <t>ILE DES CHENES</t>
  </si>
  <si>
    <t>Ile des Chenes</t>
  </si>
  <si>
    <t>SORT</t>
  </si>
  <si>
    <t>PRIOR YEAR = 2024</t>
  </si>
  <si>
    <t>Division Name</t>
  </si>
  <si>
    <t>Address 1</t>
  </si>
  <si>
    <t>Address 2</t>
  </si>
  <si>
    <t>Address 3</t>
  </si>
  <si>
    <t xml:space="preserve">COMMUNITY </t>
  </si>
  <si>
    <t>WINNIPEG SCHOOL DIVISION</t>
  </si>
  <si>
    <t>HARROW SCHOOL</t>
  </si>
  <si>
    <t>550 HARROW STREET</t>
  </si>
  <si>
    <t>WINNIPEG</t>
  </si>
  <si>
    <t>ST. JAMES-ASSINIBOIA SCHOOL DIVISION</t>
  </si>
  <si>
    <t>EDUCATIONAL SUPPORT SERVICES</t>
  </si>
  <si>
    <t>1 BRAINTREE CRESCENT</t>
  </si>
  <si>
    <t>PORTAGE LA PRAIRIE SCHOOL DIVISION</t>
  </si>
  <si>
    <t>WOODLAND COLONY SCHOOL</t>
  </si>
  <si>
    <t>WOODLAND COLONY (POPLAR POINT)</t>
  </si>
  <si>
    <t>65 - 3RD STREET SW</t>
  </si>
  <si>
    <t>PORTAGE LA PRAIRIE</t>
  </si>
  <si>
    <t>BRANDON SCHOOL DIVISION</t>
  </si>
  <si>
    <t>GEORGE FITTON SCHOOL</t>
  </si>
  <si>
    <t>1129 - 3RD STREET</t>
  </si>
  <si>
    <t>BRANDON</t>
  </si>
  <si>
    <t>FRONTIER SCHOOL DIVISION</t>
  </si>
  <si>
    <t>D. R. HAMILTON SCHOOL</t>
  </si>
  <si>
    <t>BOX 70</t>
  </si>
  <si>
    <t>CROSS LAKE</t>
  </si>
  <si>
    <t>RIVER EAST TRANSCONA SCHOOL DIVISION</t>
  </si>
  <si>
    <t>LORD WOLSELEY SCHOOL</t>
  </si>
  <si>
    <t>939 HENDERSON HWY</t>
  </si>
  <si>
    <t>SUNRISE SCHOOL DIVISION</t>
  </si>
  <si>
    <t>LAC DU BONNET SENIOR</t>
  </si>
  <si>
    <t>BOX 908</t>
  </si>
  <si>
    <t>LAC DU BONNET</t>
  </si>
  <si>
    <t>PARK WEST SCHOOL DIVISION</t>
  </si>
  <si>
    <t>DECKER COLONY SCHOOL</t>
  </si>
  <si>
    <t>DECKER COLONY</t>
  </si>
  <si>
    <t>BOX 8</t>
  </si>
  <si>
    <t>DECKER</t>
  </si>
  <si>
    <t>LOUIS RIEL SCHOOL DIVISION</t>
  </si>
  <si>
    <t>ÉCOLE PROVENCHER</t>
  </si>
  <si>
    <t>320, AVENUE DE LA CATHÉDRALE</t>
  </si>
  <si>
    <t>HASTINGS SCHOOL</t>
  </si>
  <si>
    <t>50 HASTINGS BOULEVARD</t>
  </si>
  <si>
    <t>ÉCOLE MARIE-ANNE-GABOURY</t>
  </si>
  <si>
    <t>95, RUE PULBERRY</t>
  </si>
  <si>
    <t>SEVEN OAKS SCHOOL DIVISION</t>
  </si>
  <si>
    <t>WEST KILDONAN COLLEGIATE</t>
  </si>
  <si>
    <t>101 RIDGECREST AVENUE</t>
  </si>
  <si>
    <t>WAYOATA SCHOOL</t>
  </si>
  <si>
    <t>605 WAYOATA STREET</t>
  </si>
  <si>
    <t>KELSEY SCHOOL DIVISION</t>
  </si>
  <si>
    <t>ÉCOLE OPASQUIA SCHOOL</t>
  </si>
  <si>
    <t>P.O. BOX 4700</t>
  </si>
  <si>
    <t>27 - 8TH STREET</t>
  </si>
  <si>
    <t>THE PAS</t>
  </si>
  <si>
    <t>EARL GREY SCHOOL</t>
  </si>
  <si>
    <t>340 COCKBURN STREET NORTH</t>
  </si>
  <si>
    <t>PINE CREEK SCHOOL DIVISION</t>
  </si>
  <si>
    <t>LANGRUTH ELEMENTARY</t>
  </si>
  <si>
    <t>BOX 148</t>
  </si>
  <si>
    <t>LANGRUTH</t>
  </si>
  <si>
    <t>GILLAM SCHOOL</t>
  </si>
  <si>
    <t>BOX 370</t>
  </si>
  <si>
    <t>GILLAM</t>
  </si>
  <si>
    <t>PINKHAM SCHOOL</t>
  </si>
  <si>
    <t>765 PACIFIC AVENUE</t>
  </si>
  <si>
    <t>ANOLA SCHOOL</t>
  </si>
  <si>
    <t>30 ACADEMY STREET</t>
  </si>
  <si>
    <t>ANOLA</t>
  </si>
  <si>
    <t>INTERLAKE SCHOOL DIVISION</t>
  </si>
  <si>
    <t>BALMORAL SCHOOL</t>
  </si>
  <si>
    <t>GENERAL DELIVERY</t>
  </si>
  <si>
    <t>BALMORAL</t>
  </si>
  <si>
    <t>PORTAGE COLLEGIATE INSTITUTE</t>
  </si>
  <si>
    <t>65 - 3RD STREET S.W.</t>
  </si>
  <si>
    <t>COLD LAKE SCHOOL</t>
  </si>
  <si>
    <t>SHERRIDON</t>
  </si>
  <si>
    <t>THUNDERBIRD SCHOOL</t>
  </si>
  <si>
    <t>SOUTH INDIAN LAKE</t>
  </si>
  <si>
    <t>MYSTERY LAKE SCHOOL DISTRICT</t>
  </si>
  <si>
    <t>RIVERSIDE SCHOOL</t>
  </si>
  <si>
    <t>119 RIVERSIDE DRIVE</t>
  </si>
  <si>
    <t>THOMPSON</t>
  </si>
  <si>
    <t>RED RIVER VALLEY SCHOOL DIVISION</t>
  </si>
  <si>
    <t>ÉCOLE SAINT-MALO SCHOOL</t>
  </si>
  <si>
    <t>P.O. BOX 190</t>
  </si>
  <si>
    <t>ST. MALO</t>
  </si>
  <si>
    <t>SPRING VALLEY COLONY SCHOOL</t>
  </si>
  <si>
    <t>SPRING VALLEY COLONY</t>
  </si>
  <si>
    <t>C/O 1031-6TH STREET</t>
  </si>
  <si>
    <t>GENERAL VANIER SCHOOL</t>
  </si>
  <si>
    <t>18 LOMOND BOULEVARD</t>
  </si>
  <si>
    <t>LORD SELKIRK SCHOOL DIVISION</t>
  </si>
  <si>
    <t>DAERWOOD SCHOOL</t>
  </si>
  <si>
    <t>211 MAIN STREET</t>
  </si>
  <si>
    <t>SELKIRK</t>
  </si>
  <si>
    <t>BIRTLE COLLEGIATE</t>
  </si>
  <si>
    <t>BIRTLE</t>
  </si>
  <si>
    <t>FORT LA BOSSE SCHOOL DIVISION</t>
  </si>
  <si>
    <t>VIRDEN COLLEGIATE</t>
  </si>
  <si>
    <t>BOX 1418</t>
  </si>
  <si>
    <t>VIRDEN</t>
  </si>
  <si>
    <t>ÉCOLE SACRÉ-COEUR</t>
  </si>
  <si>
    <t>809, RUE FURBY</t>
  </si>
  <si>
    <t>INSTITUTIONAL SCHOOLS</t>
  </si>
  <si>
    <t>DONCASTER SCHOOL</t>
  </si>
  <si>
    <t>170 DONCASTER STREET</t>
  </si>
  <si>
    <t>FOREST PARK SCHOOL</t>
  </si>
  <si>
    <t>130 FOREST PARK DRIVE</t>
  </si>
  <si>
    <t>PRAIRIE ROSE SCHOOL DIVISION</t>
  </si>
  <si>
    <t>JAMES VALLEY COLONY SCHOOL</t>
  </si>
  <si>
    <t>BOX 56</t>
  </si>
  <si>
    <t>#3 PR 248 SOUTH</t>
  </si>
  <si>
    <t>ELIE</t>
  </si>
  <si>
    <t>LAKESIDE COLONY SCHOOL</t>
  </si>
  <si>
    <t>ST. FRANCOIS XAVIER COMMUNITY SCHOOL</t>
  </si>
  <si>
    <t>991 HIGHWAY 26</t>
  </si>
  <si>
    <t>ST. FRANCOIS XAVIER</t>
  </si>
  <si>
    <t>SUNNYSIDE SCHOOL</t>
  </si>
  <si>
    <t>SUNNYSIDE COLONY</t>
  </si>
  <si>
    <t>INGLIS ELEMENTARY</t>
  </si>
  <si>
    <t>BOX 30</t>
  </si>
  <si>
    <t>INGLIS</t>
  </si>
  <si>
    <t>FIRST NATIONS SCHOOLS</t>
  </si>
  <si>
    <t>CHEMAWAWIN SCHOOL</t>
  </si>
  <si>
    <t>BOX 10</t>
  </si>
  <si>
    <t>EASTERVILLE</t>
  </si>
  <si>
    <t>BORDER LAND SCHOOL DIVISION</t>
  </si>
  <si>
    <t>ROSS L. GRAY SCHOOL</t>
  </si>
  <si>
    <t>SPRAGUE</t>
  </si>
  <si>
    <t>ARGYLE HIGH SCHOOL</t>
  </si>
  <si>
    <t>30 ARGYLE STREET</t>
  </si>
  <si>
    <t>ARGYLE ALTERNATIVE HIGH SCHOOL</t>
  </si>
  <si>
    <t>ANDREW MYNARSKI V.C. SCHOOL</t>
  </si>
  <si>
    <t>1111 MACHRAY AVENUE</t>
  </si>
  <si>
    <t>PEMBINA TRAILS SCHOOL DIVISION</t>
  </si>
  <si>
    <t>VINCENT MASSEY COLLEGIATE</t>
  </si>
  <si>
    <t>975 DOWKER AVENUE</t>
  </si>
  <si>
    <t>TURTLE RIVER SCHOOL DIVISION</t>
  </si>
  <si>
    <t>GLENELLA SCHOOL</t>
  </si>
  <si>
    <t>BOX 59</t>
  </si>
  <si>
    <t>GLENELLA</t>
  </si>
  <si>
    <t>NON-FUNDED SCHOOLS</t>
  </si>
  <si>
    <t>SOURIS RIVER COLONY SCHOOL</t>
  </si>
  <si>
    <t>BOX 149</t>
  </si>
  <si>
    <t>ELGIN</t>
  </si>
  <si>
    <t>INDIAN SPRINGS SCHOOL</t>
  </si>
  <si>
    <t>BOX 145</t>
  </si>
  <si>
    <t>SWAN LAKE</t>
  </si>
  <si>
    <t>PEACE VALLEY SCHOOL</t>
  </si>
  <si>
    <t>HOMEWOOD COLONY</t>
  </si>
  <si>
    <t>STARBUCK</t>
  </si>
  <si>
    <t>ST. PAUL'S COLLEGIATE</t>
  </si>
  <si>
    <t>P.O. BOX 70</t>
  </si>
  <si>
    <t>3 PR 248 S.</t>
  </si>
  <si>
    <t>MOUNTAIN VIEW SCHOOL DIVISION</t>
  </si>
  <si>
    <t>DAUPHIN REGIONAL COMP SECONDARY</t>
  </si>
  <si>
    <t>330 MOUNTAIN ROAD NORTH</t>
  </si>
  <si>
    <t>DAUPHIN</t>
  </si>
  <si>
    <t>WEST LYNN HEIGHTS SCHOOL</t>
  </si>
  <si>
    <t>BOX 670</t>
  </si>
  <si>
    <t>LYNN LAKE</t>
  </si>
  <si>
    <t>WESTWOOD COLLEGIATE</t>
  </si>
  <si>
    <t>360 ROUGE ROAD</t>
  </si>
  <si>
    <t>INDEPENDENT SCHOOLS</t>
  </si>
  <si>
    <t>CALVIN CHRISTIAN SCHOOL</t>
  </si>
  <si>
    <t>706 DAY STREET</t>
  </si>
  <si>
    <t>SHKOLA R.F. MORRISON SCHOOL</t>
  </si>
  <si>
    <t>25 MORRISON STREET</t>
  </si>
  <si>
    <t>VICTORY SCHOOL</t>
  </si>
  <si>
    <t>395 JEFFERSON AVENUE</t>
  </si>
  <si>
    <t>O. V. JEWITT ELEMENTARY</t>
  </si>
  <si>
    <t>66 NEVILLE STREET</t>
  </si>
  <si>
    <t>TRANSCONA COLLEGIATE</t>
  </si>
  <si>
    <t>1305 WINONA STREET</t>
  </si>
  <si>
    <t>MORRIS SCHOOL</t>
  </si>
  <si>
    <t>BOX 548</t>
  </si>
  <si>
    <t>MORRIS</t>
  </si>
  <si>
    <t>SWAN VALLEY SCHOOL DIVISION</t>
  </si>
  <si>
    <t>TAYLOR ELEMENTARY</t>
  </si>
  <si>
    <t>BOX 1269</t>
  </si>
  <si>
    <t>SWAN RIVER</t>
  </si>
  <si>
    <t>PARKLAND CHRISTIAN SCHOOL</t>
  </si>
  <si>
    <t>BOX 480</t>
  </si>
  <si>
    <t>ROBLIN</t>
  </si>
  <si>
    <t>MANITOBA CATHOLIC SCHOOLS</t>
  </si>
  <si>
    <t>ST. ALPHONSUS SCHOOL</t>
  </si>
  <si>
    <t>343 MUNROE AVENUE</t>
  </si>
  <si>
    <t>ARTHUR E. WRIGHT COMMUNITY SCHOOL</t>
  </si>
  <si>
    <t>1520 JEFFERSON AVENUE</t>
  </si>
  <si>
    <t>LAKESHORE SCHOOL DIVISION</t>
  </si>
  <si>
    <t>ASHERN CENTRAL SCHOOL</t>
  </si>
  <si>
    <t>BOX 1200</t>
  </si>
  <si>
    <t>ASHERN</t>
  </si>
  <si>
    <t>GARDEN VALLEY SCHOOL DIVISION</t>
  </si>
  <si>
    <t>SOUTHWOOD ELEMENTARY</t>
  </si>
  <si>
    <t>224 HESPELER AVENUE E.</t>
  </si>
  <si>
    <t>SCHANZENFELD</t>
  </si>
  <si>
    <t>PRAIRIE SPIRIT SCHOOL DIVISION</t>
  </si>
  <si>
    <t>BOYNE VALLEY SCHOOL</t>
  </si>
  <si>
    <t>OAK RIDGE COLONY</t>
  </si>
  <si>
    <t>BOX 279</t>
  </si>
  <si>
    <t>HOLLAND</t>
  </si>
  <si>
    <t>MINIOTA SCHOOL</t>
  </si>
  <si>
    <t>BOX 190</t>
  </si>
  <si>
    <t>MINIOTA</t>
  </si>
  <si>
    <t>GRAFTON SCHOOL</t>
  </si>
  <si>
    <t>62078 COLONY ROAD</t>
  </si>
  <si>
    <t>PRAIRIE MENNONITE SCHOOL</t>
  </si>
  <si>
    <t>BOX 50</t>
  </si>
  <si>
    <t>PLUM COULEE</t>
  </si>
  <si>
    <t>NELLIE MCCLUNG COLLEGIATE</t>
  </si>
  <si>
    <t>BOX 339</t>
  </si>
  <si>
    <t>MANITOU</t>
  </si>
  <si>
    <t>BOWSMAN SCHOOL</t>
  </si>
  <si>
    <t>BOX 248</t>
  </si>
  <si>
    <t>BOWSMAN</t>
  </si>
  <si>
    <t>TURTLE MOUNTAIN SCHOOL DIVISION</t>
  </si>
  <si>
    <t>HOLMFIELD COLONY SCHOOL</t>
  </si>
  <si>
    <t>HOLMFIELD COLONY</t>
  </si>
  <si>
    <t>BOX 927</t>
  </si>
  <si>
    <t>KILLARNEY</t>
  </si>
  <si>
    <t>MENNONITE BRETHREN COLLEGIATE INST.</t>
  </si>
  <si>
    <t>173 TALBOT AVENUE</t>
  </si>
  <si>
    <t>ARTHUR A. LEACH JUNIOR HIGH</t>
  </si>
  <si>
    <t>1827 CHANCELLOR DRIVE</t>
  </si>
  <si>
    <t>VALLEY GARDENS MIDDLE SCHOOL</t>
  </si>
  <si>
    <t>220 ANTRIM ROAD</t>
  </si>
  <si>
    <t>ÉCOLE R. W. BOBBY BEND SCHOOL</t>
  </si>
  <si>
    <t>377-2ND AVE. NORTH</t>
  </si>
  <si>
    <t>STONEWALL</t>
  </si>
  <si>
    <t>EDELWEISS SCHOOL</t>
  </si>
  <si>
    <t>PLUM COULEE UNIT</t>
  </si>
  <si>
    <t>BOX 108</t>
  </si>
  <si>
    <t>DR. F.W.L. HAMILTON SCHOOL</t>
  </si>
  <si>
    <t>3225 HENDERSON HWY</t>
  </si>
  <si>
    <t>EAST ST. PAUL</t>
  </si>
  <si>
    <t>MILLTOWN ACADEMY</t>
  </si>
  <si>
    <t>BOX 250</t>
  </si>
  <si>
    <t>GREEN ACRES SCHOOL</t>
  </si>
  <si>
    <t>335 QUEENS AVENUE EAST</t>
  </si>
  <si>
    <t>KEEWATIN PRAIRIE COMMUNITY SCHOOL</t>
  </si>
  <si>
    <t>1570 ELGIN AVENUE WEST</t>
  </si>
  <si>
    <t>SHAFTESBURY HIGH</t>
  </si>
  <si>
    <t>2240 GRANT AVENUE</t>
  </si>
  <si>
    <t>SEINE RIVER SCHOOL DIVISION</t>
  </si>
  <si>
    <t>COLLÈGE LORETTE COLLEGIATE</t>
  </si>
  <si>
    <t>1082 DAWSON ROAD</t>
  </si>
  <si>
    <t>LORETTE</t>
  </si>
  <si>
    <t>ERIKSDALE SCHOOL</t>
  </si>
  <si>
    <t>BOX 179</t>
  </si>
  <si>
    <t>ERIKSDALE</t>
  </si>
  <si>
    <t>BEAUTIFUL PLAINS SCHOOL DIVISION</t>
  </si>
  <si>
    <t>BROOKDALE SCHOOL</t>
  </si>
  <si>
    <t>BROOKDALE</t>
  </si>
  <si>
    <t>OCHRE RIVER SCHOOL</t>
  </si>
  <si>
    <t>OCHRE RIVER</t>
  </si>
  <si>
    <t>J. B. MITCHELL SCHOOL</t>
  </si>
  <si>
    <t>1720 JOHN BREBEUF PLACE</t>
  </si>
  <si>
    <t>HANOVER SCHOOL DIVISION</t>
  </si>
  <si>
    <t>BLUMENORT SCHOOL</t>
  </si>
  <si>
    <t>10 PARK STREET</t>
  </si>
  <si>
    <t>BLUMENORT</t>
  </si>
  <si>
    <t>BROAD VALLEY COLONY SCHOOL</t>
  </si>
  <si>
    <t>BROAD VALLEY COLONY</t>
  </si>
  <si>
    <t>POPLARFIELD</t>
  </si>
  <si>
    <t>WINKLER ELEMENTARY</t>
  </si>
  <si>
    <t>284 8TH STREET</t>
  </si>
  <si>
    <t>WINKLER</t>
  </si>
  <si>
    <t>STRATHCLAIR COMMUNITY SCHOOL</t>
  </si>
  <si>
    <t>BOX 130</t>
  </si>
  <si>
    <t>STRATHCLAIR</t>
  </si>
  <si>
    <t>STONY CREEK SCHOOL</t>
  </si>
  <si>
    <t>BOX 119</t>
  </si>
  <si>
    <t>CROMER</t>
  </si>
  <si>
    <t>CLINICAL SUPPORT SERVICES</t>
  </si>
  <si>
    <t>1075 WELLINGTON AVENUE</t>
  </si>
  <si>
    <t>FRONTENAC SCHOOL</t>
  </si>
  <si>
    <t>866 AUTUMNWOOD DRIVE</t>
  </si>
  <si>
    <t>LANDMARK COLLEGIATE</t>
  </si>
  <si>
    <t>BOX 40</t>
  </si>
  <si>
    <t>LANDMARK</t>
  </si>
  <si>
    <t>LUNDAR SCHOOL</t>
  </si>
  <si>
    <t>BOX 602</t>
  </si>
  <si>
    <t>LUNDAR</t>
  </si>
  <si>
    <t>SHAUGHNESSY PARK SCHOOL</t>
  </si>
  <si>
    <t>1641 MANITOBA AVENUE</t>
  </si>
  <si>
    <t>COLLÈGE STURGEON HEIGHTS COLLEGIATE</t>
  </si>
  <si>
    <t>2665 NESS AVENUE</t>
  </si>
  <si>
    <t>ARCHWOOD SCHOOL</t>
  </si>
  <si>
    <t>800 ARCHIBALD STREET</t>
  </si>
  <si>
    <t>LORD SELKIRK SCHOOL</t>
  </si>
  <si>
    <t>170 POPLAR AVENUE</t>
  </si>
  <si>
    <t>ACADIA JUNIOR HIGH SCHOOL</t>
  </si>
  <si>
    <t>175 KILLARNEY AVENUE</t>
  </si>
  <si>
    <t>BERTRUN E. GLAVIN SCHOOL</t>
  </si>
  <si>
    <t>166 ANTRIM ROAD</t>
  </si>
  <si>
    <t>ÉCOLE ARTHUR MEIGHEN</t>
  </si>
  <si>
    <t>201 RIVER ROAD</t>
  </si>
  <si>
    <t>ÉCOLE CENTRALE</t>
  </si>
  <si>
    <t>604, RUE DAY</t>
  </si>
  <si>
    <t>COLLÈGE STONEWALL COLLEGIATE</t>
  </si>
  <si>
    <t>297 - 5TH ST WEST</t>
  </si>
  <si>
    <t>WEST PLAINS SCHOOL</t>
  </si>
  <si>
    <t>AUSTIN</t>
  </si>
  <si>
    <t>CHRISTIAN HERITAGE SCHOOL</t>
  </si>
  <si>
    <t>2025 26TH STREET</t>
  </si>
  <si>
    <t>DIVISION SCOLAIRE FRANCO-MANITOBAINE</t>
  </si>
  <si>
    <t>ÉCOLE RÉGIONALE SAINT-JEAN-BAPTISTE</t>
  </si>
  <si>
    <t>CASE POSTALE 130</t>
  </si>
  <si>
    <t>113, 2ND AVENUE</t>
  </si>
  <si>
    <t>SAINT-JEAN-BAPTISTE</t>
  </si>
  <si>
    <t>SOUTHWEST HORIZON SCHOOL DIVISION</t>
  </si>
  <si>
    <t>HARTNEY SCHOOL</t>
  </si>
  <si>
    <t>HARTNEY</t>
  </si>
  <si>
    <t>ST. JOHN'S-RAVENSCOURT SCHOOL</t>
  </si>
  <si>
    <t>400 SOUTH DRIVE</t>
  </si>
  <si>
    <t>MINNETONKA SCHOOL</t>
  </si>
  <si>
    <t>200 MINNETONKA STREET</t>
  </si>
  <si>
    <t>DUFFERIN CHRISTIAN SCHOOL</t>
  </si>
  <si>
    <t>BOX 1450</t>
  </si>
  <si>
    <t>CARMAN</t>
  </si>
  <si>
    <t>ROLLING RIVER SCHOOL DIVISION</t>
  </si>
  <si>
    <t>OAK RIVER ELEMENTARY</t>
  </si>
  <si>
    <t>BOX 89</t>
  </si>
  <si>
    <t>OAK RIVER</t>
  </si>
  <si>
    <t>WOODLANDS SCHOOL</t>
  </si>
  <si>
    <t>WOODLANDS</t>
  </si>
  <si>
    <t>ETHELBERT SCHOOL</t>
  </si>
  <si>
    <t>BOX 241</t>
  </si>
  <si>
    <t>ETHELBERT</t>
  </si>
  <si>
    <t>COOL SPRING COLONY SCHOOL</t>
  </si>
  <si>
    <t>COOL SPRING COLONY</t>
  </si>
  <si>
    <t>BOX 1015</t>
  </si>
  <si>
    <t>MINNEDOSA</t>
  </si>
  <si>
    <t>JOSEPH H. KERR SCHOOL</t>
  </si>
  <si>
    <t>100 POPLAR AVENUE</t>
  </si>
  <si>
    <t>SNOW LAKE</t>
  </si>
  <si>
    <t>GARDEN GROVE SCHOOL</t>
  </si>
  <si>
    <t>2340 BURROWS AVENUE</t>
  </si>
  <si>
    <t>BUCHANAN SCHOOL</t>
  </si>
  <si>
    <t>815 BUCHANAN BOULEVARD</t>
  </si>
  <si>
    <t>MARBLE RIDGE COLONY SCHOOL</t>
  </si>
  <si>
    <t>MARBLE RIDGE COLONY</t>
  </si>
  <si>
    <t>BOX 310</t>
  </si>
  <si>
    <t>HODGSON</t>
  </si>
  <si>
    <t>DOUGLAS ELEMENTARY</t>
  </si>
  <si>
    <t>BOX 197</t>
  </si>
  <si>
    <t>DOUGLAS</t>
  </si>
  <si>
    <t>LOUIS RIEL S.D. ARTS AND TECHNOLOGY CTR.</t>
  </si>
  <si>
    <t>5 DEBOURMONT AVENUE</t>
  </si>
  <si>
    <t>GREENLAND SCHOOL</t>
  </si>
  <si>
    <t>BOX 22, GRP. 15, R.R.#1</t>
  </si>
  <si>
    <t>STE. ANNE</t>
  </si>
  <si>
    <t>EMERSON ELEMENTARY</t>
  </si>
  <si>
    <t>BOX 422</t>
  </si>
  <si>
    <t>EMERSON</t>
  </si>
  <si>
    <t>FLIN FLON SCHOOL DIVISION</t>
  </si>
  <si>
    <t>ÉCOLE MCISAAC SCHOOL</t>
  </si>
  <si>
    <t>336 PRINCESS BOULEVARD</t>
  </si>
  <si>
    <t>FLIN FLON</t>
  </si>
  <si>
    <t>ÉCOLE LACERTE</t>
  </si>
  <si>
    <t>1101, PROMENADE AUTUMNWOOD</t>
  </si>
  <si>
    <t>HAPPY THOUGHT SCHOOL</t>
  </si>
  <si>
    <t>BOX 6  GROUP 35  RR1</t>
  </si>
  <si>
    <t>EAST SELKIRK</t>
  </si>
  <si>
    <t>WOODLAWN SCHOOL</t>
  </si>
  <si>
    <t>411 HENRY ST. EAST</t>
  </si>
  <si>
    <t>STEINBACH</t>
  </si>
  <si>
    <t>J. M. YOUNG SCHOOL</t>
  </si>
  <si>
    <t>BOX 114</t>
  </si>
  <si>
    <t>EDEN</t>
  </si>
  <si>
    <t>RORKETON SCHOOL</t>
  </si>
  <si>
    <t>BOX 160</t>
  </si>
  <si>
    <t>RORKETON</t>
  </si>
  <si>
    <t>NATURE VALLEY COLONY SCHOOL</t>
  </si>
  <si>
    <t>BOX 308</t>
  </si>
  <si>
    <t>WAWANESA</t>
  </si>
  <si>
    <t>NORDALE SCHOOL</t>
  </si>
  <si>
    <t>99 BIRCHDALE AVENUE</t>
  </si>
  <si>
    <t>OAK BANK ELEMENTARY</t>
  </si>
  <si>
    <t>826 CEDAR AVENUE</t>
  </si>
  <si>
    <t>OAKBANK</t>
  </si>
  <si>
    <t>SANFORD COLLEGIATE</t>
  </si>
  <si>
    <t>130 BLYTHEFIELD ROAD</t>
  </si>
  <si>
    <t>SANFORD</t>
  </si>
  <si>
    <t>HEYES ELEMENTARY</t>
  </si>
  <si>
    <t>BOX 1000</t>
  </si>
  <si>
    <t>GLENELM SCHOOL</t>
  </si>
  <si>
    <t>96 CARMEN AVENUE</t>
  </si>
  <si>
    <t>PHOENIX SCHOOL</t>
  </si>
  <si>
    <t>111 ALBORO STREET</t>
  </si>
  <si>
    <t>HEADINGLEY</t>
  </si>
  <si>
    <t>ELMDALE SCHOOL</t>
  </si>
  <si>
    <t>160 ELMDALE STREET</t>
  </si>
  <si>
    <t>RIVER WEST PARK SCHOOL</t>
  </si>
  <si>
    <t>30 STACK STREET</t>
  </si>
  <si>
    <t>ÉCOLE NOËL-RITCHOT</t>
  </si>
  <si>
    <t>45, AVENUE DE LA DIGUE</t>
  </si>
  <si>
    <t>SAINT-NORBERT</t>
  </si>
  <si>
    <t>NEW HAVEN SCHOOL</t>
  </si>
  <si>
    <t>NEW HAVEN COLONY</t>
  </si>
  <si>
    <t>BOX 100</t>
  </si>
  <si>
    <t>ARGYLE</t>
  </si>
  <si>
    <t>POPLAR GROVE SCHOOL</t>
  </si>
  <si>
    <t>GRANDVIEW</t>
  </si>
  <si>
    <t>KING EDWARD COMMUNITY SCHOOL</t>
  </si>
  <si>
    <t>825 SELKIRK AVENUE</t>
  </si>
  <si>
    <t>INTERDIVISIONAL STUDENT SERVICES</t>
  </si>
  <si>
    <t>NEW ERA SCHOOL</t>
  </si>
  <si>
    <t>527 LOUISE AVENUE</t>
  </si>
  <si>
    <t>LITTLE SASKATCHEWAN SCHOOL</t>
  </si>
  <si>
    <t>BOX 5050</t>
  </si>
  <si>
    <t>GYPSUMVILLE</t>
  </si>
  <si>
    <t>OMIISHOSH MEMORIAL SCHOOL</t>
  </si>
  <si>
    <t>PAUINGASSI FIRST NATION</t>
  </si>
  <si>
    <t>BOX 31</t>
  </si>
  <si>
    <t>PAUINGASSI</t>
  </si>
  <si>
    <t>GRANT PARK HIGH SCHOOL</t>
  </si>
  <si>
    <t>450 NATHANIEL STREET</t>
  </si>
  <si>
    <t>GLADYS COOK EDUCATION CENTRE</t>
  </si>
  <si>
    <t>31 ROUTLEDGE AVE</t>
  </si>
  <si>
    <t>HIDDEN VALLEY SCHOOL</t>
  </si>
  <si>
    <t>HIDDEN VALLEY COLONY</t>
  </si>
  <si>
    <t>SPRUCE WOOD SCHOOL</t>
  </si>
  <si>
    <t>SPRUCE WOOD COLONY</t>
  </si>
  <si>
    <t>MCCREARY SCHOOL</t>
  </si>
  <si>
    <t>BOX 220</t>
  </si>
  <si>
    <t>MCCREARY</t>
  </si>
  <si>
    <t>HENDERSON ELEMENTARY</t>
  </si>
  <si>
    <t>911 BOND STREET</t>
  </si>
  <si>
    <t>GOULTER SCHOOL</t>
  </si>
  <si>
    <t>BOX 1090</t>
  </si>
  <si>
    <t>OAKENWALD SCHOOL</t>
  </si>
  <si>
    <t>666 OAKENWALD AVENUE</t>
  </si>
  <si>
    <t>BOYNE VIEW SCHOOL</t>
  </si>
  <si>
    <t>GENERAL BYNG SCHOOL</t>
  </si>
  <si>
    <t>1250 BEAUMONT STREET</t>
  </si>
  <si>
    <t>ST. MAURICE SCHOOL</t>
  </si>
  <si>
    <t>1639 PEMBINA HIGHWAY</t>
  </si>
  <si>
    <t>COLLÈGE MILES MACDONELL COLLEGIATE</t>
  </si>
  <si>
    <t>757 ROCH STREET</t>
  </si>
  <si>
    <t>KLEEFELD SCHOOL</t>
  </si>
  <si>
    <t>BOX 80</t>
  </si>
  <si>
    <t>KLEEFELD</t>
  </si>
  <si>
    <t>INTERLAKE MENNONITE FELLOWSHIP SCHOOL</t>
  </si>
  <si>
    <t>BOX 388</t>
  </si>
  <si>
    <t>ARBORG</t>
  </si>
  <si>
    <t>OAKVILLE SCHOOL</t>
  </si>
  <si>
    <t>OAKVILLE</t>
  </si>
  <si>
    <t>TREHERNE ELEMENTARY</t>
  </si>
  <si>
    <t>BOX 110</t>
  </si>
  <si>
    <t>TREHERNE</t>
  </si>
  <si>
    <t>COMMUNITY BIBLE FELLOWSHIP CHRISTIAN</t>
  </si>
  <si>
    <t>BOX 1630</t>
  </si>
  <si>
    <t>EBB AND FLOW SCHOOL</t>
  </si>
  <si>
    <t>EBB AND FLOW</t>
  </si>
  <si>
    <t>OUR LADY OF VICTORY SCHOOL</t>
  </si>
  <si>
    <t>249 ARNOLD AVENUE</t>
  </si>
  <si>
    <t>WINNIPEG MENNONITE SCHOOL</t>
  </si>
  <si>
    <t>250 BEDSON STREET</t>
  </si>
  <si>
    <t>ST. CHARLES INTERPAROCHIAL SCHOOL</t>
  </si>
  <si>
    <t>331 ST. CHARLES STREET</t>
  </si>
  <si>
    <t>J. H. BRUNS COLLEGIATE</t>
  </si>
  <si>
    <t>250 LAKEWOOD BOULEVARD</t>
  </si>
  <si>
    <t>SOURIS SCHOOL</t>
  </si>
  <si>
    <t>BOX 639</t>
  </si>
  <si>
    <t>SOURIS</t>
  </si>
  <si>
    <t>WELLINGTON SCHOOL</t>
  </si>
  <si>
    <t>690 BEVERLEY STREET</t>
  </si>
  <si>
    <t>ÉCOLE VOYAGEUR</t>
  </si>
  <si>
    <t>37 VOYAGEUR AVENUE</t>
  </si>
  <si>
    <t>ST. BONIFACE DIOCESAN HIGH SCHOOL</t>
  </si>
  <si>
    <t>282 DUBUC STREET</t>
  </si>
  <si>
    <t>SCOTT BATEMAN MIDDLE SCHOOL</t>
  </si>
  <si>
    <t>272 GRACE LAKE ROAD</t>
  </si>
  <si>
    <t>ÉCOLE VISCOUNT ALEXANDER</t>
  </si>
  <si>
    <t>810, AVENUE WATERFORD</t>
  </si>
  <si>
    <t>R.H.G. BONNYCASTLE SCHOOL</t>
  </si>
  <si>
    <t>1100 CHANCELLOR DRIVE</t>
  </si>
  <si>
    <t>PRINCE EDWARD SCHOOL</t>
  </si>
  <si>
    <t>649 BRAZIER STREET</t>
  </si>
  <si>
    <t>JOHN de GRAFF SCHOOL</t>
  </si>
  <si>
    <t>1020 LOUELDA STREET</t>
  </si>
  <si>
    <t>GILLIS SCHOOL</t>
  </si>
  <si>
    <t>BOX 1</t>
  </si>
  <si>
    <t>TYNDALL</t>
  </si>
  <si>
    <t>ÉCOLE SAINT-EUSTACHE</t>
  </si>
  <si>
    <t>CASE POSTALE 182</t>
  </si>
  <si>
    <t>7 ALLARIE STREET S.</t>
  </si>
  <si>
    <t>ST. EUSTACHE</t>
  </si>
  <si>
    <t>FORT LA REINE SCHOOL</t>
  </si>
  <si>
    <t>36 - 13TH STREET N.W.</t>
  </si>
  <si>
    <t>J. R. REID SCHOOL</t>
  </si>
  <si>
    <t>813 - 26TH STREET</t>
  </si>
  <si>
    <t>MATHESON ISLAND SCHOOL</t>
  </si>
  <si>
    <t>MATHESON ISLAND</t>
  </si>
  <si>
    <t>CARPATHIA SCHOOL</t>
  </si>
  <si>
    <t>300 CARPATHIA ROAD</t>
  </si>
  <si>
    <t>LAIDLAW SCHOOL</t>
  </si>
  <si>
    <t>515 LAIDLAW BOULEVARD</t>
  </si>
  <si>
    <t>IMMANUEL CHRISTIAN SCHOOL</t>
  </si>
  <si>
    <t>215 ROUGEAU AVENUE</t>
  </si>
  <si>
    <t>HAMIOTA ELEMENTARY</t>
  </si>
  <si>
    <t>BOX 752</t>
  </si>
  <si>
    <t>HAMIOTA</t>
  </si>
  <si>
    <t>GRAND RAPIDS SCHOOL</t>
  </si>
  <si>
    <t>GRAND RAPIDS</t>
  </si>
  <si>
    <t>JULIE LINDAL SCHOOL</t>
  </si>
  <si>
    <t>ILFORD</t>
  </si>
  <si>
    <t>WESTON SCHOOL</t>
  </si>
  <si>
    <t>1410 LOGAN AVENUE</t>
  </si>
  <si>
    <t>FORT RICHMOND COLLEGIATE</t>
  </si>
  <si>
    <t>99 KILLARNEY AVENUE</t>
  </si>
  <si>
    <t>GROSSE ISLE SCHOOL</t>
  </si>
  <si>
    <t>GROSSE ISLE</t>
  </si>
  <si>
    <t>LIGHTLY SCHOOL</t>
  </si>
  <si>
    <t>CLEARWATER COLONY</t>
  </si>
  <si>
    <t>BOX 103</t>
  </si>
  <si>
    <t>WESTGATE MENNONITE COLLEGIATE</t>
  </si>
  <si>
    <t>86 WEST GATE</t>
  </si>
  <si>
    <t>COLLÈGE LOUIS-RIEL</t>
  </si>
  <si>
    <t>585, RUE ST- JEAN-BAPTISTE</t>
  </si>
  <si>
    <t>WILLIAM S. PATTERSON SCHOOL</t>
  </si>
  <si>
    <t>CLANDEBOYE</t>
  </si>
  <si>
    <t>ELM CREEK SCHOOL</t>
  </si>
  <si>
    <t>ELM CREEK</t>
  </si>
  <si>
    <t>MAPLE CREEK SCHOOL</t>
  </si>
  <si>
    <t>HAZEL M. KELLINGTON SCHOOL</t>
  </si>
  <si>
    <t>BOX 696</t>
  </si>
  <si>
    <t>NEEPAWA</t>
  </si>
  <si>
    <t>PRINCIPAL SPARLING SCHOOL</t>
  </si>
  <si>
    <t>1150 SHERBURN STREET</t>
  </si>
  <si>
    <t>GOVERNOR SEMPLE SCHOOL</t>
  </si>
  <si>
    <t>150 HARTFORD AVENUE</t>
  </si>
  <si>
    <t>SPRINGFIELD MIDDLE SCHOOL</t>
  </si>
  <si>
    <t>860 CEDAR AVENUE</t>
  </si>
  <si>
    <t>RIVER HEIGHTS SCHOOL</t>
  </si>
  <si>
    <t>1350 GROSVENOR AVENUE</t>
  </si>
  <si>
    <t>ÉCOLE SPRINGFIELD HEIGHTS SCHOOL</t>
  </si>
  <si>
    <t>505 SHARRON BAY</t>
  </si>
  <si>
    <t>SUNCREST COLONY SCHOOL</t>
  </si>
  <si>
    <t>BOX 4</t>
  </si>
  <si>
    <t>TOUROND</t>
  </si>
  <si>
    <t>EVERGREEN SCHOOL DIVISION</t>
  </si>
  <si>
    <t>DR. GEORGE JOHNSON MIDDLE SCHOOL</t>
  </si>
  <si>
    <t>BOX 1170</t>
  </si>
  <si>
    <t>53-3RD AVENUE</t>
  </si>
  <si>
    <t>GIMLI</t>
  </si>
  <si>
    <t>PILOT MOUND SCHOOL</t>
  </si>
  <si>
    <t>BOX 299</t>
  </si>
  <si>
    <t>PILOT MOUND</t>
  </si>
  <si>
    <t>CROCUS PLAINS REGIONAL SECONDARY SCHOOL</t>
  </si>
  <si>
    <t>1930 - 1ST STREET</t>
  </si>
  <si>
    <t>LAKEFRONT SCHOOL</t>
  </si>
  <si>
    <t>CRANE RIVER</t>
  </si>
  <si>
    <t>PRAIRIE CENTRAL ADVENTIST ACADEMY</t>
  </si>
  <si>
    <t>56 GREY STREET</t>
  </si>
  <si>
    <t>GENERAL WOLFE SCHOOL</t>
  </si>
  <si>
    <t>661 BANNING STREET</t>
  </si>
  <si>
    <t>MONTCALM SCHOOL</t>
  </si>
  <si>
    <t>(MAN. ADOL. TREATMENT CENTRE)</t>
  </si>
  <si>
    <t>120 TECUMSEH STREET</t>
  </si>
  <si>
    <t>LINCOLN MIDDLE SCHOOL</t>
  </si>
  <si>
    <t>3180 MCBEY AVENUE</t>
  </si>
  <si>
    <t>NIVERVILLE MIDDLE SCHOOL</t>
  </si>
  <si>
    <t>BOX 188</t>
  </si>
  <si>
    <t>NIVERVILLE</t>
  </si>
  <si>
    <t>WILLERTON SCHOOL</t>
  </si>
  <si>
    <t>SPRINGHILL COLONY</t>
  </si>
  <si>
    <t>BOX 1930</t>
  </si>
  <si>
    <t>ÉCOLE REGENT PARK</t>
  </si>
  <si>
    <t>411, RUE MOROZ</t>
  </si>
  <si>
    <t>PLAINVIEW COLONY SCHOOL</t>
  </si>
  <si>
    <t>PLAINVIEW COLONY</t>
  </si>
  <si>
    <t>ELKHORN</t>
  </si>
  <si>
    <t>GEORGE SAUNDERS MEMORIAL SCHOOL</t>
  </si>
  <si>
    <t>P.O. BOX 255</t>
  </si>
  <si>
    <t>YORK LANDING</t>
  </si>
  <si>
    <t>FAITH ACADEMY</t>
  </si>
  <si>
    <t>437 MATHESON AVE.</t>
  </si>
  <si>
    <t>DAWSON TRAIL SCHOOL</t>
  </si>
  <si>
    <t>425 SENEZ STREET</t>
  </si>
  <si>
    <t>ÉCOLE SAINTE-AGATHE</t>
  </si>
  <si>
    <t>CASE POSTALE 240</t>
  </si>
  <si>
    <t>310, CHEMIN PEMBINA TRAIL</t>
  </si>
  <si>
    <t>SAINTE-AGATHE</t>
  </si>
  <si>
    <t>HOLLAND ELEMENTARY</t>
  </si>
  <si>
    <t>MACKENZIE MIDDLE SCHOOL</t>
  </si>
  <si>
    <t>212 - 1ST STREET N.E.</t>
  </si>
  <si>
    <t>RAPID CITY SCHOOL</t>
  </si>
  <si>
    <t>RAPID CITY</t>
  </si>
  <si>
    <t>BETTY GIBSON SCHOOL</t>
  </si>
  <si>
    <t>701 - 12TH STREET</t>
  </si>
  <si>
    <t>ÉCOLE MACNEILL</t>
  </si>
  <si>
    <t>312, RUE SANDY</t>
  </si>
  <si>
    <t>ANICINABE COMMUNITY SCHOOL</t>
  </si>
  <si>
    <t>BOX 219</t>
  </si>
  <si>
    <t>PINE FALLS</t>
  </si>
  <si>
    <t>GROSVENOR SCHOOL</t>
  </si>
  <si>
    <t>1045 GROSVENOR AVENUE</t>
  </si>
  <si>
    <t>ISAAC NEWTON SCHOOL</t>
  </si>
  <si>
    <t>730 ABERDEEN AVENUE</t>
  </si>
  <si>
    <t>ÉCOLE CHRISTINE-LESPÉRANCE</t>
  </si>
  <si>
    <t>425 JOHN FORSYTH ROAD</t>
  </si>
  <si>
    <t>H. C. AVERY MIDDLE SCHOOL</t>
  </si>
  <si>
    <t>10 MARIGOLD BAY</t>
  </si>
  <si>
    <t>BLUMENFELD SCHOOL</t>
  </si>
  <si>
    <t>BORDER VALLEY UNIT</t>
  </si>
  <si>
    <t>BOX 1510</t>
  </si>
  <si>
    <t>STE. ROSE SCHOOL</t>
  </si>
  <si>
    <t>BOX 129</t>
  </si>
  <si>
    <t>STE ROSE DU LAC</t>
  </si>
  <si>
    <t>GLENWOOD SCHOOL</t>
  </si>
  <si>
    <t>51 BLENHEIM AVENUE</t>
  </si>
  <si>
    <t>HOCHFELD SCHOOL</t>
  </si>
  <si>
    <t>C/O SOUTHWOOD UNIT</t>
  </si>
  <si>
    <t>ST. CLAUDE SCHOOL COMPLEX</t>
  </si>
  <si>
    <t>ST. CLAUDE</t>
  </si>
  <si>
    <t>R. D. PARKER COLLEGIATE</t>
  </si>
  <si>
    <t>272 THOMPSON DRIVE NORTH</t>
  </si>
  <si>
    <t>JOHN TAYLOR COLLEGIATE</t>
  </si>
  <si>
    <t>470 HAMILTON AVENUE</t>
  </si>
  <si>
    <t>WALTER WHYTE SCHOOL</t>
  </si>
  <si>
    <t>BOX 189</t>
  </si>
  <si>
    <t>GRAND MARAIS</t>
  </si>
  <si>
    <t>ROSENFELD ELEMENTARY</t>
  </si>
  <si>
    <t>BOX 33</t>
  </si>
  <si>
    <t>ROSENFELD</t>
  </si>
  <si>
    <t>ROSSER SCHOOL</t>
  </si>
  <si>
    <t>ROSSER</t>
  </si>
  <si>
    <t>MENNONITE COLLEGIATE INSTITUTE</t>
  </si>
  <si>
    <t>466 MARY STREET</t>
  </si>
  <si>
    <t>GRETNA</t>
  </si>
  <si>
    <t>NEW ROSEDALE SCHOOL</t>
  </si>
  <si>
    <t>NEW ROSEDALE COLONY</t>
  </si>
  <si>
    <t>BOX 460</t>
  </si>
  <si>
    <t>WINNIPEGOSIS ELEMENTARY</t>
  </si>
  <si>
    <t>BOX 120</t>
  </si>
  <si>
    <t>WINNIPEGOSIS</t>
  </si>
  <si>
    <t>ÉCOLE SAINT-LAZARE</t>
  </si>
  <si>
    <t>CASE POSTALE 70</t>
  </si>
  <si>
    <t>116, AVENUE CHARTIER EST</t>
  </si>
  <si>
    <t>SAINT-LAZARE</t>
  </si>
  <si>
    <t>RICHLAND SCHOOL</t>
  </si>
  <si>
    <t>RIDGELAND COLONY</t>
  </si>
  <si>
    <t>36111 RICHLAND ROAD</t>
  </si>
  <si>
    <t>STEINBACH REGIONAL SECONDARY</t>
  </si>
  <si>
    <t>190 MCKENZIE AVENUE</t>
  </si>
  <si>
    <t>ROBLIN ELEMENTARY</t>
  </si>
  <si>
    <t>BOX 699</t>
  </si>
  <si>
    <t>WILLIAM WHYTE SCHOOL</t>
  </si>
  <si>
    <t>200 POWERS STREET</t>
  </si>
  <si>
    <t>CRESTVIEW SCHOOL</t>
  </si>
  <si>
    <t>333 MORGAN CRESCENT</t>
  </si>
  <si>
    <t>ÉCOLE EDWARD-SCHREYER SCHOOL</t>
  </si>
  <si>
    <t>P.O. BOX 20</t>
  </si>
  <si>
    <t>85 FIFTH STREET</t>
  </si>
  <si>
    <t>BEAUSEJOUR</t>
  </si>
  <si>
    <t>CENTENNIAL SCHOOL</t>
  </si>
  <si>
    <t>POPLAR POINT COLONY SCHOOL</t>
  </si>
  <si>
    <t>BOX 910</t>
  </si>
  <si>
    <t>RALPH BROWN SCHOOL</t>
  </si>
  <si>
    <t>460 ANDREWS STREET</t>
  </si>
  <si>
    <t>ÉCOLE VARENNES</t>
  </si>
  <si>
    <t>22 AVENUE VARENNES</t>
  </si>
  <si>
    <t>ÉCOLE BIRDS HILL SCHOOL</t>
  </si>
  <si>
    <t>3950 RALEIGH STREET</t>
  </si>
  <si>
    <t>GIMLI HIGH SCHOOL</t>
  </si>
  <si>
    <t>BOX 1260</t>
  </si>
  <si>
    <t>52-7TH AVENUE</t>
  </si>
  <si>
    <t>BIRD'S HILL SCHOOL</t>
  </si>
  <si>
    <t>CLEARVIEW COLONY SCHOOL</t>
  </si>
  <si>
    <t>CLEARVIEW COLONY</t>
  </si>
  <si>
    <t>PRAIRIE MOUNTAIN HIGH SCHOOL</t>
  </si>
  <si>
    <t>SOMERSET</t>
  </si>
  <si>
    <t>EARL OXFORD SCHOOL</t>
  </si>
  <si>
    <t>540 - 18TH STREET</t>
  </si>
  <si>
    <t>MAPLE GROVE COLONY SCHOOL</t>
  </si>
  <si>
    <t>LAUDER</t>
  </si>
  <si>
    <t>NIAKWA PLACE SCHOOL</t>
  </si>
  <si>
    <t>200 PEBBLE BEACH ROAD</t>
  </si>
  <si>
    <t>JAMES NISBET COMMUNITY SCHOOL</t>
  </si>
  <si>
    <t>70 DOUBLEDAY DRIVE</t>
  </si>
  <si>
    <t>MAYFAIR COLONY SCHOOL</t>
  </si>
  <si>
    <t>MAYFAIR COLONY</t>
  </si>
  <si>
    <t>BOX 1438</t>
  </si>
  <si>
    <t>DALHOUSIE SCHOOL</t>
  </si>
  <si>
    <t>262 DALHOUSIE DRIVE</t>
  </si>
  <si>
    <t>MURDOCH MACKAY COLLEGIATE</t>
  </si>
  <si>
    <t>260 REDONDA STREET</t>
  </si>
  <si>
    <t>GLENWAY COLONY SCHOOL</t>
  </si>
  <si>
    <t>GLENWAY COLONY</t>
  </si>
  <si>
    <t>BOX 291</t>
  </si>
  <si>
    <t>DOMINION CITY</t>
  </si>
  <si>
    <t>STONY MOUNTAIN ELEMENTARY</t>
  </si>
  <si>
    <t>STONY MOUNTAIN</t>
  </si>
  <si>
    <t>MELITA SCHOOL</t>
  </si>
  <si>
    <t>BOX 579</t>
  </si>
  <si>
    <t>MELITA</t>
  </si>
  <si>
    <t>KELSEY COMMUNITY SCHOOL</t>
  </si>
  <si>
    <t>BOX 4700</t>
  </si>
  <si>
    <t>ABBALAK THUNDERSWIFT MEMORIAL SCHOOL</t>
  </si>
  <si>
    <t>LITTLE GRAND RAPIDS</t>
  </si>
  <si>
    <t>ÉCOLE SWAN RIVER SOUTH SCHOOL</t>
  </si>
  <si>
    <t>P.O. BOX 1059</t>
  </si>
  <si>
    <t>1015 2ND STREET S.</t>
  </si>
  <si>
    <t>LORD ROBERTS COMMUNITY SCHOOL</t>
  </si>
  <si>
    <t>665 BERESFORD AVENUE</t>
  </si>
  <si>
    <t>RALPH MAYBANK SCHOOL</t>
  </si>
  <si>
    <t>20 DONNELLY STREET</t>
  </si>
  <si>
    <t>ÉCOLE ROBERT ANDREWS MIDDLE SCHOOL</t>
  </si>
  <si>
    <t>3230 MANLIUS STREET</t>
  </si>
  <si>
    <t>WAWANESA SCHOOL</t>
  </si>
  <si>
    <t>ROBERT ANDREWS MIDDLE SCHOOL</t>
  </si>
  <si>
    <t>INKSTER SCHOOL</t>
  </si>
  <si>
    <t>633 INKSTER BOULEVARD</t>
  </si>
  <si>
    <t>WESTDALE JUNIOR HIGH</t>
  </si>
  <si>
    <t>6720 BETSWORTH AVENUE</t>
  </si>
  <si>
    <t>ÉCOLE SAINT-JOACHIM</t>
  </si>
  <si>
    <t>CASE POSTALE 10</t>
  </si>
  <si>
    <t>29, BAIE NORMANDEAU</t>
  </si>
  <si>
    <t>LA BROQUERIE</t>
  </si>
  <si>
    <t>RIVERDALE SCHOOL</t>
  </si>
  <si>
    <t>R.R. #1</t>
  </si>
  <si>
    <t>KENVILLE</t>
  </si>
  <si>
    <t>ISAAC BEAULIEU MEMORIAL</t>
  </si>
  <si>
    <t>MARIUS</t>
  </si>
  <si>
    <t>WAPANOHK COMMUNITY SCHOOL</t>
  </si>
  <si>
    <t>453 PRINCETON DRIVE</t>
  </si>
  <si>
    <t>ÉCOLE GUYOT</t>
  </si>
  <si>
    <t>400, CROISSANT WILLOW LAKE</t>
  </si>
  <si>
    <t>PINE CREEK SCHOOL</t>
  </si>
  <si>
    <t>PINE CREEK COLONY</t>
  </si>
  <si>
    <t>BLACK RIVER ANISHINABE SCHOOL</t>
  </si>
  <si>
    <t>O'HANLEY</t>
  </si>
  <si>
    <t>ÉCOLE NESS</t>
  </si>
  <si>
    <t>3300 NESS AVENUE</t>
  </si>
  <si>
    <t>COLLICUTT SCHOOL</t>
  </si>
  <si>
    <t>75 COTTINGHAM STREET</t>
  </si>
  <si>
    <t>WHITMORE SCHOOL</t>
  </si>
  <si>
    <t>28 SIXTH AVENUE S.W.</t>
  </si>
  <si>
    <t>LONG PLAIN SCHOOL</t>
  </si>
  <si>
    <t>BOX 430</t>
  </si>
  <si>
    <t>OTETISKEWIN KISKINWAMAHTOWEKAMIK</t>
  </si>
  <si>
    <t>NELSON HOUSE</t>
  </si>
  <si>
    <t>ROCK LAKE SCHOOL</t>
  </si>
  <si>
    <t>BOX 69</t>
  </si>
  <si>
    <t>CARTWRIGHT</t>
  </si>
  <si>
    <t>DEERWOOD SCHOOL</t>
  </si>
  <si>
    <t>101 BEAVER CRESCENT</t>
  </si>
  <si>
    <t>WOLSELEY SCHOOL</t>
  </si>
  <si>
    <t>511 CLIFTON STREET</t>
  </si>
  <si>
    <t>ROCKWOOD SCHOOL</t>
  </si>
  <si>
    <t>350 ROCKWOOD STREET</t>
  </si>
  <si>
    <t>WINDSOR SCHOOL</t>
  </si>
  <si>
    <t>80 CUNNINGTON AVENUE</t>
  </si>
  <si>
    <t>ST. GEORGE SCHOOL</t>
  </si>
  <si>
    <t>151 ST. GEORGE ROAD</t>
  </si>
  <si>
    <t>BON HOMME COLONY SCHOOL</t>
  </si>
  <si>
    <t>ARBORG EARLY/MIDDLE YEARS SCHOOL</t>
  </si>
  <si>
    <t>251 DAVID STREET</t>
  </si>
  <si>
    <t>FISHER BRANCH EARLY YEARS SCHOOL</t>
  </si>
  <si>
    <t>BOX 355</t>
  </si>
  <si>
    <t>FISHER BRANCH</t>
  </si>
  <si>
    <t>BIRTLE ELEMENTARY</t>
  </si>
  <si>
    <t>BOX 340</t>
  </si>
  <si>
    <t>RESTON SCHOOL</t>
  </si>
  <si>
    <t>RESTON</t>
  </si>
  <si>
    <t>WESTERN SCHOOL DIVISION</t>
  </si>
  <si>
    <t>MORDEN COLLEGIATE</t>
  </si>
  <si>
    <t>345 - 5TH STREET</t>
  </si>
  <si>
    <t>MORDEN</t>
  </si>
  <si>
    <t>WHITESHELL SCHOOL DISTRICT</t>
  </si>
  <si>
    <t>F. W. GILBERT SCHOOL</t>
  </si>
  <si>
    <t>PINAWA</t>
  </si>
  <si>
    <t>ST. EDWARD'S SCHOOL</t>
  </si>
  <si>
    <t>836 ARLINGTON STREET</t>
  </si>
  <si>
    <t>GREENWAY SCHOOL</t>
  </si>
  <si>
    <t>390 BURNELL STREET</t>
  </si>
  <si>
    <t>ÉCOLE ASSINIBOINE</t>
  </si>
  <si>
    <t>175, CHEMIN WINSTON</t>
  </si>
  <si>
    <t>OMEGA SCHOOL</t>
  </si>
  <si>
    <t>INTERLAKE COLONY</t>
  </si>
  <si>
    <t>BOX 138</t>
  </si>
  <si>
    <t>TEULON</t>
  </si>
  <si>
    <t>CARBERRY COLLEGIATE</t>
  </si>
  <si>
    <t>BOX 518</t>
  </si>
  <si>
    <t>CARBERRY</t>
  </si>
  <si>
    <t>FORT ROUGE SCHOOL</t>
  </si>
  <si>
    <t>115 RIVER AVENUE</t>
  </si>
  <si>
    <t>STONYBROOK MIDDLE SCHOOL</t>
  </si>
  <si>
    <t>77 LUMBER AVENUE</t>
  </si>
  <si>
    <t>GOOD HOPE COLONY SCHOOL</t>
  </si>
  <si>
    <t>GOOD HOPE COLONY</t>
  </si>
  <si>
    <t>BALDUR SCHOOL</t>
  </si>
  <si>
    <t>BALDUR</t>
  </si>
  <si>
    <t>GORDON BELL HIGH SCHOOL</t>
  </si>
  <si>
    <t>3 BORROWMAN PLACE</t>
  </si>
  <si>
    <t>DARWIN SCHOOL</t>
  </si>
  <si>
    <t>175 DARWIN STREET</t>
  </si>
  <si>
    <t>STE. ANNE ELEMENTARY SCHOOL</t>
  </si>
  <si>
    <t>177 ST. ALPHONSE AVENUE</t>
  </si>
  <si>
    <t>WALDHEIM ELEMENTARY</t>
  </si>
  <si>
    <t>BORDER VALLEY ELEMENTARY</t>
  </si>
  <si>
    <t>CRYSTAL CITY EARLY YEARS SCHOOL</t>
  </si>
  <si>
    <t>CRYSTAL CITY</t>
  </si>
  <si>
    <t>MACGREGOR ELEMENTARY</t>
  </si>
  <si>
    <t>151 FOX STREET NORTH</t>
  </si>
  <si>
    <t>MACGREGOR</t>
  </si>
  <si>
    <t>ÉCOLE HARRISON</t>
  </si>
  <si>
    <t>415, AVENUE QUEENS</t>
  </si>
  <si>
    <t>LINWOOD SCHOOL</t>
  </si>
  <si>
    <t>266 LINWOOD STREET</t>
  </si>
  <si>
    <t>STEINBACH CHRISTIAN SCHOOL</t>
  </si>
  <si>
    <t>50 PTH 12 NORTH</t>
  </si>
  <si>
    <t>WILD ROSE SCHOOL</t>
  </si>
  <si>
    <t>33157 ROAD 27E</t>
  </si>
  <si>
    <t>STE. MARIE SCHOOL</t>
  </si>
  <si>
    <t>BRUXELLES</t>
  </si>
  <si>
    <t>LT. COL. BARKER V.C. SCHOOL</t>
  </si>
  <si>
    <t>1516 BOND STREET</t>
  </si>
  <si>
    <t>WASKADA SCHOOL</t>
  </si>
  <si>
    <t>WASKADA</t>
  </si>
  <si>
    <t>RIVER ELM SCHOOL</t>
  </si>
  <si>
    <t>500 RIVERTON AVENUE</t>
  </si>
  <si>
    <t>ÉCOLE MUNROE MIDDLE SCHOOL</t>
  </si>
  <si>
    <t>405 MUNROE AVENUE</t>
  </si>
  <si>
    <t>BOX 136</t>
  </si>
  <si>
    <t>ELMA</t>
  </si>
  <si>
    <t>MACGREGOR COLLEGIATE</t>
  </si>
  <si>
    <t>150 FOX STREET NORTH</t>
  </si>
  <si>
    <t>ATHLONE SCHOOL</t>
  </si>
  <si>
    <t>110 ATHLONE DRIVE</t>
  </si>
  <si>
    <t>BRUCE MIDDLE SCHOOL</t>
  </si>
  <si>
    <t>333 BOOTH DRIVE</t>
  </si>
  <si>
    <t>VICTOR MAGER SCHOOL</t>
  </si>
  <si>
    <t>81 BELIVEAU ROAD</t>
  </si>
  <si>
    <t>CRYSTAL SPRINGS SCHOOL</t>
  </si>
  <si>
    <t>STE. AGATHE</t>
  </si>
  <si>
    <t>MINTO SCHOOL</t>
  </si>
  <si>
    <t>BOX 174</t>
  </si>
  <si>
    <t>MINTO</t>
  </si>
  <si>
    <t>ROYAL SCHOOL</t>
  </si>
  <si>
    <t>450 LAXDAL ROAD</t>
  </si>
  <si>
    <t>COLLÈGE SAINT-NORBERT COLLEGIATE</t>
  </si>
  <si>
    <t>870 STE. THERESE AVENUE</t>
  </si>
  <si>
    <t>ST. NORBERT</t>
  </si>
  <si>
    <t>ELKHORN SCHOOL</t>
  </si>
  <si>
    <t>ST. MARY'S ACADEMY</t>
  </si>
  <si>
    <t>550 WELLINGTON CRESCENT</t>
  </si>
  <si>
    <t>LUXTON SCHOOL</t>
  </si>
  <si>
    <t>111 POLSON AVENUE</t>
  </si>
  <si>
    <t>VICTORIA-ALBERT SCHOOL</t>
  </si>
  <si>
    <t>110 ELLEN STREET</t>
  </si>
  <si>
    <t>CHRIST THE KING SCHOOL</t>
  </si>
  <si>
    <t>12 LENNOX AVENUE</t>
  </si>
  <si>
    <t>19 CENTENNIAL AVENUE</t>
  </si>
  <si>
    <t>SPRINGFIELD COLLEGIATE</t>
  </si>
  <si>
    <t>841 CEDAR AVENUE</t>
  </si>
  <si>
    <t>SMITH-JACKSON SCHOOL</t>
  </si>
  <si>
    <t>701 FIRST STREET S.E.</t>
  </si>
  <si>
    <t>BENITO SCHOOL</t>
  </si>
  <si>
    <t>BENITO</t>
  </si>
  <si>
    <t>SIOUX VALLEY SCHOOL</t>
  </si>
  <si>
    <t>BOX 99</t>
  </si>
  <si>
    <t>GRISWOLD</t>
  </si>
  <si>
    <t>STRATHCONA SCHOOL</t>
  </si>
  <si>
    <t>233 MCKENZIE STREET</t>
  </si>
  <si>
    <t>ÉCOLE HENRI-BERGERON</t>
  </si>
  <si>
    <t>363, CROISSANT ENFIELD</t>
  </si>
  <si>
    <t>TEULON ELEMENTARY</t>
  </si>
  <si>
    <t>BOX 143</t>
  </si>
  <si>
    <t>WESTWOOD ELEMENTARY</t>
  </si>
  <si>
    <t>46 MALLARD CRESCENT</t>
  </si>
  <si>
    <t>GLADSTONE SCHOOL</t>
  </si>
  <si>
    <t>500 GERTRUDE AVENUE</t>
  </si>
  <si>
    <t>WINNIPEG ADULT EDUCATION CENTRE</t>
  </si>
  <si>
    <t>310 VAUGHAN STREET</t>
  </si>
  <si>
    <t>PRAIRIE SUNRISE SCHOOL</t>
  </si>
  <si>
    <t>10 RYERSON AVENUE</t>
  </si>
  <si>
    <t>MINNEDOSA COLLEGIATE</t>
  </si>
  <si>
    <t>BOX 1230</t>
  </si>
  <si>
    <t>SAGKEENG CONSOLIDATED SCHOOL</t>
  </si>
  <si>
    <t>BOX 1610</t>
  </si>
  <si>
    <t>STEVENSON SCHOOL</t>
  </si>
  <si>
    <t>1777 SILVER AVENUE</t>
  </si>
  <si>
    <t>WEST ST. PAUL SCHOOL</t>
  </si>
  <si>
    <t>3740 MAIN STREET</t>
  </si>
  <si>
    <t>WEST ST. PAUL</t>
  </si>
  <si>
    <t>LAKE CENTRE MENNONITE FELLOWSHIP SCH.</t>
  </si>
  <si>
    <t>BOX 838</t>
  </si>
  <si>
    <t>ÉCOLE DIEPPE</t>
  </si>
  <si>
    <t>530, CHEMIN DIEPPE</t>
  </si>
  <si>
    <t>WESTGROVE SCHOOL</t>
  </si>
  <si>
    <t>50 WESTGROVE WAY</t>
  </si>
  <si>
    <t>SOUTHWOOD SCHOOL</t>
  </si>
  <si>
    <t>155 BARKMAN AVENUE</t>
  </si>
  <si>
    <t>MIAMI SCHOOL</t>
  </si>
  <si>
    <t>MIAMI</t>
  </si>
  <si>
    <t>MINEGOZIIBE ANISHINABE SCHOOL</t>
  </si>
  <si>
    <t>CAMPERVILLE</t>
  </si>
  <si>
    <t>HEDGES MIDDLE SCHOOL</t>
  </si>
  <si>
    <t>369 FAIRLANE AVENUE</t>
  </si>
  <si>
    <t>HAMPSTEAD SCHOOL</t>
  </si>
  <si>
    <t>920 HAMPSTEAD AVENUE</t>
  </si>
  <si>
    <t>BOISSEVAIN SCHOOL</t>
  </si>
  <si>
    <t>BOX 1030</t>
  </si>
  <si>
    <t>BOISSEVAIN</t>
  </si>
  <si>
    <t>BROCHET SCHOOL</t>
  </si>
  <si>
    <t>BROCHET</t>
  </si>
  <si>
    <t>IMMACULATE HEART OF MARY SCHOOL</t>
  </si>
  <si>
    <t>650 FLORA AVENUE</t>
  </si>
  <si>
    <t>BROOKLANDS SCHOOL</t>
  </si>
  <si>
    <t>1950 PACIFIC AVENUE W</t>
  </si>
  <si>
    <t>COUNTRY VIEW SCHOOL</t>
  </si>
  <si>
    <t>32123 35 ROAD NORTH</t>
  </si>
  <si>
    <t>MITCHELL</t>
  </si>
  <si>
    <t>HURON COLONY SCHOOL</t>
  </si>
  <si>
    <t>BOX 329</t>
  </si>
  <si>
    <t>FRONTIER MOSAKAHIKEN SCHOOL</t>
  </si>
  <si>
    <t>MOOSE LAKE</t>
  </si>
  <si>
    <t>SAGKEENG ANICINABE HIGH SCHOOL</t>
  </si>
  <si>
    <t>GLENLAWN COLLEGIATE</t>
  </si>
  <si>
    <t>770 ST. MARY'S ROAD</t>
  </si>
  <si>
    <t>HAZELRIDGE SCHOOL</t>
  </si>
  <si>
    <t>38 MYRTLE STREET</t>
  </si>
  <si>
    <t>COOKS CREEK</t>
  </si>
  <si>
    <t>ÉCOLE WEST PARK SCHOOL</t>
  </si>
  <si>
    <t>83 - 3RD STREET  N.W.</t>
  </si>
  <si>
    <t>ALTONA</t>
  </si>
  <si>
    <t>PRAIRIE VIEW SCHOOL</t>
  </si>
  <si>
    <t>BOX 117</t>
  </si>
  <si>
    <t>ROSENORT</t>
  </si>
  <si>
    <t>MINITONAS SCHOOL</t>
  </si>
  <si>
    <t>MINITONAS</t>
  </si>
  <si>
    <t>BALMORAL HALL SCHOOL</t>
  </si>
  <si>
    <t>630 WESTMINSTER AVENUE</t>
  </si>
  <si>
    <t>SARGENT PARK SCHOOL</t>
  </si>
  <si>
    <t>2 SARGENT PARK PLACE</t>
  </si>
  <si>
    <t>ÉCOLE JOHN HENDERSON MIDDLE SCHOOL</t>
  </si>
  <si>
    <t>930 BRAZIER STREET</t>
  </si>
  <si>
    <t>INGLESIDE SCHOOL</t>
  </si>
  <si>
    <t>GRANDE COLONY (OAKVILLE)</t>
  </si>
  <si>
    <t>CLIFTON SCHOOL</t>
  </si>
  <si>
    <t>1070 CLIFTON STREET</t>
  </si>
  <si>
    <t>MARION SCHOOL</t>
  </si>
  <si>
    <t>619 DESMEURONS STREET</t>
  </si>
  <si>
    <t>J. R. WALKOF ELEMENTARY</t>
  </si>
  <si>
    <t>800 SOUTHVIEW DRIVE</t>
  </si>
  <si>
    <t>ROSSBURN COLLEGIATE</t>
  </si>
  <si>
    <t>ROSSBURN</t>
  </si>
  <si>
    <t>R.B. RUSSELL VOCATIONAL SCHOOL</t>
  </si>
  <si>
    <t>364 DUFFERIN AVENUE</t>
  </si>
  <si>
    <t>ÉCOLE BANNATYNE</t>
  </si>
  <si>
    <t>363, PROMENADE THOMPSON</t>
  </si>
  <si>
    <t>HOLY CROSS SCHOOL</t>
  </si>
  <si>
    <t>300 DUBUC STREET</t>
  </si>
  <si>
    <t>SHEVCHENKO SCHOOL</t>
  </si>
  <si>
    <t>VITA</t>
  </si>
  <si>
    <t>PRAIRIE MOUNTAIN ELEMENTARY SCHOOL</t>
  </si>
  <si>
    <t>P.O. BOX 340</t>
  </si>
  <si>
    <t>4 - 4TH STREET N.</t>
  </si>
  <si>
    <t>HAMIOTA COLLEGIATE</t>
  </si>
  <si>
    <t>BOX 200</t>
  </si>
  <si>
    <t>WAYWAYSEECAPPO COMMUNITY SCHOOL</t>
  </si>
  <si>
    <t>BOX 9</t>
  </si>
  <si>
    <t>WAYWAYSEECAPPO</t>
  </si>
  <si>
    <t>JOHN PRITCHARD SCHOOL</t>
  </si>
  <si>
    <t>1490 HENDERSON HIGHWAY</t>
  </si>
  <si>
    <t>ÉCOLE/COLLÈGE RÉGIONAL GABRIELLE-ROY</t>
  </si>
  <si>
    <t>310 A, CHEMIN LAMOUREUX</t>
  </si>
  <si>
    <t>ST. LAURENT SCHOOL</t>
  </si>
  <si>
    <t>447 VETERAN'S MEMORIAL ROAD</t>
  </si>
  <si>
    <t>ST. LAURENT</t>
  </si>
  <si>
    <t>EVERGREEN COLONY SCHOOL</t>
  </si>
  <si>
    <t>EVERGREEN COLONY</t>
  </si>
  <si>
    <t>BOX 297</t>
  </si>
  <si>
    <t>TANNER'S CROSSING SCHOOL</t>
  </si>
  <si>
    <t>BOX 1110</t>
  </si>
  <si>
    <t>ST. GERARD SCHOOL</t>
  </si>
  <si>
    <t>40 FOSTER STREET</t>
  </si>
  <si>
    <t>COLLÈGE GARDEN CITY COLLEGIATE</t>
  </si>
  <si>
    <t>711 JEFFERSON AVENUE</t>
  </si>
  <si>
    <t>GARDEN VALLEY COLLEGIATE</t>
  </si>
  <si>
    <t>736 MAIN STREET</t>
  </si>
  <si>
    <t>SHOAL LAKE SCHOOL</t>
  </si>
  <si>
    <t>SHOAL LAKE</t>
  </si>
  <si>
    <t>VIRDEN JUNIOR HIGH</t>
  </si>
  <si>
    <t>ISAAC BROCK SCHOOL</t>
  </si>
  <si>
    <t>1265 BARRATT AVENUE</t>
  </si>
  <si>
    <t>MANITOBA SCHOOL FOR THE DEAF</t>
  </si>
  <si>
    <t>242 STRADFORD STREET</t>
  </si>
  <si>
    <t>LAVALLEE SCHOOL</t>
  </si>
  <si>
    <t>505 ST. ANNE'S ROAD</t>
  </si>
  <si>
    <t>ROCK LAKE COLONY</t>
  </si>
  <si>
    <t>BOX 158</t>
  </si>
  <si>
    <t>NEEPAWA AREA COLLEGIATE</t>
  </si>
  <si>
    <t>RIVERBEND COLONY SCHOOL</t>
  </si>
  <si>
    <t>RIVERBEND COLONY</t>
  </si>
  <si>
    <t>BOX 344</t>
  </si>
  <si>
    <t>WINNIPEGOSIS COLLEGIATE</t>
  </si>
  <si>
    <t>SWAN VALLEY REGIONAL SECONDARY SCHOOL</t>
  </si>
  <si>
    <t>P.O. BOX 5000</t>
  </si>
  <si>
    <t>1483 3RD STREET NORTH</t>
  </si>
  <si>
    <t>ROSENORT SCHOOL</t>
  </si>
  <si>
    <t>AIRPORT COLONY SCHOOL</t>
  </si>
  <si>
    <t>P.O. BOX 967</t>
  </si>
  <si>
    <t>ROLAND ELEMENTARY</t>
  </si>
  <si>
    <t>BOX 93</t>
  </si>
  <si>
    <t>ROLAND</t>
  </si>
  <si>
    <t>GOOSE LAKE HIGH</t>
  </si>
  <si>
    <t>BOX 759</t>
  </si>
  <si>
    <t>ARBORG COLLEGIATE</t>
  </si>
  <si>
    <t>461 ST. PETER STREET</t>
  </si>
  <si>
    <t>DR. D. W. PENNER SCHOOL</t>
  </si>
  <si>
    <t>121 HAZELWOOD CRESCENT</t>
  </si>
  <si>
    <t>SOUTH OAKS ELEMENTARY</t>
  </si>
  <si>
    <t>BOX 550</t>
  </si>
  <si>
    <t>GRUNTHAL</t>
  </si>
  <si>
    <t>MANITOU ELEMENTARY</t>
  </si>
  <si>
    <t>BOX 66</t>
  </si>
  <si>
    <t>ST. AUGUSTINE SCHOOL</t>
  </si>
  <si>
    <t>330 3RD ST</t>
  </si>
  <si>
    <t>DELORAINE SCHOOL</t>
  </si>
  <si>
    <t>BOX 448</t>
  </si>
  <si>
    <t>DELORAINE</t>
  </si>
  <si>
    <t>CRANBERRY PORTAGE ELEMENTARY</t>
  </si>
  <si>
    <t>CRANBERRY PORTAGE</t>
  </si>
  <si>
    <t>LAKEWOOD SCHOOL</t>
  </si>
  <si>
    <t>55 KAY CRESCENT</t>
  </si>
  <si>
    <t>MAPLETON SCHOOL</t>
  </si>
  <si>
    <t>112 CALDER ROAD</t>
  </si>
  <si>
    <t>WILLOW GROVE SCHOOL</t>
  </si>
  <si>
    <t>RICHER SCHOOL</t>
  </si>
  <si>
    <t>43 DAWSON ROAD</t>
  </si>
  <si>
    <t>RICHER</t>
  </si>
  <si>
    <t>WINNIPEG BEACH SCHOOL</t>
  </si>
  <si>
    <t>WINNIPEG BEACH</t>
  </si>
  <si>
    <t>RIVERVIEW SCHOOL</t>
  </si>
  <si>
    <t>1105 LOUISE AVENUE EAST</t>
  </si>
  <si>
    <t>RIVERHEIGHTS SCHOOL</t>
  </si>
  <si>
    <t>32 E FOTHERINGHAM DRIVE</t>
  </si>
  <si>
    <t>THICKET PORTAGE SCHOOL</t>
  </si>
  <si>
    <t>THICKET PORTAGE</t>
  </si>
  <si>
    <t>ST. JOHN'S HIGH SCHOOL</t>
  </si>
  <si>
    <t>401 CHURCH AVENUE</t>
  </si>
  <si>
    <t>WINDSOR PARK COLLEGIATE</t>
  </si>
  <si>
    <t>1015 COTTONWOOD ROAD</t>
  </si>
  <si>
    <t>ÉCOLE CRANE</t>
  </si>
  <si>
    <t>888, AVENUE CRANE</t>
  </si>
  <si>
    <t>ÉCOLE SAINTE-ANNE IMMERSION</t>
  </si>
  <si>
    <t>167, AVENUE ST-ALPHONSE</t>
  </si>
  <si>
    <t>KELSEY SCHOOL</t>
  </si>
  <si>
    <t>BOX 82</t>
  </si>
  <si>
    <t>INWOOD SCHOOL</t>
  </si>
  <si>
    <t>INWOOD</t>
  </si>
  <si>
    <t>ALONSA SCHOOL</t>
  </si>
  <si>
    <t>BOX 6</t>
  </si>
  <si>
    <t>ALONSA</t>
  </si>
  <si>
    <t>PIERSON SCHOOL</t>
  </si>
  <si>
    <t>PIERSON</t>
  </si>
  <si>
    <t>MARY DUNCAN SCHOOL</t>
  </si>
  <si>
    <t>ST. AMANT SCHOOL</t>
  </si>
  <si>
    <t>440 RIVER ROAD</t>
  </si>
  <si>
    <t>ANGUS MCKAY SCHOOL</t>
  </si>
  <si>
    <t>850 WOODVALE STREET</t>
  </si>
  <si>
    <t>ÉCOLE SAINT-NORBERT IMMERSION</t>
  </si>
  <si>
    <t>900, AVENUE SAINTE-THÉRÈSE</t>
  </si>
  <si>
    <t>GRASS RIVER SCHOOL</t>
  </si>
  <si>
    <t>GRASS RIVER COLONY</t>
  </si>
  <si>
    <t>HUGH JOHN MACDONALD SCHOOL</t>
  </si>
  <si>
    <t>567 BANNATYNE AVENUE</t>
  </si>
  <si>
    <t>ÉCOLE SIR WILLIAM OSLER</t>
  </si>
  <si>
    <t>1600 GRANT AVENUE</t>
  </si>
  <si>
    <t>GOLDEN GATE MIDDLE SCHOOL</t>
  </si>
  <si>
    <t>330 BRUCE AVENUE</t>
  </si>
  <si>
    <t>LINDEN LANES SCHOOL</t>
  </si>
  <si>
    <t>49 SILVER BIRCH DRIVE</t>
  </si>
  <si>
    <t>ÉCOLE ST. ADOLPHE SCHOOL</t>
  </si>
  <si>
    <t>444 LA SEINE STREET</t>
  </si>
  <si>
    <t>ST. ADOLPHE</t>
  </si>
  <si>
    <t>STARBUCK SCHOOL</t>
  </si>
  <si>
    <t>CRESCENTVIEW SCHOOL</t>
  </si>
  <si>
    <t>751 CRESCENT ROAD EAST</t>
  </si>
  <si>
    <t>FAIRHOLME COLONY SCHOOL</t>
  </si>
  <si>
    <t>FAIRHOLME COLONY</t>
  </si>
  <si>
    <t>RIVERS ELEMENTARY</t>
  </si>
  <si>
    <t>BOX 610</t>
  </si>
  <si>
    <t>RIVERS</t>
  </si>
  <si>
    <t>ÉCOLE SAINT-AVILA</t>
  </si>
  <si>
    <t>633, AVENUE PATRICIA</t>
  </si>
  <si>
    <t>ELWICK COMMUNITY SCHOOL</t>
  </si>
  <si>
    <t>30 MABERLEY ROAD</t>
  </si>
  <si>
    <t>ST. ANDREWS SCHOOL</t>
  </si>
  <si>
    <t>8 ST. ANDREWS ROAD</t>
  </si>
  <si>
    <t>ST. ANDREWS</t>
  </si>
  <si>
    <t>LORD SELKIRK REGIONAL SECONDARY</t>
  </si>
  <si>
    <t>221 MERCY STREET</t>
  </si>
  <si>
    <t>MAXWELL COLONY SCHOOL</t>
  </si>
  <si>
    <t>BOX 210</t>
  </si>
  <si>
    <t>CARTIER</t>
  </si>
  <si>
    <t>WEST VALLEY SCHOOL</t>
  </si>
  <si>
    <t>PEMBINA COLONY</t>
  </si>
  <si>
    <t>BOX 38</t>
  </si>
  <si>
    <t>DARLINGFORD</t>
  </si>
  <si>
    <t>SANDY BANK SCHOOL</t>
  </si>
  <si>
    <t>CYPRESS RIVER COLONY</t>
  </si>
  <si>
    <t>CYPRESS RIVER</t>
  </si>
  <si>
    <t>R. J. WAUGH ELEMENTARY</t>
  </si>
  <si>
    <t>ÉCOLE SECONDAIRE SISLER HIGH</t>
  </si>
  <si>
    <t>1360 REDWOOD AVENUE</t>
  </si>
  <si>
    <t>ÉCOLE POINTE-DES-CHÊNES</t>
  </si>
  <si>
    <t>90, CHEMIN ARENA</t>
  </si>
  <si>
    <t>SAINTE-ANNE</t>
  </si>
  <si>
    <t>ARBORGATE SCHOOL</t>
  </si>
  <si>
    <t>PO BOX 40</t>
  </si>
  <si>
    <t>71 NORMANDEAU BAY</t>
  </si>
  <si>
    <t>TEULON COLLEGIATE</t>
  </si>
  <si>
    <t>HOLY GHOST SCHOOL</t>
  </si>
  <si>
    <t>319 SELKIRK AVENUE</t>
  </si>
  <si>
    <t>TYNDALL PARK COMMUNITY SCHOOL</t>
  </si>
  <si>
    <t>2221 KING EDWARD STREET</t>
  </si>
  <si>
    <t>SANSOME SCHOOL</t>
  </si>
  <si>
    <t>181 SANSOME AVENUE</t>
  </si>
  <si>
    <t>LOCKPORT MIDDLE SCHOOL</t>
  </si>
  <si>
    <t>129 LOCKPORT ROAD</t>
  </si>
  <si>
    <t>LOCKPORT</t>
  </si>
  <si>
    <t>ROSEAU VALLEY SCHOOL</t>
  </si>
  <si>
    <t>BOX 176</t>
  </si>
  <si>
    <t>LOCKPORT SCHOOL</t>
  </si>
  <si>
    <t>KING GEORGE SCHOOL</t>
  </si>
  <si>
    <t>535 PARK STREET</t>
  </si>
  <si>
    <t>POLSON SCHOOL</t>
  </si>
  <si>
    <t>491 MUNROE AVENUE</t>
  </si>
  <si>
    <t>JOHN W. GUNN MIDDLE SCHOOL</t>
  </si>
  <si>
    <t>351 HAROLD AVENUE WEST</t>
  </si>
  <si>
    <t>KENT ROAD SCHOOL</t>
  </si>
  <si>
    <t>361 KENT ROAD</t>
  </si>
  <si>
    <t>GILBERT PLAINS ELEMENTARY</t>
  </si>
  <si>
    <t>BOX 397</t>
  </si>
  <si>
    <t>GILBERT PLAINS</t>
  </si>
  <si>
    <t>MANTO SIPI CREE NATION SCHOOL</t>
  </si>
  <si>
    <t>GOD'S RIVER</t>
  </si>
  <si>
    <t>VICTOR H.L. WYATT SCHOOL</t>
  </si>
  <si>
    <t>485 MEADOWOOD DRIVE</t>
  </si>
  <si>
    <t>MORWEENA CHRISTIAN SCHOOL</t>
  </si>
  <si>
    <t>ÉCOLE RÉGIONALE NOTRE-DAME</t>
  </si>
  <si>
    <t>CASE POSTALE 250</t>
  </si>
  <si>
    <t>45, AVENUE NOTRE-DAME OUEST</t>
  </si>
  <si>
    <t>N.-D.-DE-LOURDES</t>
  </si>
  <si>
    <t>KOLA SCHOOL</t>
  </si>
  <si>
    <t>BOX 312</t>
  </si>
  <si>
    <t>KOLA</t>
  </si>
  <si>
    <t>QUEENSTON SCHOOL</t>
  </si>
  <si>
    <t>245 QUEENSTON STREET</t>
  </si>
  <si>
    <t>BEAUMONT SCHOOL</t>
  </si>
  <si>
    <t>5880 BETSWORTH AVENUE</t>
  </si>
  <si>
    <t>ÉCOLE POWERVIEW SCHOOL</t>
  </si>
  <si>
    <t>P.O. BOX 157</t>
  </si>
  <si>
    <t>23 VINCENT AVENUE</t>
  </si>
  <si>
    <t>POWERVIEW</t>
  </si>
  <si>
    <t>GLENDALE SCHOOL</t>
  </si>
  <si>
    <t>HILLSIDE COLONY</t>
  </si>
  <si>
    <t>JUSTICE</t>
  </si>
  <si>
    <t>BERENS RIVER SCHOOL</t>
  </si>
  <si>
    <t>BERENS RIVER</t>
  </si>
  <si>
    <t>WANIPIGOW SCHOOL</t>
  </si>
  <si>
    <t>BOX 2569</t>
  </si>
  <si>
    <t>WANIPIGOW</t>
  </si>
  <si>
    <t>MEL JOHNSON SCHOOL</t>
  </si>
  <si>
    <t>WABOWDEN</t>
  </si>
  <si>
    <t>JUNIPER SCHOOL</t>
  </si>
  <si>
    <t>306 JUNIPER DRIVE</t>
  </si>
  <si>
    <t>NORQUAY SCHOOL</t>
  </si>
  <si>
    <t>132 LUSTED AVENUE</t>
  </si>
  <si>
    <t>RADISSON SCHOOL</t>
  </si>
  <si>
    <t>1105 WINONA STREET</t>
  </si>
  <si>
    <t>STEVENSON ISLAND SCHOOL</t>
  </si>
  <si>
    <t>STEVENSON ISLAND</t>
  </si>
  <si>
    <t>UNIVERSITY OF WINNIPEG COLLEGIATE</t>
  </si>
  <si>
    <t>515 PORTAGE AVENUE</t>
  </si>
  <si>
    <t>OAK PARK HIGH</t>
  </si>
  <si>
    <t>820 CHARLESWOOD ROAD</t>
  </si>
  <si>
    <t>SPRINGWELL SCHOOL</t>
  </si>
  <si>
    <t>BRIGHTSTONE COLONY</t>
  </si>
  <si>
    <t>BOX 880, RR1</t>
  </si>
  <si>
    <t>GREEN VALLEY SCHOOL</t>
  </si>
  <si>
    <t>BOX 29</t>
  </si>
  <si>
    <t>LORD NELSON SCHOOL</t>
  </si>
  <si>
    <t>820 MCPHILLIPS STREET</t>
  </si>
  <si>
    <t>PETIT CASIMIR MEMORIAL SCHOOL</t>
  </si>
  <si>
    <t>P.O. BOX 60</t>
  </si>
  <si>
    <t>LAC BROCHET</t>
  </si>
  <si>
    <t>POPLAR RIVER SCHOOL</t>
  </si>
  <si>
    <t>NEGGINAN P.O. 120</t>
  </si>
  <si>
    <t>NEGGINAN</t>
  </si>
  <si>
    <t>WHITEMOUTH SCHOOL</t>
  </si>
  <si>
    <t>BOX 187</t>
  </si>
  <si>
    <t>WHITEMOUTH</t>
  </si>
  <si>
    <t>VALLEYVIEW CENTENNIAL SCHOOL</t>
  </si>
  <si>
    <t>65 WHILLIER DRIVE</t>
  </si>
  <si>
    <t>DANIEL MCINTYRE COLLEGIATE INSTITUTE</t>
  </si>
  <si>
    <t>720 ALVERSTONE STREET</t>
  </si>
  <si>
    <t>ÉCOLE ÎLE-DES-CHÊNES SCHOOL</t>
  </si>
  <si>
    <t>BOX 520</t>
  </si>
  <si>
    <t>455 D'AUTEUIL STREET</t>
  </si>
  <si>
    <t>BRENNAN SCHOOL</t>
  </si>
  <si>
    <t>ELM RIVER COLONY-NEWTON SIDING</t>
  </si>
  <si>
    <t>BINSCARTH ELEMENTARY</t>
  </si>
  <si>
    <t>BINSCARTH</t>
  </si>
  <si>
    <t>MEADOWS SCHOOL</t>
  </si>
  <si>
    <t>1220 - 22ND STREET</t>
  </si>
  <si>
    <t>BURNTWOOD ELEMENTARY</t>
  </si>
  <si>
    <t>103 ARCTIC DRIVE</t>
  </si>
  <si>
    <t>ÉCOLE NEIL CAMPBELL SCHOOL</t>
  </si>
  <si>
    <t>845 GOLSPIE STREET</t>
  </si>
  <si>
    <t>WARREN ELEMENTARY</t>
  </si>
  <si>
    <t>WARREN</t>
  </si>
  <si>
    <t>OAK LAKE COMMUNITY SCHOOL</t>
  </si>
  <si>
    <t>BOX 7</t>
  </si>
  <si>
    <t>OAK LAKE</t>
  </si>
  <si>
    <t>COLLÈGE CHURCHILL HIGH SCHOOL</t>
  </si>
  <si>
    <t>510 HAY STREET</t>
  </si>
  <si>
    <t>PARC LA SALLE SCHOOL</t>
  </si>
  <si>
    <t>190 HOUDE DRIVE</t>
  </si>
  <si>
    <t>PLUM COULEE SCHOOL</t>
  </si>
  <si>
    <t>ROBERTSON SCHOOL</t>
  </si>
  <si>
    <t>550 ROBERTSON STREET</t>
  </si>
  <si>
    <t>ÉCOLE PARKSIDE SCHOOL</t>
  </si>
  <si>
    <t>155 - 5TH STREET N.W.</t>
  </si>
  <si>
    <t>ROSEDALE COLONY SCHOOL</t>
  </si>
  <si>
    <t>ELTON COLLEGIATE</t>
  </si>
  <si>
    <t>205 HILLMAN AVENUE</t>
  </si>
  <si>
    <t>FORREST</t>
  </si>
  <si>
    <t>MARGARET BARBOUR COLLEGIATE INSTITUTE</t>
  </si>
  <si>
    <t>429 SMITH AVENUE</t>
  </si>
  <si>
    <t>PLUMAS ELEMENTARY</t>
  </si>
  <si>
    <t>PLUMAS</t>
  </si>
  <si>
    <t>MAJOR PRATT SCHOOL</t>
  </si>
  <si>
    <t>RUSSELL</t>
  </si>
  <si>
    <t>DEERBOINE COLONY SCHOOL</t>
  </si>
  <si>
    <t>DEERBOINE COLONY</t>
  </si>
  <si>
    <t>ST. JOHN BREBEUF SCHOOL</t>
  </si>
  <si>
    <t>605 RENFREW STREET</t>
  </si>
  <si>
    <t>ÉCOLE ELMWOOD SCHOOL</t>
  </si>
  <si>
    <t>27 - 4TH STREET S.W.</t>
  </si>
  <si>
    <t>AUSTIN CHRISTIAN ACADEMY</t>
  </si>
  <si>
    <t>RIVERSIDE COLONY SCHOOL</t>
  </si>
  <si>
    <t>RIVERSIDE COLONY</t>
  </si>
  <si>
    <t>BOX 278</t>
  </si>
  <si>
    <t>ARDEN</t>
  </si>
  <si>
    <t>GRANDVIEW SCHOOL</t>
  </si>
  <si>
    <t>RUTH BETTS COMMUNITY SCHOOL</t>
  </si>
  <si>
    <t>9 TERRACE AVENUE</t>
  </si>
  <si>
    <t>JOE A. ROSS SCHOOL</t>
  </si>
  <si>
    <t>OPASKWAYAK EDUCATION AUTHORITY</t>
  </si>
  <si>
    <t>BOX 10160</t>
  </si>
  <si>
    <t>OPASKWAYAK</t>
  </si>
  <si>
    <t>MAPLE LEAF SCHOOL</t>
  </si>
  <si>
    <t>251 MCIVOR AVENUE</t>
  </si>
  <si>
    <t>PRINCESS MARGARET SCHOOL</t>
  </si>
  <si>
    <t>367 HAWTHORNE AVENUE</t>
  </si>
  <si>
    <t>ÉCOLE LANSDOWNE</t>
  </si>
  <si>
    <t>715, RUE WIGINTON</t>
  </si>
  <si>
    <t>MONTROSE SCHOOL</t>
  </si>
  <si>
    <t>691 MONTROSE STREET</t>
  </si>
  <si>
    <t>SHERWOOD SCHOOL</t>
  </si>
  <si>
    <t>509 GREY STREET</t>
  </si>
  <si>
    <t>DONWOOD SCHOOL</t>
  </si>
  <si>
    <t>400 DONWOOD DRIVE</t>
  </si>
  <si>
    <t>EMERSON SCHOOL</t>
  </si>
  <si>
    <t>323 EMERSON STREET</t>
  </si>
  <si>
    <t>ÉCOLE BEAUSÉJOUR EARLY YEARS</t>
  </si>
  <si>
    <t>P.O. BOX 869</t>
  </si>
  <si>
    <t>900 JAMES AVENUE</t>
  </si>
  <si>
    <t>IBERVILLE COLONY SCHOOL</t>
  </si>
  <si>
    <t>BRANT-ARGYLE SCHOOL</t>
  </si>
  <si>
    <t>GLADSTONE ELEMENTARY</t>
  </si>
  <si>
    <t>BOX 690</t>
  </si>
  <si>
    <t>GLADSTONE</t>
  </si>
  <si>
    <t>BEAVERLODGE SCHOOL</t>
  </si>
  <si>
    <t>6691 RANNOCK AVENUE</t>
  </si>
  <si>
    <t>RIVER EAST COLLEGIATE</t>
  </si>
  <si>
    <t>295 SUTTON AVENUE</t>
  </si>
  <si>
    <t>ST. JOSEPH THE WORKER SCHOOL</t>
  </si>
  <si>
    <t>505 BREWSTER STREET</t>
  </si>
  <si>
    <t>SOMMERFELD COLONY SCHOOL</t>
  </si>
  <si>
    <t>HIGH BLUFF</t>
  </si>
  <si>
    <t>NEELIN HIGH</t>
  </si>
  <si>
    <t>1020 BRANDON AVENUE</t>
  </si>
  <si>
    <t>ÉCOLE SECONDAIRE KELVIN HIGH SCHOOL</t>
  </si>
  <si>
    <t>155 KINGSWAY</t>
  </si>
  <si>
    <t>HERITAGE SCHOOL</t>
  </si>
  <si>
    <t>47 HERITAGE BOULEVARD</t>
  </si>
  <si>
    <t>ARTHUR DAY MIDDLE SCHOOL</t>
  </si>
  <si>
    <t>43 WHITEHALL BOULEVARD</t>
  </si>
  <si>
    <t>FISHER BRANCH COLLEGIATE</t>
  </si>
  <si>
    <t>DUFFERIN SCHOOL</t>
  </si>
  <si>
    <t>545 ALEXANDER AVENUE</t>
  </si>
  <si>
    <t>MARGARET PARK SCHOOL</t>
  </si>
  <si>
    <t>385 CORK AVENUE</t>
  </si>
  <si>
    <t>ÉCOLE LAGIMODIÈRE</t>
  </si>
  <si>
    <t>361, RUE SENEZ</t>
  </si>
  <si>
    <t>J. A. CUDDY ELEMENTARY</t>
  </si>
  <si>
    <t>NEWDALE COLONY SCHOOL</t>
  </si>
  <si>
    <t>BOX 396</t>
  </si>
  <si>
    <t>DAVID LIVINGSTONE SCHOOL</t>
  </si>
  <si>
    <t>270 FLORA AVENUE</t>
  </si>
  <si>
    <t>HAROLD HATCHER SCHOOL</t>
  </si>
  <si>
    <t>500 REDONDA STREET</t>
  </si>
  <si>
    <t>NIVERVILLE ELEMENTARY</t>
  </si>
  <si>
    <t>BOX 239</t>
  </si>
  <si>
    <t>W. C. MILLER COLLEGIATE</t>
  </si>
  <si>
    <t>181 - 6TH STREET S.E.</t>
  </si>
  <si>
    <t>ST. JAMES COLLEGIATE</t>
  </si>
  <si>
    <t>1900 PORTAGE AVENUE</t>
  </si>
  <si>
    <t>SHAMROCK SCHOOL</t>
  </si>
  <si>
    <t>831 BEAVERHILL BOULEVARD</t>
  </si>
  <si>
    <t>ÉCOLE SALISBURY MORSE PLACE SCHOOL</t>
  </si>
  <si>
    <t>795 PRINCE RUPERT AVENUE</t>
  </si>
  <si>
    <t>LA SALLE SCHOOL</t>
  </si>
  <si>
    <t>43 BEAUDRY STREET</t>
  </si>
  <si>
    <t>LA SALLE</t>
  </si>
  <si>
    <t>GRETNA ELEMENTARY</t>
  </si>
  <si>
    <t>BOX 90</t>
  </si>
  <si>
    <t>DUCK BAY SCHOOL</t>
  </si>
  <si>
    <t>BOX 123</t>
  </si>
  <si>
    <t>DUCK BAY</t>
  </si>
  <si>
    <t>ÉCOLE TUXEDO PARK</t>
  </si>
  <si>
    <t>2300, AVENUE CORYDON</t>
  </si>
  <si>
    <t>ÉCOLE HOWDEN</t>
  </si>
  <si>
    <t>150, CHEMIN HOWDEN</t>
  </si>
  <si>
    <t>ST. EMILE SCHOOL</t>
  </si>
  <si>
    <t>552 ST. ANNE'S ROAD</t>
  </si>
  <si>
    <t>LOWE FARM SCHOOL</t>
  </si>
  <si>
    <t>LOWE FARM</t>
  </si>
  <si>
    <t>RIVERS COLLEGIATE</t>
  </si>
  <si>
    <t>BOX 519</t>
  </si>
  <si>
    <t>TECH-VOCATIONAL HIGH SCHOOL</t>
  </si>
  <si>
    <t>1555 WALL STREET</t>
  </si>
  <si>
    <t>MARYMOUND SCHOOL</t>
  </si>
  <si>
    <t>442 SCOTIA STREET</t>
  </si>
  <si>
    <t>RUTH HOOKER SCHOOL</t>
  </si>
  <si>
    <t>430 MORRIS AVENUE</t>
  </si>
  <si>
    <t>CARMAN COLLEGIATE</t>
  </si>
  <si>
    <t>PETER YASSIE MEMORIAL SCHOOL</t>
  </si>
  <si>
    <t>TADOULE LAKE</t>
  </si>
  <si>
    <t>CHIEF PEGUIS MIDDLE SCHOOL</t>
  </si>
  <si>
    <t>1400 ROTHESAY STREET</t>
  </si>
  <si>
    <t>WESTVIEW SCHOOL</t>
  </si>
  <si>
    <t>600 HOKA STREET</t>
  </si>
  <si>
    <t>ÉCOLE TACHÉ</t>
  </si>
  <si>
    <t>744, RUE LANGEVIN</t>
  </si>
  <si>
    <t>HOFER SCHOOL</t>
  </si>
  <si>
    <t>BOX 3140</t>
  </si>
  <si>
    <t>R. R. #3</t>
  </si>
  <si>
    <t>LEAF RAPIDS EDUCATION CENTRE</t>
  </si>
  <si>
    <t>LEAF RAPIDS</t>
  </si>
  <si>
    <t>LAURA SECORD SCHOOL</t>
  </si>
  <si>
    <t>960 WOLSELEY AVENUE</t>
  </si>
  <si>
    <t>JOHN M. KING SCHOOL</t>
  </si>
  <si>
    <t>525 AGNES STREET</t>
  </si>
  <si>
    <t>ALF CUTHBERT SCHOOL</t>
  </si>
  <si>
    <t>MOOSEHORN</t>
  </si>
  <si>
    <t>FOREST HOME SCHOOL</t>
  </si>
  <si>
    <t>RIVERDALE COLONY</t>
  </si>
  <si>
    <t>ERICKSON COLLEGIATE INSTITUTE</t>
  </si>
  <si>
    <t>ERICKSON</t>
  </si>
  <si>
    <t>BARROWS JUNCTION SCHOOL</t>
  </si>
  <si>
    <t>BARROWS JUNCTION</t>
  </si>
  <si>
    <t>MACHRAY SCHOOL</t>
  </si>
  <si>
    <t>320 MOUNTAIN AVENUE</t>
  </si>
  <si>
    <t>DAKOTA COLLEGIATE</t>
  </si>
  <si>
    <t>661 DAKOTA STREET</t>
  </si>
  <si>
    <t>ÉCOLE HÉRITAGE IMMERSION</t>
  </si>
  <si>
    <t>CASE POSTALE 489</t>
  </si>
  <si>
    <t>433 SABOURIN STREET</t>
  </si>
  <si>
    <t>ST. PIERRE-JOLYS</t>
  </si>
  <si>
    <t>ROSSBURN ELEMENTARY</t>
  </si>
  <si>
    <t>KILLARNEY SCHOOL</t>
  </si>
  <si>
    <t>BOX 2500</t>
  </si>
  <si>
    <t>ST. IGNATIUS SCHOOL</t>
  </si>
  <si>
    <t>239 HARROW STREET</t>
  </si>
  <si>
    <t>GEORGE V SCHOOL</t>
  </si>
  <si>
    <t>265 GREY STREET</t>
  </si>
  <si>
    <t>ST. PAUL'S HIGH SCHOOL</t>
  </si>
  <si>
    <t>2200 GRANT AVENUE</t>
  </si>
  <si>
    <t>NELSON MCINTYRE COLLEGIATE</t>
  </si>
  <si>
    <t>188 ST. MARY'S ROAD</t>
  </si>
  <si>
    <t>SELKIRK JUNIOR HIGH</t>
  </si>
  <si>
    <t>516 STANLEY AVENUE</t>
  </si>
  <si>
    <t>LA VERENDRYE SCHOOL</t>
  </si>
  <si>
    <t>500 - 7TH AVENUE N.W.</t>
  </si>
  <si>
    <t>CORMORANT LAKE SCHOOL</t>
  </si>
  <si>
    <t>CORMORANT</t>
  </si>
  <si>
    <t>THOMAS GREENWAY MIDDLE YEARS SCHOOL</t>
  </si>
  <si>
    <t>BOX 280</t>
  </si>
  <si>
    <t>VALLEYVIEW SCHOOL</t>
  </si>
  <si>
    <t>VALLEYVIEW COLONY</t>
  </si>
  <si>
    <t>WELLWOOD SCHOOL</t>
  </si>
  <si>
    <t>WELLWOOD COLONY</t>
  </si>
  <si>
    <t>BOX 603</t>
  </si>
  <si>
    <t>O'KELLY SCHOOL</t>
  </si>
  <si>
    <t>C.F.B. SHILO</t>
  </si>
  <si>
    <t>SHILO</t>
  </si>
  <si>
    <t>253 MAPLEWOOD AVENUE</t>
  </si>
  <si>
    <t>KILDONAN-EAST COLLEGIATE</t>
  </si>
  <si>
    <t>845 CONCORDIA AVENUE</t>
  </si>
  <si>
    <t>NORTH MEMORIAL SCHOOL</t>
  </si>
  <si>
    <t>410 - 6TH AVENUE N.E.</t>
  </si>
  <si>
    <t>PHILOMENE CHARTRAND SCHOOL</t>
  </si>
  <si>
    <t>FRONTIER COLLEGIATE</t>
  </si>
  <si>
    <t>CHAMPLAIN SCHOOL</t>
  </si>
  <si>
    <t>275 CHURCH AVENUE</t>
  </si>
  <si>
    <t>FARADAY SCHOOL</t>
  </si>
  <si>
    <t>405 PARR STREET</t>
  </si>
  <si>
    <t>ÉCOLE GEORGE-MCDOWELL</t>
  </si>
  <si>
    <t>366, CHEMIN PADDINGTON</t>
  </si>
  <si>
    <t>ÉCOLE MARGARET-UNDERHILL</t>
  </si>
  <si>
    <t>25, PLACE REGINA</t>
  </si>
  <si>
    <t>RIVERTON COLLEGIATE</t>
  </si>
  <si>
    <t>BOX 749</t>
  </si>
  <si>
    <t>134182 RIVER ST.</t>
  </si>
  <si>
    <t>RIVERTON</t>
  </si>
  <si>
    <t>YELLOWQUILL SCHOOL</t>
  </si>
  <si>
    <t>ASPENHEIM COLONY SCHOOL</t>
  </si>
  <si>
    <t>ASPENHEIM COLONY FARMS LTD.</t>
  </si>
  <si>
    <t>BAGOT</t>
  </si>
  <si>
    <t>ÉCOLE LAURIER</t>
  </si>
  <si>
    <t>CASE POSTALE 100</t>
  </si>
  <si>
    <t>159 HAMILTON STREET E.</t>
  </si>
  <si>
    <t>LAURIER</t>
  </si>
  <si>
    <t>CHILDREN'S HOUSE</t>
  </si>
  <si>
    <t>150 PACIFIC AVENUE</t>
  </si>
  <si>
    <t>AUSTIN ELEMENTARY</t>
  </si>
  <si>
    <t>HAPNOT COLLEGIATE</t>
  </si>
  <si>
    <t>115 GREEN STREET</t>
  </si>
  <si>
    <t>MULVEY SCHOOL</t>
  </si>
  <si>
    <t>750 WOLSELEY AVENUE</t>
  </si>
  <si>
    <t>ELMWOOD HIGH</t>
  </si>
  <si>
    <t>505 CHALMERS AVENUE</t>
  </si>
  <si>
    <t>BERNIE WOLFE SCHOOL</t>
  </si>
  <si>
    <t>95 BOURNAIS DRIVE</t>
  </si>
  <si>
    <t>ÉCOLE COMMUNAUTAIRE RÉAL-BÉRARD</t>
  </si>
  <si>
    <t>CASE POSTALE 490</t>
  </si>
  <si>
    <t>377, RUE SABOURIN</t>
  </si>
  <si>
    <t>SAINT-PIERRE-JOLYS</t>
  </si>
  <si>
    <t>BARRICKMAN COLONY SCHOOL</t>
  </si>
  <si>
    <t>CARMAN ELEMENTARY</t>
  </si>
  <si>
    <t>156-2ND STREET S.W.</t>
  </si>
  <si>
    <t>TREHERNE COLLEGIATE</t>
  </si>
  <si>
    <t>BOX 269</t>
  </si>
  <si>
    <t>WILLIAM MORTON COLLEGIATE</t>
  </si>
  <si>
    <t>BOX 510</t>
  </si>
  <si>
    <t>FORREST ELEMENTARY</t>
  </si>
  <si>
    <t>COLLÈGE BÉLIVEAU</t>
  </si>
  <si>
    <t>296, CHEMIN SPEERS</t>
  </si>
  <si>
    <t>ÉCOLE STONEWALL CENTENNIAL SCHOOL</t>
  </si>
  <si>
    <t>573 - 2ND AVENUE N</t>
  </si>
  <si>
    <t>VINCENT MASSEY HIGH</t>
  </si>
  <si>
    <t>715 MCDIARMID DRIVE</t>
  </si>
  <si>
    <t>GROSS COLONY SCHOOL</t>
  </si>
  <si>
    <t>WHITESHELL COLONY</t>
  </si>
  <si>
    <t>BOX 65</t>
  </si>
  <si>
    <t>RIVER HILLS</t>
  </si>
  <si>
    <t>BOTHWELL SCHOOL</t>
  </si>
  <si>
    <t>25 CROWN VALLEY RD. E.</t>
  </si>
  <si>
    <t>NEW BOTHWELL</t>
  </si>
  <si>
    <t>ÉCOLE MORDEN MIDDLE SCHOOL</t>
  </si>
  <si>
    <t>150 WARDROP STREET</t>
  </si>
  <si>
    <t>ÉCOLE PRÉCIEUX-SANG</t>
  </si>
  <si>
    <t>209, RUE KENNY</t>
  </si>
  <si>
    <t>MORDEN MIDDLE SCHOOL</t>
  </si>
  <si>
    <t>ÉCOLE DUGALD SCHOOL</t>
  </si>
  <si>
    <t>543 HOLLAND STREET</t>
  </si>
  <si>
    <t>DUGALD</t>
  </si>
  <si>
    <t>GILBERT PLAINS COLLEGIATE INSTITUTE</t>
  </si>
  <si>
    <t>WATERHEN SCHOOL</t>
  </si>
  <si>
    <t>WATERHEN</t>
  </si>
  <si>
    <t>BROCK-CORYDON SCHOOL</t>
  </si>
  <si>
    <t>1510 CORYDON AVENUE</t>
  </si>
  <si>
    <t>MAPLES COLLEGIATE</t>
  </si>
  <si>
    <t>1330 JEFFERSON AVENUE</t>
  </si>
  <si>
    <t>OAK BLUFF COMMUNITY SCHOOL</t>
  </si>
  <si>
    <t>155 BUR OAK BOULEVARD</t>
  </si>
  <si>
    <t>OAK BLUFF</t>
  </si>
  <si>
    <t>STRATHMILLAN SCHOOL</t>
  </si>
  <si>
    <t>339 STRATHMILLAN ROAD</t>
  </si>
  <si>
    <t>ÉCOLE CHARLESWOOD SCHOOL</t>
  </si>
  <si>
    <t>505 OAKDALE DRIVE</t>
  </si>
  <si>
    <t>ROBERT SMITH ELEMENTARY</t>
  </si>
  <si>
    <t>300 SOPHIA STREET</t>
  </si>
  <si>
    <t>MULLER SCHOOL</t>
  </si>
  <si>
    <t>SHADY OAK CHRISTIAN SCHOOL</t>
  </si>
  <si>
    <t>BOX 14</t>
  </si>
  <si>
    <t>BIRNIE</t>
  </si>
  <si>
    <t>PARKVIEW SCHOOL</t>
  </si>
  <si>
    <t>PARKVIEW COLONY</t>
  </si>
  <si>
    <t>BOX 60</t>
  </si>
  <si>
    <t>RIDING MOUNTAIN</t>
  </si>
  <si>
    <t>ALEXANDER SCHOOL</t>
  </si>
  <si>
    <t>BOX 21</t>
  </si>
  <si>
    <t>ALEXANDER</t>
  </si>
  <si>
    <t>MARY MONTGOMERY SCHOOL</t>
  </si>
  <si>
    <t>BOX 700</t>
  </si>
  <si>
    <t>DUKE OF MARLBOROUGH SCHOOL</t>
  </si>
  <si>
    <t>BOX 338</t>
  </si>
  <si>
    <t>CHURCHILL</t>
  </si>
  <si>
    <t>PINAWA SECONDARY SCHOOL</t>
  </si>
  <si>
    <t>BOX 580</t>
  </si>
  <si>
    <t>WARREN COLLEGIATE</t>
  </si>
  <si>
    <t>GLENBORO SCHOOL</t>
  </si>
  <si>
    <t>GLENBORO</t>
  </si>
  <si>
    <t>SAN ANTONIO SCHOOL</t>
  </si>
  <si>
    <t>BISSETT</t>
  </si>
  <si>
    <t>GINEW SCHOOL</t>
  </si>
  <si>
    <t>GINEW</t>
  </si>
  <si>
    <t>CHANCELLOR ELEMENTARY</t>
  </si>
  <si>
    <t>1520 CHANCELLOR DRIVE</t>
  </si>
  <si>
    <t>ERICKSON ELEMENTARY</t>
  </si>
  <si>
    <t>MAPLE LEAF ELEMENTARY SCHOOL</t>
  </si>
  <si>
    <t>225 - 12TH STREET</t>
  </si>
  <si>
    <t>ÉCOLE LA VÉRENDRYE</t>
  </si>
  <si>
    <t>290, RUE LILAC</t>
  </si>
  <si>
    <t>ROBERT H. SMITH SCHOOL</t>
  </si>
  <si>
    <t>315 OAK STREET</t>
  </si>
  <si>
    <t>ÉCOLE ROBERT-BROWNING</t>
  </si>
  <si>
    <t>130, BOULEVARD BROWNING</t>
  </si>
  <si>
    <t>ONANOLE ELEMENTARY</t>
  </si>
  <si>
    <t>ONANOLE</t>
  </si>
  <si>
    <t>JACK RIVER SCHOOL</t>
  </si>
  <si>
    <t>BOX 970</t>
  </si>
  <si>
    <t>NORWAY HOUSE</t>
  </si>
  <si>
    <t>DIAGNOSTIC LEARNING CENTRE</t>
  </si>
  <si>
    <t>C/O ASHLAND SCHOOL</t>
  </si>
  <si>
    <t>170 ASHLAND AVE</t>
  </si>
  <si>
    <t>CHAN KAGHA OTINA DAKOTA WAYAWA TIPI SCH.</t>
  </si>
  <si>
    <t>BEULAH</t>
  </si>
  <si>
    <t>MAHPIYA HDEGA SCHOOL</t>
  </si>
  <si>
    <t>EDWIN</t>
  </si>
  <si>
    <t>DAKOTA TIPI SCHOOL</t>
  </si>
  <si>
    <t>2000A DAKOTA DRIVE</t>
  </si>
  <si>
    <t>DAKOTA TIPI</t>
  </si>
  <si>
    <t>CHIEF CLIFFORD LYNXLEG ANISHINABE SCHOOL</t>
  </si>
  <si>
    <t>VALLEY RIVER RESERVE</t>
  </si>
  <si>
    <t>SHORTDALE</t>
  </si>
  <si>
    <t>ÉCOLE BELMONT</t>
  </si>
  <si>
    <t>525, AVENUE BELMONT</t>
  </si>
  <si>
    <t>SPRINGS CHRISTIAN ACADEMY</t>
  </si>
  <si>
    <t>261 YOUVILLE STREET</t>
  </si>
  <si>
    <t>VERMILLION COLONY SCHOOL</t>
  </si>
  <si>
    <t>VERMILLION COLONY</t>
  </si>
  <si>
    <t>BOX 238</t>
  </si>
  <si>
    <t>CHILD &amp; ADOLESCENT TREATMENT CENTRE</t>
  </si>
  <si>
    <t>1240 - 10TH STREET</t>
  </si>
  <si>
    <t>PEGUIS CENTRAL SCHOOL</t>
  </si>
  <si>
    <t>PEGUIS FIRST NATION</t>
  </si>
  <si>
    <t>MISKOOSEEPI SCHOOL</t>
  </si>
  <si>
    <t>BLOODVEIN</t>
  </si>
  <si>
    <t>MANITOBA INSTITUTE OF TRADES AND TECH.</t>
  </si>
  <si>
    <t>130 HENLOW BAY</t>
  </si>
  <si>
    <t>ÉCOLE SUN VALLEY SCHOOL</t>
  </si>
  <si>
    <t>125 SUN VALLEY DRIVE</t>
  </si>
  <si>
    <t>BAIRDMORE SCHOOL</t>
  </si>
  <si>
    <t>700 BAIRDMORE BOULEVARD</t>
  </si>
  <si>
    <t>MITCHELL ELEMENTARY SCHOOL</t>
  </si>
  <si>
    <t>99 WILLOW STREET</t>
  </si>
  <si>
    <t>WINNIPEG SOUTH ACADEMY</t>
  </si>
  <si>
    <t>870 SCOTLAND AVE.</t>
  </si>
  <si>
    <t>THE KING'S SCHOOL</t>
  </si>
  <si>
    <t>745 KAPELUS DRIVE</t>
  </si>
  <si>
    <t>HORNDEAN CHRISTIAN DAY SCHOOL</t>
  </si>
  <si>
    <t>BOX 79</t>
  </si>
  <si>
    <t>HORNDEAN</t>
  </si>
  <si>
    <t>SAMUEL BURLAND SCHOOL</t>
  </si>
  <si>
    <t>192 BURLAND AVENUE</t>
  </si>
  <si>
    <t>ÉCOLE SAINT-GERMAIN</t>
  </si>
  <si>
    <t>77 CHEMIN JOHN FORSYTH</t>
  </si>
  <si>
    <t>MEADOWS WEST SCHOOL</t>
  </si>
  <si>
    <t>150 INKSTER GARDEN DRIVE</t>
  </si>
  <si>
    <t>CONCORD CHRISTIAN ACADEMY</t>
  </si>
  <si>
    <t>CONCORD COLONY</t>
  </si>
  <si>
    <t>BOX 940, 74065 BLACKDALE ROAD</t>
  </si>
  <si>
    <t>DAUPHIN RIVER SCHOOL</t>
  </si>
  <si>
    <t>BOX 140</t>
  </si>
  <si>
    <t>GYPSUMVILLE P.O.</t>
  </si>
  <si>
    <t>CHARLES SINCLAIR SCHOOL</t>
  </si>
  <si>
    <t>BOX 109</t>
  </si>
  <si>
    <t>KOOSTATAK</t>
  </si>
  <si>
    <t>LAWRENCE SINCLAIR MEMORIAL SCHOOL</t>
  </si>
  <si>
    <t>DALLAS</t>
  </si>
  <si>
    <t>LAKE MANITOBA SCHOOL</t>
  </si>
  <si>
    <t>BOX 1249</t>
  </si>
  <si>
    <t>LAKE MAN.  FIRST NATION</t>
  </si>
  <si>
    <t>PINAYMOOTANG SCHOOL</t>
  </si>
  <si>
    <t>BOX 320</t>
  </si>
  <si>
    <t>FAIRFORD</t>
  </si>
  <si>
    <t>SAKASTEW SCHOOL</t>
  </si>
  <si>
    <t>BOX 319</t>
  </si>
  <si>
    <t>PUKATAWAGAN</t>
  </si>
  <si>
    <t>PACIFIC JUNCTION SCHOOL</t>
  </si>
  <si>
    <t>715 CATHCART STREET</t>
  </si>
  <si>
    <t>VAN WALLEGHEM SCHOOL</t>
  </si>
  <si>
    <t>1 PRINCEMERE ROAD</t>
  </si>
  <si>
    <t>BOX 212</t>
  </si>
  <si>
    <t>WINDY BAY SCHOOL</t>
  </si>
  <si>
    <t>THE LAUREATE ACADEMY</t>
  </si>
  <si>
    <t>100 VILLA MARIA PLACE</t>
  </si>
  <si>
    <t>LINDEN CHRISTIAN SCHOOL</t>
  </si>
  <si>
    <t>877 WILKES AVENUE</t>
  </si>
  <si>
    <t>WESTPARK SCHOOL</t>
  </si>
  <si>
    <t>2375B SASKATCHEWAN AVENUE W</t>
  </si>
  <si>
    <t>FALCON BEACH SCHOOL</t>
  </si>
  <si>
    <t>FALCON LAKE</t>
  </si>
  <si>
    <t>STANLEY KNOWLES SCHOOL</t>
  </si>
  <si>
    <t>2424 KING EDWARD STREET</t>
  </si>
  <si>
    <t>ÉCOLE VAN BELLEGHEM</t>
  </si>
  <si>
    <t>10 CHEMIN VERMILLION</t>
  </si>
  <si>
    <t>KIRKCALDY HEIGHTS SCHOOL</t>
  </si>
  <si>
    <t>10 KNOWLTON DRIVE</t>
  </si>
  <si>
    <t>WINGHAM HB SCHOOL</t>
  </si>
  <si>
    <t>BRANTWOOD SCHOOL</t>
  </si>
  <si>
    <t>BRANTWOOD COLONY</t>
  </si>
  <si>
    <t>65  - 3RD STREET SW</t>
  </si>
  <si>
    <t>OTTER NELSON RIVER</t>
  </si>
  <si>
    <t>CROSS LAKE EDUCATION AUTHORITY</t>
  </si>
  <si>
    <t>JOSEPH TERES SCHOOL</t>
  </si>
  <si>
    <t>131 SANFORD FLEMING DRIVE</t>
  </si>
  <si>
    <t>KISEMATTAWA KISKINWAHAMAKEWIKAMIK</t>
  </si>
  <si>
    <t>SHAMATTAWA</t>
  </si>
  <si>
    <t>LIVING HOPE SCHOOL</t>
  </si>
  <si>
    <t>BOX 1059</t>
  </si>
  <si>
    <t>OHOLEI TORAH SCHOOL</t>
  </si>
  <si>
    <t>1845 MATHERS AVENUE</t>
  </si>
  <si>
    <t>LAKESIDE CHRISTIAN SCHOOL</t>
  </si>
  <si>
    <t>BOX 894</t>
  </si>
  <si>
    <t>237 HAMMOND STREET</t>
  </si>
  <si>
    <t>KEESEEKOOWENIN SCHOOL</t>
  </si>
  <si>
    <t>ELPHINSTONE</t>
  </si>
  <si>
    <t>CASCADE COLONY SCHOOL</t>
  </si>
  <si>
    <t>EVENING, SUMMER &amp; VIRTUAL SCHOOLS</t>
  </si>
  <si>
    <t>WINNIPEG S.D. SUMMER SCHOOL</t>
  </si>
  <si>
    <t>UNIV. OF WINNIPEG COLL. SUMMER SCHOOL</t>
  </si>
  <si>
    <t>2W04-515 PORTAGE AVENUE</t>
  </si>
  <si>
    <t>SISTER MACNAMARA SCHOOL</t>
  </si>
  <si>
    <t>460 SARGENT AVENUE</t>
  </si>
  <si>
    <t>ÉCOLE CONSTABLE EDWARD FINNEY SCHOOL</t>
  </si>
  <si>
    <t>25 ANGLIA AVENUE</t>
  </si>
  <si>
    <t>H. S. PAUL SCHOOL</t>
  </si>
  <si>
    <t>160 SOUTHGLEN BOULEVARD</t>
  </si>
  <si>
    <t>GYPSUMVILLE SCHOOL</t>
  </si>
  <si>
    <t>LAKE ST. MARTIN SCHOOL</t>
  </si>
  <si>
    <t>BOX 2020</t>
  </si>
  <si>
    <t>SKOWNAN SCHOOL</t>
  </si>
  <si>
    <t>SKOWNAN</t>
  </si>
  <si>
    <t>COLLÈGE JEANNE-SAUVÉ</t>
  </si>
  <si>
    <t>1128, RUE DAKOTA</t>
  </si>
  <si>
    <t>MINNEWASTA SCHOOL</t>
  </si>
  <si>
    <t>1 ACADEMY DRIVE</t>
  </si>
  <si>
    <t>LINDEN MEADOWS SCHOOL</t>
  </si>
  <si>
    <t>335 LINDENWOOD DRIVE EAST</t>
  </si>
  <si>
    <t>COLLÈGE PIERRE-ELLIOTT-TRUDEAU</t>
  </si>
  <si>
    <t>216, RUE REDONDA</t>
  </si>
  <si>
    <t>ROSEBANK COLONY SCHOOL</t>
  </si>
  <si>
    <t>RED SUCKER LAKE SCHOOL</t>
  </si>
  <si>
    <t>RED SUCKER LAKE</t>
  </si>
  <si>
    <t>ST. THERESA POINT SCHOOL</t>
  </si>
  <si>
    <t>ST. THERESA POINT</t>
  </si>
  <si>
    <t>CHIEF SAM COOK MAHMUWEE EDUCATION CENTRE</t>
  </si>
  <si>
    <t>SPLIT LAKE</t>
  </si>
  <si>
    <t>PRINCE CHARLES EDU. RESOURCE CENTRE</t>
  </si>
  <si>
    <t>NORQUAY COLONY SCHOOL</t>
  </si>
  <si>
    <t>C/O PORTAGE LA PRARIE SD</t>
  </si>
  <si>
    <t>MONTESSORI LEARNING CENTRES (RIVERVIEW)</t>
  </si>
  <si>
    <t>170 ASHLAND AVENUE</t>
  </si>
  <si>
    <t>STARLITE COLONY SCHOOL</t>
  </si>
  <si>
    <t>KAMSLEY SCHOOL</t>
  </si>
  <si>
    <t>P.O. BOX 100</t>
  </si>
  <si>
    <t>WAVERLY PARK SCHOOL</t>
  </si>
  <si>
    <t>3800 PARK AVENUE</t>
  </si>
  <si>
    <t>GREEN ACRES COLONY SCHOOL</t>
  </si>
  <si>
    <t>CHILDREN OF THE EARTH HIGH SCHOOL</t>
  </si>
  <si>
    <t>100 SALTER STREET</t>
  </si>
  <si>
    <t>LANDMARK ELEMENTARY SCHOOL</t>
  </si>
  <si>
    <t>PO BOX 260</t>
  </si>
  <si>
    <t>ALBRIGHT SCHOOL</t>
  </si>
  <si>
    <t>OAK BLUFF COLONY</t>
  </si>
  <si>
    <t>BOX 819</t>
  </si>
  <si>
    <t>PARKLAND ELEMENTARY SCHOOL</t>
  </si>
  <si>
    <t>1100 ROBLIN BLVD</t>
  </si>
  <si>
    <t>KISTIGANWACHEENG ELEMENTARY SCHOOL</t>
  </si>
  <si>
    <t>ISLAND LAKE</t>
  </si>
  <si>
    <t>CARTWRIGHT COMMUNITY INDEPENDENT SCH.</t>
  </si>
  <si>
    <t>BOX 419  810 BROADWAY STREET</t>
  </si>
  <si>
    <t>VALLEY MENNONITE ACADEMY</t>
  </si>
  <si>
    <t>82 CHORTITZ STREET S</t>
  </si>
  <si>
    <t>CHORTITZ</t>
  </si>
  <si>
    <t>MENNONITE CHRISTIAN ACADEMY INC.</t>
  </si>
  <si>
    <t>DONALD AHMO SCHOOL</t>
  </si>
  <si>
    <t>HIGHBURY SCHOOL</t>
  </si>
  <si>
    <t>99 HIGHBURY ROAD</t>
  </si>
  <si>
    <t>WESTROC SCHOOL</t>
  </si>
  <si>
    <t>C/O PORTAGE LA PRAIRIE SD</t>
  </si>
  <si>
    <t>ÉCOLE LEILA NORTH COMMUNITY SCHOOL</t>
  </si>
  <si>
    <t>20 ALLAN BLYE DRIVE</t>
  </si>
  <si>
    <t>WHYTE RIDGE ELEMENTARY</t>
  </si>
  <si>
    <t>400 SCURFIELD BOULEVARD</t>
  </si>
  <si>
    <t>GEORGE KNOTT SCHOOL</t>
  </si>
  <si>
    <t>WASAGOMACH</t>
  </si>
  <si>
    <t>BORDERVIEW CHRISTIAN DAY SCHOOL</t>
  </si>
  <si>
    <t>STUARTBURN</t>
  </si>
  <si>
    <t>SERGEANT TOMMY PRINCE SCHOOL</t>
  </si>
  <si>
    <t>SCANTERBURY</t>
  </si>
  <si>
    <t>SKY VIEW SCHOOL</t>
  </si>
  <si>
    <t>CARTWRIGHT SCHOOL</t>
  </si>
  <si>
    <t>WILLOW CREEK COLONY SCHOOL</t>
  </si>
  <si>
    <t>BOX 307</t>
  </si>
  <si>
    <t>WILLOW CREEK COLONY</t>
  </si>
  <si>
    <t>PRAIRIE ROSE ELEMENTARY SCHOOL</t>
  </si>
  <si>
    <t>105 LUCAS AVENUE</t>
  </si>
  <si>
    <t>ÉCOLE COMMUNAUTAIRE AURÈLE-LEMOINE</t>
  </si>
  <si>
    <t>CASE POSTALE 900</t>
  </si>
  <si>
    <t>81, CHEM. DES ANC. COMBATTANTS</t>
  </si>
  <si>
    <t>SAINT-LAURENT</t>
  </si>
  <si>
    <t>NIJI MAHKWA SCHOOL</t>
  </si>
  <si>
    <t>450 FLORA AVENUE</t>
  </si>
  <si>
    <t>MANTOU SAKAHIGAN KISKINAMAKEWIKAMIK</t>
  </si>
  <si>
    <t>GOD'S LAKE NARROWS</t>
  </si>
  <si>
    <t>OXFORD HOUSE ELEMENTARY SCHOOL</t>
  </si>
  <si>
    <t>OXFORD HOUSE</t>
  </si>
  <si>
    <t>FOX LAKE SCHOOL</t>
  </si>
  <si>
    <t>P.O. BOX 279</t>
  </si>
  <si>
    <t>ÉCOLE BONAVENTURE</t>
  </si>
  <si>
    <t>516A, AVENUE STANLEY</t>
  </si>
  <si>
    <t>SHADY LANE SCHOOL</t>
  </si>
  <si>
    <t>BOX 26</t>
  </si>
  <si>
    <t>MANY FACES EDUCATION CENTRE</t>
  </si>
  <si>
    <t>BLUE CLAY COLONY SCHOOL</t>
  </si>
  <si>
    <t>WHISTLING WIND SCHOOL</t>
  </si>
  <si>
    <t>BOX 249</t>
  </si>
  <si>
    <t>STE. ANNE COLLEGIATE</t>
  </si>
  <si>
    <t>197 ST. ALPHONSE AVENUE</t>
  </si>
  <si>
    <t>STE ANNE</t>
  </si>
  <si>
    <t>CHIEF CHARLES THOMAS AUDY MEMORIAL SCH.</t>
  </si>
  <si>
    <t>BIRCH RIVER</t>
  </si>
  <si>
    <t>ÉCOLE COMMUNAUTAIRE SAINT-GEORGES</t>
  </si>
  <si>
    <t>CASE POSTALE 159</t>
  </si>
  <si>
    <t>14, BAIE CARON</t>
  </si>
  <si>
    <t>SAINT-GEORGES</t>
  </si>
  <si>
    <t>GARDEN HILL FIRST NATIONS HIGH SCHOOL</t>
  </si>
  <si>
    <t>WINNIPEG MONTESSORI SCHOOL INC.</t>
  </si>
  <si>
    <t>1525 WILSON PLACE</t>
  </si>
  <si>
    <t>RIVERBEND COMMUNITY SCHOOL</t>
  </si>
  <si>
    <t>123 RED RIVER BOULEVARD WEST</t>
  </si>
  <si>
    <t>MIKISEW HIGH SCHOOL</t>
  </si>
  <si>
    <t>BOX 128</t>
  </si>
  <si>
    <t>FAIRWAY COLONY SCHOOL</t>
  </si>
  <si>
    <t>P.O.BOX 330</t>
  </si>
  <si>
    <t>SEVEN OAKS S.D. SUMMER SCHOOL</t>
  </si>
  <si>
    <t>C/O MAPLES COLL.  I.T. CENTRE</t>
  </si>
  <si>
    <t>2ND FLOOR-1330 JEFFERSON AVE.</t>
  </si>
  <si>
    <t>ÉCOLE JULIE-RIEL</t>
  </si>
  <si>
    <t>316, RUE ASHWORTH</t>
  </si>
  <si>
    <t>NEIL DENNIS KEMATCH MEMORIAL SCHOOL</t>
  </si>
  <si>
    <t>PELICAN RAPIDS</t>
  </si>
  <si>
    <t>BEAUTIFUL SAVIOUR LUTHERAN SCHOOL</t>
  </si>
  <si>
    <t>52 BIRCHDALE AVE.</t>
  </si>
  <si>
    <t>ÉCOLE JOURS DE PLAINE</t>
  </si>
  <si>
    <t>CASE POSTALE 135</t>
  </si>
  <si>
    <t>283, ROUTE PROVINCIALE 480</t>
  </si>
  <si>
    <t>ODANAH COLONY SCHOOL</t>
  </si>
  <si>
    <t>BOX 990</t>
  </si>
  <si>
    <t>HEARTLAND COLONY SCHOOL</t>
  </si>
  <si>
    <t>C/O BOX 1206, 75-5TH STREET</t>
  </si>
  <si>
    <t>GEORGE WATERS MIDDLE SCHOOL</t>
  </si>
  <si>
    <t>190 FERRY ROAD</t>
  </si>
  <si>
    <t>GRACE VALLEY MENNONITE ACADEMY</t>
  </si>
  <si>
    <t>BOX 839</t>
  </si>
  <si>
    <t>HOPE CHRISTIAN ACADEMY WINNIPEG INC.</t>
  </si>
  <si>
    <t>418 ABERDEEN AVENUE</t>
  </si>
  <si>
    <t>WAMBDI IYOTAKA SCHOOL</t>
  </si>
  <si>
    <t>BOX 146</t>
  </si>
  <si>
    <t>PIPESTONE</t>
  </si>
  <si>
    <t>ST. AIDAN'S CHRISTIAN SCHOOL</t>
  </si>
  <si>
    <t>NETLEY SCHOOL</t>
  </si>
  <si>
    <t>PETERSFIELD</t>
  </si>
  <si>
    <t>PRAIRIE BLOSSOM SCHOOL</t>
  </si>
  <si>
    <t>ALHIJRA ISLAMIC SCHOOL</t>
  </si>
  <si>
    <t>410 DESALABERRY AVENUE</t>
  </si>
  <si>
    <t>LA BARRIERE CROSSINGS SCHOOL</t>
  </si>
  <si>
    <t>245 LEMAIRE STREET</t>
  </si>
  <si>
    <t>ASHERN EARLY YEARS SCHOOL</t>
  </si>
  <si>
    <t>BOX 1400</t>
  </si>
  <si>
    <t>H. B. COMMUNITY SCHOOL</t>
  </si>
  <si>
    <t>MINISTIC SCHOOL</t>
  </si>
  <si>
    <t>SOUTHEAST COLLEGIATE</t>
  </si>
  <si>
    <t>1269 LEE BLVD.</t>
  </si>
  <si>
    <t>BOUNDARY LANE COLONY SCHOOL</t>
  </si>
  <si>
    <t>BOX 164</t>
  </si>
  <si>
    <t>PINELAND COLONY SCHOOL</t>
  </si>
  <si>
    <t>BOX 39</t>
  </si>
  <si>
    <t>PINEY</t>
  </si>
  <si>
    <t>RIDGEVILLE COLONY SCHOOL</t>
  </si>
  <si>
    <t>ÉCOLE SEVEN OAKS MIDDLE SCHOOL</t>
  </si>
  <si>
    <t>800 SALTER STREET</t>
  </si>
  <si>
    <t>TWILIGHT COLONY SCHOOL</t>
  </si>
  <si>
    <t>BOX 2380</t>
  </si>
  <si>
    <t>SUNFLOWER VALLEY CHRISTIAN SCHOOL</t>
  </si>
  <si>
    <t>BOX 2484</t>
  </si>
  <si>
    <t>HENRY G. IZATT MIDDLE SCHOOL</t>
  </si>
  <si>
    <t>960 SCURFIELD BLVD.</t>
  </si>
  <si>
    <t>RIVERTON EARLY MIDDLE YEARS SCHOOL</t>
  </si>
  <si>
    <t>131 MAIN STREET</t>
  </si>
  <si>
    <t>NORTHERN BREEZE COLONY SCHOOL</t>
  </si>
  <si>
    <t>'72 MEMORIAL HIGH SCHOOL</t>
  </si>
  <si>
    <t>JOHN G. STEWART SCHOOL</t>
  </si>
  <si>
    <t>2069 HENDERSON HIGHWAY</t>
  </si>
  <si>
    <t>ÉCOLE LORETTE IMMERSION</t>
  </si>
  <si>
    <t>475, RUE SENEZ</t>
  </si>
  <si>
    <t>OAK RIVER COLONY SCHOOL</t>
  </si>
  <si>
    <t>MALLARD SCHOOL</t>
  </si>
  <si>
    <t>BOX 7, GROUP 40</t>
  </si>
  <si>
    <t>LIGHTHOUSE CHRISTIAN SCHOOL</t>
  </si>
  <si>
    <t>BOX 1360</t>
  </si>
  <si>
    <t>TWIN RIVERS COUNTRY SCHOOL</t>
  </si>
  <si>
    <t>ÉCOLE COMMUNAUTAIRE GILBERT-ROSSET</t>
  </si>
  <si>
    <t>CASE POSTALE 147</t>
  </si>
  <si>
    <t>108, AVENUE BÉRIAULT</t>
  </si>
  <si>
    <t>SAINT-CLAUDE</t>
  </si>
  <si>
    <t>EDRANS CHRISTIAN SCHOOL</t>
  </si>
  <si>
    <t>R.R. #1, GRP 15</t>
  </si>
  <si>
    <t>GREEN ACRES COLONY HIGH SCHOOL</t>
  </si>
  <si>
    <t>ISLAND LAKES COMMUNITY SCHOOL</t>
  </si>
  <si>
    <t>445 ISLAND SHORE BLVD.</t>
  </si>
  <si>
    <t>KOLA COMMUNITY SCHOOL</t>
  </si>
  <si>
    <t>BOX 553</t>
  </si>
  <si>
    <t>NISICHAWAYASIHK NEYO OHTINWAK COLLEGIATE</t>
  </si>
  <si>
    <t>3 MOODY DRIVE</t>
  </si>
  <si>
    <t>PINE RIVER COUNTRY SCHOOL</t>
  </si>
  <si>
    <t>P.O. BOX 242</t>
  </si>
  <si>
    <t>PINE RIVER</t>
  </si>
  <si>
    <t>ACADIA COLONY SCHOOL</t>
  </si>
  <si>
    <t>BOX 358</t>
  </si>
  <si>
    <t>ÉCOLE ROMÉO-DALLAIRE</t>
  </si>
  <si>
    <t>81, CHEMIN QUAIL RIDGE</t>
  </si>
  <si>
    <t>SIGURBJORG STEFANSSON EARLY SCHOOL</t>
  </si>
  <si>
    <t>BOX 7500</t>
  </si>
  <si>
    <t>PEONAN POINT SCHOOL</t>
  </si>
  <si>
    <t>BOX 193</t>
  </si>
  <si>
    <t>ST. MARTIN</t>
  </si>
  <si>
    <t>PINE CREEK CHRISTIAN DAY SCHOOL</t>
  </si>
  <si>
    <t>SILVERWINDS SCHOOL</t>
  </si>
  <si>
    <t>SPERLING</t>
  </si>
  <si>
    <t>CHRIST FULL GOSPEL ACADEMY</t>
  </si>
  <si>
    <t>BOX 107</t>
  </si>
  <si>
    <t>75 ELM STREET</t>
  </si>
  <si>
    <t>ACADÉMIE ISLAMIQUE DU MANITOBA</t>
  </si>
  <si>
    <t>178 WORTHINGTON AVENUE</t>
  </si>
  <si>
    <t>MITCHELL MIDDLE SCHOOL</t>
  </si>
  <si>
    <t>203 WILLOW STREET</t>
  </si>
  <si>
    <t>WINNIPEG BOARD OF JEWISH ED.</t>
  </si>
  <si>
    <t>GRAY ACADEMY OF JEWISH EDUCATION</t>
  </si>
  <si>
    <t>100 - 123 DONCASTER STREET</t>
  </si>
  <si>
    <t>ÉCOLE LA SOURCE</t>
  </si>
  <si>
    <t>T-102, AVENUE ST-BARBARA</t>
  </si>
  <si>
    <t>HELEN BETTY OSBORNE ININIW EDU. RES. CTR</t>
  </si>
  <si>
    <t>BOX 790</t>
  </si>
  <si>
    <t>BEHAVIOURAL HEALTH FOUNDATION</t>
  </si>
  <si>
    <t>35 AVE DE LA DIGUE</t>
  </si>
  <si>
    <t>ROLLING ACRES SCHOOL</t>
  </si>
  <si>
    <t>CHURCH OF GOD ACADEMY</t>
  </si>
  <si>
    <t>P.O. BOX 3368</t>
  </si>
  <si>
    <t>CAN AM COLONY SCHOOL</t>
  </si>
  <si>
    <t>MARGARET</t>
  </si>
  <si>
    <t>NORTHERN SHIELD ACADEMY</t>
  </si>
  <si>
    <t>619 - 4TH STREET EAST</t>
  </si>
  <si>
    <t>BOX 1309</t>
  </si>
  <si>
    <t>TWELVE TRIBES COMMUNITY TRAINING PROGRAM</t>
  </si>
  <si>
    <t>90 EAST GATE</t>
  </si>
  <si>
    <t>EMERADO CENTENNIAL</t>
  </si>
  <si>
    <t>675 PRAIRIEVIEW DRIVE</t>
  </si>
  <si>
    <t>JOBWORKS ALTERNATIVE HIGH SCHOOL</t>
  </si>
  <si>
    <t>1175 PEMBINA HIGHWAY</t>
  </si>
  <si>
    <t>CENTRE SCOLAIRE LÉO-RÉMILLARD</t>
  </si>
  <si>
    <t>1095, CHEMIN ST. ANNE</t>
  </si>
  <si>
    <t>EAST SELKIRK MIDDLE SCHOOL</t>
  </si>
  <si>
    <t>1140 STRATHCONA ROAD</t>
  </si>
  <si>
    <t>EDMUND PARTRIDGE COMMUNITY SCHOOL</t>
  </si>
  <si>
    <t>1874 MAIN STREET</t>
  </si>
  <si>
    <t>JAMESWOOD ALTERNATIVE SCHOOL</t>
  </si>
  <si>
    <t>HOSANNA CHRISTIAN SCHOOL</t>
  </si>
  <si>
    <t>UNIT C-1</t>
  </si>
  <si>
    <t>431 THAMES STREET</t>
  </si>
  <si>
    <t>PRAIRIE VIEW PAROCHIAL SCHOOL</t>
  </si>
  <si>
    <t>BOX 390</t>
  </si>
  <si>
    <t>MORNING GLORY SCHOOL</t>
  </si>
  <si>
    <t>35062 ROAD 32 EAST</t>
  </si>
  <si>
    <t>ÉCOLE COMMUNAUTAIRE LA VOIE DU NORD</t>
  </si>
  <si>
    <t>CASE POSTALE 1223,STATION MAIN</t>
  </si>
  <si>
    <t>271, CHEMIN WEIR</t>
  </si>
  <si>
    <t>CASA MONTESSORI AND ORFF SCHOOL</t>
  </si>
  <si>
    <t>1055 WILKES AVENUE</t>
  </si>
  <si>
    <t>NEW LIFE FELLOWSHIP SCHOOL</t>
  </si>
  <si>
    <t>67 HOCHFELD STRETT NORTH</t>
  </si>
  <si>
    <t>HOCHFELD</t>
  </si>
  <si>
    <t>LIGHTFIELD MENNONITE SCHOOL</t>
  </si>
  <si>
    <t>BOX 914</t>
  </si>
  <si>
    <t>PRAIRIE DALE SCHOOL</t>
  </si>
  <si>
    <t>39 CHURCH STREET SOUTH</t>
  </si>
  <si>
    <t>BLOOMING PRAIRIE COLONY SCHOOL</t>
  </si>
  <si>
    <t>OSCAR LATHLIN COLLEGIATE</t>
  </si>
  <si>
    <t>BOX 10400</t>
  </si>
  <si>
    <t>HARMONY COLONY SCHOOL</t>
  </si>
  <si>
    <t>BOX 171</t>
  </si>
  <si>
    <t>RATHWELL</t>
  </si>
  <si>
    <t>PARADISE MONTESSORI SCHOOL</t>
  </si>
  <si>
    <t>1341 KENASTON BLVD.</t>
  </si>
  <si>
    <t>CLEARSPRING MIDDLE SCHOOL</t>
  </si>
  <si>
    <t>1 BRIGHTON LANE</t>
  </si>
  <si>
    <t>EMERALD COLONY SCHOOL</t>
  </si>
  <si>
    <t>SE 35-14-12W</t>
  </si>
  <si>
    <t>DASMESH SCHOOL</t>
  </si>
  <si>
    <t>105 HOLMES ROAD</t>
  </si>
  <si>
    <t>NORTHLANDS PARKWAY COLLEGIATE</t>
  </si>
  <si>
    <t>139 NORTHLANDS PARKWAY EAST</t>
  </si>
  <si>
    <t>HORIZON COLONY SCHOOL</t>
  </si>
  <si>
    <t>120 - 9TH STREET NW</t>
  </si>
  <si>
    <t>CRYSTAL CREEK SCHOOL</t>
  </si>
  <si>
    <t>PO BOX 266</t>
  </si>
  <si>
    <t>WAPASKWA VIRTUAL COLLEGIATE</t>
  </si>
  <si>
    <t>C/O MFNERC</t>
  </si>
  <si>
    <t>2 - 1100 WAVERLEY STREET</t>
  </si>
  <si>
    <t>GREEN RIDGE SCHOOL</t>
  </si>
  <si>
    <t>BOX 156</t>
  </si>
  <si>
    <t>IQRA ISLAMIC SCHOOL</t>
  </si>
  <si>
    <t>404 WEBB PLACE</t>
  </si>
  <si>
    <t>NOVA MONTESSORI</t>
  </si>
  <si>
    <t>C-3311 PEMBINA HIGHWAY</t>
  </si>
  <si>
    <t>AMBER TRAILS COMMUNITY SCHOOL</t>
  </si>
  <si>
    <t>1575 TEMPLETON AVENUE</t>
  </si>
  <si>
    <t>LITTLE CREEK SCHOOL</t>
  </si>
  <si>
    <t>BOX 205</t>
  </si>
  <si>
    <t>247 JUBILEE ROAD</t>
  </si>
  <si>
    <t>MARQUETTE</t>
  </si>
  <si>
    <t>WESTVIEW COLONY SCHOOL</t>
  </si>
  <si>
    <t>NEWDALE</t>
  </si>
  <si>
    <t>MET SCHOOL</t>
  </si>
  <si>
    <t>640 JEFFERSON AVENUE</t>
  </si>
  <si>
    <t>MEADOW LANE SCHOOL</t>
  </si>
  <si>
    <t>C/O MEADOW LANE COLONY</t>
  </si>
  <si>
    <t>BOX 68</t>
  </si>
  <si>
    <t>OLD COLONY MENNONITE SCHOOL</t>
  </si>
  <si>
    <t>9022 ROAD 18 W</t>
  </si>
  <si>
    <t>STANLEY</t>
  </si>
  <si>
    <t>NEW DIRECTIONS INC. SCHOOL</t>
  </si>
  <si>
    <t>500 - 717 PORTAGE AVENUE</t>
  </si>
  <si>
    <t>ÉCOLE SOUTH POINTE SCHOOL</t>
  </si>
  <si>
    <t>615 KIRKBRIDGE DRIVE</t>
  </si>
  <si>
    <t>ÉCOLE RIVIERE ROUGE</t>
  </si>
  <si>
    <t>55 SWINFORD WAY</t>
  </si>
  <si>
    <t>PEMBINA TRAILS ALTERNATIVE HIGH SCHOOL</t>
  </si>
  <si>
    <t>315 CHANCELLOR MATHESON ROAD</t>
  </si>
  <si>
    <t>INFORMNET</t>
  </si>
  <si>
    <t>215 -1 BRAINTREE CRESCENT</t>
  </si>
  <si>
    <t>MAPLES MET SCHOOL</t>
  </si>
  <si>
    <t>INFORM NET</t>
  </si>
  <si>
    <t>ASSINIBOINE VALLEY CHRISTIAN SCHOOL</t>
  </si>
  <si>
    <t>SITE 170, BOX 37, R.R. #1</t>
  </si>
  <si>
    <t>SAGE CREEK SCHOOL</t>
  </si>
  <si>
    <t>315 SAGE CREEK BLVD</t>
  </si>
  <si>
    <t>GONZAGA MIDDLE SCHOOL</t>
  </si>
  <si>
    <t>174 MAPLE STREET NORTH</t>
  </si>
  <si>
    <t>ÉCOLE SAGE CREEK SCHOOL</t>
  </si>
  <si>
    <t>315, BOULEVARD SAGE CREEK</t>
  </si>
  <si>
    <t>EAGLE CREEK COLONY SCHOOL</t>
  </si>
  <si>
    <t>MONARCH COLONY SCHOOL</t>
  </si>
  <si>
    <t>MONARCH COLONY FARMS LTD.</t>
  </si>
  <si>
    <t>BOX 226</t>
  </si>
  <si>
    <t>FOXWARREN</t>
  </si>
  <si>
    <t>OAKLAND SCHOOL</t>
  </si>
  <si>
    <t>BOX 24</t>
  </si>
  <si>
    <t>CARROLL</t>
  </si>
  <si>
    <t>FISHER RIVER HIGH SCHOOL</t>
  </si>
  <si>
    <t>P.O. BOX 360, LOT 78</t>
  </si>
  <si>
    <t>FISHER RIVER</t>
  </si>
  <si>
    <t>PINE RIDGE ELEMENTARY SCHOOL</t>
  </si>
  <si>
    <t>BOX 1330</t>
  </si>
  <si>
    <t>750 TRIPLE E. BLVD</t>
  </si>
  <si>
    <t>FREEDOM INTERNATIONAL SCHOOL</t>
  </si>
  <si>
    <t>771 SARGENT AVENUE</t>
  </si>
  <si>
    <t>CGF MITCHELL ACADEMY</t>
  </si>
  <si>
    <t>32033 ROAD 32E</t>
  </si>
  <si>
    <t>NIVERVILLE HIGH SCHOOL</t>
  </si>
  <si>
    <t>401 CENTER STREET</t>
  </si>
  <si>
    <t>NEEPAWA MIDDLE SCHOOL</t>
  </si>
  <si>
    <t>PRAIRIE HOPE HIGH SCHOOL</t>
  </si>
  <si>
    <t>UNIT A</t>
  </si>
  <si>
    <t>638 PRINCESS AVENUE</t>
  </si>
  <si>
    <t>CITY LIGHT CHRISTIAN SCHOOL</t>
  </si>
  <si>
    <t>1203 ASSINIBOINE AVENUE</t>
  </si>
  <si>
    <t>OBADIAH CHRISTIAN SCHOOL</t>
  </si>
  <si>
    <t>BOX 57</t>
  </si>
  <si>
    <t>GIROUX</t>
  </si>
  <si>
    <t>SHAWENIM ABINOOJII SCHOOL</t>
  </si>
  <si>
    <t>865 MAIN STREET</t>
  </si>
  <si>
    <t>MARYLAND PARK SCHOOL</t>
  </si>
  <si>
    <t>700 MARYLAND AVENUE</t>
  </si>
  <si>
    <t>ÉCOLE TEMPLETON</t>
  </si>
  <si>
    <t>1310 TEMPLETON AVENUE</t>
  </si>
  <si>
    <t>ÉCOLE VOIX DES PRAIRIES</t>
  </si>
  <si>
    <t>851, CHEMIN PANET</t>
  </si>
  <si>
    <t>ÉCOLE WATERFORD SPRINGS SCHOOL</t>
  </si>
  <si>
    <t>2090 JEFFERSON AVENUE</t>
  </si>
  <si>
    <t>PRAIRIE CROSSROADS SCHOOL</t>
  </si>
  <si>
    <t>610-B 1ST STREET</t>
  </si>
  <si>
    <t>MANITOBA REMOTE LEARNING SUPPORT CENTRE</t>
  </si>
  <si>
    <t>2574 PORTAGE AVENUE</t>
  </si>
  <si>
    <t>TEACHER MEDIATED OPTION PROGRAM</t>
  </si>
  <si>
    <t>PO BOX 179</t>
  </si>
  <si>
    <t>7 FRASER STREET NORTH</t>
  </si>
  <si>
    <t>WINNIPEG SCHOOL DIVISION VIRTUAL SCHOOL</t>
  </si>
  <si>
    <t>136 CECIL STREET</t>
  </si>
  <si>
    <t>AVICENNA ACADEMY</t>
  </si>
  <si>
    <t>22 SOUTH LANDING DRIVE</t>
  </si>
  <si>
    <t>CANASIA SCHOOL</t>
  </si>
  <si>
    <t>46 BRIDGEFORD PATH</t>
  </si>
  <si>
    <t>WESTERN CANADA HOCKEY ACADEMY</t>
  </si>
  <si>
    <t>2404 PARK AVENUE</t>
  </si>
  <si>
    <t>ÉCOLE VIRTUELLE DSFM</t>
  </si>
  <si>
    <t>1263, CHEMIN DAWSON</t>
  </si>
  <si>
    <t>BISON RUN SCHOOL</t>
  </si>
  <si>
    <t>60 FRONTIER TRAIL</t>
  </si>
  <si>
    <t>PEMBINA TRAILS COLLEGIATE</t>
  </si>
  <si>
    <t>50 FRONTIER TRAIL</t>
  </si>
  <si>
    <t>GABLES HERITAGE SCHOOL</t>
  </si>
  <si>
    <t>BOX 1558</t>
  </si>
  <si>
    <t>EDUCATION FOR LIFE (EFL) ACADEMY</t>
  </si>
  <si>
    <t>27149 RD 52 NORTH</t>
  </si>
  <si>
    <t>MGC SCHOOL</t>
  </si>
  <si>
    <t>MIA SCHOOL</t>
  </si>
  <si>
    <t>2445 WAVERLEY STREET</t>
  </si>
  <si>
    <t>GMBC SCHOOL</t>
  </si>
  <si>
    <t>172 OLIVER TRAIL</t>
  </si>
  <si>
    <t>NEUENBERG MENNONITE SCHOOL</t>
  </si>
  <si>
    <t>601 HARMONY LANE</t>
  </si>
  <si>
    <t>VICTORY CHRISTIAN SCHOOL</t>
  </si>
  <si>
    <t>BOX 124</t>
  </si>
  <si>
    <t>SARTO</t>
  </si>
  <si>
    <t>ÉCOLE SAGE CREEK BONAVISTA</t>
  </si>
  <si>
    <t>900 ST. MARY'S ROAD</t>
  </si>
  <si>
    <t>ÉCOLE DISCOVERY TRAILS</t>
  </si>
  <si>
    <t>1079 PARKHILL DRIVE</t>
  </si>
  <si>
    <t>MOUNTAIN SIDE CHRISTIAN SCHOOL</t>
  </si>
  <si>
    <t>LIVING WATERS CHRISTIAN ACADEMY</t>
  </si>
  <si>
    <t>420 HESPELER STREET SOUTH</t>
  </si>
  <si>
    <t>PARKHILL SCHOOL</t>
  </si>
  <si>
    <t>91 PARKLAND DRIVE</t>
  </si>
  <si>
    <t>ÉCOLE DSFM SAGE CREEK</t>
  </si>
  <si>
    <t>45, CHEMIN WITHAM</t>
  </si>
  <si>
    <t>RAILSIDE PAROCHIAL SCHOOL</t>
  </si>
  <si>
    <t>GLADSTONE MB</t>
  </si>
  <si>
    <t>ÉCOLE DSFM SAGE CREEK DSFM</t>
  </si>
  <si>
    <t>LOCKPORT CHRISTIAN SCHOOL</t>
  </si>
  <si>
    <t>1070 LOCKPORT ROAD</t>
  </si>
  <si>
    <t>VITA MEADOWS SCHOOL</t>
  </si>
  <si>
    <t>BOX 209</t>
  </si>
  <si>
    <t>SOLID ROCK ACADEMY INC.</t>
  </si>
  <si>
    <t>BOX 473</t>
  </si>
  <si>
    <t>PURPLE BANK SCHOOL</t>
  </si>
  <si>
    <t>Div No.</t>
  </si>
  <si>
    <t>Division/District</t>
  </si>
  <si>
    <t>Address</t>
  </si>
  <si>
    <t>Previous Div No</t>
  </si>
  <si>
    <t>NEEPAWA, MANITOBA   R0J 1H0</t>
  </si>
  <si>
    <t>ALTONA, MANITOBA   R0G 0B0</t>
  </si>
  <si>
    <t>16, 17, 18, 2439</t>
  </si>
  <si>
    <t>17 - 1338 École Letellier Immersion</t>
  </si>
  <si>
    <t>1031 - 6TH STREET</t>
  </si>
  <si>
    <t>BRANDON, MANITOBA   R7A 4K5</t>
  </si>
  <si>
    <t>C.P. 204,  1263, CHEMIN DAWSON</t>
  </si>
  <si>
    <t>LORETTE, MANITOBA  R0A 0Y0</t>
  </si>
  <si>
    <t>GIMLI, MANITOBA   R0C 1B0</t>
  </si>
  <si>
    <t>FLIN FLON, MANITOBA   R8A 1S2</t>
  </si>
  <si>
    <t>BOX 1420</t>
  </si>
  <si>
    <t>VIRDEN, MANITOBA   R0M 2C0</t>
  </si>
  <si>
    <t>1402 NOTRE DAME AVENUE</t>
  </si>
  <si>
    <t>WINNIPEG, MANITOBA   R3E 3G5</t>
  </si>
  <si>
    <t>48, 34, 2264, 2309, 2312, 2460</t>
  </si>
  <si>
    <t>34 - 1850 Philomeme Chartrand, 1185 Rorketon School</t>
  </si>
  <si>
    <t>780 MAIN STREET</t>
  </si>
  <si>
    <t>WINKLER, MANITOBA   R6W 1E7</t>
  </si>
  <si>
    <t>BOX 2170</t>
  </si>
  <si>
    <t>STEINBACH, MANITOBA   R5A 1A9</t>
  </si>
  <si>
    <t>192-2ND AVENUE NORTH</t>
  </si>
  <si>
    <t>STONEWALL, MANITOBA   R0C 2Z0</t>
  </si>
  <si>
    <t>THE PAS, MANITOBA   R9A 1R4</t>
  </si>
  <si>
    <t>23 SECOND AVENUE, BOX 100</t>
  </si>
  <si>
    <t>ERIKSDALE, MANITOBA  R0C 0W0</t>
  </si>
  <si>
    <t>205 MERCY STREET</t>
  </si>
  <si>
    <t>SELKIRK, MANITOBA   R1A 2C8</t>
  </si>
  <si>
    <t>900 ST.MARY'S ROAD</t>
  </si>
  <si>
    <t>WINNIPEG, MANITOBA   R2M 3R3</t>
  </si>
  <si>
    <t>4, 6</t>
  </si>
  <si>
    <t>BOX 715</t>
  </si>
  <si>
    <t>DAUPHIN, MANITOBA   R7N 3B3</t>
  </si>
  <si>
    <t>33, 34, 36</t>
  </si>
  <si>
    <t>408 THOMPSON DRIVE NORTH</t>
  </si>
  <si>
    <t>THOMPSON, MANITOBA   R8N 0C5</t>
  </si>
  <si>
    <t>BOX 68, 1161 ST. CLAIRE STREET</t>
  </si>
  <si>
    <t>BIRTLE, MANITOBA   R0M 0C0</t>
  </si>
  <si>
    <t>37, 38</t>
  </si>
  <si>
    <t>181 HENLOW BAY</t>
  </si>
  <si>
    <t>WINNIPEG, MANITOBA   R3Y 1M7</t>
  </si>
  <si>
    <t>3, 5</t>
  </si>
  <si>
    <t>BOX 420</t>
  </si>
  <si>
    <t>GLADSTONE, MANITOBA   R0J 0T0</t>
  </si>
  <si>
    <t>535-3RD STREET N.W.</t>
  </si>
  <si>
    <t>PORTAGE LA PRAIRIE, MANITOBA   R1N 2C4</t>
  </si>
  <si>
    <t>BOX 450, 45 MAIN STREET SOUTH</t>
  </si>
  <si>
    <t>CARMAN, MANITOBA   R0G 0J0</t>
  </si>
  <si>
    <t>20, 25</t>
  </si>
  <si>
    <t>BOX 77, 152 BROADWAY AVE WEST</t>
  </si>
  <si>
    <t>PILOT MOUND, MANITOBA   R0G 1P0</t>
  </si>
  <si>
    <t>50, 28</t>
  </si>
  <si>
    <t>BOX 400, 233 MAIN STREET</t>
  </si>
  <si>
    <t>MORRIS, MANITOBA   R0G 1K0</t>
  </si>
  <si>
    <t>17, 19</t>
  </si>
  <si>
    <t>589 ROCH STREET</t>
  </si>
  <si>
    <t>WINNIPEG, MANITOBA   R2K 2P7</t>
  </si>
  <si>
    <t>9, 12 (Transcona)</t>
  </si>
  <si>
    <t>MINNEDOSA, MANITOBA   R0J 1E0</t>
  </si>
  <si>
    <t>475-A SENEZ STREET</t>
  </si>
  <si>
    <t>LORETTE, MANITOBA   R0A 0Y0</t>
  </si>
  <si>
    <t>830 POWERS STREET</t>
  </si>
  <si>
    <t>WINNIPEG, MANITOBA   R2V 4E7</t>
  </si>
  <si>
    <t>MELITA, MANITOBA   R0M 1L0</t>
  </si>
  <si>
    <t>42, 43</t>
  </si>
  <si>
    <t>WINNIPEG, MANITOBA   R3J 0H8</t>
  </si>
  <si>
    <t>BOX 1206</t>
  </si>
  <si>
    <t>BEAUSEJOUR, MANITOBA   R0E 0C0</t>
  </si>
  <si>
    <t>13, 12 (Springfield)</t>
  </si>
  <si>
    <t>BOX 995, 1481 - 3RD STREET NORTH</t>
  </si>
  <si>
    <t>SWAN RIVER, MANITOBA   R0L 1Z0</t>
  </si>
  <si>
    <t>KILLARNEY, MANITOBA   R0K 1G0</t>
  </si>
  <si>
    <t>BOX 309</t>
  </si>
  <si>
    <t>MCCREARY, MANITOBA   R0J 1B0</t>
  </si>
  <si>
    <t>215 - 12TH STREET</t>
  </si>
  <si>
    <t>MORDEN, MANITOBA   R6M 1X4</t>
  </si>
  <si>
    <t>1577 WALL STREET EAST</t>
  </si>
  <si>
    <t>WINNIPEG, MANITOBA   R3E 2S5</t>
  </si>
  <si>
    <t>XP</t>
  </si>
  <si>
    <t>PINE FALLS SCHOOL DISTRICT</t>
  </si>
  <si>
    <t>PINE FALLS, MANITOBA   R0E 1M0</t>
  </si>
  <si>
    <t xml:space="preserve">WHITESHELL SCHOOL DISTRICT </t>
  </si>
  <si>
    <t>PINAWA, MANITOBA   R0E 1L0</t>
  </si>
  <si>
    <t>AGASSIZ SCHOOL DIVISION NO. 13</t>
  </si>
  <si>
    <t>P.O. BOX 1206</t>
  </si>
  <si>
    <t>ANTLER RIVER SCHOOL DIVISION NO. 43</t>
  </si>
  <si>
    <t>P.O. BOX 370</t>
  </si>
  <si>
    <t>ASSINIBOINE SOUTH SCHOOL DIVISION NO. 3</t>
  </si>
  <si>
    <t>3401 ROBLIN BOULEVARD</t>
  </si>
  <si>
    <t>WINNIPEG, MANITOBA   R3R 0C6</t>
  </si>
  <si>
    <t>BIRDTAIL RIVER SCHOOL DIVISION NO. 38</t>
  </si>
  <si>
    <t>P.O. BOX 68</t>
  </si>
  <si>
    <t>BOUNDARY SCHOOL DIVISION NO. 16</t>
  </si>
  <si>
    <t>P.O. BOX 1001</t>
  </si>
  <si>
    <t>DOMINION CITY, MANITOBA   R0A 0H0</t>
  </si>
  <si>
    <t>CHURCHILL SCHOOL DISTRICT NO. 2264</t>
  </si>
  <si>
    <t>P.O. BOX 338</t>
  </si>
  <si>
    <t>CHURCHILL, MANITOBA   R0B 0E0</t>
  </si>
  <si>
    <t>DAUPHIN OCHRE SCHOOL DIVISION NO. 33</t>
  </si>
  <si>
    <t>505 MAIN STREET S</t>
  </si>
  <si>
    <t>DAUPHIN, MANITOBA   R7N 1L3</t>
  </si>
  <si>
    <t>DUCK MOUNTAIN SCHOOL DIVISION NO. 34</t>
  </si>
  <si>
    <t>P.O. BOX 400</t>
  </si>
  <si>
    <t>WINNIPEGOSIS, MANITOBA   R0L 2G0</t>
  </si>
  <si>
    <t>FORT GARRY SCHOOL DIVISION NO. 5</t>
  </si>
  <si>
    <t>FRONTIER SCHOOL DIVISION NO. 48</t>
  </si>
  <si>
    <t>INTERMOUNTAIN SCHOOL DIVISION NO. 36</t>
  </si>
  <si>
    <t>P.O. BOX 160</t>
  </si>
  <si>
    <t>GRANDVIEW, MANITOBA   R0L 0Y0</t>
  </si>
  <si>
    <t>LEAF RAPIDS SCHOOL DISTRICT NO. 2460</t>
  </si>
  <si>
    <t>P.O. BOX 697</t>
  </si>
  <si>
    <t>LEAF RAPIDS, MANITOBA   R0B 1W0</t>
  </si>
  <si>
    <t>LYNN LAKE SCHOOL DISTRICT NO. 2312</t>
  </si>
  <si>
    <t>P.O. BOX 730</t>
  </si>
  <si>
    <t>LYNN LAKE, MANITOBA   R0B 0W0</t>
  </si>
  <si>
    <t>MIDLAND SCHOOL DIVISION NO. 25</t>
  </si>
  <si>
    <t>45 MAIN STREET SOUTH</t>
  </si>
  <si>
    <t>MORRIS-MACDONALD SCHOOL DIVISION NO. 19</t>
  </si>
  <si>
    <t>MOUNTAIN SCHOOL DIVISION NO. 28</t>
  </si>
  <si>
    <t>NOTRE-DAME-de-LOURDES, MANITOBA   R0G 1M0</t>
  </si>
  <si>
    <t>PELLY TRAIL SCHOOL DIVISION NO. 37</t>
  </si>
  <si>
    <t>P.O. BOX 640</t>
  </si>
  <si>
    <t>RUSSELL, MANITOBA   R0J 1W0</t>
  </si>
  <si>
    <t>PRAIRIE SPIRIT SCHOOL DIVISION NO. 50</t>
  </si>
  <si>
    <t>P.O. BOX 77</t>
  </si>
  <si>
    <t>RED RIVER SCHOOL DIVISION NO. 17</t>
  </si>
  <si>
    <t>P.O. BOX 219</t>
  </si>
  <si>
    <t>ST PIERRE-JOLYS, MANITOBA   R0A 1V0</t>
  </si>
  <si>
    <t>RHINELAND SCHOOL DIVISION NO. 18</t>
  </si>
  <si>
    <t>P.O. BOX 390</t>
  </si>
  <si>
    <t>RIVER EAST SCHOOL DIVISION NO. 9</t>
  </si>
  <si>
    <t>SNOW LAKE SCHOOL DISTRICT NO. 2309</t>
  </si>
  <si>
    <t>P.O. BOX 220</t>
  </si>
  <si>
    <t>SNOW LAKE, MANITOBA   R0B 1M0</t>
  </si>
  <si>
    <t>SOURIS VALLEY SCHOOL DIVISION NO. 42</t>
  </si>
  <si>
    <t>P.O. BOX 820</t>
  </si>
  <si>
    <t>SOURIS, MANITOBA   R0K 2C0</t>
  </si>
  <si>
    <t>SPRAGUE SCHOOL DISTRICT NO. 2439</t>
  </si>
  <si>
    <t>P.O. BOX 69</t>
  </si>
  <si>
    <t>SPRAGUE, MANITOBA   R0A 1Z0</t>
  </si>
  <si>
    <t>ST. BONIFACE SCHOOL DIVISION NO. 4</t>
  </si>
  <si>
    <t>50 MONTEREY ROAD</t>
  </si>
  <si>
    <t>WINNIPEG, MANITOBA   R2J 1X1</t>
  </si>
  <si>
    <t>ST. VITAL SCHOOL DIVISION NO. 6</t>
  </si>
  <si>
    <t>TRANSCONA-SPRINGFIELD SCHOOL DIVISION NO. 12</t>
  </si>
  <si>
    <t>760 KILDARE AVENUE EAST</t>
  </si>
  <si>
    <t>WINNIPEG, MANITOBA   R2C 3Z4</t>
  </si>
  <si>
    <t>WHITE HORSE PLAIN SCHOOL DIVISION NO. 20</t>
  </si>
  <si>
    <t>ELIE, MANITOBA   R0H 0H0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</si>
</sst>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0.0%\)"/>
    <numFmt numFmtId="167" formatCode="[$-409]mmmm\ d\,\ yyyy;@"/>
    <numFmt numFmtId="168" formatCode="0_);\(0\)"/>
    <numFmt numFmtId="169" formatCode="#,##0;\(#,##0\)"/>
  </numFmts>
  <fonts count="99" x14ac:knownFonts="1">
    <font>
      <sz val="10"/>
      <name val="Arial"/>
    </font>
    <font>
      <sz val="9"/>
      <color theme="1"/>
      <name val="Arial"/>
      <family val="2"/>
    </font>
    <font>
      <sz val="9"/>
      <color theme="1"/>
      <name val="Arial"/>
      <family val="2"/>
    </font>
    <font>
      <sz val="10"/>
      <name val="Arial"/>
      <family val="2"/>
    </font>
    <font>
      <b/>
      <sz val="10"/>
      <name val="Arial Narrow"/>
      <family val="2"/>
    </font>
    <font>
      <sz val="10"/>
      <name val="Arial Narrow"/>
      <family val="2"/>
    </font>
    <font>
      <b/>
      <sz val="11"/>
      <name val="Arial Narrow"/>
      <family val="2"/>
    </font>
    <font>
      <sz val="11"/>
      <name val="Arial"/>
      <family val="2"/>
    </font>
    <font>
      <sz val="10"/>
      <name val="Arial"/>
      <family val="2"/>
    </font>
    <font>
      <sz val="9.9499999999999993"/>
      <name val="Arial"/>
      <family val="2"/>
    </font>
    <font>
      <sz val="9.9499999999999993"/>
      <name val="Arial Narrow"/>
      <family val="2"/>
    </font>
    <font>
      <sz val="8"/>
      <name val="Arial"/>
      <family val="2"/>
    </font>
    <font>
      <u/>
      <sz val="10"/>
      <color indexed="12"/>
      <name val="Arial"/>
      <family val="2"/>
    </font>
    <font>
      <sz val="10"/>
      <name val="Arial Narrow"/>
      <family val="2"/>
    </font>
    <font>
      <b/>
      <u/>
      <sz val="11"/>
      <name val="Arial"/>
      <family val="2"/>
    </font>
    <font>
      <b/>
      <u/>
      <sz val="10"/>
      <name val="Arial"/>
      <family val="2"/>
    </font>
    <font>
      <b/>
      <sz val="9"/>
      <name val="Arial"/>
      <family val="2"/>
    </font>
    <font>
      <sz val="9"/>
      <name val="Arial"/>
      <family val="2"/>
    </font>
    <font>
      <b/>
      <sz val="10"/>
      <name val="Arial"/>
      <family val="2"/>
    </font>
    <font>
      <sz val="10"/>
      <color indexed="8"/>
      <name val="Arial"/>
      <family val="2"/>
    </font>
    <font>
      <sz val="11"/>
      <name val="Arial"/>
      <family val="2"/>
    </font>
    <font>
      <b/>
      <sz val="11"/>
      <name val="Arial"/>
      <family val="2"/>
    </font>
    <font>
      <u/>
      <sz val="11"/>
      <name val="Arial"/>
      <family val="2"/>
    </font>
    <font>
      <u/>
      <sz val="10"/>
      <name val="Arial"/>
      <family val="2"/>
    </font>
    <font>
      <sz val="10.5"/>
      <name val="Arial"/>
      <family val="2"/>
    </font>
    <font>
      <sz val="8"/>
      <name val="Arial Narrow"/>
      <family val="2"/>
    </font>
    <font>
      <b/>
      <sz val="14"/>
      <name val="Arial"/>
      <family val="2"/>
    </font>
    <font>
      <i/>
      <sz val="8"/>
      <name val="Arial"/>
      <family val="2"/>
    </font>
    <font>
      <sz val="9"/>
      <color indexed="10"/>
      <name val="Arial"/>
      <family val="2"/>
    </font>
    <font>
      <b/>
      <sz val="9"/>
      <color indexed="8"/>
      <name val="Arial"/>
      <family val="2"/>
    </font>
    <font>
      <sz val="9"/>
      <color indexed="12"/>
      <name val="Arial"/>
      <family val="2"/>
    </font>
    <font>
      <b/>
      <u/>
      <sz val="9"/>
      <name val="Arial"/>
      <family val="2"/>
    </font>
    <font>
      <i/>
      <sz val="8"/>
      <color indexed="10"/>
      <name val="Arial"/>
      <family val="2"/>
    </font>
    <font>
      <b/>
      <sz val="8"/>
      <color indexed="10"/>
      <name val="Arial"/>
      <family val="2"/>
    </font>
    <font>
      <b/>
      <sz val="10.5"/>
      <name val="Arial"/>
      <family val="2"/>
    </font>
    <font>
      <i/>
      <sz val="8"/>
      <color indexed="18"/>
      <name val="Arial"/>
      <family val="2"/>
    </font>
    <font>
      <sz val="9"/>
      <color indexed="18"/>
      <name val="Arial"/>
      <family val="2"/>
    </font>
    <font>
      <sz val="9"/>
      <color indexed="8"/>
      <name val="Arial"/>
      <family val="2"/>
    </font>
    <font>
      <u/>
      <sz val="9"/>
      <color indexed="10"/>
      <name val="Arial"/>
      <family val="2"/>
    </font>
    <font>
      <i/>
      <sz val="9"/>
      <name val="Arial"/>
      <family val="2"/>
    </font>
    <font>
      <b/>
      <sz val="9"/>
      <color indexed="18"/>
      <name val="Arial"/>
      <family val="2"/>
    </font>
    <font>
      <b/>
      <sz val="11"/>
      <color indexed="8"/>
      <name val="Arial"/>
      <family val="2"/>
    </font>
    <font>
      <sz val="11"/>
      <color indexed="8"/>
      <name val="Arial"/>
      <family val="2"/>
    </font>
    <font>
      <sz val="10"/>
      <color indexed="9"/>
      <name val="Arial Narrow"/>
      <family val="2"/>
    </font>
    <font>
      <sz val="12"/>
      <name val="Arial"/>
      <family val="2"/>
    </font>
    <font>
      <vertAlign val="superscript"/>
      <sz val="11"/>
      <name val="Arial"/>
      <family val="2"/>
    </font>
    <font>
      <b/>
      <sz val="18"/>
      <name val="Arial"/>
      <family val="2"/>
    </font>
    <font>
      <vertAlign val="superscript"/>
      <sz val="10"/>
      <name val="Arial"/>
      <family val="2"/>
    </font>
    <font>
      <sz val="14"/>
      <name val="Arial"/>
      <family val="2"/>
    </font>
    <font>
      <sz val="8"/>
      <color indexed="18"/>
      <name val="Arial"/>
      <family val="2"/>
    </font>
    <font>
      <b/>
      <sz val="8"/>
      <color indexed="18"/>
      <name val="Arial"/>
      <family val="2"/>
    </font>
    <font>
      <b/>
      <sz val="20"/>
      <name val="Arial"/>
      <family val="2"/>
    </font>
    <font>
      <i/>
      <sz val="10"/>
      <name val="Arial"/>
      <family val="2"/>
    </font>
    <font>
      <u/>
      <sz val="9"/>
      <color indexed="12"/>
      <name val="Arial"/>
      <family val="2"/>
    </font>
    <font>
      <vertAlign val="superscript"/>
      <sz val="10"/>
      <color indexed="8"/>
      <name val="Arial"/>
      <family val="2"/>
    </font>
    <font>
      <b/>
      <vertAlign val="superscript"/>
      <sz val="11"/>
      <name val="Arial"/>
      <family val="2"/>
    </font>
    <font>
      <vertAlign val="superscript"/>
      <sz val="9"/>
      <name val="Arial"/>
      <family val="2"/>
    </font>
    <font>
      <b/>
      <vertAlign val="superscript"/>
      <sz val="9"/>
      <name val="Arial"/>
      <family val="2"/>
    </font>
    <font>
      <u/>
      <sz val="9"/>
      <name val="Arial"/>
      <family val="2"/>
    </font>
    <font>
      <b/>
      <sz val="9"/>
      <color theme="1"/>
      <name val="Arial"/>
      <family val="2"/>
    </font>
    <font>
      <sz val="9"/>
      <color rgb="FFFF0000"/>
      <name val="Arial"/>
      <family val="2"/>
    </font>
    <font>
      <sz val="9"/>
      <color theme="3"/>
      <name val="Arial"/>
      <family val="2"/>
    </font>
    <font>
      <b/>
      <sz val="9"/>
      <color rgb="FFFF0000"/>
      <name val="Arial"/>
      <family val="2"/>
    </font>
    <font>
      <u/>
      <sz val="8"/>
      <color theme="1"/>
      <name val="Arial"/>
      <family val="2"/>
    </font>
    <font>
      <sz val="8"/>
      <color theme="1"/>
      <name val="Arial"/>
      <family val="2"/>
    </font>
    <font>
      <u/>
      <sz val="9"/>
      <color rgb="FFFF0000"/>
      <name val="Arial"/>
      <family val="2"/>
    </font>
    <font>
      <sz val="8"/>
      <color rgb="FFFF0000"/>
      <name val="Arial"/>
      <family val="2"/>
    </font>
    <font>
      <u/>
      <sz val="9"/>
      <color theme="1"/>
      <name val="Arial"/>
      <family val="2"/>
    </font>
    <font>
      <sz val="11"/>
      <color theme="3"/>
      <name val="Arial"/>
      <family val="2"/>
    </font>
    <font>
      <sz val="11"/>
      <color theme="1"/>
      <name val="Arial"/>
      <family val="2"/>
    </font>
    <font>
      <b/>
      <sz val="9"/>
      <color theme="3"/>
      <name val="Arial"/>
      <family val="2"/>
    </font>
    <font>
      <b/>
      <i/>
      <sz val="9"/>
      <color rgb="FFFF0000"/>
      <name val="Arial"/>
      <family val="2"/>
    </font>
    <font>
      <sz val="10"/>
      <color rgb="FFFF0000"/>
      <name val="Arial"/>
      <family val="2"/>
    </font>
    <font>
      <sz val="8"/>
      <color rgb="FF0070C0"/>
      <name val="Arial"/>
      <family val="2"/>
    </font>
    <font>
      <sz val="9"/>
      <color rgb="FF0070C0"/>
      <name val="Arial"/>
      <family val="2"/>
    </font>
    <font>
      <b/>
      <u/>
      <sz val="9"/>
      <color theme="3"/>
      <name val="Arial"/>
      <family val="2"/>
    </font>
    <font>
      <b/>
      <u/>
      <sz val="9"/>
      <color theme="1"/>
      <name val="Arial"/>
      <family val="2"/>
    </font>
    <font>
      <b/>
      <u/>
      <sz val="9"/>
      <color theme="6"/>
      <name val="Arial"/>
      <family val="2"/>
    </font>
    <font>
      <b/>
      <sz val="11"/>
      <color theme="1"/>
      <name val="Arial"/>
      <family val="2"/>
    </font>
    <font>
      <sz val="10"/>
      <color theme="1"/>
      <name val="Arial"/>
      <family val="2"/>
    </font>
    <font>
      <u/>
      <sz val="8"/>
      <name val="Arial"/>
      <family val="2"/>
    </font>
    <font>
      <sz val="11"/>
      <color indexed="12"/>
      <name val="Arial"/>
      <family val="2"/>
    </font>
    <font>
      <sz val="11"/>
      <color rgb="FF000000"/>
      <name val="Calibri"/>
      <family val="2"/>
    </font>
    <font>
      <b/>
      <sz val="11"/>
      <color indexed="12"/>
      <name val="Arial"/>
      <family val="2"/>
    </font>
    <font>
      <b/>
      <u/>
      <sz val="8"/>
      <color theme="1"/>
      <name val="Arial"/>
      <family val="2"/>
    </font>
    <font>
      <sz val="10"/>
      <name val="Arial"/>
      <family val="2"/>
    </font>
    <font>
      <u/>
      <sz val="8"/>
      <color rgb="FFFF0000"/>
      <name val="Arial"/>
      <family val="2"/>
    </font>
    <font>
      <i/>
      <sz val="8"/>
      <color theme="1"/>
      <name val="Arial"/>
      <family val="2"/>
    </font>
    <font>
      <b/>
      <sz val="8"/>
      <name val="Arial"/>
      <family val="2"/>
    </font>
    <font>
      <b/>
      <sz val="8"/>
      <color theme="1"/>
      <name val="Arial"/>
      <family val="2"/>
    </font>
    <font>
      <u/>
      <sz val="10"/>
      <color theme="1"/>
      <name val="Arial"/>
      <family val="2"/>
    </font>
    <font>
      <b/>
      <u/>
      <sz val="9"/>
      <color rgb="FFFF0000"/>
      <name val="Arial"/>
      <family val="2"/>
    </font>
    <font>
      <u/>
      <sz val="11"/>
      <color indexed="8"/>
      <name val="Arial"/>
      <family val="2"/>
    </font>
    <font>
      <vertAlign val="superscript"/>
      <sz val="9"/>
      <color theme="1"/>
      <name val="Arial"/>
      <family val="2"/>
    </font>
    <font>
      <b/>
      <u/>
      <sz val="8"/>
      <name val="Arial"/>
      <family val="2"/>
    </font>
    <font>
      <b/>
      <sz val="11"/>
      <color rgb="FFFF0000"/>
      <name val="Arial"/>
      <family val="2"/>
    </font>
    <font>
      <sz val="10"/>
      <color theme="1"/>
      <name val="Arial Narrow"/>
      <family val="2"/>
    </font>
    <font>
      <b/>
      <sz val="10"/>
      <color theme="1"/>
      <name val="Arial"/>
      <family val="2"/>
    </font>
    <font>
      <b/>
      <u/>
      <sz val="10"/>
      <color theme="1"/>
      <name val="Arial"/>
      <family val="2"/>
    </font>
  </fonts>
  <fills count="13">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9"/>
        <bgColor indexed="31"/>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D5FBD9"/>
        <bgColor indexed="64"/>
      </patternFill>
    </fill>
    <fill>
      <patternFill patternType="solid">
        <fgColor rgb="FFD0FAFE"/>
        <bgColor indexed="64"/>
      </patternFill>
    </fill>
    <fill>
      <patternFill patternType="solid">
        <fgColor rgb="FFE2FBFE"/>
        <bgColor indexed="64"/>
      </patternFill>
    </fill>
    <fill>
      <patternFill patternType="solid">
        <fgColor rgb="FFFFFF00"/>
        <bgColor indexed="64"/>
      </patternFill>
    </fill>
    <fill>
      <patternFill patternType="solid">
        <fgColor rgb="FFFFD9DA"/>
        <bgColor indexed="64"/>
      </patternFill>
    </fill>
  </fills>
  <borders count="137">
    <border>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23"/>
      </bottom>
      <diagonal/>
    </border>
    <border>
      <left style="thin">
        <color indexed="8"/>
      </left>
      <right style="thin">
        <color indexed="8"/>
      </right>
      <top style="thin">
        <color indexed="23"/>
      </top>
      <bottom style="thin">
        <color indexed="23"/>
      </bottom>
      <diagonal/>
    </border>
    <border>
      <left style="thin">
        <color indexed="8"/>
      </left>
      <right style="thin">
        <color indexed="8"/>
      </right>
      <top/>
      <bottom style="thin">
        <color indexed="23"/>
      </bottom>
      <diagonal/>
    </border>
    <border>
      <left/>
      <right/>
      <top/>
      <bottom style="thin">
        <color indexed="23"/>
      </bottom>
      <diagonal/>
    </border>
    <border>
      <left/>
      <right style="thin">
        <color indexed="8"/>
      </right>
      <top/>
      <bottom/>
      <diagonal/>
    </border>
    <border>
      <left style="thin">
        <color indexed="8"/>
      </left>
      <right style="thin">
        <color indexed="8"/>
      </right>
      <top/>
      <bottom style="hair">
        <color indexed="8"/>
      </bottom>
      <diagonal/>
    </border>
    <border>
      <left/>
      <right/>
      <top style="thin">
        <color indexed="23"/>
      </top>
      <bottom style="thin">
        <color indexed="23"/>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23"/>
      </top>
      <bottom style="thin">
        <color indexed="23"/>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23"/>
      </bottom>
      <diagonal/>
    </border>
    <border>
      <left style="thin">
        <color indexed="64"/>
      </left>
      <right style="thin">
        <color indexed="64"/>
      </right>
      <top style="thin">
        <color indexed="23"/>
      </top>
      <bottom/>
      <diagonal/>
    </border>
    <border>
      <left style="thin">
        <color indexed="64"/>
      </left>
      <right style="thin">
        <color indexed="64"/>
      </right>
      <top style="thin">
        <color indexed="23"/>
      </top>
      <bottom style="thin">
        <color indexed="64"/>
      </bottom>
      <diagonal/>
    </border>
    <border>
      <left style="thin">
        <color indexed="64"/>
      </left>
      <right style="thin">
        <color indexed="55"/>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23"/>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23"/>
      </top>
      <bottom style="thin">
        <color indexed="55"/>
      </bottom>
      <diagonal/>
    </border>
    <border>
      <left style="thin">
        <color indexed="64"/>
      </left>
      <right style="thin">
        <color indexed="64"/>
      </right>
      <top style="thin">
        <color indexed="55"/>
      </top>
      <bottom style="thin">
        <color indexed="23"/>
      </bottom>
      <diagonal/>
    </border>
    <border>
      <left style="thin">
        <color indexed="64"/>
      </left>
      <right/>
      <top/>
      <bottom/>
      <diagonal/>
    </border>
    <border>
      <left style="thin">
        <color indexed="64"/>
      </left>
      <right/>
      <top/>
      <bottom style="thin">
        <color indexed="64"/>
      </bottom>
      <diagonal/>
    </border>
    <border>
      <left/>
      <right/>
      <top style="thin">
        <color indexed="23"/>
      </top>
      <bottom/>
      <diagonal/>
    </border>
    <border>
      <left/>
      <right style="thin">
        <color indexed="23"/>
      </right>
      <top style="thin">
        <color indexed="8"/>
      </top>
      <bottom style="thin">
        <color indexed="8"/>
      </bottom>
      <diagonal/>
    </border>
    <border>
      <left style="thin">
        <color indexed="23"/>
      </left>
      <right style="thin">
        <color indexed="23"/>
      </right>
      <top style="thin">
        <color indexed="8"/>
      </top>
      <bottom style="thin">
        <color indexed="8"/>
      </bottom>
      <diagonal/>
    </border>
    <border>
      <left style="thin">
        <color indexed="23"/>
      </left>
      <right style="thin">
        <color indexed="8"/>
      </right>
      <top style="thin">
        <color indexed="8"/>
      </top>
      <bottom style="thin">
        <color indexed="8"/>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indexed="23"/>
      </top>
      <bottom style="thin">
        <color theme="0" tint="-0.499984740745262"/>
      </bottom>
      <diagonal/>
    </border>
    <border>
      <left/>
      <right/>
      <top style="thin">
        <color theme="0" tint="-0.14996795556505021"/>
      </top>
      <bottom style="thin">
        <color theme="0" tint="-0.14996795556505021"/>
      </bottom>
      <diagonal/>
    </border>
    <border>
      <left style="thin">
        <color indexed="64"/>
      </left>
      <right style="thin">
        <color indexed="64"/>
      </right>
      <top style="thin">
        <color indexed="23"/>
      </top>
      <bottom style="thin">
        <color theme="1"/>
      </bottom>
      <diagonal/>
    </border>
    <border>
      <left/>
      <right/>
      <top style="thin">
        <color theme="3" tint="0.59996337778862885"/>
      </top>
      <bottom style="thin">
        <color theme="3"/>
      </bottom>
      <diagonal/>
    </border>
    <border>
      <left/>
      <right/>
      <top style="thin">
        <color theme="3" tint="0.59996337778862885"/>
      </top>
      <bottom style="thin">
        <color theme="3" tint="0.59996337778862885"/>
      </bottom>
      <diagonal/>
    </border>
    <border>
      <left style="thin">
        <color indexed="64"/>
      </left>
      <right/>
      <top style="thin">
        <color theme="3" tint="0.59996337778862885"/>
      </top>
      <bottom style="thin">
        <color theme="3" tint="0.59996337778862885"/>
      </bottom>
      <diagonal/>
    </border>
    <border>
      <left/>
      <right style="thin">
        <color indexed="64"/>
      </right>
      <top style="thin">
        <color theme="3" tint="0.59996337778862885"/>
      </top>
      <bottom style="thin">
        <color theme="3" tint="0.59996337778862885"/>
      </bottom>
      <diagonal/>
    </border>
    <border>
      <left style="thin">
        <color indexed="64"/>
      </left>
      <right/>
      <top style="thin">
        <color theme="3" tint="0.59996337778862885"/>
      </top>
      <bottom style="thin">
        <color theme="3"/>
      </bottom>
      <diagonal/>
    </border>
    <border>
      <left/>
      <right style="thin">
        <color indexed="64"/>
      </right>
      <top style="thin">
        <color theme="3" tint="0.59996337778862885"/>
      </top>
      <bottom style="thin">
        <color theme="3"/>
      </bottom>
      <diagonal/>
    </border>
    <border>
      <left/>
      <right/>
      <top style="thin">
        <color theme="0" tint="-0.499984740745262"/>
      </top>
      <bottom style="thin">
        <color theme="0" tint="-0.499984740745262"/>
      </bottom>
      <diagonal/>
    </border>
    <border>
      <left style="thin">
        <color indexed="8"/>
      </left>
      <right/>
      <top style="thin">
        <color indexed="8"/>
      </top>
      <bottom/>
      <diagonal/>
    </border>
    <border>
      <left/>
      <right style="thin">
        <color indexed="8"/>
      </right>
      <top style="thin">
        <color indexed="8"/>
      </top>
      <bottom/>
      <diagonal/>
    </border>
    <border>
      <left/>
      <right/>
      <top style="thin">
        <color indexed="23"/>
      </top>
      <bottom style="thin">
        <color theme="1"/>
      </bottom>
      <diagonal/>
    </border>
    <border>
      <left style="thin">
        <color theme="0" tint="-0.14996795556505021"/>
      </left>
      <right style="thin">
        <color theme="0" tint="-0.14996795556505021"/>
      </right>
      <top style="thin">
        <color theme="0" tint="-0.14996795556505021"/>
      </top>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right style="thin">
        <color theme="0" tint="-0.24994659260841701"/>
      </right>
      <top/>
      <bottom/>
      <diagonal/>
    </border>
    <border>
      <left style="thin">
        <color theme="0" tint="-0.24994659260841701"/>
      </left>
      <right/>
      <top/>
      <bottom/>
      <diagonal/>
    </border>
    <border>
      <left style="thin">
        <color theme="0" tint="-0.14996795556505021"/>
      </left>
      <right style="thin">
        <color theme="0" tint="-0.14996795556505021"/>
      </right>
      <top/>
      <bottom style="thin">
        <color theme="0" tint="-0.14996795556505021"/>
      </bottom>
      <diagonal/>
    </border>
    <border>
      <left style="thin">
        <color theme="0" tint="-0.34998626667073579"/>
      </left>
      <right style="thin">
        <color theme="0" tint="-0.34998626667073579"/>
      </right>
      <top/>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right style="thin">
        <color theme="0" tint="-0.34998626667073579"/>
      </right>
      <top/>
      <bottom/>
      <diagonal/>
    </border>
    <border>
      <left/>
      <right style="thin">
        <color theme="0" tint="-0.34998626667073579"/>
      </right>
      <top/>
      <bottom style="thin">
        <color indexed="64"/>
      </bottom>
      <diagonal/>
    </border>
    <border>
      <left/>
      <right style="thin">
        <color theme="0" tint="-0.34998626667073579"/>
      </right>
      <top style="thin">
        <color indexed="64"/>
      </top>
      <bottom/>
      <diagonal/>
    </border>
    <border>
      <left/>
      <right style="thin">
        <color theme="0" tint="-0.34998626667073579"/>
      </right>
      <top style="thin">
        <color theme="3" tint="0.59996337778862885"/>
      </top>
      <bottom style="thin">
        <color theme="3" tint="0.59996337778862885"/>
      </bottom>
      <diagonal/>
    </border>
    <border>
      <left/>
      <right style="thin">
        <color theme="0" tint="-0.34998626667073579"/>
      </right>
      <top style="thin">
        <color theme="3" tint="0.59996337778862885"/>
      </top>
      <bottom style="thin">
        <color theme="3"/>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indexed="64"/>
      </left>
      <right style="thin">
        <color indexed="64"/>
      </right>
      <top style="thin">
        <color theme="0" tint="-0.499984740745262"/>
      </top>
      <bottom style="thin">
        <color indexed="23"/>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diagonal/>
    </border>
    <border>
      <left style="thin">
        <color theme="0" tint="-0.499984740745262"/>
      </left>
      <right/>
      <top style="thin">
        <color theme="0" tint="-0.499984740745262"/>
      </top>
      <bottom style="thin">
        <color theme="0" tint="-0.499984740745262"/>
      </bottom>
      <diagonal/>
    </border>
    <border>
      <left/>
      <right/>
      <top style="thin">
        <color indexed="23"/>
      </top>
      <bottom style="thin">
        <color theme="0" tint="-0.499984740745262"/>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24994659260841701"/>
      </right>
      <top style="thin">
        <color theme="0" tint="-0.24994659260841701"/>
      </top>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3743705557422"/>
      </left>
      <right/>
      <top style="thin">
        <color theme="0" tint="-0.14996795556505021"/>
      </top>
      <bottom/>
      <diagonal/>
    </border>
    <border>
      <left style="thin">
        <color theme="0" tint="-0.14993743705557422"/>
      </left>
      <right style="thin">
        <color theme="0" tint="-0.14993743705557422"/>
      </right>
      <top/>
      <bottom/>
      <diagonal/>
    </border>
    <border>
      <left style="thin">
        <color theme="0" tint="-0.14993743705557422"/>
      </left>
      <right/>
      <top/>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style="thin">
        <color theme="0" tint="-0.14993743705557422"/>
      </left>
      <right style="thin">
        <color indexed="64"/>
      </right>
      <top style="thin">
        <color theme="0" tint="-0.14993743705557422"/>
      </top>
      <bottom style="thin">
        <color theme="0" tint="-0.14993743705557422"/>
      </bottom>
      <diagonal/>
    </border>
    <border>
      <left style="thin">
        <color theme="0" tint="-0.14996795556505021"/>
      </left>
      <right/>
      <top style="thin">
        <color theme="0" tint="-0.14996795556505021"/>
      </top>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8"/>
      </bottom>
      <diagonal/>
    </border>
    <border>
      <left style="thin">
        <color theme="0" tint="-0.499984740745262"/>
      </left>
      <right style="thin">
        <color theme="0" tint="-0.499984740745262"/>
      </right>
      <top style="thin">
        <color theme="0" tint="-0.499984740745262"/>
      </top>
      <bottom style="thin">
        <color indexed="8"/>
      </bottom>
      <diagonal/>
    </border>
    <border>
      <left style="thin">
        <color theme="0" tint="-0.499984740745262"/>
      </left>
      <right style="thin">
        <color theme="0" tint="-0.499984740745262"/>
      </right>
      <top/>
      <bottom style="thin">
        <color indexed="23"/>
      </bottom>
      <diagonal/>
    </border>
    <border>
      <left style="thin">
        <color theme="0" tint="-0.499984740745262"/>
      </left>
      <right style="thin">
        <color theme="0" tint="-0.499984740745262"/>
      </right>
      <top style="thin">
        <color indexed="23"/>
      </top>
      <bottom style="thin">
        <color indexed="23"/>
      </bottom>
      <diagonal/>
    </border>
    <border>
      <left style="thin">
        <color theme="0" tint="-0.499984740745262"/>
      </left>
      <right style="thin">
        <color theme="0" tint="-0.499984740745262"/>
      </right>
      <top style="thin">
        <color indexed="23"/>
      </top>
      <bottom/>
      <diagonal/>
    </border>
    <border>
      <left style="thin">
        <color theme="0" tint="-0.499984740745262"/>
      </left>
      <right style="thin">
        <color theme="0" tint="-0.499984740745262"/>
      </right>
      <top style="thin">
        <color indexed="8"/>
      </top>
      <bottom style="thin">
        <color theme="0" tint="-0.499984740745262"/>
      </bottom>
      <diagonal/>
    </border>
    <border>
      <left style="thin">
        <color indexed="23"/>
      </left>
      <right style="thin">
        <color indexed="64"/>
      </right>
      <top style="thin">
        <color indexed="23"/>
      </top>
      <bottom style="thin">
        <color indexed="23"/>
      </bottom>
      <diagonal/>
    </border>
    <border>
      <left/>
      <right style="thin">
        <color theme="0" tint="-0.24994659260841701"/>
      </right>
      <top/>
      <bottom style="thin">
        <color theme="0" tint="-0.24994659260841701"/>
      </bottom>
      <diagonal/>
    </border>
    <border>
      <left/>
      <right style="thin">
        <color theme="0" tint="-0.14993743705557422"/>
      </right>
      <top/>
      <bottom/>
      <diagonal/>
    </border>
    <border>
      <left style="thin">
        <color theme="0" tint="-0.34998626667073579"/>
      </left>
      <right/>
      <top style="thin">
        <color theme="0" tint="-0.499984740745262"/>
      </top>
      <bottom style="thin">
        <color theme="0" tint="-0.499984740745262"/>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499984740745262"/>
      </left>
      <right style="thin">
        <color theme="0" tint="-0.34998626667073579"/>
      </right>
      <top/>
      <bottom/>
      <diagonal/>
    </border>
    <border>
      <left style="thin">
        <color theme="0" tint="-0.499984740745262"/>
      </left>
      <right style="thin">
        <color theme="0" tint="-0.34998626667073579"/>
      </right>
      <top/>
      <bottom style="thin">
        <color indexed="64"/>
      </bottom>
      <diagonal/>
    </border>
    <border>
      <left/>
      <right style="thin">
        <color theme="0" tint="-0.34998626667073579"/>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style="thin">
        <color theme="0" tint="-0.34998626667073579"/>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499984740745262"/>
      </top>
      <bottom style="thin">
        <color theme="0" tint="-0.499984740745262"/>
      </bottom>
      <diagonal/>
    </border>
    <border>
      <left style="thin">
        <color theme="0" tint="-0.34998626667073579"/>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499984740745262"/>
      </right>
      <top/>
      <bottom/>
      <diagonal/>
    </border>
    <border>
      <left style="thin">
        <color theme="0" tint="-0.34998626667073579"/>
      </left>
      <right style="thin">
        <color theme="0" tint="-0.499984740745262"/>
      </right>
      <top/>
      <bottom style="thin">
        <color indexed="64"/>
      </bottom>
      <diagonal/>
    </border>
    <border>
      <left style="thin">
        <color theme="0" tint="-0.24994659260841701"/>
      </left>
      <right style="thin">
        <color theme="0" tint="-0.499984740745262"/>
      </right>
      <top style="thin">
        <color indexed="64"/>
      </top>
      <bottom style="thin">
        <color theme="0" tint="-0.24994659260841701"/>
      </bottom>
      <diagonal/>
    </border>
    <border>
      <left style="thin">
        <color theme="0" tint="-0.24994659260841701"/>
      </left>
      <right style="thin">
        <color theme="0" tint="-0.499984740745262"/>
      </right>
      <top style="thin">
        <color theme="0" tint="-0.24994659260841701"/>
      </top>
      <bottom style="thin">
        <color theme="0" tint="-0.24994659260841701"/>
      </bottom>
      <diagonal/>
    </border>
    <border>
      <left style="thin">
        <color theme="0" tint="-0.24994659260841701"/>
      </left>
      <right style="thin">
        <color theme="0" tint="-0.499984740745262"/>
      </right>
      <top style="thin">
        <color theme="0" tint="-0.24994659260841701"/>
      </top>
      <bottom/>
      <diagonal/>
    </border>
    <border>
      <left style="thin">
        <color theme="0" tint="-0.24994659260841701"/>
      </left>
      <right style="thin">
        <color theme="0" tint="-0.499984740745262"/>
      </right>
      <top style="thin">
        <color indexed="64"/>
      </top>
      <bottom style="thin">
        <color indexed="64"/>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34998626667073579"/>
      </bottom>
      <diagonal/>
    </border>
    <border>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bottom/>
      <diagonal/>
    </border>
    <border>
      <left style="thin">
        <color theme="0" tint="-0.14996795556505021"/>
      </left>
      <right style="thin">
        <color theme="0" tint="-0.14996795556505021"/>
      </right>
      <top style="thin">
        <color theme="0" tint="-0.34998626667073579"/>
      </top>
      <bottom style="thin">
        <color theme="0" tint="-0.14996795556505021"/>
      </bottom>
      <diagonal/>
    </border>
    <border>
      <left/>
      <right/>
      <top style="thin">
        <color theme="0" tint="-0.34998626667073579"/>
      </top>
      <bottom style="thin">
        <color theme="0" tint="-0.14996795556505021"/>
      </bottom>
      <diagonal/>
    </border>
    <border>
      <left style="thin">
        <color theme="0" tint="-0.14996795556505021"/>
      </left>
      <right/>
      <top style="thin">
        <color theme="0" tint="-0.14996795556505021"/>
      </top>
      <bottom style="thin">
        <color theme="0" tint="-0.24994659260841701"/>
      </bottom>
      <diagonal/>
    </border>
    <border>
      <left/>
      <right/>
      <top style="thin">
        <color theme="0" tint="-0.14996795556505021"/>
      </top>
      <bottom style="thin">
        <color theme="0" tint="-0.24994659260841701"/>
      </bottom>
      <diagonal/>
    </border>
    <border>
      <left/>
      <right style="thin">
        <color theme="0" tint="-0.14996795556505021"/>
      </right>
      <top style="thin">
        <color theme="0" tint="-0.14996795556505021"/>
      </top>
      <bottom style="thin">
        <color theme="0" tint="-0.24994659260841701"/>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s>
  <cellStyleXfs count="9">
    <xf numFmtId="0" fontId="0" fillId="0" borderId="0"/>
    <xf numFmtId="43" fontId="3"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13" fillId="0" borderId="0"/>
    <xf numFmtId="0" fontId="13" fillId="0" borderId="0"/>
    <xf numFmtId="9" fontId="85" fillId="0" borderId="0" applyFont="0" applyFill="0" applyBorder="0" applyAlignment="0" applyProtection="0"/>
    <xf numFmtId="0" fontId="3" fillId="0" borderId="0"/>
    <xf numFmtId="0" fontId="3" fillId="0" borderId="0"/>
  </cellStyleXfs>
  <cellXfs count="818">
    <xf numFmtId="0" fontId="0" fillId="0" borderId="0" xfId="0"/>
    <xf numFmtId="0" fontId="5" fillId="0" borderId="0" xfId="0" applyFont="1"/>
    <xf numFmtId="0" fontId="4" fillId="0" borderId="0" xfId="0" quotePrefix="1" applyFont="1" applyAlignment="1">
      <alignment horizontal="left"/>
    </xf>
    <xf numFmtId="0" fontId="4" fillId="0" borderId="0" xfId="0" applyFont="1"/>
    <xf numFmtId="0" fontId="5" fillId="0" borderId="0" xfId="0" quotePrefix="1" applyFont="1" applyAlignment="1">
      <alignment horizontal="left"/>
    </xf>
    <xf numFmtId="0" fontId="5" fillId="0" borderId="0" xfId="0" applyFont="1" applyAlignment="1">
      <alignment horizontal="center"/>
    </xf>
    <xf numFmtId="0" fontId="4" fillId="0" borderId="0" xfId="0" applyFont="1" applyAlignment="1">
      <alignment horizontal="center"/>
    </xf>
    <xf numFmtId="0" fontId="5" fillId="0" borderId="0" xfId="3" applyFont="1" applyAlignment="1">
      <alignment horizontal="center"/>
    </xf>
    <xf numFmtId="0" fontId="5" fillId="0" borderId="0" xfId="3" applyFont="1"/>
    <xf numFmtId="0" fontId="5" fillId="0" borderId="0" xfId="0" quotePrefix="1" applyFont="1" applyAlignment="1">
      <alignment horizontal="center"/>
    </xf>
    <xf numFmtId="0" fontId="9" fillId="0" borderId="0" xfId="0" applyFont="1"/>
    <xf numFmtId="0" fontId="5" fillId="0" borderId="0" xfId="0" applyFont="1" applyAlignment="1">
      <alignment horizontal="left"/>
    </xf>
    <xf numFmtId="0" fontId="10" fillId="0" borderId="0" xfId="0" quotePrefix="1" applyFont="1" applyAlignment="1">
      <alignment horizontal="left"/>
    </xf>
    <xf numFmtId="37" fontId="5" fillId="0" borderId="0" xfId="3" applyNumberFormat="1" applyFont="1"/>
    <xf numFmtId="166" fontId="5" fillId="0" borderId="0" xfId="3" applyNumberFormat="1" applyFont="1"/>
    <xf numFmtId="0" fontId="15" fillId="0" borderId="0" xfId="3" applyFont="1"/>
    <xf numFmtId="3" fontId="5" fillId="0" borderId="0" xfId="3" applyNumberFormat="1" applyFont="1" applyAlignment="1">
      <alignment horizontal="center"/>
    </xf>
    <xf numFmtId="37" fontId="5" fillId="0" borderId="0" xfId="3" applyNumberFormat="1" applyFont="1" applyAlignment="1">
      <alignment horizontal="center"/>
    </xf>
    <xf numFmtId="166" fontId="5" fillId="0" borderId="0" xfId="3" applyNumberFormat="1" applyFont="1" applyAlignment="1">
      <alignment horizontal="center"/>
    </xf>
    <xf numFmtId="0" fontId="18" fillId="0" borderId="0" xfId="3" applyFont="1"/>
    <xf numFmtId="0" fontId="20" fillId="0" borderId="0" xfId="0" applyFont="1"/>
    <xf numFmtId="0" fontId="14" fillId="0" borderId="0" xfId="0" applyFont="1" applyAlignment="1">
      <alignment horizontal="center"/>
    </xf>
    <xf numFmtId="0" fontId="21" fillId="0" borderId="0" xfId="0" applyFont="1"/>
    <xf numFmtId="0" fontId="21" fillId="0" borderId="0" xfId="0" quotePrefix="1" applyFont="1" applyAlignment="1">
      <alignment horizontal="left"/>
    </xf>
    <xf numFmtId="0" fontId="18" fillId="0" borderId="0" xfId="0" applyFont="1" applyAlignment="1">
      <alignment horizontal="justify"/>
    </xf>
    <xf numFmtId="0" fontId="24" fillId="0" borderId="0" xfId="0" applyFont="1"/>
    <xf numFmtId="0" fontId="13" fillId="0" borderId="0" xfId="5"/>
    <xf numFmtId="0" fontId="18" fillId="0" borderId="0" xfId="5" applyFont="1" applyAlignment="1">
      <alignment horizontal="justify"/>
    </xf>
    <xf numFmtId="0" fontId="17" fillId="0" borderId="0" xfId="5" applyFont="1" applyAlignment="1">
      <alignment horizontal="justify"/>
    </xf>
    <xf numFmtId="0" fontId="13" fillId="0" borderId="0" xfId="5" quotePrefix="1" applyAlignment="1">
      <alignment horizontal="left"/>
    </xf>
    <xf numFmtId="0" fontId="27" fillId="0" borderId="0" xfId="5" applyFont="1" applyAlignment="1">
      <alignment horizontal="center"/>
    </xf>
    <xf numFmtId="0" fontId="5" fillId="0" borderId="8" xfId="3" applyFont="1" applyBorder="1" applyAlignment="1">
      <alignment horizontal="center"/>
    </xf>
    <xf numFmtId="0" fontId="5" fillId="0" borderId="9" xfId="3" applyFont="1" applyBorder="1"/>
    <xf numFmtId="0" fontId="8" fillId="0" borderId="0" xfId="0" applyFont="1"/>
    <xf numFmtId="0" fontId="8" fillId="2" borderId="0" xfId="0" applyFont="1" applyFill="1"/>
    <xf numFmtId="0" fontId="18" fillId="0" borderId="0" xfId="0" applyFont="1"/>
    <xf numFmtId="0" fontId="17" fillId="0" borderId="0" xfId="0" applyFont="1"/>
    <xf numFmtId="3" fontId="18" fillId="0" borderId="12" xfId="0" quotePrefix="1" applyNumberFormat="1" applyFont="1" applyBorder="1" applyAlignment="1">
      <alignment horizontal="left"/>
    </xf>
    <xf numFmtId="3" fontId="18" fillId="0" borderId="12" xfId="0" applyNumberFormat="1" applyFont="1" applyBorder="1" applyAlignment="1">
      <alignment horizontal="center"/>
    </xf>
    <xf numFmtId="164" fontId="28" fillId="0" borderId="0" xfId="0" applyNumberFormat="1" applyFont="1" applyAlignment="1">
      <alignment horizontal="center"/>
    </xf>
    <xf numFmtId="0" fontId="16" fillId="0" borderId="0" xfId="0" applyFont="1" applyAlignment="1">
      <alignment horizontal="center"/>
    </xf>
    <xf numFmtId="164" fontId="29" fillId="0" borderId="0" xfId="0" applyNumberFormat="1" applyFont="1" applyAlignment="1">
      <alignment horizontal="left"/>
    </xf>
    <xf numFmtId="164" fontId="16" fillId="0" borderId="0" xfId="0" applyNumberFormat="1" applyFont="1" applyAlignment="1">
      <alignment horizontal="right"/>
    </xf>
    <xf numFmtId="3" fontId="16" fillId="0" borderId="0" xfId="0" applyNumberFormat="1" applyFont="1" applyAlignment="1">
      <alignment horizontal="right"/>
    </xf>
    <xf numFmtId="0" fontId="16" fillId="0" borderId="0" xfId="0" applyFont="1" applyAlignment="1">
      <alignment horizontal="right"/>
    </xf>
    <xf numFmtId="0" fontId="17" fillId="0" borderId="0" xfId="0" applyFont="1" applyAlignment="1">
      <alignment horizontal="center"/>
    </xf>
    <xf numFmtId="164" fontId="17" fillId="0" borderId="0" xfId="0" applyNumberFormat="1" applyFont="1"/>
    <xf numFmtId="0" fontId="16" fillId="0" borderId="0" xfId="0" quotePrefix="1" applyFont="1" applyAlignment="1">
      <alignment horizontal="left"/>
    </xf>
    <xf numFmtId="0" fontId="31" fillId="0" borderId="0" xfId="0" applyFont="1"/>
    <xf numFmtId="0" fontId="17" fillId="0" borderId="0" xfId="0" applyFont="1" applyAlignment="1">
      <alignment horizontal="left"/>
    </xf>
    <xf numFmtId="3" fontId="16" fillId="0" borderId="0" xfId="0" applyNumberFormat="1" applyFont="1"/>
    <xf numFmtId="0" fontId="16" fillId="0" borderId="0" xfId="0" applyFont="1"/>
    <xf numFmtId="3" fontId="16" fillId="0" borderId="0" xfId="1" applyNumberFormat="1" applyFont="1" applyBorder="1"/>
    <xf numFmtId="3" fontId="17" fillId="0" borderId="0" xfId="0" applyNumberFormat="1" applyFont="1"/>
    <xf numFmtId="1" fontId="16" fillId="0" borderId="0" xfId="0" applyNumberFormat="1" applyFont="1"/>
    <xf numFmtId="0" fontId="32" fillId="0" borderId="0" xfId="0" applyFont="1" applyAlignment="1">
      <alignment horizontal="center"/>
    </xf>
    <xf numFmtId="0" fontId="32" fillId="0" borderId="0" xfId="0" applyFont="1"/>
    <xf numFmtId="0" fontId="33" fillId="0" borderId="0" xfId="0" applyFont="1" applyAlignment="1">
      <alignment horizontal="right"/>
    </xf>
    <xf numFmtId="0" fontId="16" fillId="0" borderId="0" xfId="0" quotePrefix="1" applyFont="1" applyAlignment="1">
      <alignment horizontal="center"/>
    </xf>
    <xf numFmtId="0" fontId="34" fillId="0" borderId="0" xfId="0" applyFont="1"/>
    <xf numFmtId="3" fontId="24" fillId="0" borderId="0" xfId="0" applyNumberFormat="1" applyFont="1"/>
    <xf numFmtId="3" fontId="24" fillId="0" borderId="0" xfId="0" applyNumberFormat="1" applyFont="1" applyAlignment="1">
      <alignment horizontal="center"/>
    </xf>
    <xf numFmtId="3" fontId="34" fillId="0" borderId="0" xfId="0" applyNumberFormat="1" applyFont="1" applyAlignment="1">
      <alignment horizontal="center"/>
    </xf>
    <xf numFmtId="1" fontId="35" fillId="0" borderId="0" xfId="0" applyNumberFormat="1" applyFont="1" applyAlignment="1">
      <alignment horizontal="center"/>
    </xf>
    <xf numFmtId="1" fontId="35" fillId="0" borderId="0" xfId="0" applyNumberFormat="1" applyFont="1" applyAlignment="1">
      <alignment horizontal="left"/>
    </xf>
    <xf numFmtId="1" fontId="35" fillId="0" borderId="0" xfId="0" applyNumberFormat="1" applyFont="1"/>
    <xf numFmtId="0" fontId="29" fillId="0" borderId="0" xfId="0" applyFont="1" applyAlignment="1">
      <alignment horizontal="right"/>
    </xf>
    <xf numFmtId="0" fontId="37" fillId="0" borderId="0" xfId="0" applyFont="1"/>
    <xf numFmtId="0" fontId="38" fillId="0" borderId="0" xfId="0" applyFont="1"/>
    <xf numFmtId="0" fontId="34" fillId="0" borderId="13" xfId="0" quotePrefix="1" applyFont="1" applyBorder="1" applyAlignment="1">
      <alignment horizontal="left"/>
    </xf>
    <xf numFmtId="0" fontId="29" fillId="0" borderId="0" xfId="0" applyFont="1" applyAlignment="1">
      <alignment horizontal="center"/>
    </xf>
    <xf numFmtId="0" fontId="29" fillId="0" borderId="0" xfId="0" applyFont="1"/>
    <xf numFmtId="164" fontId="16" fillId="0" borderId="0" xfId="0" quotePrefix="1" applyNumberFormat="1" applyFont="1" applyAlignment="1">
      <alignment horizontal="right"/>
    </xf>
    <xf numFmtId="0" fontId="17" fillId="0" borderId="0" xfId="0" applyFont="1" applyAlignment="1">
      <alignment horizontal="right"/>
    </xf>
    <xf numFmtId="0" fontId="36" fillId="0" borderId="0" xfId="0" applyFont="1" applyAlignment="1">
      <alignment horizontal="center"/>
    </xf>
    <xf numFmtId="0" fontId="36" fillId="0" borderId="0" xfId="0" applyFont="1"/>
    <xf numFmtId="0" fontId="18" fillId="0" borderId="0" xfId="0" quotePrefix="1" applyFont="1" applyAlignment="1">
      <alignment horizontal="left"/>
    </xf>
    <xf numFmtId="1" fontId="39" fillId="0" borderId="0" xfId="0" applyNumberFormat="1" applyFont="1"/>
    <xf numFmtId="0" fontId="37" fillId="0" borderId="0" xfId="0" applyFont="1" applyProtection="1">
      <protection locked="0"/>
    </xf>
    <xf numFmtId="0" fontId="36" fillId="0" borderId="0" xfId="0" applyFont="1" applyAlignment="1" applyProtection="1">
      <alignment horizontal="center"/>
      <protection locked="0"/>
    </xf>
    <xf numFmtId="0" fontId="29" fillId="0" borderId="0" xfId="0" applyFont="1" applyProtection="1">
      <protection hidden="1"/>
    </xf>
    <xf numFmtId="0" fontId="28" fillId="0" borderId="0" xfId="0" applyFont="1" applyAlignment="1">
      <alignment horizontal="left"/>
    </xf>
    <xf numFmtId="0" fontId="16" fillId="0" borderId="0" xfId="0" applyFont="1" applyAlignment="1">
      <alignment horizontal="left"/>
    </xf>
    <xf numFmtId="17" fontId="13" fillId="0" borderId="0" xfId="5" quotePrefix="1" applyNumberFormat="1" applyAlignment="1">
      <alignment horizontal="left"/>
    </xf>
    <xf numFmtId="3" fontId="21" fillId="0" borderId="14" xfId="0" applyNumberFormat="1" applyFont="1" applyBorder="1"/>
    <xf numFmtId="0" fontId="34" fillId="0" borderId="15" xfId="0" quotePrefix="1" applyFont="1" applyBorder="1" applyAlignment="1">
      <alignment horizontal="left"/>
    </xf>
    <xf numFmtId="3" fontId="24" fillId="0" borderId="15" xfId="0" applyNumberFormat="1" applyFont="1" applyBorder="1"/>
    <xf numFmtId="3" fontId="24" fillId="0" borderId="15" xfId="0" applyNumberFormat="1" applyFont="1" applyBorder="1" applyAlignment="1">
      <alignment horizontal="center"/>
    </xf>
    <xf numFmtId="3" fontId="34" fillId="0" borderId="15" xfId="0" applyNumberFormat="1" applyFont="1" applyBorder="1" applyAlignment="1">
      <alignment horizontal="center"/>
    </xf>
    <xf numFmtId="0" fontId="21" fillId="0" borderId="16" xfId="0" quotePrefix="1" applyFont="1" applyBorder="1" applyAlignment="1">
      <alignment horizontal="left" vertical="center"/>
    </xf>
    <xf numFmtId="3" fontId="21" fillId="0" borderId="17" xfId="0" quotePrefix="1" applyNumberFormat="1" applyFont="1" applyBorder="1" applyAlignment="1">
      <alignment horizontal="left"/>
    </xf>
    <xf numFmtId="0" fontId="18" fillId="0" borderId="0" xfId="0" applyFont="1" applyAlignment="1">
      <alignment horizontal="center" vertical="center"/>
    </xf>
    <xf numFmtId="0" fontId="18" fillId="2" borderId="0" xfId="0" applyFont="1" applyFill="1" applyAlignment="1">
      <alignment horizontal="center" vertical="center"/>
    </xf>
    <xf numFmtId="0" fontId="21" fillId="0" borderId="17" xfId="0" quotePrefix="1" applyFont="1" applyBorder="1" applyAlignment="1">
      <alignment horizontal="left"/>
    </xf>
    <xf numFmtId="164" fontId="21" fillId="0" borderId="18" xfId="0" applyNumberFormat="1" applyFont="1" applyBorder="1" applyAlignment="1">
      <alignment horizontal="center"/>
    </xf>
    <xf numFmtId="3" fontId="21" fillId="0" borderId="18" xfId="0" applyNumberFormat="1" applyFont="1" applyBorder="1" applyAlignment="1">
      <alignment horizontal="center"/>
    </xf>
    <xf numFmtId="3" fontId="21" fillId="0" borderId="19" xfId="0" applyNumberFormat="1" applyFont="1" applyBorder="1" applyAlignment="1">
      <alignment horizontal="center"/>
    </xf>
    <xf numFmtId="3" fontId="21" fillId="0" borderId="14" xfId="0" applyNumberFormat="1" applyFont="1" applyBorder="1" applyAlignment="1">
      <alignment horizontal="center"/>
    </xf>
    <xf numFmtId="3" fontId="21" fillId="0" borderId="20" xfId="0" applyNumberFormat="1" applyFont="1" applyBorder="1" applyAlignment="1">
      <alignment horizontal="center"/>
    </xf>
    <xf numFmtId="3" fontId="21" fillId="0" borderId="21" xfId="0" applyNumberFormat="1" applyFont="1" applyBorder="1"/>
    <xf numFmtId="3" fontId="21" fillId="0" borderId="21" xfId="0" applyNumberFormat="1" applyFont="1" applyBorder="1" applyAlignment="1">
      <alignment horizontal="center"/>
    </xf>
    <xf numFmtId="3" fontId="21" fillId="0" borderId="22" xfId="0" applyNumberFormat="1" applyFont="1" applyBorder="1" applyAlignment="1">
      <alignment horizontal="center"/>
    </xf>
    <xf numFmtId="0" fontId="21" fillId="0" borderId="23" xfId="0" quotePrefix="1" applyFont="1" applyBorder="1" applyAlignment="1">
      <alignment horizontal="left" vertical="center"/>
    </xf>
    <xf numFmtId="0" fontId="21" fillId="0" borderId="23" xfId="0" applyFont="1" applyBorder="1" applyAlignment="1">
      <alignment horizontal="center"/>
    </xf>
    <xf numFmtId="3" fontId="21" fillId="0" borderId="12" xfId="0" applyNumberFormat="1" applyFont="1" applyBorder="1"/>
    <xf numFmtId="3" fontId="21" fillId="0" borderId="20" xfId="0" applyNumberFormat="1" applyFont="1" applyBorder="1"/>
    <xf numFmtId="3" fontId="21" fillId="0" borderId="0" xfId="0" applyNumberFormat="1" applyFont="1" applyAlignment="1">
      <alignment horizontal="center" vertical="center"/>
    </xf>
    <xf numFmtId="3" fontId="21" fillId="0" borderId="23" xfId="0" applyNumberFormat="1" applyFont="1" applyBorder="1"/>
    <xf numFmtId="3" fontId="21" fillId="0" borderId="24" xfId="0" applyNumberFormat="1" applyFont="1" applyBorder="1"/>
    <xf numFmtId="3" fontId="21" fillId="0" borderId="24" xfId="0" applyNumberFormat="1" applyFont="1" applyBorder="1" applyAlignment="1">
      <alignment horizontal="center"/>
    </xf>
    <xf numFmtId="3" fontId="21" fillId="0" borderId="0" xfId="0" applyNumberFormat="1" applyFont="1" applyAlignment="1">
      <alignment horizontal="center"/>
    </xf>
    <xf numFmtId="3" fontId="21" fillId="0" borderId="0" xfId="0" applyNumberFormat="1" applyFont="1"/>
    <xf numFmtId="0" fontId="20" fillId="2" borderId="0" xfId="0" applyFont="1" applyFill="1"/>
    <xf numFmtId="3" fontId="21" fillId="0" borderId="25" xfId="0" quotePrefix="1" applyNumberFormat="1" applyFont="1" applyBorder="1" applyAlignment="1">
      <alignment horizontal="left"/>
    </xf>
    <xf numFmtId="3" fontId="21" fillId="0" borderId="26" xfId="0" applyNumberFormat="1" applyFont="1" applyBorder="1" applyAlignment="1">
      <alignment horizontal="center"/>
    </xf>
    <xf numFmtId="0" fontId="21" fillId="0" borderId="13" xfId="0" quotePrefix="1" applyFont="1" applyBorder="1" applyAlignment="1">
      <alignment horizontal="left"/>
    </xf>
    <xf numFmtId="0" fontId="6" fillId="0" borderId="13" xfId="0" applyFont="1" applyBorder="1" applyAlignment="1">
      <alignment horizontal="center"/>
    </xf>
    <xf numFmtId="164" fontId="21" fillId="0" borderId="13" xfId="0" applyNumberFormat="1" applyFont="1" applyBorder="1" applyAlignment="1">
      <alignment horizontal="center"/>
    </xf>
    <xf numFmtId="3" fontId="21" fillId="0" borderId="13" xfId="0" applyNumberFormat="1" applyFont="1" applyBorder="1" applyAlignment="1">
      <alignment horizontal="center"/>
    </xf>
    <xf numFmtId="0" fontId="6" fillId="0" borderId="16" xfId="0" applyFont="1" applyBorder="1" applyAlignment="1">
      <alignment horizontal="center" vertical="center"/>
    </xf>
    <xf numFmtId="164" fontId="21" fillId="0" borderId="16" xfId="0" applyNumberFormat="1" applyFont="1" applyBorder="1" applyAlignment="1">
      <alignment horizontal="center" vertical="center"/>
    </xf>
    <xf numFmtId="3" fontId="21" fillId="0" borderId="16" xfId="0" applyNumberFormat="1" applyFont="1" applyBorder="1" applyAlignment="1">
      <alignment horizontal="center" vertical="center"/>
    </xf>
    <xf numFmtId="0" fontId="21" fillId="0" borderId="27" xfId="0" applyFont="1" applyBorder="1"/>
    <xf numFmtId="3" fontId="21" fillId="0" borderId="28" xfId="0" applyNumberFormat="1" applyFont="1" applyBorder="1" applyAlignment="1">
      <alignment horizontal="center"/>
    </xf>
    <xf numFmtId="0" fontId="21" fillId="0" borderId="21" xfId="0" quotePrefix="1" applyFont="1" applyBorder="1" applyAlignment="1">
      <alignment horizontal="left"/>
    </xf>
    <xf numFmtId="0" fontId="21" fillId="0" borderId="19" xfId="0" applyFont="1" applyBorder="1" applyAlignment="1">
      <alignment horizontal="left"/>
    </xf>
    <xf numFmtId="3" fontId="21" fillId="0" borderId="29" xfId="0" applyNumberFormat="1" applyFont="1" applyBorder="1" applyAlignment="1">
      <alignment horizontal="center"/>
    </xf>
    <xf numFmtId="0" fontId="21" fillId="0" borderId="18" xfId="0" quotePrefix="1" applyFont="1" applyBorder="1" applyAlignment="1">
      <alignment horizontal="left"/>
    </xf>
    <xf numFmtId="0" fontId="43" fillId="0" borderId="0" xfId="3" applyFont="1"/>
    <xf numFmtId="0" fontId="28" fillId="0" borderId="0" xfId="0" applyFont="1"/>
    <xf numFmtId="3" fontId="21" fillId="0" borderId="30" xfId="0" applyNumberFormat="1" applyFont="1" applyBorder="1"/>
    <xf numFmtId="3" fontId="21" fillId="0" borderId="30" xfId="0" applyNumberFormat="1" applyFont="1" applyBorder="1" applyAlignment="1">
      <alignment horizontal="center"/>
    </xf>
    <xf numFmtId="3" fontId="21" fillId="0" borderId="31" xfId="0" applyNumberFormat="1" applyFont="1" applyBorder="1"/>
    <xf numFmtId="3" fontId="21" fillId="0" borderId="31" xfId="0" applyNumberFormat="1" applyFont="1" applyBorder="1" applyAlignment="1">
      <alignment horizontal="center"/>
    </xf>
    <xf numFmtId="0" fontId="21" fillId="0" borderId="19" xfId="0" quotePrefix="1" applyFont="1" applyBorder="1" applyAlignment="1">
      <alignment horizontal="left"/>
    </xf>
    <xf numFmtId="1" fontId="16" fillId="0" borderId="0" xfId="0" applyNumberFormat="1" applyFont="1" applyAlignment="1">
      <alignment horizontal="center"/>
    </xf>
    <xf numFmtId="1" fontId="29" fillId="0" borderId="0" xfId="0" applyNumberFormat="1" applyFont="1" applyAlignment="1">
      <alignment horizontal="center"/>
    </xf>
    <xf numFmtId="3" fontId="21" fillId="0" borderId="15" xfId="0" quotePrefix="1" applyNumberFormat="1" applyFont="1" applyBorder="1" applyAlignment="1">
      <alignment horizontal="left"/>
    </xf>
    <xf numFmtId="3" fontId="21" fillId="0" borderId="15" xfId="0" applyNumberFormat="1" applyFont="1" applyBorder="1" applyAlignment="1">
      <alignment horizontal="center"/>
    </xf>
    <xf numFmtId="0" fontId="44" fillId="0" borderId="0" xfId="0" quotePrefix="1" applyFont="1" applyAlignment="1">
      <alignment horizontal="left"/>
    </xf>
    <xf numFmtId="0" fontId="21" fillId="0" borderId="15" xfId="0" quotePrefix="1" applyFont="1" applyBorder="1" applyAlignment="1">
      <alignment horizontal="left"/>
    </xf>
    <xf numFmtId="0" fontId="42" fillId="0" borderId="14" xfId="0" quotePrefix="1" applyFont="1" applyBorder="1" applyAlignment="1">
      <alignment horizontal="left"/>
    </xf>
    <xf numFmtId="0" fontId="42" fillId="0" borderId="0" xfId="0" quotePrefix="1" applyFont="1" applyAlignment="1">
      <alignment horizontal="left"/>
    </xf>
    <xf numFmtId="0" fontId="42" fillId="0" borderId="24" xfId="0" quotePrefix="1" applyFont="1" applyBorder="1" applyAlignment="1">
      <alignment horizontal="left"/>
    </xf>
    <xf numFmtId="0" fontId="46" fillId="0" borderId="0" xfId="5" applyFont="1" applyAlignment="1">
      <alignment horizontal="center"/>
    </xf>
    <xf numFmtId="3" fontId="21" fillId="0" borderId="15" xfId="0" applyNumberFormat="1" applyFont="1" applyBorder="1"/>
    <xf numFmtId="3" fontId="47" fillId="0" borderId="15" xfId="0" quotePrefix="1" applyNumberFormat="1" applyFont="1" applyBorder="1" applyAlignment="1">
      <alignment horizontal="left"/>
    </xf>
    <xf numFmtId="0" fontId="48" fillId="0" borderId="0" xfId="0" quotePrefix="1" applyFont="1" applyAlignment="1">
      <alignment horizontal="left"/>
    </xf>
    <xf numFmtId="3" fontId="21" fillId="0" borderId="14" xfId="0" quotePrefix="1" applyNumberFormat="1" applyFont="1" applyBorder="1" applyAlignment="1">
      <alignment horizontal="left"/>
    </xf>
    <xf numFmtId="3" fontId="21" fillId="0" borderId="1" xfId="0" quotePrefix="1" applyNumberFormat="1" applyFont="1" applyBorder="1" applyAlignment="1">
      <alignment horizontal="left"/>
    </xf>
    <xf numFmtId="0" fontId="37" fillId="0" borderId="0" xfId="0" applyFont="1" applyAlignment="1">
      <alignment horizontal="center"/>
    </xf>
    <xf numFmtId="167" fontId="51" fillId="0" borderId="0" xfId="5" quotePrefix="1" applyNumberFormat="1" applyFont="1" applyAlignment="1">
      <alignment horizontal="center"/>
    </xf>
    <xf numFmtId="0" fontId="52" fillId="0" borderId="0" xfId="5" applyFont="1" applyAlignment="1">
      <alignment horizontal="center"/>
    </xf>
    <xf numFmtId="0" fontId="30" fillId="0" borderId="0" xfId="5" quotePrefix="1" applyFont="1" applyAlignment="1">
      <alignment horizontal="center"/>
    </xf>
    <xf numFmtId="0" fontId="13" fillId="0" borderId="23" xfId="5" applyBorder="1"/>
    <xf numFmtId="0" fontId="27" fillId="0" borderId="23" xfId="5" applyFont="1" applyBorder="1" applyAlignment="1">
      <alignment horizontal="center"/>
    </xf>
    <xf numFmtId="3" fontId="21" fillId="0" borderId="18" xfId="0" quotePrefix="1" applyNumberFormat="1" applyFont="1" applyBorder="1" applyAlignment="1">
      <alignment horizontal="center"/>
    </xf>
    <xf numFmtId="0" fontId="49" fillId="0" borderId="0" xfId="0" applyFont="1"/>
    <xf numFmtId="0" fontId="54" fillId="0" borderId="0" xfId="0" quotePrefix="1" applyFont="1" applyAlignment="1">
      <alignment horizontal="left"/>
    </xf>
    <xf numFmtId="165" fontId="18" fillId="0" borderId="0" xfId="0" applyNumberFormat="1" applyFont="1"/>
    <xf numFmtId="0" fontId="50" fillId="0" borderId="0" xfId="0" applyFont="1" applyProtection="1">
      <protection hidden="1"/>
    </xf>
    <xf numFmtId="0" fontId="15" fillId="0" borderId="0" xfId="3" quotePrefix="1" applyFont="1" applyAlignment="1">
      <alignment horizontal="left"/>
    </xf>
    <xf numFmtId="0" fontId="60" fillId="0" borderId="0" xfId="0" applyFont="1"/>
    <xf numFmtId="0" fontId="63" fillId="0" borderId="0" xfId="0" applyFont="1" applyAlignment="1">
      <alignment horizontal="center"/>
    </xf>
    <xf numFmtId="164" fontId="64" fillId="0" borderId="0" xfId="0" quotePrefix="1" applyNumberFormat="1" applyFont="1" applyAlignment="1">
      <alignment horizontal="left"/>
    </xf>
    <xf numFmtId="0" fontId="64" fillId="0" borderId="0" xfId="0" applyFont="1" applyAlignment="1">
      <alignment horizontal="center"/>
    </xf>
    <xf numFmtId="3" fontId="65" fillId="0" borderId="0" xfId="0" applyNumberFormat="1" applyFont="1" applyAlignment="1">
      <alignment horizontal="right"/>
    </xf>
    <xf numFmtId="0" fontId="61" fillId="0" borderId="0" xfId="0" applyFont="1" applyAlignment="1">
      <alignment horizontal="center"/>
    </xf>
    <xf numFmtId="0" fontId="68" fillId="0" borderId="0" xfId="0" applyFont="1" applyAlignment="1">
      <alignment horizontal="right"/>
    </xf>
    <xf numFmtId="3" fontId="68" fillId="0" borderId="0" xfId="0" applyNumberFormat="1" applyFont="1" applyAlignment="1">
      <alignment horizontal="right"/>
    </xf>
    <xf numFmtId="3" fontId="68" fillId="0" borderId="0" xfId="0" applyNumberFormat="1" applyFont="1"/>
    <xf numFmtId="0" fontId="68" fillId="0" borderId="0" xfId="0" applyFont="1"/>
    <xf numFmtId="0" fontId="19" fillId="0" borderId="0" xfId="0" quotePrefix="1" applyFont="1" applyAlignment="1">
      <alignment horizontal="left" vertical="center"/>
    </xf>
    <xf numFmtId="0" fontId="6" fillId="0" borderId="13" xfId="0" applyFont="1" applyBorder="1" applyAlignment="1">
      <alignment horizontal="center" vertical="top"/>
    </xf>
    <xf numFmtId="0" fontId="59" fillId="0" borderId="0" xfId="0" applyFont="1"/>
    <xf numFmtId="3" fontId="59" fillId="0" borderId="0" xfId="0" applyNumberFormat="1" applyFont="1"/>
    <xf numFmtId="0" fontId="29" fillId="0" borderId="32" xfId="0" applyFont="1" applyBorder="1" applyAlignment="1">
      <alignment horizontal="right"/>
    </xf>
    <xf numFmtId="0" fontId="29" fillId="0" borderId="28" xfId="0" applyFont="1" applyBorder="1" applyAlignment="1">
      <alignment horizontal="right"/>
    </xf>
    <xf numFmtId="0" fontId="21" fillId="0" borderId="29" xfId="0" applyFont="1" applyBorder="1"/>
    <xf numFmtId="0" fontId="21" fillId="0" borderId="32" xfId="0" applyFont="1" applyBorder="1" applyAlignment="1">
      <alignment horizontal="left"/>
    </xf>
    <xf numFmtId="3" fontId="21" fillId="0" borderId="16" xfId="0" applyNumberFormat="1" applyFont="1" applyBorder="1" applyAlignment="1">
      <alignment horizontal="center"/>
    </xf>
    <xf numFmtId="0" fontId="21" fillId="0" borderId="27" xfId="0" quotePrefix="1" applyFont="1" applyBorder="1" applyAlignment="1">
      <alignment horizontal="left"/>
    </xf>
    <xf numFmtId="0" fontId="21" fillId="0" borderId="33" xfId="0" quotePrefix="1" applyFont="1" applyBorder="1" applyAlignment="1">
      <alignment horizontal="left"/>
    </xf>
    <xf numFmtId="0" fontId="21" fillId="0" borderId="16" xfId="0" quotePrefix="1" applyFont="1" applyBorder="1" applyAlignment="1">
      <alignment horizontal="left"/>
    </xf>
    <xf numFmtId="0" fontId="21" fillId="0" borderId="16" xfId="0" quotePrefix="1" applyFont="1" applyBorder="1" applyAlignment="1">
      <alignment horizontal="left" wrapText="1"/>
    </xf>
    <xf numFmtId="0" fontId="21" fillId="0" borderId="29" xfId="0" quotePrefix="1" applyFont="1" applyBorder="1" applyAlignment="1">
      <alignment horizontal="left"/>
    </xf>
    <xf numFmtId="3" fontId="47" fillId="0" borderId="15" xfId="0" quotePrefix="1" applyNumberFormat="1" applyFont="1" applyBorder="1" applyAlignment="1">
      <alignment horizontal="left" vertical="top"/>
    </xf>
    <xf numFmtId="0" fontId="7" fillId="0" borderId="0" xfId="0" quotePrefix="1" applyFont="1" applyAlignment="1">
      <alignment horizontal="left"/>
    </xf>
    <xf numFmtId="0" fontId="15" fillId="0" borderId="0" xfId="4" quotePrefix="1" applyFont="1" applyAlignment="1">
      <alignment horizontal="left"/>
    </xf>
    <xf numFmtId="0" fontId="19" fillId="0" borderId="0" xfId="0" quotePrefix="1" applyFont="1" applyAlignment="1">
      <alignment horizontal="left"/>
    </xf>
    <xf numFmtId="3" fontId="21" fillId="0" borderId="20" xfId="0" quotePrefix="1" applyNumberFormat="1" applyFont="1" applyBorder="1" applyAlignment="1">
      <alignment horizontal="left"/>
    </xf>
    <xf numFmtId="3" fontId="23" fillId="0" borderId="0" xfId="0" applyNumberFormat="1" applyFont="1" applyAlignment="1">
      <alignment horizontal="center"/>
    </xf>
    <xf numFmtId="0" fontId="69" fillId="0" borderId="14" xfId="0" quotePrefix="1" applyFont="1" applyBorder="1" applyAlignment="1">
      <alignment horizontal="left"/>
    </xf>
    <xf numFmtId="1" fontId="37" fillId="0" borderId="0" xfId="0" applyNumberFormat="1" applyFont="1" applyAlignment="1">
      <alignment horizontal="center"/>
    </xf>
    <xf numFmtId="1" fontId="37" fillId="0" borderId="0" xfId="0" applyNumberFormat="1" applyFont="1" applyAlignment="1">
      <alignment horizontal="left"/>
    </xf>
    <xf numFmtId="3" fontId="16" fillId="0" borderId="0" xfId="0" applyNumberFormat="1" applyFont="1" applyAlignment="1">
      <alignment horizontal="left"/>
    </xf>
    <xf numFmtId="1" fontId="16" fillId="0" borderId="0" xfId="0" applyNumberFormat="1" applyFont="1" applyAlignment="1">
      <alignment horizontal="left"/>
    </xf>
    <xf numFmtId="0" fontId="58" fillId="0" borderId="0" xfId="0" applyFont="1"/>
    <xf numFmtId="0" fontId="17" fillId="5" borderId="0" xfId="0" applyFont="1" applyFill="1" applyAlignment="1">
      <alignment horizontal="center"/>
    </xf>
    <xf numFmtId="3" fontId="47" fillId="0" borderId="0" xfId="0" quotePrefix="1" applyNumberFormat="1" applyFont="1" applyAlignment="1">
      <alignment horizontal="left" vertical="top"/>
    </xf>
    <xf numFmtId="0" fontId="73" fillId="0" borderId="0" xfId="0" applyFont="1" applyAlignment="1">
      <alignment horizontal="center"/>
    </xf>
    <xf numFmtId="0" fontId="74" fillId="0" borderId="0" xfId="0" applyFont="1"/>
    <xf numFmtId="0" fontId="77" fillId="0" borderId="0" xfId="0" applyFont="1"/>
    <xf numFmtId="3" fontId="21" fillId="0" borderId="43" xfId="0" applyNumberFormat="1" applyFont="1" applyBorder="1"/>
    <xf numFmtId="0" fontId="42" fillId="0" borderId="43" xfId="0" quotePrefix="1" applyFont="1" applyBorder="1" applyAlignment="1">
      <alignment horizontal="left"/>
    </xf>
    <xf numFmtId="3" fontId="21" fillId="0" borderId="43" xfId="0" applyNumberFormat="1" applyFont="1" applyBorder="1" applyAlignment="1">
      <alignment horizontal="center"/>
    </xf>
    <xf numFmtId="3" fontId="78" fillId="0" borderId="14" xfId="0" applyNumberFormat="1" applyFont="1" applyBorder="1"/>
    <xf numFmtId="0" fontId="80" fillId="0" borderId="0" xfId="0" applyFont="1" applyAlignment="1">
      <alignment horizontal="center"/>
    </xf>
    <xf numFmtId="3" fontId="21" fillId="0" borderId="45" xfId="0" applyNumberFormat="1" applyFont="1" applyBorder="1" applyAlignment="1">
      <alignment horizontal="center"/>
    </xf>
    <xf numFmtId="3" fontId="17" fillId="0" borderId="15" xfId="0" applyNumberFormat="1" applyFont="1" applyBorder="1" applyAlignment="1">
      <alignment horizontal="right"/>
    </xf>
    <xf numFmtId="3" fontId="17" fillId="0" borderId="27" xfId="1" applyNumberFormat="1" applyFont="1" applyBorder="1"/>
    <xf numFmtId="3" fontId="17" fillId="0" borderId="38" xfId="1" applyNumberFormat="1" applyFont="1" applyBorder="1"/>
    <xf numFmtId="3" fontId="17" fillId="0" borderId="47" xfId="0" applyNumberFormat="1" applyFont="1" applyBorder="1" applyAlignment="1">
      <alignment horizontal="right"/>
    </xf>
    <xf numFmtId="3" fontId="17" fillId="0" borderId="48" xfId="1" applyNumberFormat="1" applyFont="1" applyBorder="1"/>
    <xf numFmtId="3" fontId="17" fillId="0" borderId="49" xfId="1" applyNumberFormat="1" applyFont="1" applyBorder="1"/>
    <xf numFmtId="3" fontId="17" fillId="0" borderId="46" xfId="0" applyNumberFormat="1" applyFont="1" applyBorder="1" applyAlignment="1">
      <alignment horizontal="right"/>
    </xf>
    <xf numFmtId="3" fontId="17" fillId="0" borderId="50" xfId="1" applyNumberFormat="1" applyFont="1" applyBorder="1"/>
    <xf numFmtId="3" fontId="17" fillId="0" borderId="51" xfId="1" applyNumberFormat="1" applyFont="1" applyBorder="1"/>
    <xf numFmtId="17" fontId="79" fillId="0" borderId="0" xfId="5" quotePrefix="1" applyNumberFormat="1" applyFont="1" applyAlignment="1">
      <alignment horizontal="center"/>
    </xf>
    <xf numFmtId="0" fontId="81" fillId="0" borderId="0" xfId="2" quotePrefix="1" applyFont="1" applyAlignment="1" applyProtection="1">
      <alignment horizontal="left"/>
    </xf>
    <xf numFmtId="0" fontId="82" fillId="0" borderId="0" xfId="0" applyFont="1"/>
    <xf numFmtId="0" fontId="83" fillId="0" borderId="0" xfId="2" quotePrefix="1" applyFont="1" applyAlignment="1" applyProtection="1">
      <alignment horizontal="left"/>
    </xf>
    <xf numFmtId="0" fontId="2" fillId="0" borderId="0" xfId="0" applyFont="1"/>
    <xf numFmtId="0" fontId="66" fillId="0" borderId="0" xfId="0" applyFont="1" applyAlignment="1">
      <alignment wrapText="1"/>
    </xf>
    <xf numFmtId="0" fontId="72" fillId="0" borderId="0" xfId="0" applyFont="1" applyAlignment="1">
      <alignment wrapText="1"/>
    </xf>
    <xf numFmtId="0" fontId="2" fillId="0" borderId="0" xfId="0" applyFont="1" applyAlignment="1">
      <alignment horizontal="center"/>
    </xf>
    <xf numFmtId="3" fontId="21" fillId="0" borderId="45" xfId="0" applyNumberFormat="1" applyFont="1" applyBorder="1"/>
    <xf numFmtId="49" fontId="7" fillId="0" borderId="0" xfId="0" applyNumberFormat="1" applyFont="1" applyAlignment="1">
      <alignment horizontal="center"/>
    </xf>
    <xf numFmtId="164" fontId="59" fillId="0" borderId="0" xfId="0" quotePrefix="1" applyNumberFormat="1" applyFont="1" applyAlignment="1">
      <alignment horizontal="left"/>
    </xf>
    <xf numFmtId="0" fontId="11" fillId="0" borderId="0" xfId="0" applyFont="1" applyAlignment="1">
      <alignment horizontal="left" wrapText="1"/>
    </xf>
    <xf numFmtId="0" fontId="80" fillId="0" borderId="0" xfId="0" applyFont="1"/>
    <xf numFmtId="164" fontId="29" fillId="0" borderId="58" xfId="0" applyNumberFormat="1" applyFont="1" applyBorder="1" applyAlignment="1">
      <alignment horizontal="left"/>
    </xf>
    <xf numFmtId="164" fontId="16" fillId="0" borderId="58" xfId="0" applyNumberFormat="1" applyFont="1" applyBorder="1" applyAlignment="1">
      <alignment horizontal="right"/>
    </xf>
    <xf numFmtId="3" fontId="16" fillId="0" borderId="58" xfId="0" applyNumberFormat="1" applyFont="1" applyBorder="1" applyAlignment="1">
      <alignment horizontal="right"/>
    </xf>
    <xf numFmtId="164" fontId="16" fillId="0" borderId="58" xfId="0" quotePrefix="1" applyNumberFormat="1" applyFont="1" applyBorder="1" applyAlignment="1">
      <alignment horizontal="right"/>
    </xf>
    <xf numFmtId="0" fontId="16" fillId="0" borderId="58" xfId="0" applyFont="1" applyBorder="1" applyAlignment="1">
      <alignment horizontal="right"/>
    </xf>
    <xf numFmtId="0" fontId="59" fillId="0" borderId="0" xfId="0" applyFont="1" applyAlignment="1">
      <alignment horizontal="left"/>
    </xf>
    <xf numFmtId="0" fontId="59" fillId="0" borderId="0" xfId="0" applyFont="1" applyAlignment="1">
      <alignment horizontal="right"/>
    </xf>
    <xf numFmtId="1" fontId="59" fillId="0" borderId="0" xfId="0" applyNumberFormat="1" applyFont="1" applyAlignment="1">
      <alignment horizontal="center"/>
    </xf>
    <xf numFmtId="1" fontId="59" fillId="0" borderId="0" xfId="0" applyNumberFormat="1" applyFont="1"/>
    <xf numFmtId="0" fontId="59" fillId="0" borderId="42" xfId="0" applyFont="1" applyBorder="1" applyAlignment="1">
      <alignment horizontal="center"/>
    </xf>
    <xf numFmtId="0" fontId="59" fillId="0" borderId="42" xfId="0" applyFont="1" applyBorder="1"/>
    <xf numFmtId="3" fontId="59" fillId="0" borderId="42" xfId="0" applyNumberFormat="1" applyFont="1" applyBorder="1" applyAlignment="1">
      <alignment horizontal="center"/>
    </xf>
    <xf numFmtId="3" fontId="59" fillId="0" borderId="42" xfId="0" applyNumberFormat="1" applyFont="1" applyBorder="1"/>
    <xf numFmtId="0" fontId="59" fillId="0" borderId="0" xfId="0" applyFont="1" applyAlignment="1">
      <alignment horizontal="center"/>
    </xf>
    <xf numFmtId="1" fontId="87" fillId="0" borderId="0" xfId="0" applyNumberFormat="1" applyFont="1" applyAlignment="1">
      <alignment horizontal="left"/>
    </xf>
    <xf numFmtId="1" fontId="87" fillId="5" borderId="60" xfId="0" applyNumberFormat="1" applyFont="1" applyFill="1" applyBorder="1"/>
    <xf numFmtId="0" fontId="67" fillId="0" borderId="0" xfId="0" applyFont="1"/>
    <xf numFmtId="0" fontId="64" fillId="0" borderId="0" xfId="0" applyFont="1" applyAlignment="1">
      <alignment horizontal="right"/>
    </xf>
    <xf numFmtId="1" fontId="64" fillId="0" borderId="0" xfId="0" applyNumberFormat="1" applyFont="1" applyAlignment="1">
      <alignment horizontal="right"/>
    </xf>
    <xf numFmtId="0" fontId="63" fillId="5" borderId="60" xfId="0" applyFont="1" applyFill="1" applyBorder="1" applyAlignment="1">
      <alignment horizontal="right"/>
    </xf>
    <xf numFmtId="0" fontId="16" fillId="0" borderId="62" xfId="0" applyFont="1" applyBorder="1" applyAlignment="1">
      <alignment horizontal="right"/>
    </xf>
    <xf numFmtId="0" fontId="3" fillId="0" borderId="0" xfId="5" quotePrefix="1" applyFont="1" applyAlignment="1">
      <alignment horizontal="center"/>
    </xf>
    <xf numFmtId="0" fontId="37" fillId="0" borderId="64" xfId="0" applyFont="1" applyBorder="1"/>
    <xf numFmtId="0" fontId="29" fillId="0" borderId="65" xfId="0" applyFont="1" applyBorder="1" applyAlignment="1">
      <alignment horizontal="right"/>
    </xf>
    <xf numFmtId="0" fontId="29" fillId="0" borderId="66" xfId="0" applyFont="1" applyBorder="1"/>
    <xf numFmtId="0" fontId="29" fillId="0" borderId="66" xfId="0" applyFont="1" applyBorder="1" applyAlignment="1">
      <alignment horizontal="right"/>
    </xf>
    <xf numFmtId="0" fontId="29" fillId="0" borderId="67" xfId="0" applyFont="1" applyBorder="1" applyAlignment="1">
      <alignment horizontal="right"/>
    </xf>
    <xf numFmtId="164" fontId="31" fillId="0" borderId="0" xfId="0" applyNumberFormat="1" applyFont="1"/>
    <xf numFmtId="0" fontId="29" fillId="0" borderId="68" xfId="0" applyFont="1" applyBorder="1" applyAlignment="1">
      <alignment horizontal="right"/>
    </xf>
    <xf numFmtId="0" fontId="29" fillId="0" borderId="69" xfId="0" applyFont="1" applyBorder="1" applyAlignment="1">
      <alignment horizontal="right"/>
    </xf>
    <xf numFmtId="0" fontId="17" fillId="0" borderId="70" xfId="0" applyFont="1" applyBorder="1" applyAlignment="1">
      <alignment horizontal="left"/>
    </xf>
    <xf numFmtId="0" fontId="17" fillId="0" borderId="71" xfId="0" applyFont="1" applyBorder="1" applyAlignment="1">
      <alignment horizontal="left"/>
    </xf>
    <xf numFmtId="0" fontId="17" fillId="0" borderId="72" xfId="0" applyFont="1" applyBorder="1" applyAlignment="1">
      <alignment horizontal="left"/>
    </xf>
    <xf numFmtId="0" fontId="59" fillId="0" borderId="66" xfId="0" applyFont="1" applyBorder="1" applyAlignment="1">
      <alignment horizontal="center"/>
    </xf>
    <xf numFmtId="3" fontId="17" fillId="0" borderId="42" xfId="0" applyNumberFormat="1" applyFont="1" applyBorder="1"/>
    <xf numFmtId="0" fontId="20" fillId="5" borderId="0" xfId="0" applyFont="1" applyFill="1"/>
    <xf numFmtId="0" fontId="86" fillId="0" borderId="0" xfId="0" quotePrefix="1" applyFont="1" applyAlignment="1">
      <alignment horizontal="center"/>
    </xf>
    <xf numFmtId="0" fontId="7" fillId="5" borderId="0" xfId="0" applyFont="1" applyFill="1"/>
    <xf numFmtId="3" fontId="69" fillId="0" borderId="19" xfId="0" applyNumberFormat="1" applyFont="1" applyBorder="1" applyAlignment="1">
      <alignment horizontal="center"/>
    </xf>
    <xf numFmtId="3" fontId="78" fillId="0" borderId="19" xfId="0" applyNumberFormat="1" applyFont="1" applyBorder="1" applyAlignment="1">
      <alignment horizontal="center"/>
    </xf>
    <xf numFmtId="3" fontId="69" fillId="0" borderId="21" xfId="0" applyNumberFormat="1" applyFont="1" applyBorder="1" applyAlignment="1">
      <alignment horizontal="center"/>
    </xf>
    <xf numFmtId="3" fontId="78" fillId="0" borderId="21" xfId="0" applyNumberFormat="1" applyFont="1" applyBorder="1" applyAlignment="1">
      <alignment horizontal="center"/>
    </xf>
    <xf numFmtId="3" fontId="78" fillId="0" borderId="18" xfId="0" applyNumberFormat="1" applyFont="1" applyBorder="1" applyAlignment="1">
      <alignment horizontal="center"/>
    </xf>
    <xf numFmtId="3" fontId="78" fillId="0" borderId="13" xfId="0" applyNumberFormat="1" applyFont="1" applyBorder="1" applyAlignment="1">
      <alignment horizontal="center"/>
    </xf>
    <xf numFmtId="3" fontId="78" fillId="0" borderId="16" xfId="0" applyNumberFormat="1" applyFont="1" applyBorder="1" applyAlignment="1">
      <alignment horizontal="center"/>
    </xf>
    <xf numFmtId="0" fontId="0" fillId="0" borderId="0" xfId="0" applyAlignment="1">
      <alignment vertical="center"/>
    </xf>
    <xf numFmtId="168" fontId="17" fillId="0" borderId="0" xfId="3" applyNumberFormat="1" applyFont="1"/>
    <xf numFmtId="0" fontId="3" fillId="0" borderId="0" xfId="4" quotePrefix="1" applyFont="1" applyAlignment="1">
      <alignment horizontal="justify" vertical="center"/>
    </xf>
    <xf numFmtId="0" fontId="5" fillId="0" borderId="0" xfId="4" applyFont="1" applyAlignment="1">
      <alignment horizontal="justify" vertical="center"/>
    </xf>
    <xf numFmtId="0" fontId="3" fillId="0" borderId="0" xfId="5" applyFont="1" applyAlignment="1">
      <alignment horizontal="center"/>
    </xf>
    <xf numFmtId="0" fontId="65" fillId="0" borderId="42" xfId="0" quotePrefix="1" applyFont="1" applyBorder="1" applyAlignment="1">
      <alignment horizontal="left"/>
    </xf>
    <xf numFmtId="0" fontId="60" fillId="0" borderId="0" xfId="0" applyFont="1" applyAlignment="1">
      <alignment horizontal="center"/>
    </xf>
    <xf numFmtId="0" fontId="66" fillId="0" borderId="0" xfId="0" applyFont="1" applyAlignment="1">
      <alignment horizontal="right"/>
    </xf>
    <xf numFmtId="3" fontId="21" fillId="0" borderId="74" xfId="0" applyNumberFormat="1" applyFont="1" applyBorder="1"/>
    <xf numFmtId="0" fontId="42" fillId="0" borderId="74" xfId="0" quotePrefix="1" applyFont="1" applyBorder="1" applyAlignment="1">
      <alignment horizontal="left"/>
    </xf>
    <xf numFmtId="3" fontId="21" fillId="0" borderId="74" xfId="0" applyNumberFormat="1" applyFont="1" applyBorder="1" applyAlignment="1">
      <alignment horizontal="center"/>
    </xf>
    <xf numFmtId="0" fontId="37" fillId="0" borderId="75" xfId="0" applyFont="1" applyBorder="1"/>
    <xf numFmtId="0" fontId="59" fillId="0" borderId="76" xfId="0" applyFont="1" applyBorder="1" applyAlignment="1">
      <alignment horizontal="right"/>
    </xf>
    <xf numFmtId="0" fontId="59" fillId="0" borderId="66" xfId="0" applyFont="1" applyBorder="1" applyAlignment="1">
      <alignment horizontal="right"/>
    </xf>
    <xf numFmtId="0" fontId="62" fillId="0" borderId="0" xfId="0" applyFont="1" applyAlignment="1">
      <alignment horizontal="center"/>
    </xf>
    <xf numFmtId="3" fontId="65" fillId="0" borderId="0" xfId="0" applyNumberFormat="1" applyFont="1" applyAlignment="1">
      <alignment horizontal="center"/>
    </xf>
    <xf numFmtId="0" fontId="62" fillId="0" borderId="0" xfId="0" quotePrefix="1" applyFont="1" applyAlignment="1">
      <alignment horizontal="center"/>
    </xf>
    <xf numFmtId="1" fontId="60" fillId="0" borderId="0" xfId="0" applyNumberFormat="1" applyFont="1" applyAlignment="1">
      <alignment horizontal="center"/>
    </xf>
    <xf numFmtId="3" fontId="60" fillId="0" borderId="0" xfId="0" applyNumberFormat="1" applyFont="1" applyAlignment="1">
      <alignment horizontal="center"/>
    </xf>
    <xf numFmtId="0" fontId="18" fillId="0" borderId="3" xfId="3" applyFont="1" applyBorder="1"/>
    <xf numFmtId="0" fontId="19" fillId="2" borderId="0" xfId="0" applyFont="1" applyFill="1" applyAlignment="1">
      <alignment horizontal="center" vertical="center"/>
    </xf>
    <xf numFmtId="3" fontId="47" fillId="0" borderId="0" xfId="0" quotePrefix="1" applyNumberFormat="1" applyFont="1" applyAlignment="1">
      <alignment horizontal="left"/>
    </xf>
    <xf numFmtId="1" fontId="37" fillId="0" borderId="0" xfId="0" applyNumberFormat="1" applyFont="1" applyAlignment="1">
      <alignment horizontal="right"/>
    </xf>
    <xf numFmtId="165" fontId="58" fillId="0" borderId="0" xfId="6" applyNumberFormat="1" applyFont="1" applyBorder="1"/>
    <xf numFmtId="165" fontId="58" fillId="0" borderId="0" xfId="0" applyNumberFormat="1" applyFont="1"/>
    <xf numFmtId="1" fontId="87" fillId="5" borderId="61" xfId="0" applyNumberFormat="1" applyFont="1" applyFill="1" applyBorder="1"/>
    <xf numFmtId="3" fontId="17" fillId="0" borderId="0" xfId="1" applyNumberFormat="1" applyFont="1" applyBorder="1"/>
    <xf numFmtId="1" fontId="29" fillId="0" borderId="0" xfId="0" applyNumberFormat="1" applyFont="1" applyAlignment="1">
      <alignment horizontal="right"/>
    </xf>
    <xf numFmtId="0" fontId="47" fillId="0" borderId="0" xfId="0" quotePrefix="1" applyFont="1" applyAlignment="1">
      <alignment horizontal="left" wrapText="1"/>
    </xf>
    <xf numFmtId="0" fontId="59" fillId="0" borderId="0" xfId="0" quotePrefix="1" applyFont="1" applyAlignment="1">
      <alignment horizontal="left"/>
    </xf>
    <xf numFmtId="3" fontId="37" fillId="0" borderId="42" xfId="0" applyNumberFormat="1" applyFont="1" applyBorder="1"/>
    <xf numFmtId="3" fontId="31" fillId="0" borderId="0" xfId="0" applyNumberFormat="1" applyFont="1"/>
    <xf numFmtId="0" fontId="3" fillId="0" borderId="0" xfId="0" applyFont="1" applyAlignment="1">
      <alignment horizontal="left" wrapText="1"/>
    </xf>
    <xf numFmtId="0" fontId="79" fillId="5" borderId="0" xfId="0" applyFont="1" applyFill="1"/>
    <xf numFmtId="3" fontId="76" fillId="8" borderId="64" xfId="0" applyNumberFormat="1" applyFont="1" applyFill="1" applyBorder="1"/>
    <xf numFmtId="0" fontId="70" fillId="8" borderId="66" xfId="0" quotePrefix="1" applyFont="1" applyFill="1" applyBorder="1" applyAlignment="1">
      <alignment horizontal="right"/>
    </xf>
    <xf numFmtId="3" fontId="21" fillId="5" borderId="14" xfId="0" applyNumberFormat="1" applyFont="1" applyFill="1" applyBorder="1"/>
    <xf numFmtId="3" fontId="18" fillId="0" borderId="0" xfId="0" applyNumberFormat="1" applyFont="1"/>
    <xf numFmtId="0" fontId="19" fillId="9" borderId="11" xfId="0" applyFont="1" applyFill="1" applyBorder="1" applyAlignment="1">
      <alignment horizontal="center" vertical="center"/>
    </xf>
    <xf numFmtId="0" fontId="67" fillId="0" borderId="0" xfId="0" applyFont="1" applyAlignment="1">
      <alignment horizontal="center"/>
    </xf>
    <xf numFmtId="3" fontId="17" fillId="0" borderId="0" xfId="0" applyNumberFormat="1" applyFont="1" applyAlignment="1">
      <alignment horizontal="left"/>
    </xf>
    <xf numFmtId="0" fontId="60" fillId="0" borderId="0" xfId="0" applyFont="1" applyAlignment="1">
      <alignment horizontal="right"/>
    </xf>
    <xf numFmtId="0" fontId="62" fillId="0" borderId="0" xfId="0" applyFont="1" applyAlignment="1">
      <alignment horizontal="right"/>
    </xf>
    <xf numFmtId="1" fontId="62" fillId="0" borderId="0" xfId="0" applyNumberFormat="1" applyFont="1" applyAlignment="1">
      <alignment horizontal="right"/>
    </xf>
    <xf numFmtId="1" fontId="67" fillId="0" borderId="0" xfId="2" applyNumberFormat="1" applyFont="1" applyAlignment="1" applyProtection="1">
      <alignment horizontal="left"/>
    </xf>
    <xf numFmtId="3" fontId="16" fillId="0" borderId="0" xfId="0" applyNumberFormat="1" applyFont="1" applyAlignment="1">
      <alignment horizontal="center"/>
    </xf>
    <xf numFmtId="0" fontId="58" fillId="0" borderId="0" xfId="0" applyFont="1" applyAlignment="1">
      <alignment horizontal="left"/>
    </xf>
    <xf numFmtId="3" fontId="91" fillId="11" borderId="42" xfId="0" applyNumberFormat="1" applyFont="1" applyFill="1" applyBorder="1" applyAlignment="1">
      <alignment horizontal="right"/>
    </xf>
    <xf numFmtId="3" fontId="62" fillId="11" borderId="42" xfId="0" applyNumberFormat="1" applyFont="1" applyFill="1" applyBorder="1" applyAlignment="1">
      <alignment horizontal="right"/>
    </xf>
    <xf numFmtId="3" fontId="37" fillId="5" borderId="42" xfId="0" applyNumberFormat="1" applyFont="1" applyFill="1" applyBorder="1" applyAlignment="1">
      <alignment horizontal="right"/>
    </xf>
    <xf numFmtId="3" fontId="37" fillId="0" borderId="0" xfId="0" applyNumberFormat="1" applyFont="1" applyProtection="1">
      <protection locked="0"/>
    </xf>
    <xf numFmtId="1" fontId="59" fillId="5" borderId="63" xfId="0" applyNumberFormat="1" applyFont="1" applyFill="1" applyBorder="1" applyAlignment="1">
      <alignment horizontal="center"/>
    </xf>
    <xf numFmtId="0" fontId="17" fillId="0" borderId="42" xfId="0" applyFont="1" applyBorder="1"/>
    <xf numFmtId="3" fontId="50" fillId="0" borderId="42" xfId="0" applyNumberFormat="1" applyFont="1" applyBorder="1" applyProtection="1">
      <protection hidden="1"/>
    </xf>
    <xf numFmtId="3" fontId="16" fillId="0" borderId="42" xfId="0" applyNumberFormat="1" applyFont="1" applyBorder="1"/>
    <xf numFmtId="3" fontId="29" fillId="0" borderId="0" xfId="0" applyNumberFormat="1" applyFont="1" applyProtection="1">
      <protection hidden="1"/>
    </xf>
    <xf numFmtId="3" fontId="50" fillId="0" borderId="0" xfId="0" applyNumberFormat="1" applyFont="1" applyProtection="1">
      <protection hidden="1"/>
    </xf>
    <xf numFmtId="3" fontId="40" fillId="0" borderId="0" xfId="0" applyNumberFormat="1" applyFont="1"/>
    <xf numFmtId="3" fontId="50" fillId="0" borderId="0" xfId="0" applyNumberFormat="1" applyFont="1"/>
    <xf numFmtId="0" fontId="65" fillId="0" borderId="0" xfId="0" applyFont="1" applyAlignment="1">
      <alignment horizontal="left"/>
    </xf>
    <xf numFmtId="3" fontId="62" fillId="0" borderId="0" xfId="0" applyNumberFormat="1" applyFont="1" applyProtection="1">
      <protection hidden="1"/>
    </xf>
    <xf numFmtId="3" fontId="29" fillId="0" borderId="42" xfId="0" applyNumberFormat="1" applyFont="1" applyBorder="1" applyProtection="1">
      <protection hidden="1"/>
    </xf>
    <xf numFmtId="3" fontId="37" fillId="0" borderId="42" xfId="0" applyNumberFormat="1" applyFont="1" applyBorder="1" applyProtection="1">
      <protection hidden="1"/>
    </xf>
    <xf numFmtId="165" fontId="37" fillId="0" borderId="42" xfId="6" applyNumberFormat="1" applyFont="1" applyBorder="1" applyProtection="1">
      <protection hidden="1"/>
    </xf>
    <xf numFmtId="0" fontId="17" fillId="0" borderId="42" xfId="0" applyFont="1" applyBorder="1" applyAlignment="1">
      <alignment horizontal="center"/>
    </xf>
    <xf numFmtId="3" fontId="29" fillId="5" borderId="42" xfId="0" applyNumberFormat="1" applyFont="1" applyFill="1" applyBorder="1" applyProtection="1">
      <protection hidden="1"/>
    </xf>
    <xf numFmtId="3" fontId="17" fillId="5" borderId="42" xfId="0" applyNumberFormat="1" applyFont="1" applyFill="1" applyBorder="1"/>
    <xf numFmtId="0" fontId="36" fillId="0" borderId="42" xfId="0" applyFont="1" applyBorder="1"/>
    <xf numFmtId="0" fontId="36" fillId="0" borderId="42" xfId="0" applyFont="1" applyBorder="1" applyAlignment="1">
      <alignment horizontal="center"/>
    </xf>
    <xf numFmtId="0" fontId="37" fillId="0" borderId="42" xfId="0" applyFont="1" applyBorder="1" applyAlignment="1">
      <alignment horizontal="center"/>
    </xf>
    <xf numFmtId="0" fontId="16" fillId="0" borderId="42" xfId="0" quotePrefix="1" applyFont="1" applyBorder="1" applyAlignment="1">
      <alignment horizontal="left"/>
    </xf>
    <xf numFmtId="0" fontId="16" fillId="0" borderId="42" xfId="0" applyFont="1" applyBorder="1" applyAlignment="1">
      <alignment horizontal="right"/>
    </xf>
    <xf numFmtId="0" fontId="17" fillId="0" borderId="42" xfId="0" applyFont="1" applyBorder="1" applyAlignment="1">
      <alignment horizontal="right"/>
    </xf>
    <xf numFmtId="0" fontId="3" fillId="10" borderId="0" xfId="0" applyFont="1" applyFill="1" applyAlignment="1">
      <alignment horizontal="center"/>
    </xf>
    <xf numFmtId="0" fontId="3" fillId="10" borderId="0" xfId="0" applyFont="1" applyFill="1"/>
    <xf numFmtId="0" fontId="90" fillId="10" borderId="0" xfId="0" applyFont="1" applyFill="1" applyAlignment="1">
      <alignment horizontal="center"/>
    </xf>
    <xf numFmtId="0" fontId="79" fillId="10" borderId="0" xfId="0" applyFont="1" applyFill="1" applyAlignment="1">
      <alignment horizontal="center"/>
    </xf>
    <xf numFmtId="0" fontId="79" fillId="10" borderId="0" xfId="0" applyFont="1" applyFill="1"/>
    <xf numFmtId="0" fontId="23" fillId="10" borderId="0" xfId="0" applyFont="1" applyFill="1" applyAlignment="1">
      <alignment horizontal="center"/>
    </xf>
    <xf numFmtId="0" fontId="3" fillId="10" borderId="83" xfId="0" applyFont="1" applyFill="1" applyBorder="1"/>
    <xf numFmtId="0" fontId="3" fillId="10" borderId="83" xfId="0" applyFont="1" applyFill="1" applyBorder="1" applyAlignment="1">
      <alignment horizontal="center"/>
    </xf>
    <xf numFmtId="0" fontId="79" fillId="10" borderId="83" xfId="0" applyFont="1" applyFill="1" applyBorder="1" applyAlignment="1">
      <alignment horizontal="center"/>
    </xf>
    <xf numFmtId="0" fontId="79" fillId="10" borderId="83" xfId="0" applyFont="1" applyFill="1" applyBorder="1" applyAlignment="1" applyProtection="1">
      <alignment horizontal="center"/>
      <protection locked="0"/>
    </xf>
    <xf numFmtId="0" fontId="79" fillId="10" borderId="86" xfId="0" applyFont="1" applyFill="1" applyBorder="1" applyAlignment="1">
      <alignment horizontal="center"/>
    </xf>
    <xf numFmtId="0" fontId="79" fillId="10" borderId="86" xfId="0" applyFont="1" applyFill="1" applyBorder="1" applyAlignment="1" applyProtection="1">
      <alignment horizontal="center"/>
      <protection locked="0"/>
    </xf>
    <xf numFmtId="0" fontId="79" fillId="10" borderId="87" xfId="0" applyFont="1" applyFill="1" applyBorder="1"/>
    <xf numFmtId="0" fontId="3" fillId="10" borderId="89" xfId="0" applyFont="1" applyFill="1" applyBorder="1"/>
    <xf numFmtId="0" fontId="7" fillId="10" borderId="89" xfId="0" applyFont="1" applyFill="1" applyBorder="1"/>
    <xf numFmtId="0" fontId="7" fillId="10" borderId="91" xfId="0" applyFont="1" applyFill="1" applyBorder="1"/>
    <xf numFmtId="0" fontId="3" fillId="0" borderId="42" xfId="0" applyFont="1" applyBorder="1" applyAlignment="1">
      <alignment horizontal="center"/>
    </xf>
    <xf numFmtId="0" fontId="51" fillId="5" borderId="0" xfId="5" applyFont="1" applyFill="1" applyAlignment="1">
      <alignment horizontal="center"/>
    </xf>
    <xf numFmtId="167" fontId="46" fillId="5" borderId="0" xfId="5" quotePrefix="1" applyNumberFormat="1" applyFont="1" applyFill="1" applyAlignment="1">
      <alignment horizontal="center"/>
    </xf>
    <xf numFmtId="0" fontId="79" fillId="10" borderId="93" xfId="0" applyFont="1" applyFill="1" applyBorder="1" applyAlignment="1">
      <alignment horizontal="center"/>
    </xf>
    <xf numFmtId="0" fontId="79" fillId="5" borderId="0" xfId="0" applyFont="1" applyFill="1" applyAlignment="1">
      <alignment horizontal="center"/>
    </xf>
    <xf numFmtId="0" fontId="3" fillId="10" borderId="92" xfId="0" applyFont="1" applyFill="1" applyBorder="1" applyAlignment="1">
      <alignment horizontal="center"/>
    </xf>
    <xf numFmtId="3" fontId="21" fillId="0" borderId="94" xfId="0" applyNumberFormat="1" applyFont="1" applyBorder="1"/>
    <xf numFmtId="0" fontId="42" fillId="0" borderId="94" xfId="0" quotePrefix="1" applyFont="1" applyBorder="1" applyAlignment="1">
      <alignment horizontal="left"/>
    </xf>
    <xf numFmtId="3" fontId="21" fillId="0" borderId="94" xfId="0" applyNumberFormat="1" applyFont="1" applyBorder="1" applyAlignment="1">
      <alignment horizontal="center"/>
    </xf>
    <xf numFmtId="3" fontId="21" fillId="0" borderId="95" xfId="0" applyNumberFormat="1" applyFont="1" applyBorder="1"/>
    <xf numFmtId="0" fontId="42" fillId="0" borderId="95" xfId="0" quotePrefix="1" applyFont="1" applyBorder="1" applyAlignment="1">
      <alignment horizontal="left"/>
    </xf>
    <xf numFmtId="3" fontId="21" fillId="0" borderId="95" xfId="0" applyNumberFormat="1" applyFont="1" applyBorder="1" applyAlignment="1">
      <alignment horizontal="center"/>
    </xf>
    <xf numFmtId="0" fontId="16" fillId="0" borderId="96" xfId="3" quotePrefix="1" applyFont="1" applyBorder="1" applyAlignment="1">
      <alignment horizontal="left"/>
    </xf>
    <xf numFmtId="0" fontId="59" fillId="0" borderId="96" xfId="3" quotePrefix="1" applyFont="1" applyBorder="1" applyAlignment="1">
      <alignment horizontal="center"/>
    </xf>
    <xf numFmtId="0" fontId="16" fillId="0" borderId="96" xfId="3" quotePrefix="1" applyFont="1" applyBorder="1" applyAlignment="1">
      <alignment horizontal="center"/>
    </xf>
    <xf numFmtId="0" fontId="16" fillId="0" borderId="96" xfId="3" applyFont="1" applyBorder="1" applyAlignment="1">
      <alignment horizontal="center"/>
    </xf>
    <xf numFmtId="0" fontId="16" fillId="0" borderId="97" xfId="3" applyFont="1" applyBorder="1"/>
    <xf numFmtId="3" fontId="17" fillId="0" borderId="97" xfId="3" applyNumberFormat="1" applyFont="1" applyBorder="1" applyAlignment="1">
      <alignment horizontal="center"/>
    </xf>
    <xf numFmtId="169" fontId="17" fillId="0" borderId="97" xfId="3" applyNumberFormat="1" applyFont="1" applyBorder="1" applyAlignment="1">
      <alignment horizontal="center"/>
    </xf>
    <xf numFmtId="166" fontId="17" fillId="0" borderId="97" xfId="3" applyNumberFormat="1" applyFont="1" applyBorder="1" applyAlignment="1">
      <alignment horizontal="center"/>
    </xf>
    <xf numFmtId="0" fontId="16" fillId="0" borderId="98" xfId="3" applyFont="1" applyBorder="1"/>
    <xf numFmtId="3" fontId="17" fillId="0" borderId="98" xfId="3" applyNumberFormat="1" applyFont="1" applyBorder="1" applyAlignment="1">
      <alignment horizontal="center"/>
    </xf>
    <xf numFmtId="169" fontId="17" fillId="0" borderId="98" xfId="3" applyNumberFormat="1" applyFont="1" applyBorder="1" applyAlignment="1">
      <alignment horizontal="center"/>
    </xf>
    <xf numFmtId="166" fontId="17" fillId="0" borderId="98" xfId="3" applyNumberFormat="1" applyFont="1" applyBorder="1" applyAlignment="1">
      <alignment horizontal="center"/>
    </xf>
    <xf numFmtId="0" fontId="16" fillId="0" borderId="98" xfId="3" quotePrefix="1" applyFont="1" applyBorder="1" applyAlignment="1">
      <alignment horizontal="left"/>
    </xf>
    <xf numFmtId="0" fontId="16" fillId="0" borderId="99" xfId="3" applyFont="1" applyBorder="1"/>
    <xf numFmtId="3" fontId="17" fillId="0" borderId="99" xfId="3" applyNumberFormat="1" applyFont="1" applyBorder="1" applyAlignment="1">
      <alignment horizontal="center"/>
    </xf>
    <xf numFmtId="169" fontId="17" fillId="0" borderId="99" xfId="3" applyNumberFormat="1" applyFont="1" applyBorder="1" applyAlignment="1">
      <alignment horizontal="center"/>
    </xf>
    <xf numFmtId="166" fontId="17" fillId="0" borderId="99" xfId="3" applyNumberFormat="1" applyFont="1" applyBorder="1" applyAlignment="1">
      <alignment horizontal="center"/>
    </xf>
    <xf numFmtId="0" fontId="16" fillId="0" borderId="100" xfId="3" quotePrefix="1" applyFont="1" applyBorder="1" applyAlignment="1">
      <alignment horizontal="left"/>
    </xf>
    <xf numFmtId="3" fontId="59" fillId="0" borderId="100" xfId="3" applyNumberFormat="1" applyFont="1" applyBorder="1" applyAlignment="1">
      <alignment horizontal="center"/>
    </xf>
    <xf numFmtId="3" fontId="16" fillId="0" borderId="100" xfId="3" applyNumberFormat="1" applyFont="1" applyBorder="1" applyAlignment="1">
      <alignment horizontal="center"/>
    </xf>
    <xf numFmtId="169" fontId="16" fillId="0" borderId="100" xfId="3" applyNumberFormat="1" applyFont="1" applyBorder="1" applyAlignment="1">
      <alignment horizontal="center"/>
    </xf>
    <xf numFmtId="166" fontId="16" fillId="0" borderId="100" xfId="3" applyNumberFormat="1" applyFont="1" applyBorder="1" applyAlignment="1">
      <alignment horizontal="center"/>
    </xf>
    <xf numFmtId="0" fontId="18" fillId="0" borderId="1" xfId="3" quotePrefix="1" applyFont="1" applyBorder="1" applyAlignment="1">
      <alignment horizontal="left"/>
    </xf>
    <xf numFmtId="0" fontId="18" fillId="0" borderId="1" xfId="3" quotePrefix="1" applyFont="1" applyBorder="1" applyAlignment="1">
      <alignment horizontal="center"/>
    </xf>
    <xf numFmtId="0" fontId="18" fillId="0" borderId="1" xfId="3" applyFont="1" applyBorder="1" applyAlignment="1">
      <alignment horizontal="center"/>
    </xf>
    <xf numFmtId="0" fontId="3" fillId="0" borderId="5" xfId="3" quotePrefix="1" applyFont="1" applyBorder="1" applyAlignment="1">
      <alignment horizontal="left"/>
    </xf>
    <xf numFmtId="3" fontId="3" fillId="0" borderId="5" xfId="3" applyNumberFormat="1" applyFont="1" applyBorder="1" applyAlignment="1">
      <alignment horizontal="center"/>
    </xf>
    <xf numFmtId="169" fontId="3" fillId="0" borderId="6" xfId="3" applyNumberFormat="1" applyFont="1" applyBorder="1" applyAlignment="1">
      <alignment horizontal="center"/>
    </xf>
    <xf numFmtId="166" fontId="3" fillId="0" borderId="5" xfId="3" applyNumberFormat="1" applyFont="1" applyBorder="1" applyAlignment="1">
      <alignment horizontal="center"/>
    </xf>
    <xf numFmtId="0" fontId="3" fillId="5" borderId="6" xfId="3" quotePrefix="1" applyFont="1" applyFill="1" applyBorder="1" applyAlignment="1">
      <alignment horizontal="left"/>
    </xf>
    <xf numFmtId="3" fontId="3" fillId="0" borderId="6" xfId="3" applyNumberFormat="1" applyFont="1" applyBorder="1" applyAlignment="1">
      <alignment horizontal="center"/>
    </xf>
    <xf numFmtId="0" fontId="3" fillId="0" borderId="6" xfId="3" quotePrefix="1" applyFont="1" applyBorder="1" applyAlignment="1">
      <alignment horizontal="left"/>
    </xf>
    <xf numFmtId="0" fontId="3" fillId="0" borderId="7" xfId="3" quotePrefix="1" applyFont="1" applyBorder="1" applyAlignment="1">
      <alignment horizontal="left"/>
    </xf>
    <xf numFmtId="3" fontId="3" fillId="0" borderId="7" xfId="3" applyNumberFormat="1" applyFont="1" applyBorder="1" applyAlignment="1">
      <alignment horizontal="center"/>
    </xf>
    <xf numFmtId="0" fontId="79" fillId="0" borderId="10" xfId="3" quotePrefix="1" applyFont="1" applyBorder="1" applyAlignment="1">
      <alignment horizontal="left"/>
    </xf>
    <xf numFmtId="3" fontId="3" fillId="0" borderId="10" xfId="3" applyNumberFormat="1" applyFont="1" applyBorder="1" applyAlignment="1">
      <alignment horizontal="center"/>
    </xf>
    <xf numFmtId="3" fontId="18" fillId="0" borderId="1" xfId="3" applyNumberFormat="1" applyFont="1" applyBorder="1" applyAlignment="1">
      <alignment horizontal="center"/>
    </xf>
    <xf numFmtId="169" fontId="18" fillId="0" borderId="1" xfId="3" applyNumberFormat="1" applyFont="1" applyBorder="1" applyAlignment="1">
      <alignment horizontal="center"/>
    </xf>
    <xf numFmtId="166" fontId="18" fillId="0" borderId="1" xfId="3" applyNumberFormat="1" applyFont="1" applyBorder="1" applyAlignment="1">
      <alignment horizontal="center"/>
    </xf>
    <xf numFmtId="0" fontId="93" fillId="0" borderId="2" xfId="3" quotePrefix="1" applyFont="1" applyBorder="1" applyAlignment="1">
      <alignment horizontal="left"/>
    </xf>
    <xf numFmtId="0" fontId="16" fillId="0" borderId="85" xfId="0" applyFont="1" applyBorder="1" applyAlignment="1">
      <alignment horizontal="center"/>
    </xf>
    <xf numFmtId="0" fontId="71" fillId="5" borderId="83" xfId="0" applyFont="1" applyFill="1" applyBorder="1" applyAlignment="1">
      <alignment horizontal="center"/>
    </xf>
    <xf numFmtId="3" fontId="89" fillId="0" borderId="42" xfId="0" applyNumberFormat="1" applyFont="1" applyBorder="1" applyProtection="1">
      <protection hidden="1"/>
    </xf>
    <xf numFmtId="3" fontId="59" fillId="5" borderId="42" xfId="0" applyNumberFormat="1" applyFont="1" applyFill="1" applyBorder="1" applyProtection="1">
      <protection hidden="1"/>
    </xf>
    <xf numFmtId="0" fontId="17" fillId="0" borderId="63" xfId="0" applyFont="1" applyBorder="1"/>
    <xf numFmtId="3" fontId="65" fillId="0" borderId="0" xfId="0" applyNumberFormat="1" applyFont="1"/>
    <xf numFmtId="3" fontId="37" fillId="0" borderId="83" xfId="0" applyNumberFormat="1" applyFont="1" applyBorder="1" applyAlignment="1" applyProtection="1">
      <alignment horizontal="right"/>
      <protection hidden="1"/>
    </xf>
    <xf numFmtId="3" fontId="37" fillId="0" borderId="84" xfId="0" applyNumberFormat="1" applyFont="1" applyBorder="1" applyAlignment="1" applyProtection="1">
      <alignment horizontal="right"/>
      <protection hidden="1"/>
    </xf>
    <xf numFmtId="3" fontId="17" fillId="0" borderId="63" xfId="0" applyNumberFormat="1" applyFont="1" applyBorder="1"/>
    <xf numFmtId="0" fontId="16" fillId="0" borderId="103" xfId="0" applyFont="1" applyBorder="1" applyAlignment="1">
      <alignment horizontal="right"/>
    </xf>
    <xf numFmtId="3" fontId="31" fillId="0" borderId="0" xfId="0" applyNumberFormat="1" applyFont="1" applyAlignment="1">
      <alignment horizontal="right"/>
    </xf>
    <xf numFmtId="1" fontId="59" fillId="0" borderId="42" xfId="0" applyNumberFormat="1" applyFont="1" applyBorder="1" applyAlignment="1">
      <alignment horizontal="right"/>
    </xf>
    <xf numFmtId="3" fontId="37" fillId="5" borderId="42" xfId="0" applyNumberFormat="1" applyFont="1" applyFill="1" applyBorder="1" applyProtection="1">
      <protection hidden="1"/>
    </xf>
    <xf numFmtId="165" fontId="29" fillId="0" borderId="42" xfId="6" applyNumberFormat="1" applyFont="1" applyBorder="1" applyProtection="1">
      <protection hidden="1"/>
    </xf>
    <xf numFmtId="3" fontId="14" fillId="0" borderId="0" xfId="0" applyNumberFormat="1" applyFont="1"/>
    <xf numFmtId="3" fontId="78" fillId="5" borderId="18" xfId="0" applyNumberFormat="1" applyFont="1" applyFill="1" applyBorder="1" applyAlignment="1">
      <alignment horizontal="center"/>
    </xf>
    <xf numFmtId="3" fontId="78" fillId="5" borderId="29" xfId="0" applyNumberFormat="1" applyFont="1" applyFill="1" applyBorder="1" applyAlignment="1">
      <alignment horizontal="center"/>
    </xf>
    <xf numFmtId="3" fontId="95" fillId="0" borderId="29" xfId="0" applyNumberFormat="1" applyFont="1" applyBorder="1" applyAlignment="1">
      <alignment horizontal="center"/>
    </xf>
    <xf numFmtId="3" fontId="78" fillId="0" borderId="81" xfId="8" applyNumberFormat="1" applyFont="1" applyBorder="1" applyAlignment="1">
      <alignment horizontal="center"/>
    </xf>
    <xf numFmtId="0" fontId="58" fillId="0" borderId="0" xfId="0" applyFont="1" applyAlignment="1">
      <alignment horizontal="center"/>
    </xf>
    <xf numFmtId="0" fontId="67" fillId="0" borderId="0" xfId="0" applyFont="1" applyAlignment="1">
      <alignment horizontal="left"/>
    </xf>
    <xf numFmtId="0" fontId="65" fillId="0" borderId="0" xfId="0" quotePrefix="1" applyFont="1" applyAlignment="1">
      <alignment horizontal="left"/>
    </xf>
    <xf numFmtId="0" fontId="67" fillId="0" borderId="0" xfId="0" applyFont="1" applyAlignment="1">
      <alignment horizontal="right"/>
    </xf>
    <xf numFmtId="1" fontId="67" fillId="0" borderId="0" xfId="0" applyNumberFormat="1" applyFont="1" applyAlignment="1">
      <alignment horizontal="right"/>
    </xf>
    <xf numFmtId="1" fontId="87" fillId="5" borderId="59" xfId="0" applyNumberFormat="1" applyFont="1" applyFill="1" applyBorder="1" applyAlignment="1">
      <alignment horizontal="left" indent="1"/>
    </xf>
    <xf numFmtId="1" fontId="87" fillId="5" borderId="59" xfId="0" applyNumberFormat="1" applyFont="1" applyFill="1" applyBorder="1"/>
    <xf numFmtId="0" fontId="59" fillId="5" borderId="63" xfId="0" applyFont="1" applyFill="1" applyBorder="1" applyAlignment="1">
      <alignment horizontal="center"/>
    </xf>
    <xf numFmtId="1" fontId="76" fillId="5" borderId="102" xfId="0" applyNumberFormat="1" applyFont="1" applyFill="1" applyBorder="1" applyAlignment="1">
      <alignment horizontal="center"/>
    </xf>
    <xf numFmtId="1" fontId="59" fillId="5" borderId="60" xfId="0" applyNumberFormat="1" applyFont="1" applyFill="1" applyBorder="1" applyAlignment="1">
      <alignment horizontal="center"/>
    </xf>
    <xf numFmtId="0" fontId="84" fillId="5" borderId="42" xfId="0" quotePrefix="1" applyFont="1" applyFill="1" applyBorder="1" applyAlignment="1">
      <alignment horizontal="center"/>
    </xf>
    <xf numFmtId="1" fontId="64" fillId="5" borderId="0" xfId="0" applyNumberFormat="1" applyFont="1" applyFill="1" applyAlignment="1">
      <alignment horizontal="right"/>
    </xf>
    <xf numFmtId="1" fontId="59" fillId="5" borderId="0" xfId="0" applyNumberFormat="1" applyFont="1" applyFill="1" applyAlignment="1">
      <alignment horizontal="center"/>
    </xf>
    <xf numFmtId="1" fontId="59" fillId="5" borderId="0" xfId="0" applyNumberFormat="1" applyFont="1" applyFill="1"/>
    <xf numFmtId="1" fontId="62" fillId="5" borderId="42" xfId="0" applyNumberFormat="1" applyFont="1" applyFill="1" applyBorder="1" applyAlignment="1">
      <alignment horizontal="center"/>
    </xf>
    <xf numFmtId="1" fontId="67" fillId="0" borderId="0" xfId="2" quotePrefix="1" applyNumberFormat="1" applyFont="1" applyAlignment="1" applyProtection="1">
      <alignment horizontal="left"/>
    </xf>
    <xf numFmtId="164" fontId="16" fillId="0" borderId="60" xfId="0" applyNumberFormat="1" applyFont="1" applyBorder="1" applyAlignment="1">
      <alignment horizontal="right"/>
    </xf>
    <xf numFmtId="3" fontId="76" fillId="5" borderId="42" xfId="0" applyNumberFormat="1" applyFont="1" applyFill="1" applyBorder="1" applyAlignment="1">
      <alignment horizontal="right"/>
    </xf>
    <xf numFmtId="0" fontId="86" fillId="0" borderId="0" xfId="0" applyFont="1"/>
    <xf numFmtId="0" fontId="17" fillId="0" borderId="27" xfId="0" applyFont="1" applyBorder="1" applyAlignment="1">
      <alignment horizontal="center"/>
    </xf>
    <xf numFmtId="0" fontId="17" fillId="0" borderId="48" xfId="0" applyFont="1" applyBorder="1" applyAlignment="1">
      <alignment horizontal="center"/>
    </xf>
    <xf numFmtId="0" fontId="17" fillId="0" borderId="50" xfId="0" applyFont="1" applyBorder="1" applyAlignment="1">
      <alignment horizontal="center"/>
    </xf>
    <xf numFmtId="0" fontId="17" fillId="0" borderId="33" xfId="0" applyFont="1" applyBorder="1" applyAlignment="1">
      <alignment horizontal="center"/>
    </xf>
    <xf numFmtId="0" fontId="17" fillId="0" borderId="23" xfId="0" applyFont="1" applyBorder="1"/>
    <xf numFmtId="0" fontId="17" fillId="0" borderId="69" xfId="0" applyFont="1" applyBorder="1"/>
    <xf numFmtId="3" fontId="16" fillId="0" borderId="23" xfId="0" applyNumberFormat="1" applyFont="1" applyBorder="1"/>
    <xf numFmtId="3" fontId="16" fillId="0" borderId="33" xfId="0" applyNumberFormat="1" applyFont="1" applyBorder="1"/>
    <xf numFmtId="3" fontId="16" fillId="0" borderId="39" xfId="0" applyNumberFormat="1" applyFont="1" applyBorder="1"/>
    <xf numFmtId="3" fontId="59" fillId="0" borderId="107" xfId="0" applyNumberFormat="1" applyFont="1" applyBorder="1"/>
    <xf numFmtId="165" fontId="59" fillId="0" borderId="108" xfId="0" applyNumberFormat="1" applyFont="1" applyBorder="1"/>
    <xf numFmtId="3" fontId="59" fillId="8" borderId="108" xfId="0" applyNumberFormat="1" applyFont="1" applyFill="1" applyBorder="1"/>
    <xf numFmtId="0" fontId="29" fillId="0" borderId="109" xfId="0" applyFont="1" applyBorder="1" applyAlignment="1">
      <alignment horizontal="right"/>
    </xf>
    <xf numFmtId="0" fontId="29" fillId="0" borderId="110" xfId="0" applyFont="1" applyBorder="1" applyAlignment="1">
      <alignment horizontal="center"/>
    </xf>
    <xf numFmtId="0" fontId="17" fillId="0" borderId="114" xfId="0" applyFont="1" applyBorder="1"/>
    <xf numFmtId="0" fontId="17" fillId="0" borderId="115" xfId="0" applyFont="1" applyBorder="1"/>
    <xf numFmtId="0" fontId="76" fillId="8" borderId="115" xfId="0" applyFont="1" applyFill="1" applyBorder="1" applyAlignment="1">
      <alignment horizontal="right"/>
    </xf>
    <xf numFmtId="0" fontId="84" fillId="12" borderId="116" xfId="0" applyFont="1" applyFill="1" applyBorder="1" applyAlignment="1">
      <alignment horizontal="right"/>
    </xf>
    <xf numFmtId="3" fontId="76" fillId="12" borderId="117" xfId="0" applyNumberFormat="1" applyFont="1" applyFill="1" applyBorder="1"/>
    <xf numFmtId="0" fontId="70" fillId="12" borderId="118" xfId="0" quotePrefix="1" applyFont="1" applyFill="1" applyBorder="1" applyAlignment="1">
      <alignment horizontal="right"/>
    </xf>
    <xf numFmtId="3" fontId="59" fillId="7" borderId="122" xfId="0" applyNumberFormat="1" applyFont="1" applyFill="1" applyBorder="1"/>
    <xf numFmtId="0" fontId="59" fillId="5" borderId="42" xfId="0" applyFont="1" applyFill="1" applyBorder="1"/>
    <xf numFmtId="3" fontId="31" fillId="5" borderId="124" xfId="0" applyNumberFormat="1" applyFont="1" applyFill="1" applyBorder="1" applyAlignment="1">
      <alignment horizontal="right"/>
    </xf>
    <xf numFmtId="0" fontId="17" fillId="0" borderId="63" xfId="0" applyFont="1" applyBorder="1" applyAlignment="1">
      <alignment horizontal="right"/>
    </xf>
    <xf numFmtId="0" fontId="59" fillId="5" borderId="73" xfId="0" applyFont="1" applyFill="1" applyBorder="1"/>
    <xf numFmtId="3" fontId="59" fillId="5" borderId="73" xfId="0" applyNumberFormat="1" applyFont="1" applyFill="1" applyBorder="1" applyAlignment="1">
      <alignment horizontal="right"/>
    </xf>
    <xf numFmtId="0" fontId="59" fillId="5" borderId="73" xfId="0" applyFont="1" applyFill="1" applyBorder="1" applyAlignment="1">
      <alignment horizontal="right"/>
    </xf>
    <xf numFmtId="0" fontId="76" fillId="5" borderId="73" xfId="0" applyFont="1" applyFill="1" applyBorder="1" applyAlignment="1">
      <alignment horizontal="right"/>
    </xf>
    <xf numFmtId="0" fontId="31" fillId="5" borderId="42" xfId="0" applyFont="1" applyFill="1" applyBorder="1" applyAlignment="1">
      <alignment horizontal="center"/>
    </xf>
    <xf numFmtId="0" fontId="17" fillId="5" borderId="42" xfId="0" applyFont="1" applyFill="1" applyBorder="1"/>
    <xf numFmtId="0" fontId="84" fillId="5" borderId="42" xfId="0" applyFont="1" applyFill="1" applyBorder="1" applyAlignment="1">
      <alignment horizontal="center"/>
    </xf>
    <xf numFmtId="0" fontId="59" fillId="5" borderId="42" xfId="0" quotePrefix="1" applyFont="1" applyFill="1" applyBorder="1" applyAlignment="1">
      <alignment horizontal="right"/>
    </xf>
    <xf numFmtId="0" fontId="89" fillId="5" borderId="42" xfId="0" applyFont="1" applyFill="1" applyBorder="1" applyAlignment="1">
      <alignment horizontal="right"/>
    </xf>
    <xf numFmtId="0" fontId="63" fillId="5" borderId="42" xfId="0" applyFont="1" applyFill="1" applyBorder="1" applyAlignment="1">
      <alignment horizontal="right"/>
    </xf>
    <xf numFmtId="3" fontId="59" fillId="0" borderId="42" xfId="0" applyNumberFormat="1" applyFont="1" applyBorder="1" applyProtection="1">
      <protection hidden="1"/>
    </xf>
    <xf numFmtId="0" fontId="60" fillId="5" borderId="42" xfId="0" applyFont="1" applyFill="1" applyBorder="1"/>
    <xf numFmtId="3" fontId="67" fillId="0" borderId="0" xfId="0" applyNumberFormat="1" applyFont="1"/>
    <xf numFmtId="0" fontId="79" fillId="0" borderId="0" xfId="0" applyFont="1"/>
    <xf numFmtId="3" fontId="97" fillId="0" borderId="0" xfId="0" applyNumberFormat="1" applyFont="1" applyProtection="1">
      <protection hidden="1"/>
    </xf>
    <xf numFmtId="3" fontId="79" fillId="0" borderId="0" xfId="0" applyNumberFormat="1" applyFont="1"/>
    <xf numFmtId="3" fontId="79" fillId="0" borderId="0" xfId="0" applyNumberFormat="1" applyFont="1" applyProtection="1">
      <protection hidden="1"/>
    </xf>
    <xf numFmtId="0" fontId="79" fillId="0" borderId="0" xfId="0" applyFont="1" applyProtection="1">
      <protection hidden="1"/>
    </xf>
    <xf numFmtId="3" fontId="98" fillId="0" borderId="0" xfId="0" applyNumberFormat="1" applyFont="1" applyProtection="1">
      <protection hidden="1"/>
    </xf>
    <xf numFmtId="0" fontId="31" fillId="5" borderId="123" xfId="0" applyFont="1" applyFill="1" applyBorder="1" applyAlignment="1">
      <alignment horizontal="center"/>
    </xf>
    <xf numFmtId="0" fontId="31" fillId="0" borderId="128" xfId="0" applyFont="1" applyBorder="1" applyAlignment="1">
      <alignment horizontal="right"/>
    </xf>
    <xf numFmtId="3" fontId="31" fillId="0" borderId="129" xfId="0" applyNumberFormat="1" applyFont="1" applyBorder="1" applyAlignment="1">
      <alignment horizontal="right"/>
    </xf>
    <xf numFmtId="3" fontId="31" fillId="5" borderId="129" xfId="0" applyNumberFormat="1" applyFont="1" applyFill="1" applyBorder="1" applyAlignment="1">
      <alignment horizontal="right"/>
    </xf>
    <xf numFmtId="0" fontId="76" fillId="5" borderId="73" xfId="0" applyFont="1" applyFill="1" applyBorder="1"/>
    <xf numFmtId="0" fontId="16" fillId="5" borderId="42" xfId="0" applyFont="1" applyFill="1" applyBorder="1"/>
    <xf numFmtId="0" fontId="75" fillId="5" borderId="42" xfId="0" applyFont="1" applyFill="1" applyBorder="1"/>
    <xf numFmtId="1" fontId="91" fillId="5" borderId="42" xfId="0" applyNumberFormat="1" applyFont="1" applyFill="1" applyBorder="1" applyAlignment="1">
      <alignment horizontal="center"/>
    </xf>
    <xf numFmtId="1" fontId="35" fillId="5" borderId="42" xfId="0" applyNumberFormat="1" applyFont="1" applyFill="1" applyBorder="1" applyAlignment="1">
      <alignment horizontal="left"/>
    </xf>
    <xf numFmtId="0" fontId="88" fillId="5" borderId="42" xfId="0" applyFont="1" applyFill="1" applyBorder="1"/>
    <xf numFmtId="0" fontId="28" fillId="0" borderId="42" xfId="0" applyFont="1" applyBorder="1" applyAlignment="1">
      <alignment horizontal="left"/>
    </xf>
    <xf numFmtId="0" fontId="16" fillId="0" borderId="130" xfId="0" applyFont="1" applyBorder="1" applyAlignment="1">
      <alignment horizontal="center"/>
    </xf>
    <xf numFmtId="0" fontId="94" fillId="5" borderId="130" xfId="0" applyFont="1" applyFill="1" applyBorder="1" applyAlignment="1">
      <alignment horizontal="center"/>
    </xf>
    <xf numFmtId="0" fontId="16" fillId="0" borderId="130" xfId="0" applyFont="1" applyBorder="1"/>
    <xf numFmtId="0" fontId="16" fillId="5" borderId="42" xfId="0" applyFont="1" applyFill="1" applyBorder="1" applyAlignment="1">
      <alignment horizontal="center"/>
    </xf>
    <xf numFmtId="0" fontId="36" fillId="5" borderId="42" xfId="0" applyFont="1" applyFill="1" applyBorder="1"/>
    <xf numFmtId="3" fontId="37" fillId="5" borderId="83" xfId="0" applyNumberFormat="1" applyFont="1" applyFill="1" applyBorder="1" applyAlignment="1" applyProtection="1">
      <alignment horizontal="right"/>
      <protection hidden="1"/>
    </xf>
    <xf numFmtId="3" fontId="37" fillId="5" borderId="84" xfId="0" applyNumberFormat="1" applyFont="1" applyFill="1" applyBorder="1" applyAlignment="1" applyProtection="1">
      <alignment horizontal="right"/>
      <protection hidden="1"/>
    </xf>
    <xf numFmtId="3" fontId="16" fillId="5" borderId="42" xfId="0" applyNumberFormat="1" applyFont="1" applyFill="1" applyBorder="1"/>
    <xf numFmtId="1" fontId="59" fillId="0" borderId="63" xfId="0" applyNumberFormat="1" applyFont="1" applyBorder="1" applyAlignment="1">
      <alignment horizontal="right"/>
    </xf>
    <xf numFmtId="0" fontId="16" fillId="0" borderId="63" xfId="0" applyFont="1" applyBorder="1" applyAlignment="1">
      <alignment horizontal="right"/>
    </xf>
    <xf numFmtId="3" fontId="59" fillId="5" borderId="42" xfId="0" applyNumberFormat="1" applyFont="1" applyFill="1" applyBorder="1" applyAlignment="1">
      <alignment horizontal="right"/>
    </xf>
    <xf numFmtId="0" fontId="59" fillId="5" borderId="42" xfId="0" applyFont="1" applyFill="1" applyBorder="1" applyAlignment="1">
      <alignment horizontal="right"/>
    </xf>
    <xf numFmtId="0" fontId="76" fillId="5" borderId="42" xfId="0" applyFont="1" applyFill="1" applyBorder="1" applyAlignment="1">
      <alignment horizontal="right"/>
    </xf>
    <xf numFmtId="3" fontId="31" fillId="5" borderId="42" xfId="0" applyNumberFormat="1" applyFont="1" applyFill="1" applyBorder="1" applyAlignment="1">
      <alignment horizontal="right"/>
    </xf>
    <xf numFmtId="0" fontId="94" fillId="5" borderId="105" xfId="0" applyFont="1" applyFill="1" applyBorder="1" applyAlignment="1">
      <alignment horizontal="left"/>
    </xf>
    <xf numFmtId="0" fontId="16" fillId="5" borderId="106" xfId="0" applyFont="1" applyFill="1" applyBorder="1"/>
    <xf numFmtId="0" fontId="16" fillId="0" borderId="73" xfId="0" applyFont="1" applyBorder="1" applyAlignment="1">
      <alignment horizontal="right"/>
    </xf>
    <xf numFmtId="0" fontId="16" fillId="0" borderId="73" xfId="0" applyFont="1" applyBorder="1" applyAlignment="1">
      <alignment horizontal="center"/>
    </xf>
    <xf numFmtId="0" fontId="63" fillId="5" borderId="42" xfId="0" applyFont="1" applyFill="1" applyBorder="1" applyAlignment="1">
      <alignment horizontal="left"/>
    </xf>
    <xf numFmtId="1" fontId="87" fillId="0" borderId="0" xfId="0" applyNumberFormat="1" applyFont="1" applyAlignment="1">
      <alignment horizontal="center"/>
    </xf>
    <xf numFmtId="1" fontId="87" fillId="0" borderId="0" xfId="0" applyNumberFormat="1" applyFont="1"/>
    <xf numFmtId="1" fontId="87" fillId="0" borderId="62" xfId="0" applyNumberFormat="1" applyFont="1" applyBorder="1"/>
    <xf numFmtId="3" fontId="1" fillId="5" borderId="42" xfId="0" applyNumberFormat="1" applyFont="1" applyFill="1" applyBorder="1" applyProtection="1">
      <protection hidden="1"/>
    </xf>
    <xf numFmtId="3" fontId="1" fillId="0" borderId="42" xfId="0" applyNumberFormat="1" applyFont="1" applyBorder="1" applyProtection="1">
      <protection hidden="1"/>
    </xf>
    <xf numFmtId="0" fontId="76" fillId="5" borderId="42" xfId="0" applyFont="1" applyFill="1" applyBorder="1"/>
    <xf numFmtId="3" fontId="31" fillId="5" borderId="90" xfId="0" applyNumberFormat="1" applyFont="1" applyFill="1" applyBorder="1" applyAlignment="1">
      <alignment horizontal="right"/>
    </xf>
    <xf numFmtId="0" fontId="17" fillId="5" borderId="90" xfId="0" applyFont="1" applyFill="1" applyBorder="1"/>
    <xf numFmtId="0" fontId="59" fillId="11" borderId="0" xfId="0" applyFont="1" applyFill="1"/>
    <xf numFmtId="0" fontId="67" fillId="5" borderId="42" xfId="0" quotePrefix="1" applyFont="1" applyFill="1" applyBorder="1" applyAlignment="1">
      <alignment horizontal="left"/>
    </xf>
    <xf numFmtId="0" fontId="1" fillId="5" borderId="42" xfId="0" applyFont="1" applyFill="1" applyBorder="1" applyAlignment="1">
      <alignment horizontal="left"/>
    </xf>
    <xf numFmtId="0" fontId="76" fillId="0" borderId="0" xfId="0" quotePrefix="1" applyFont="1" applyAlignment="1">
      <alignment horizontal="left"/>
    </xf>
    <xf numFmtId="0" fontId="19" fillId="9" borderId="0" xfId="0" applyFont="1" applyFill="1" applyAlignment="1">
      <alignment horizontal="center"/>
    </xf>
    <xf numFmtId="3" fontId="7" fillId="0" borderId="0" xfId="0" applyNumberFormat="1" applyFont="1" applyAlignment="1">
      <alignment horizontal="right" wrapText="1"/>
    </xf>
    <xf numFmtId="3" fontId="7" fillId="0" borderId="0" xfId="0" applyNumberFormat="1" applyFont="1" applyAlignment="1">
      <alignment horizontal="center"/>
    </xf>
    <xf numFmtId="3" fontId="69" fillId="0" borderId="16" xfId="0" applyNumberFormat="1" applyFont="1" applyBorder="1" applyAlignment="1">
      <alignment horizontal="center"/>
    </xf>
    <xf numFmtId="0" fontId="3" fillId="0" borderId="1" xfId="0" quotePrefix="1" applyFont="1" applyBorder="1" applyAlignment="1">
      <alignment horizontal="left" wrapText="1"/>
    </xf>
    <xf numFmtId="3" fontId="3" fillId="0" borderId="1" xfId="0" quotePrefix="1" applyNumberFormat="1" applyFont="1" applyBorder="1" applyAlignment="1">
      <alignment horizontal="left" wrapText="1"/>
    </xf>
    <xf numFmtId="0" fontId="3" fillId="0" borderId="3" xfId="3" quotePrefix="1" applyFont="1" applyBorder="1" applyAlignment="1">
      <alignment horizontal="left"/>
    </xf>
    <xf numFmtId="0" fontId="3" fillId="0" borderId="4" xfId="3" quotePrefix="1" applyFont="1" applyBorder="1" applyAlignment="1">
      <alignment horizontal="left"/>
    </xf>
    <xf numFmtId="0" fontId="79" fillId="0" borderId="3" xfId="4" quotePrefix="1" applyFont="1" applyBorder="1"/>
    <xf numFmtId="0" fontId="3" fillId="0" borderId="25" xfId="3" quotePrefix="1" applyFont="1" applyBorder="1" applyAlignment="1">
      <alignment horizontal="left" indent="1"/>
    </xf>
    <xf numFmtId="3" fontId="3" fillId="0" borderId="25" xfId="0" quotePrefix="1" applyNumberFormat="1" applyFont="1" applyBorder="1" applyAlignment="1">
      <alignment horizontal="left" wrapText="1"/>
    </xf>
    <xf numFmtId="3" fontId="3" fillId="0" borderId="4" xfId="0" quotePrefix="1" applyNumberFormat="1" applyFont="1" applyBorder="1" applyAlignment="1">
      <alignment horizontal="left" wrapText="1"/>
    </xf>
    <xf numFmtId="3" fontId="3" fillId="0" borderId="3" xfId="0" quotePrefix="1" applyNumberFormat="1" applyFont="1" applyBorder="1" applyAlignment="1">
      <alignment horizontal="left" wrapText="1"/>
    </xf>
    <xf numFmtId="0" fontId="5" fillId="0" borderId="4" xfId="3" applyFont="1" applyBorder="1"/>
    <xf numFmtId="0" fontId="97" fillId="5" borderId="53" xfId="0" quotePrefix="1" applyFont="1" applyFill="1" applyBorder="1" applyAlignment="1">
      <alignment horizontal="left"/>
    </xf>
    <xf numFmtId="0" fontId="97" fillId="5" borderId="2" xfId="0" quotePrefix="1" applyFont="1" applyFill="1" applyBorder="1" applyAlignment="1">
      <alignment horizontal="left"/>
    </xf>
    <xf numFmtId="0" fontId="97" fillId="5" borderId="54" xfId="0" quotePrefix="1" applyFont="1" applyFill="1" applyBorder="1" applyAlignment="1">
      <alignment horizontal="left"/>
    </xf>
    <xf numFmtId="0" fontId="0" fillId="0" borderId="135" xfId="0" applyBorder="1" applyAlignment="1">
      <alignment horizontal="left"/>
    </xf>
    <xf numFmtId="0" fontId="0" fillId="0" borderId="136" xfId="0" applyBorder="1" applyAlignment="1">
      <alignment horizontal="left"/>
    </xf>
    <xf numFmtId="0" fontId="18" fillId="0" borderId="134" xfId="0" quotePrefix="1" applyFont="1" applyBorder="1" applyAlignment="1">
      <alignment horizontal="left"/>
    </xf>
    <xf numFmtId="0" fontId="7" fillId="0" borderId="0" xfId="0" applyFont="1"/>
    <xf numFmtId="0" fontId="7" fillId="0" borderId="0" xfId="0" applyFont="1" applyAlignment="1">
      <alignment horizontal="center"/>
    </xf>
    <xf numFmtId="0" fontId="7" fillId="9" borderId="0" xfId="0" quotePrefix="1" applyFont="1" applyFill="1" applyAlignment="1">
      <alignment horizontal="left"/>
    </xf>
    <xf numFmtId="49" fontId="7" fillId="0" borderId="0" xfId="0" applyNumberFormat="1" applyFont="1"/>
    <xf numFmtId="3" fontId="3" fillId="0" borderId="2" xfId="3" applyNumberFormat="1" applyFont="1" applyBorder="1" applyAlignment="1">
      <alignment horizontal="center"/>
    </xf>
    <xf numFmtId="37" fontId="3" fillId="0" borderId="2" xfId="3" applyNumberFormat="1" applyFont="1" applyBorder="1" applyAlignment="1">
      <alignment horizontal="center"/>
    </xf>
    <xf numFmtId="166" fontId="3" fillId="0" borderId="2" xfId="3" applyNumberFormat="1" applyFont="1" applyBorder="1" applyAlignment="1">
      <alignment horizontal="center"/>
    </xf>
    <xf numFmtId="3" fontId="3" fillId="0" borderId="0" xfId="3" applyNumberFormat="1" applyFont="1" applyAlignment="1">
      <alignment horizontal="center"/>
    </xf>
    <xf numFmtId="37" fontId="3" fillId="0" borderId="0" xfId="3" applyNumberFormat="1" applyFont="1" applyAlignment="1">
      <alignment horizontal="center"/>
    </xf>
    <xf numFmtId="166" fontId="3" fillId="0" borderId="0" xfId="3" applyNumberFormat="1" applyFont="1" applyAlignment="1">
      <alignment horizontal="center"/>
    </xf>
    <xf numFmtId="0" fontId="3" fillId="0" borderId="0" xfId="0" applyFont="1" applyAlignment="1">
      <alignment horizontal="justify" vertical="center"/>
    </xf>
    <xf numFmtId="3" fontId="1" fillId="0" borderId="97" xfId="3" applyNumberFormat="1" applyFont="1" applyBorder="1" applyAlignment="1">
      <alignment horizontal="center"/>
    </xf>
    <xf numFmtId="3" fontId="1" fillId="0" borderId="98" xfId="3" applyNumberFormat="1" applyFont="1" applyBorder="1" applyAlignment="1">
      <alignment horizontal="center"/>
    </xf>
    <xf numFmtId="3" fontId="1" fillId="0" borderId="99" xfId="3" applyNumberFormat="1" applyFont="1" applyBorder="1" applyAlignment="1">
      <alignment horizontal="center"/>
    </xf>
    <xf numFmtId="3" fontId="3" fillId="0" borderId="3" xfId="3" applyNumberFormat="1" applyFont="1" applyBorder="1" applyAlignment="1">
      <alignment horizontal="center"/>
    </xf>
    <xf numFmtId="0" fontId="3" fillId="0" borderId="0" xfId="0" applyFont="1"/>
    <xf numFmtId="0" fontId="3" fillId="2" borderId="0" xfId="0" applyFont="1" applyFill="1"/>
    <xf numFmtId="0" fontId="3" fillId="0" borderId="0" xfId="0" applyFont="1" applyAlignment="1">
      <alignment horizontal="center" vertical="center"/>
    </xf>
    <xf numFmtId="0" fontId="3" fillId="2" borderId="0" xfId="0" applyFont="1" applyFill="1" applyAlignment="1">
      <alignment horizontal="center" vertical="center"/>
    </xf>
    <xf numFmtId="3" fontId="7" fillId="0" borderId="0" xfId="0" applyNumberFormat="1" applyFont="1"/>
    <xf numFmtId="3" fontId="7" fillId="0" borderId="19" xfId="0" applyNumberFormat="1" applyFont="1" applyBorder="1" applyAlignment="1">
      <alignment horizontal="center"/>
    </xf>
    <xf numFmtId="3" fontId="7" fillId="0" borderId="21" xfId="0" applyNumberFormat="1" applyFont="1" applyBorder="1" applyAlignment="1">
      <alignment horizontal="center"/>
    </xf>
    <xf numFmtId="0" fontId="3" fillId="9" borderId="0" xfId="0" applyFont="1" applyFill="1" applyAlignment="1">
      <alignment horizontal="center" vertical="center"/>
    </xf>
    <xf numFmtId="3" fontId="3" fillId="0" borderId="0" xfId="0" applyNumberFormat="1" applyFont="1"/>
    <xf numFmtId="0" fontId="3" fillId="0" borderId="0" xfId="0" quotePrefix="1" applyFont="1" applyAlignment="1">
      <alignment horizontal="justify" vertical="center"/>
    </xf>
    <xf numFmtId="3" fontId="3" fillId="0" borderId="0" xfId="0" applyNumberFormat="1" applyFont="1" applyAlignment="1">
      <alignment horizontal="center"/>
    </xf>
    <xf numFmtId="0" fontId="3" fillId="9" borderId="0" xfId="0" applyFont="1" applyFill="1" applyAlignment="1">
      <alignment horizontal="center"/>
    </xf>
    <xf numFmtId="3" fontId="7" fillId="0" borderId="14" xfId="0" applyNumberFormat="1" applyFont="1" applyBorder="1" applyAlignment="1">
      <alignment horizontal="center"/>
    </xf>
    <xf numFmtId="3" fontId="7" fillId="0" borderId="20" xfId="0" applyNumberFormat="1" applyFont="1" applyBorder="1" applyAlignment="1">
      <alignment horizontal="center"/>
    </xf>
    <xf numFmtId="3" fontId="3" fillId="0" borderId="0" xfId="0" quotePrefix="1" applyNumberFormat="1" applyFont="1" applyAlignment="1">
      <alignment horizontal="left"/>
    </xf>
    <xf numFmtId="0" fontId="7" fillId="0" borderId="23" xfId="0" applyFont="1" applyBorder="1" applyAlignment="1">
      <alignment horizontal="center"/>
    </xf>
    <xf numFmtId="3" fontId="3" fillId="0" borderId="0" xfId="0" applyNumberFormat="1" applyFont="1" applyAlignment="1">
      <alignment horizontal="left"/>
    </xf>
    <xf numFmtId="0" fontId="3" fillId="0" borderId="0" xfId="0" applyFont="1" applyAlignment="1">
      <alignment horizontal="center"/>
    </xf>
    <xf numFmtId="0" fontId="3" fillId="2" borderId="0" xfId="0" applyFont="1" applyFill="1" applyAlignment="1">
      <alignment horizontal="center"/>
    </xf>
    <xf numFmtId="0" fontId="3" fillId="0" borderId="11" xfId="0" applyFont="1" applyBorder="1" applyAlignment="1">
      <alignment horizontal="center" vertical="center"/>
    </xf>
    <xf numFmtId="0" fontId="3" fillId="2" borderId="11" xfId="0" applyFont="1" applyFill="1" applyBorder="1"/>
    <xf numFmtId="0" fontId="7" fillId="0" borderId="11" xfId="0" applyFont="1" applyBorder="1" applyAlignment="1">
      <alignment horizontal="center" vertical="center"/>
    </xf>
    <xf numFmtId="0" fontId="7" fillId="2" borderId="11" xfId="0" applyFont="1" applyFill="1" applyBorder="1"/>
    <xf numFmtId="0" fontId="3" fillId="9" borderId="11" xfId="0" applyFont="1" applyFill="1" applyBorder="1" applyAlignment="1">
      <alignment horizontal="center" vertical="center"/>
    </xf>
    <xf numFmtId="0" fontId="7" fillId="0" borderId="19" xfId="0" quotePrefix="1" applyFont="1" applyBorder="1" applyAlignment="1">
      <alignment horizontal="left"/>
    </xf>
    <xf numFmtId="0" fontId="7" fillId="0" borderId="14" xfId="0" quotePrefix="1" applyFont="1" applyBorder="1" applyAlignment="1">
      <alignment horizontal="left"/>
    </xf>
    <xf numFmtId="0" fontId="7" fillId="0" borderId="21" xfId="0" quotePrefix="1" applyFont="1" applyBorder="1" applyAlignment="1">
      <alignment horizontal="left"/>
    </xf>
    <xf numFmtId="0" fontId="7" fillId="2" borderId="11" xfId="0" applyFont="1" applyFill="1" applyBorder="1" applyAlignment="1">
      <alignment horizontal="center" vertical="center"/>
    </xf>
    <xf numFmtId="0" fontId="7" fillId="0" borderId="0" xfId="0" applyFont="1" applyAlignment="1">
      <alignment vertical="center"/>
    </xf>
    <xf numFmtId="0" fontId="3" fillId="2" borderId="11" xfId="0" applyFont="1" applyFill="1" applyBorder="1" applyAlignment="1">
      <alignment horizontal="center" vertical="center"/>
    </xf>
    <xf numFmtId="3" fontId="3" fillId="0" borderId="12" xfId="0" applyNumberFormat="1" applyFont="1" applyBorder="1" applyAlignment="1">
      <alignment horizontal="center"/>
    </xf>
    <xf numFmtId="0" fontId="3" fillId="0" borderId="34" xfId="0" applyFont="1" applyBorder="1" applyAlignment="1">
      <alignment horizontal="center" vertical="center"/>
    </xf>
    <xf numFmtId="0" fontId="3" fillId="2" borderId="34" xfId="0" applyFont="1" applyFill="1" applyBorder="1" applyAlignment="1">
      <alignment horizontal="center" vertical="center"/>
    </xf>
    <xf numFmtId="3" fontId="7" fillId="0" borderId="0" xfId="0" applyNumberFormat="1" applyFont="1" applyAlignment="1">
      <alignment horizontal="center" vertical="center"/>
    </xf>
    <xf numFmtId="0" fontId="7" fillId="0" borderId="31" xfId="0" quotePrefix="1" applyFont="1" applyBorder="1" applyAlignment="1">
      <alignment horizontal="left"/>
    </xf>
    <xf numFmtId="3" fontId="7" fillId="0" borderId="31" xfId="0" applyNumberFormat="1" applyFont="1" applyBorder="1" applyAlignment="1">
      <alignment horizontal="center"/>
    </xf>
    <xf numFmtId="0" fontId="7" fillId="0" borderId="20" xfId="0" quotePrefix="1" applyFont="1" applyBorder="1" applyAlignment="1">
      <alignment horizontal="left"/>
    </xf>
    <xf numFmtId="0" fontId="3" fillId="9" borderId="101" xfId="0" applyFont="1" applyFill="1" applyBorder="1" applyAlignment="1">
      <alignment horizontal="center" vertical="center"/>
    </xf>
    <xf numFmtId="3" fontId="7" fillId="0" borderId="30" xfId="0" applyNumberFormat="1" applyFont="1" applyBorder="1" applyAlignment="1">
      <alignment horizontal="center"/>
    </xf>
    <xf numFmtId="0" fontId="7" fillId="0" borderId="24" xfId="0" quotePrefix="1" applyFont="1" applyBorder="1" applyAlignment="1">
      <alignment horizontal="left"/>
    </xf>
    <xf numFmtId="3" fontId="7" fillId="0" borderId="24" xfId="0" applyNumberFormat="1" applyFont="1" applyBorder="1" applyAlignment="1">
      <alignment horizontal="center"/>
    </xf>
    <xf numFmtId="0" fontId="3" fillId="0" borderId="8" xfId="0" applyFont="1" applyBorder="1" applyAlignment="1">
      <alignment horizontal="center" vertical="center"/>
    </xf>
    <xf numFmtId="0" fontId="3" fillId="9" borderId="8"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82" xfId="0" applyFont="1" applyBorder="1" applyAlignment="1">
      <alignment horizontal="center" vertical="center"/>
    </xf>
    <xf numFmtId="0" fontId="3" fillId="9" borderId="82" xfId="0" applyFont="1" applyFill="1" applyBorder="1" applyAlignment="1">
      <alignment horizontal="center" vertical="center"/>
    </xf>
    <xf numFmtId="0" fontId="7" fillId="0" borderId="45" xfId="0" quotePrefix="1" applyFont="1" applyBorder="1" applyAlignment="1">
      <alignment horizontal="left"/>
    </xf>
    <xf numFmtId="3" fontId="7" fillId="0" borderId="45" xfId="0" applyNumberFormat="1" applyFont="1" applyBorder="1" applyAlignment="1">
      <alignment horizontal="center"/>
    </xf>
    <xf numFmtId="0" fontId="3" fillId="0" borderId="55" xfId="0" applyFont="1" applyBorder="1" applyAlignment="1">
      <alignment horizontal="center" vertical="center"/>
    </xf>
    <xf numFmtId="0" fontId="3" fillId="9" borderId="55" xfId="0" applyFont="1" applyFill="1" applyBorder="1" applyAlignment="1">
      <alignment horizontal="center" vertical="center"/>
    </xf>
    <xf numFmtId="0" fontId="7" fillId="10" borderId="0" xfId="0" applyFont="1" applyFill="1" applyAlignment="1">
      <alignment horizontal="center"/>
    </xf>
    <xf numFmtId="0" fontId="7" fillId="0" borderId="0" xfId="0" applyFont="1" applyAlignment="1">
      <alignment horizontal="center" vertical="center"/>
    </xf>
    <xf numFmtId="0" fontId="7" fillId="10" borderId="0" xfId="0" applyFont="1" applyFill="1"/>
    <xf numFmtId="3" fontId="7" fillId="0" borderId="74" xfId="0" applyNumberFormat="1" applyFont="1" applyBorder="1" applyAlignment="1">
      <alignment horizontal="center"/>
    </xf>
    <xf numFmtId="3" fontId="7" fillId="0" borderId="94" xfId="0" applyNumberFormat="1" applyFont="1" applyBorder="1" applyAlignment="1">
      <alignment horizontal="center"/>
    </xf>
    <xf numFmtId="3" fontId="7" fillId="0" borderId="95" xfId="0" applyNumberFormat="1" applyFont="1" applyBorder="1" applyAlignment="1">
      <alignment horizontal="center"/>
    </xf>
    <xf numFmtId="0" fontId="7" fillId="0" borderId="42" xfId="0" applyFont="1" applyBorder="1"/>
    <xf numFmtId="0" fontId="7" fillId="10" borderId="83" xfId="0" applyFont="1" applyFill="1" applyBorder="1"/>
    <xf numFmtId="0" fontId="7" fillId="6" borderId="0" xfId="0" applyFont="1" applyFill="1"/>
    <xf numFmtId="0" fontId="7" fillId="2" borderId="0" xfId="0" applyFont="1" applyFill="1"/>
    <xf numFmtId="0" fontId="3" fillId="0" borderId="73" xfId="0" applyFont="1" applyBorder="1" applyAlignment="1">
      <alignment horizontal="center" vertical="center"/>
    </xf>
    <xf numFmtId="0" fontId="3" fillId="0" borderId="88" xfId="0" applyFont="1" applyBorder="1"/>
    <xf numFmtId="0" fontId="3" fillId="0" borderId="0" xfId="0" applyFont="1" applyAlignment="1">
      <alignment horizontal="left"/>
    </xf>
    <xf numFmtId="0" fontId="3" fillId="0" borderId="90" xfId="0" applyFont="1" applyBorder="1"/>
    <xf numFmtId="0" fontId="1" fillId="0" borderId="0" xfId="0" applyFont="1" applyAlignment="1">
      <alignment horizontal="center"/>
    </xf>
    <xf numFmtId="0" fontId="1" fillId="0" borderId="0" xfId="0" applyFont="1"/>
    <xf numFmtId="0" fontId="1" fillId="5" borderId="56" xfId="0" applyFont="1" applyFill="1" applyBorder="1" applyAlignment="1">
      <alignment horizontal="center"/>
    </xf>
    <xf numFmtId="0" fontId="11" fillId="0" borderId="0" xfId="0" applyFont="1" applyAlignment="1">
      <alignment horizontal="center"/>
    </xf>
    <xf numFmtId="0" fontId="1" fillId="10" borderId="57" xfId="0" applyFont="1" applyFill="1" applyBorder="1" applyAlignment="1">
      <alignment horizontal="center"/>
    </xf>
    <xf numFmtId="0" fontId="1" fillId="0" borderId="42" xfId="0" applyFont="1" applyBorder="1" applyAlignment="1">
      <alignment horizontal="center"/>
    </xf>
    <xf numFmtId="0" fontId="1" fillId="0" borderId="42" xfId="0" applyFont="1" applyBorder="1" applyAlignment="1">
      <alignment horizontal="left"/>
    </xf>
    <xf numFmtId="3" fontId="1" fillId="8" borderId="77" xfId="0" applyNumberFormat="1" applyFont="1" applyFill="1" applyBorder="1"/>
    <xf numFmtId="165" fontId="1" fillId="8" borderId="78" xfId="0" applyNumberFormat="1" applyFont="1" applyFill="1" applyBorder="1"/>
    <xf numFmtId="3" fontId="1" fillId="0" borderId="78" xfId="0" applyNumberFormat="1" applyFont="1" applyBorder="1"/>
    <xf numFmtId="3" fontId="1" fillId="0" borderId="119" xfId="0" applyNumberFormat="1" applyFont="1" applyBorder="1"/>
    <xf numFmtId="0" fontId="1" fillId="0" borderId="0" xfId="0" applyFont="1" applyAlignment="1">
      <alignment horizontal="left"/>
    </xf>
    <xf numFmtId="3" fontId="1" fillId="0" borderId="0" xfId="0" applyNumberFormat="1" applyFont="1" applyAlignment="1">
      <alignment horizontal="right"/>
    </xf>
    <xf numFmtId="0" fontId="1" fillId="0" borderId="47" xfId="0" applyFont="1" applyBorder="1" applyAlignment="1">
      <alignment horizontal="center"/>
    </xf>
    <xf numFmtId="3" fontId="1" fillId="5" borderId="79" xfId="0" applyNumberFormat="1" applyFont="1" applyFill="1" applyBorder="1"/>
    <xf numFmtId="165" fontId="1" fillId="5" borderId="41" xfId="0" applyNumberFormat="1" applyFont="1" applyFill="1" applyBorder="1"/>
    <xf numFmtId="3" fontId="1" fillId="0" borderId="41" xfId="0" applyNumberFormat="1" applyFont="1" applyBorder="1"/>
    <xf numFmtId="3" fontId="1" fillId="0" borderId="120" xfId="0" applyNumberFormat="1" applyFont="1" applyBorder="1"/>
    <xf numFmtId="3" fontId="1" fillId="8" borderId="79" xfId="0" applyNumberFormat="1" applyFont="1" applyFill="1" applyBorder="1"/>
    <xf numFmtId="165" fontId="1" fillId="8" borderId="41" xfId="0" applyNumberFormat="1" applyFont="1" applyFill="1" applyBorder="1"/>
    <xf numFmtId="3" fontId="1" fillId="12" borderId="79" xfId="0" applyNumberFormat="1" applyFont="1" applyFill="1" applyBorder="1"/>
    <xf numFmtId="165" fontId="1" fillId="12" borderId="41" xfId="0" applyNumberFormat="1" applyFont="1" applyFill="1" applyBorder="1"/>
    <xf numFmtId="0" fontId="1" fillId="0" borderId="0" xfId="0" quotePrefix="1" applyFont="1" applyAlignment="1">
      <alignment horizontal="left"/>
    </xf>
    <xf numFmtId="0" fontId="1" fillId="0" borderId="0" xfId="0" applyFont="1" applyAlignment="1">
      <alignment horizontal="center" vertical="center"/>
    </xf>
    <xf numFmtId="0" fontId="1" fillId="0" borderId="47" xfId="0" applyFont="1" applyBorder="1" applyAlignment="1">
      <alignment horizontal="center" vertical="center"/>
    </xf>
    <xf numFmtId="0" fontId="1" fillId="0" borderId="46" xfId="0" applyFont="1" applyBorder="1" applyAlignment="1">
      <alignment horizontal="center" vertical="center"/>
    </xf>
    <xf numFmtId="3" fontId="1" fillId="12" borderId="80" xfId="0" applyNumberFormat="1" applyFont="1" applyFill="1" applyBorder="1"/>
    <xf numFmtId="165" fontId="1" fillId="12" borderId="58" xfId="0" applyNumberFormat="1" applyFont="1" applyFill="1" applyBorder="1"/>
    <xf numFmtId="3" fontId="1" fillId="0" borderId="58" xfId="0" applyNumberFormat="1" applyFont="1" applyBorder="1"/>
    <xf numFmtId="3" fontId="1" fillId="0" borderId="121" xfId="0" applyNumberFormat="1" applyFont="1" applyBorder="1"/>
    <xf numFmtId="0" fontId="1" fillId="0" borderId="42" xfId="0" applyFont="1" applyBorder="1"/>
    <xf numFmtId="0" fontId="1" fillId="0" borderId="0" xfId="0" quotePrefix="1" applyFont="1" applyAlignment="1">
      <alignment horizontal="center"/>
    </xf>
    <xf numFmtId="0" fontId="1" fillId="5" borderId="42" xfId="0" applyFont="1" applyFill="1" applyBorder="1" applyAlignment="1">
      <alignment horizontal="center"/>
    </xf>
    <xf numFmtId="0" fontId="1" fillId="5" borderId="73" xfId="0" applyFont="1" applyFill="1" applyBorder="1" applyAlignment="1">
      <alignment horizontal="center"/>
    </xf>
    <xf numFmtId="0" fontId="1" fillId="0" borderId="42" xfId="0" quotePrefix="1" applyFont="1" applyBorder="1" applyAlignment="1">
      <alignment horizontal="left"/>
    </xf>
    <xf numFmtId="0" fontId="1" fillId="5" borderId="57" xfId="0" applyFont="1" applyFill="1" applyBorder="1" applyAlignment="1">
      <alignment horizontal="center"/>
    </xf>
    <xf numFmtId="3" fontId="1" fillId="0" borderId="0" xfId="0" applyNumberFormat="1" applyFont="1"/>
    <xf numFmtId="0" fontId="28" fillId="0" borderId="0" xfId="0" applyFont="1" applyAlignment="1">
      <alignment horizontal="center"/>
    </xf>
    <xf numFmtId="0" fontId="11" fillId="0" borderId="42" xfId="0" applyFont="1" applyBorder="1" applyAlignment="1">
      <alignment horizontal="center"/>
    </xf>
    <xf numFmtId="3" fontId="1" fillId="0" borderId="42" xfId="0" applyNumberFormat="1" applyFont="1" applyBorder="1"/>
    <xf numFmtId="0" fontId="1" fillId="0" borderId="73" xfId="0" applyFont="1" applyBorder="1" applyAlignment="1">
      <alignment horizontal="right"/>
    </xf>
    <xf numFmtId="0" fontId="1" fillId="5" borderId="42" xfId="0" applyFont="1" applyFill="1" applyBorder="1"/>
    <xf numFmtId="3" fontId="1" fillId="0" borderId="42" xfId="0" applyNumberFormat="1" applyFont="1" applyBorder="1" applyProtection="1">
      <protection locked="0"/>
    </xf>
    <xf numFmtId="0" fontId="1" fillId="0" borderId="42" xfId="0" applyFont="1" applyBorder="1" applyAlignment="1" applyProtection="1">
      <alignment horizontal="center"/>
      <protection locked="0"/>
    </xf>
    <xf numFmtId="0" fontId="1" fillId="5" borderId="42" xfId="0" applyFont="1" applyFill="1" applyBorder="1" applyAlignment="1">
      <alignment horizontal="right"/>
    </xf>
    <xf numFmtId="3" fontId="1" fillId="5" borderId="42" xfId="0" applyNumberFormat="1" applyFont="1" applyFill="1" applyBorder="1"/>
    <xf numFmtId="3" fontId="1" fillId="5" borderId="42" xfId="0" applyNumberFormat="1" applyFont="1" applyFill="1" applyBorder="1" applyProtection="1">
      <protection locked="0"/>
    </xf>
    <xf numFmtId="3" fontId="1" fillId="0" borderId="0" xfId="0" applyNumberFormat="1" applyFont="1" applyProtection="1">
      <protection hidden="1"/>
    </xf>
    <xf numFmtId="0" fontId="1" fillId="0" borderId="63" xfId="0" applyFont="1" applyBorder="1"/>
    <xf numFmtId="0" fontId="17" fillId="0" borderId="0" xfId="5" quotePrefix="1" applyFont="1" applyAlignment="1">
      <alignment horizontal="center"/>
    </xf>
    <xf numFmtId="0" fontId="17" fillId="0" borderId="0" xfId="5" applyFont="1" applyAlignment="1">
      <alignment horizontal="center"/>
    </xf>
    <xf numFmtId="0" fontId="12" fillId="0" borderId="0" xfId="2" quotePrefix="1" applyBorder="1" applyAlignment="1" applyProtection="1">
      <alignment horizontal="center"/>
    </xf>
    <xf numFmtId="0" fontId="53" fillId="0" borderId="0" xfId="5" quotePrefix="1" applyFont="1" applyAlignment="1">
      <alignment horizontal="center"/>
    </xf>
    <xf numFmtId="0" fontId="14" fillId="0" borderId="0" xfId="0" applyFont="1" applyAlignment="1">
      <alignment horizontal="center"/>
    </xf>
    <xf numFmtId="0" fontId="22" fillId="0" borderId="0" xfId="0" applyFont="1" applyAlignment="1">
      <alignment horizontal="center"/>
    </xf>
    <xf numFmtId="0" fontId="7" fillId="0" borderId="0" xfId="0" quotePrefix="1" applyFont="1" applyAlignment="1">
      <alignment horizontal="justify" vertical="center" wrapText="1"/>
    </xf>
    <xf numFmtId="0" fontId="7" fillId="0" borderId="0" xfId="0" applyFont="1" applyAlignment="1">
      <alignment horizontal="justify" vertical="center" wrapText="1"/>
    </xf>
    <xf numFmtId="0" fontId="24" fillId="0" borderId="0" xfId="0" quotePrefix="1" applyFont="1" applyAlignment="1">
      <alignment horizontal="justify" wrapText="1"/>
    </xf>
    <xf numFmtId="0" fontId="24" fillId="0" borderId="0" xfId="0" applyFont="1" applyAlignment="1">
      <alignment horizontal="justify" wrapText="1"/>
    </xf>
    <xf numFmtId="0" fontId="69" fillId="0" borderId="0" xfId="0" quotePrefix="1" applyFont="1" applyAlignment="1">
      <alignment horizontal="justify" vertical="top" wrapText="1"/>
    </xf>
    <xf numFmtId="0" fontId="0" fillId="9" borderId="0" xfId="0" applyFill="1" applyAlignment="1">
      <alignment horizontal="justify" vertical="top" wrapText="1"/>
    </xf>
    <xf numFmtId="0" fontId="0" fillId="0" borderId="0" xfId="0" applyAlignment="1">
      <alignment horizontal="justify" vertical="top" wrapText="1"/>
    </xf>
    <xf numFmtId="0" fontId="79" fillId="0" borderId="0" xfId="4" applyFont="1" applyAlignment="1">
      <alignment horizontal="justify" wrapText="1"/>
    </xf>
    <xf numFmtId="0" fontId="3" fillId="0" borderId="0" xfId="0" applyFont="1" applyAlignment="1">
      <alignment horizontal="justify" wrapText="1"/>
    </xf>
    <xf numFmtId="0" fontId="79" fillId="0" borderId="0" xfId="3" quotePrefix="1" applyFont="1" applyAlignment="1">
      <alignment horizontal="justify" vertical="center" wrapText="1"/>
    </xf>
    <xf numFmtId="0" fontId="79" fillId="0" borderId="0" xfId="0" applyFont="1" applyAlignment="1">
      <alignment vertical="center"/>
    </xf>
    <xf numFmtId="0" fontId="79" fillId="0" borderId="0" xfId="3" quotePrefix="1" applyFont="1" applyAlignment="1">
      <alignment horizontal="left"/>
    </xf>
    <xf numFmtId="0" fontId="14" fillId="0" borderId="0" xfId="3" applyFont="1" applyAlignment="1">
      <alignment horizontal="center"/>
    </xf>
    <xf numFmtId="0" fontId="79" fillId="5" borderId="0" xfId="3" quotePrefix="1" applyFont="1" applyFill="1" applyAlignment="1">
      <alignment horizontal="justify" wrapText="1"/>
    </xf>
    <xf numFmtId="0" fontId="79" fillId="5" borderId="0" xfId="0" applyFont="1" applyFill="1" applyAlignment="1">
      <alignment horizontal="justify" wrapText="1"/>
    </xf>
    <xf numFmtId="0" fontId="79" fillId="0" borderId="0" xfId="4" quotePrefix="1" applyFont="1" applyAlignment="1">
      <alignment horizontal="justify" wrapText="1"/>
    </xf>
    <xf numFmtId="0" fontId="96" fillId="0" borderId="0" xfId="4" applyFont="1" applyAlignment="1">
      <alignment horizontal="justify" wrapText="1"/>
    </xf>
    <xf numFmtId="0" fontId="18" fillId="0" borderId="25" xfId="3" quotePrefix="1" applyFont="1" applyBorder="1" applyAlignment="1">
      <alignment horizontal="center" vertical="center"/>
    </xf>
    <xf numFmtId="0" fontId="18" fillId="0" borderId="35" xfId="3" quotePrefix="1" applyFont="1" applyBorder="1" applyAlignment="1">
      <alignment horizontal="center" vertical="center"/>
    </xf>
    <xf numFmtId="0" fontId="18" fillId="0" borderId="36" xfId="3" quotePrefix="1" applyFont="1" applyBorder="1" applyAlignment="1">
      <alignment horizontal="center" vertical="center"/>
    </xf>
    <xf numFmtId="0" fontId="18" fillId="0" borderId="37" xfId="3" quotePrefix="1" applyFont="1" applyBorder="1" applyAlignment="1">
      <alignment horizontal="center" vertical="center"/>
    </xf>
    <xf numFmtId="0" fontId="3" fillId="0" borderId="0" xfId="4" quotePrefix="1" applyFont="1" applyAlignment="1">
      <alignment horizontal="justify" vertical="center" wrapText="1"/>
    </xf>
    <xf numFmtId="0" fontId="13" fillId="0" borderId="0" xfId="4" applyAlignment="1">
      <alignment horizontal="justify" vertical="center"/>
    </xf>
    <xf numFmtId="0" fontId="79" fillId="0" borderId="0" xfId="4" quotePrefix="1" applyFont="1" applyAlignment="1">
      <alignment horizontal="justify" vertical="center" wrapText="1"/>
    </xf>
    <xf numFmtId="0" fontId="96" fillId="0" borderId="0" xfId="4" applyFont="1" applyAlignment="1">
      <alignment horizontal="justify" vertical="center" wrapText="1"/>
    </xf>
    <xf numFmtId="0" fontId="79" fillId="0" borderId="0" xfId="0" applyFont="1" applyAlignment="1">
      <alignment horizontal="justify" vertical="center" wrapText="1"/>
    </xf>
    <xf numFmtId="0" fontId="79" fillId="0" borderId="0" xfId="3" quotePrefix="1" applyFont="1" applyAlignment="1">
      <alignment horizontal="left" vertical="center" wrapText="1"/>
    </xf>
    <xf numFmtId="0" fontId="79" fillId="0" borderId="0" xfId="0" applyFont="1" applyAlignment="1">
      <alignment vertical="center" wrapText="1"/>
    </xf>
    <xf numFmtId="0" fontId="31" fillId="0" borderId="0" xfId="3" quotePrefix="1" applyFont="1" applyAlignment="1">
      <alignment horizontal="center"/>
    </xf>
    <xf numFmtId="0" fontId="11" fillId="0" borderId="0" xfId="3" quotePrefix="1" applyFont="1" applyAlignment="1">
      <alignment horizontal="left" wrapText="1"/>
    </xf>
    <xf numFmtId="0" fontId="11" fillId="0" borderId="0" xfId="3" applyFont="1" applyAlignment="1">
      <alignment horizontal="left" wrapText="1"/>
    </xf>
    <xf numFmtId="0" fontId="18" fillId="0" borderId="25" xfId="3" quotePrefix="1" applyFont="1" applyBorder="1" applyAlignment="1">
      <alignment horizontal="left"/>
    </xf>
    <xf numFmtId="0" fontId="18" fillId="0" borderId="3" xfId="3" quotePrefix="1" applyFont="1" applyBorder="1" applyAlignment="1">
      <alignment horizontal="left"/>
    </xf>
    <xf numFmtId="0" fontId="18" fillId="0" borderId="4" xfId="3" quotePrefix="1" applyFont="1" applyBorder="1" applyAlignment="1">
      <alignment horizontal="left"/>
    </xf>
    <xf numFmtId="0" fontId="41" fillId="0" borderId="25" xfId="4" quotePrefix="1" applyFont="1" applyBorder="1" applyAlignment="1">
      <alignment horizontal="center"/>
    </xf>
    <xf numFmtId="0" fontId="41" fillId="0" borderId="3" xfId="4" quotePrefix="1" applyFont="1" applyBorder="1" applyAlignment="1">
      <alignment horizontal="center"/>
    </xf>
    <xf numFmtId="0" fontId="41" fillId="0" borderId="4" xfId="4" quotePrefix="1" applyFont="1" applyBorder="1" applyAlignment="1">
      <alignment horizontal="center"/>
    </xf>
    <xf numFmtId="0" fontId="18" fillId="0" borderId="25" xfId="0" quotePrefix="1" applyFont="1" applyBorder="1" applyAlignment="1">
      <alignment horizontal="left" wrapText="1"/>
    </xf>
    <xf numFmtId="0" fontId="18" fillId="0" borderId="3" xfId="0" quotePrefix="1" applyFont="1" applyBorder="1" applyAlignment="1">
      <alignment horizontal="left" wrapText="1"/>
    </xf>
    <xf numFmtId="0" fontId="18" fillId="0" borderId="4" xfId="0" quotePrefix="1" applyFont="1" applyBorder="1" applyAlignment="1">
      <alignment horizontal="left" wrapText="1"/>
    </xf>
    <xf numFmtId="0" fontId="3" fillId="0" borderId="3" xfId="0" quotePrefix="1" applyFont="1" applyBorder="1" applyAlignment="1">
      <alignment horizontal="left" wrapText="1"/>
    </xf>
    <xf numFmtId="0" fontId="3" fillId="0" borderId="53" xfId="3" quotePrefix="1" applyFont="1" applyBorder="1" applyAlignment="1">
      <alignment horizontal="left" indent="1"/>
    </xf>
    <xf numFmtId="0" fontId="3" fillId="0" borderId="2" xfId="3" quotePrefix="1" applyFont="1" applyBorder="1" applyAlignment="1">
      <alignment horizontal="left" indent="1"/>
    </xf>
    <xf numFmtId="0" fontId="3" fillId="0" borderId="54" xfId="3" quotePrefix="1" applyFont="1" applyBorder="1" applyAlignment="1">
      <alignment horizontal="left" indent="1"/>
    </xf>
    <xf numFmtId="0" fontId="3" fillId="0" borderId="25" xfId="3" quotePrefix="1" applyFont="1" applyBorder="1" applyAlignment="1">
      <alignment horizontal="left" indent="1"/>
    </xf>
    <xf numFmtId="0" fontId="3" fillId="0" borderId="3" xfId="3" quotePrefix="1" applyFont="1" applyBorder="1" applyAlignment="1">
      <alignment horizontal="left" indent="1"/>
    </xf>
    <xf numFmtId="0" fontId="3" fillId="0" borderId="4" xfId="3" quotePrefix="1" applyFont="1" applyBorder="1" applyAlignment="1">
      <alignment horizontal="left" indent="1"/>
    </xf>
    <xf numFmtId="0" fontId="21" fillId="0" borderId="25" xfId="0" quotePrefix="1" applyFont="1" applyBorder="1" applyAlignment="1">
      <alignment horizontal="center" wrapText="1"/>
    </xf>
    <xf numFmtId="0" fontId="21" fillId="0" borderId="3" xfId="0" quotePrefix="1" applyFont="1" applyBorder="1" applyAlignment="1">
      <alignment horizontal="center" wrapText="1"/>
    </xf>
    <xf numFmtId="0" fontId="21" fillId="0" borderId="4" xfId="0" quotePrefix="1" applyFont="1" applyBorder="1" applyAlignment="1">
      <alignment horizontal="center" wrapText="1"/>
    </xf>
    <xf numFmtId="3" fontId="3" fillId="0" borderId="25" xfId="0" quotePrefix="1" applyNumberFormat="1" applyFont="1" applyBorder="1" applyAlignment="1">
      <alignment horizontal="left" wrapText="1"/>
    </xf>
    <xf numFmtId="3" fontId="3" fillId="0" borderId="4" xfId="0" quotePrefix="1" applyNumberFormat="1" applyFont="1" applyBorder="1" applyAlignment="1">
      <alignment horizontal="left" wrapText="1"/>
    </xf>
    <xf numFmtId="3" fontId="18" fillId="0" borderId="25" xfId="3" quotePrefix="1" applyNumberFormat="1" applyFont="1" applyBorder="1" applyAlignment="1">
      <alignment horizontal="left"/>
    </xf>
    <xf numFmtId="3" fontId="18" fillId="0" borderId="4" xfId="3" quotePrefix="1" applyNumberFormat="1" applyFont="1" applyBorder="1" applyAlignment="1">
      <alignment horizontal="left"/>
    </xf>
    <xf numFmtId="0" fontId="21" fillId="0" borderId="25" xfId="3" quotePrefix="1" applyFont="1" applyBorder="1" applyAlignment="1">
      <alignment horizontal="center"/>
    </xf>
    <xf numFmtId="0" fontId="21" fillId="0" borderId="3" xfId="3" quotePrefix="1" applyFont="1" applyBorder="1" applyAlignment="1">
      <alignment horizontal="center"/>
    </xf>
    <xf numFmtId="0" fontId="21" fillId="0" borderId="4" xfId="3" quotePrefix="1" applyFont="1" applyBorder="1" applyAlignment="1">
      <alignment horizontal="center"/>
    </xf>
    <xf numFmtId="0" fontId="14" fillId="0" borderId="0" xfId="3" quotePrefix="1" applyFont="1" applyAlignment="1">
      <alignment horizontal="center"/>
    </xf>
    <xf numFmtId="3" fontId="3" fillId="0" borderId="1" xfId="0" applyNumberFormat="1" applyFont="1" applyBorder="1" applyAlignment="1">
      <alignment horizontal="left"/>
    </xf>
    <xf numFmtId="0" fontId="3" fillId="0" borderId="1" xfId="0" applyFont="1" applyBorder="1" applyAlignment="1">
      <alignment horizontal="left"/>
    </xf>
    <xf numFmtId="0" fontId="18" fillId="5" borderId="25" xfId="0" quotePrefix="1" applyFont="1" applyFill="1" applyBorder="1" applyAlignment="1">
      <alignment horizontal="left" wrapText="1"/>
    </xf>
    <xf numFmtId="0" fontId="18" fillId="5" borderId="3" xfId="0" quotePrefix="1" applyFont="1" applyFill="1" applyBorder="1" applyAlignment="1">
      <alignment horizontal="left" wrapText="1"/>
    </xf>
    <xf numFmtId="0" fontId="18" fillId="5" borderId="4" xfId="0" quotePrefix="1" applyFont="1" applyFill="1" applyBorder="1" applyAlignment="1">
      <alignment horizontal="left" wrapText="1"/>
    </xf>
    <xf numFmtId="0" fontId="21" fillId="0" borderId="27" xfId="0" quotePrefix="1" applyFont="1" applyBorder="1" applyAlignment="1">
      <alignment horizontal="center"/>
    </xf>
    <xf numFmtId="0" fontId="21" fillId="0" borderId="15" xfId="0" quotePrefix="1" applyFont="1" applyBorder="1" applyAlignment="1">
      <alignment horizontal="center"/>
    </xf>
    <xf numFmtId="0" fontId="21" fillId="0" borderId="38" xfId="0" quotePrefix="1" applyFont="1" applyBorder="1" applyAlignment="1">
      <alignment horizontal="center"/>
    </xf>
    <xf numFmtId="0" fontId="21" fillId="0" borderId="33" xfId="0" quotePrefix="1" applyFont="1" applyBorder="1" applyAlignment="1">
      <alignment horizontal="center" vertical="center"/>
    </xf>
    <xf numFmtId="0" fontId="21" fillId="0" borderId="23" xfId="0" quotePrefix="1" applyFont="1" applyBorder="1" applyAlignment="1">
      <alignment horizontal="center" vertical="center"/>
    </xf>
    <xf numFmtId="0" fontId="21" fillId="0" borderId="39" xfId="0" quotePrefix="1" applyFont="1" applyBorder="1" applyAlignment="1">
      <alignment horizontal="center" vertical="center"/>
    </xf>
    <xf numFmtId="0" fontId="54" fillId="0" borderId="0" xfId="0" quotePrefix="1" applyFont="1" applyAlignment="1">
      <alignment horizontal="left" vertical="center" wrapText="1"/>
    </xf>
    <xf numFmtId="0" fontId="0" fillId="0" borderId="0" xfId="0" applyAlignment="1">
      <alignment vertical="center" wrapText="1"/>
    </xf>
    <xf numFmtId="3" fontId="41" fillId="3" borderId="27" xfId="0" quotePrefix="1" applyNumberFormat="1" applyFont="1" applyFill="1" applyBorder="1" applyAlignment="1">
      <alignment horizontal="center"/>
    </xf>
    <xf numFmtId="3" fontId="41" fillId="3" borderId="15" xfId="0" quotePrefix="1" applyNumberFormat="1" applyFont="1" applyFill="1" applyBorder="1" applyAlignment="1">
      <alignment horizontal="center"/>
    </xf>
    <xf numFmtId="3" fontId="41" fillId="3" borderId="38" xfId="0" quotePrefix="1" applyNumberFormat="1" applyFont="1" applyFill="1" applyBorder="1" applyAlignment="1">
      <alignment horizontal="center"/>
    </xf>
    <xf numFmtId="3" fontId="41" fillId="3" borderId="33" xfId="0" quotePrefix="1" applyNumberFormat="1" applyFont="1" applyFill="1" applyBorder="1" applyAlignment="1">
      <alignment horizontal="center" vertical="center"/>
    </xf>
    <xf numFmtId="3" fontId="41" fillId="3" borderId="23" xfId="0" quotePrefix="1" applyNumberFormat="1" applyFont="1" applyFill="1" applyBorder="1" applyAlignment="1">
      <alignment horizontal="center" vertical="center"/>
    </xf>
    <xf numFmtId="3" fontId="41" fillId="3" borderId="39" xfId="0" quotePrefix="1" applyNumberFormat="1" applyFont="1" applyFill="1" applyBorder="1" applyAlignment="1">
      <alignment horizontal="center" vertical="center"/>
    </xf>
    <xf numFmtId="0" fontId="41" fillId="4" borderId="17" xfId="0" quotePrefix="1" applyFont="1" applyFill="1" applyBorder="1" applyAlignment="1">
      <alignment horizontal="center" vertical="center"/>
    </xf>
    <xf numFmtId="0" fontId="41" fillId="4" borderId="12" xfId="0" quotePrefix="1" applyFont="1" applyFill="1" applyBorder="1" applyAlignment="1">
      <alignment horizontal="center" vertical="center"/>
    </xf>
    <xf numFmtId="0" fontId="41" fillId="4" borderId="40" xfId="0" quotePrefix="1" applyFont="1" applyFill="1" applyBorder="1" applyAlignment="1">
      <alignment horizontal="center" vertical="center"/>
    </xf>
    <xf numFmtId="3" fontId="21" fillId="0" borderId="23" xfId="0" quotePrefix="1" applyNumberFormat="1" applyFont="1" applyBorder="1" applyAlignment="1">
      <alignment horizontal="center" vertical="center"/>
    </xf>
    <xf numFmtId="0" fontId="78" fillId="4" borderId="17" xfId="0" quotePrefix="1" applyFont="1" applyFill="1" applyBorder="1" applyAlignment="1">
      <alignment horizontal="center" vertical="center"/>
    </xf>
    <xf numFmtId="0" fontId="78" fillId="4" borderId="12" xfId="0" quotePrefix="1" applyFont="1" applyFill="1" applyBorder="1" applyAlignment="1">
      <alignment horizontal="center" vertical="center"/>
    </xf>
    <xf numFmtId="0" fontId="78" fillId="4" borderId="40" xfId="0" quotePrefix="1" applyFont="1" applyFill="1" applyBorder="1" applyAlignment="1">
      <alignment horizontal="center" vertical="center"/>
    </xf>
    <xf numFmtId="3" fontId="21" fillId="0" borderId="33" xfId="0" quotePrefix="1" applyNumberFormat="1" applyFont="1" applyBorder="1" applyAlignment="1">
      <alignment horizontal="center" vertical="top"/>
    </xf>
    <xf numFmtId="0" fontId="21" fillId="0" borderId="23" xfId="0" quotePrefix="1" applyFont="1" applyBorder="1" applyAlignment="1">
      <alignment horizontal="center" vertical="top"/>
    </xf>
    <xf numFmtId="0" fontId="21" fillId="0" borderId="39" xfId="0" quotePrefix="1" applyFont="1" applyBorder="1" applyAlignment="1">
      <alignment horizontal="center" vertical="top"/>
    </xf>
    <xf numFmtId="0" fontId="21" fillId="0" borderId="33" xfId="0" quotePrefix="1" applyFont="1" applyBorder="1" applyAlignment="1">
      <alignment horizontal="center" vertical="top"/>
    </xf>
    <xf numFmtId="0" fontId="47" fillId="0" borderId="0" xfId="0" quotePrefix="1" applyFont="1" applyAlignment="1">
      <alignment horizontal="left" wrapText="1"/>
    </xf>
    <xf numFmtId="0" fontId="3" fillId="0" borderId="0" xfId="0" applyFont="1" applyAlignment="1">
      <alignment horizontal="left" wrapText="1"/>
    </xf>
    <xf numFmtId="0" fontId="91" fillId="0" borderId="105" xfId="0" quotePrefix="1" applyFont="1" applyBorder="1" applyAlignment="1">
      <alignment horizontal="left"/>
    </xf>
    <xf numFmtId="0" fontId="91" fillId="0" borderId="106" xfId="0" quotePrefix="1" applyFont="1" applyBorder="1" applyAlignment="1">
      <alignment horizontal="left"/>
    </xf>
    <xf numFmtId="0" fontId="91" fillId="0" borderId="0" xfId="0" applyFont="1" applyAlignment="1">
      <alignment horizontal="left"/>
    </xf>
    <xf numFmtId="164" fontId="28" fillId="0" borderId="0" xfId="0" applyNumberFormat="1" applyFont="1" applyAlignment="1">
      <alignment horizontal="center"/>
    </xf>
    <xf numFmtId="0" fontId="59" fillId="5" borderId="113" xfId="0" quotePrefix="1" applyFont="1" applyFill="1" applyBorder="1" applyAlignment="1">
      <alignment horizontal="center"/>
    </xf>
    <xf numFmtId="0" fontId="59" fillId="5" borderId="112" xfId="0" applyFont="1" applyFill="1" applyBorder="1" applyAlignment="1">
      <alignment horizontal="center"/>
    </xf>
    <xf numFmtId="0" fontId="59" fillId="5" borderId="104" xfId="0" quotePrefix="1" applyFont="1" applyFill="1" applyBorder="1" applyAlignment="1">
      <alignment horizontal="center"/>
    </xf>
    <xf numFmtId="0" fontId="59" fillId="5" borderId="112" xfId="0" quotePrefix="1" applyFont="1" applyFill="1" applyBorder="1" applyAlignment="1">
      <alignment horizontal="center"/>
    </xf>
    <xf numFmtId="0" fontId="31" fillId="0" borderId="0" xfId="0" applyFont="1" applyAlignment="1">
      <alignment horizontal="center"/>
    </xf>
    <xf numFmtId="0" fontId="16" fillId="0" borderId="0" xfId="0" applyFont="1" applyAlignment="1">
      <alignment horizontal="center"/>
    </xf>
    <xf numFmtId="0" fontId="59" fillId="11" borderId="81" xfId="0" applyFont="1" applyFill="1" applyBorder="1" applyAlignment="1">
      <alignment horizontal="center"/>
    </xf>
    <xf numFmtId="0" fontId="59" fillId="11" borderId="52" xfId="0" applyFont="1" applyFill="1" applyBorder="1" applyAlignment="1">
      <alignment horizontal="center"/>
    </xf>
    <xf numFmtId="0" fontId="59" fillId="11" borderId="111" xfId="0" applyFont="1" applyFill="1" applyBorder="1" applyAlignment="1">
      <alignment horizontal="center"/>
    </xf>
    <xf numFmtId="0" fontId="31" fillId="10" borderId="83" xfId="0" quotePrefix="1" applyFont="1" applyFill="1" applyBorder="1" applyAlignment="1">
      <alignment horizontal="center"/>
    </xf>
    <xf numFmtId="0" fontId="31" fillId="10" borderId="84" xfId="0" applyFont="1" applyFill="1" applyBorder="1" applyAlignment="1">
      <alignment horizontal="center"/>
    </xf>
    <xf numFmtId="0" fontId="31" fillId="5" borderId="83" xfId="0" quotePrefix="1" applyFont="1" applyFill="1" applyBorder="1" applyAlignment="1">
      <alignment horizontal="left"/>
    </xf>
    <xf numFmtId="0" fontId="31" fillId="5" borderId="44" xfId="0" quotePrefix="1" applyFont="1" applyFill="1" applyBorder="1" applyAlignment="1">
      <alignment horizontal="left"/>
    </xf>
    <xf numFmtId="0" fontId="31" fillId="5" borderId="84" xfId="0" quotePrefix="1" applyFont="1" applyFill="1" applyBorder="1" applyAlignment="1">
      <alignment horizontal="left"/>
    </xf>
    <xf numFmtId="0" fontId="65" fillId="0" borderId="105" xfId="0" quotePrefix="1" applyFont="1" applyBorder="1" applyAlignment="1">
      <alignment horizontal="left"/>
    </xf>
    <xf numFmtId="0" fontId="65" fillId="0" borderId="106" xfId="0" quotePrefix="1" applyFont="1" applyBorder="1" applyAlignment="1">
      <alignment horizontal="left"/>
    </xf>
    <xf numFmtId="0" fontId="59" fillId="5" borderId="125" xfId="0" quotePrefix="1" applyFont="1" applyFill="1" applyBorder="1" applyAlignment="1">
      <alignment horizontal="center"/>
    </xf>
    <xf numFmtId="0" fontId="59" fillId="5" borderId="126" xfId="0" quotePrefix="1" applyFont="1" applyFill="1" applyBorder="1" applyAlignment="1">
      <alignment horizontal="center"/>
    </xf>
    <xf numFmtId="0" fontId="59" fillId="5" borderId="127" xfId="0" quotePrefix="1" applyFont="1" applyFill="1" applyBorder="1" applyAlignment="1">
      <alignment horizontal="center"/>
    </xf>
    <xf numFmtId="0" fontId="17" fillId="5" borderId="73" xfId="0" applyFont="1" applyFill="1" applyBorder="1" applyAlignment="1">
      <alignment horizontal="right"/>
    </xf>
    <xf numFmtId="1" fontId="1" fillId="5" borderId="73" xfId="0" applyNumberFormat="1" applyFont="1" applyFill="1" applyBorder="1" applyAlignment="1">
      <alignment horizontal="right"/>
    </xf>
    <xf numFmtId="0" fontId="1" fillId="5" borderId="73" xfId="0" applyFont="1" applyFill="1" applyBorder="1" applyAlignment="1">
      <alignment horizontal="right"/>
    </xf>
    <xf numFmtId="0" fontId="59" fillId="5" borderId="131" xfId="0" quotePrefix="1" applyFont="1" applyFill="1" applyBorder="1" applyAlignment="1">
      <alignment horizontal="center"/>
    </xf>
    <xf numFmtId="0" fontId="59" fillId="5" borderId="132" xfId="0" quotePrefix="1" applyFont="1" applyFill="1" applyBorder="1" applyAlignment="1">
      <alignment horizontal="center"/>
    </xf>
    <xf numFmtId="0" fontId="59" fillId="5" borderId="133" xfId="0" quotePrefix="1" applyFont="1" applyFill="1" applyBorder="1" applyAlignment="1">
      <alignment horizontal="center"/>
    </xf>
    <xf numFmtId="1" fontId="1" fillId="5" borderId="42" xfId="0" applyNumberFormat="1" applyFont="1" applyFill="1" applyBorder="1" applyAlignment="1">
      <alignment horizontal="right"/>
    </xf>
    <xf numFmtId="0" fontId="17" fillId="5" borderId="42" xfId="0" applyFont="1" applyFill="1" applyBorder="1" applyAlignment="1">
      <alignment horizontal="right"/>
    </xf>
    <xf numFmtId="0" fontId="1" fillId="5" borderId="42" xfId="0" applyFont="1" applyFill="1" applyBorder="1" applyAlignment="1">
      <alignment horizontal="right"/>
    </xf>
    <xf numFmtId="0" fontId="16" fillId="5" borderId="42" xfId="0" applyFont="1" applyFill="1" applyBorder="1" applyAlignment="1">
      <alignment horizontal="right"/>
    </xf>
    <xf numFmtId="0" fontId="16" fillId="11" borderId="0" xfId="0" applyFont="1" applyFill="1" applyAlignment="1">
      <alignment horizontal="left"/>
    </xf>
  </cellXfs>
  <cellStyles count="9">
    <cellStyle name="Comma" xfId="1" builtinId="3"/>
    <cellStyle name="Hyperlink" xfId="2" builtinId="8"/>
    <cellStyle name="Normal" xfId="0" builtinId="0"/>
    <cellStyle name="Normal 2" xfId="7" xr:uid="{00000000-0005-0000-0000-000003000000}"/>
    <cellStyle name="Normal_Public Schools Change in Enrolment Table" xfId="3" xr:uid="{00000000-0005-0000-0000-000006000000}"/>
    <cellStyle name="Normal_Sept 30, 2003 P1 UNADJ Enrolment Summary" xfId="8" xr:uid="{00000000-0005-0000-0000-000007000000}"/>
    <cellStyle name="Normal_Summary and Changes Pages" xfId="4" xr:uid="{00000000-0005-0000-0000-000008000000}"/>
    <cellStyle name="Normal_Title Page - Sept. 30, 2006" xfId="5" xr:uid="{00000000-0005-0000-0000-000009000000}"/>
    <cellStyle name="Percent" xfId="6" builtinId="5"/>
  </cellStyles>
  <dxfs count="0"/>
  <tableStyles count="0" defaultTableStyle="TableStyleMedium9" defaultPivotStyle="PivotStyleLight16"/>
  <colors>
    <mruColors>
      <color rgb="FFD0FAFE"/>
      <color rgb="FFE2FBFE"/>
      <color rgb="FFD5FBD9"/>
      <color rgb="FFFFD9DA"/>
      <color rgb="FFDAEEF3"/>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1" Type="http://schemas.openxmlformats.org/officeDocument/2006/relationships/hyperlink" Target="#Contents!A1"/></Relationships>
</file>

<file path=xl/drawings/_rels/drawing24.xml.rels><?xml version="1.0" encoding="UTF-8" standalone="yes"?>
<Relationships xmlns="http://schemas.openxmlformats.org/package/2006/relationships"><Relationship Id="rId1" Type="http://schemas.openxmlformats.org/officeDocument/2006/relationships/hyperlink" Target="#Contents!A1"/></Relationships>
</file>

<file path=xl/drawings/_rels/drawing25.xml.rels><?xml version="1.0" encoding="UTF-8" standalone="yes"?>
<Relationships xmlns="http://schemas.openxmlformats.org/package/2006/relationships"><Relationship Id="rId1" Type="http://schemas.openxmlformats.org/officeDocument/2006/relationships/hyperlink" Target="#Contents!A1"/></Relationships>
</file>

<file path=xl/drawings/_rels/drawing26.xml.rels><?xml version="1.0" encoding="UTF-8" standalone="yes"?>
<Relationships xmlns="http://schemas.openxmlformats.org/package/2006/relationships"><Relationship Id="rId1" Type="http://schemas.openxmlformats.org/officeDocument/2006/relationships/hyperlink" Target="#Contents!A1"/></Relationships>
</file>

<file path=xl/drawings/_rels/drawing27.xml.rels><?xml version="1.0" encoding="UTF-8" standalone="yes"?>
<Relationships xmlns="http://schemas.openxmlformats.org/package/2006/relationships"><Relationship Id="rId1" Type="http://schemas.openxmlformats.org/officeDocument/2006/relationships/hyperlink" Target="#Contents!A1"/></Relationships>
</file>

<file path=xl/drawings/_rels/drawing28.xml.rels><?xml version="1.0" encoding="UTF-8" standalone="yes"?>
<Relationships xmlns="http://schemas.openxmlformats.org/package/2006/relationships"><Relationship Id="rId1" Type="http://schemas.openxmlformats.org/officeDocument/2006/relationships/hyperlink" Target="#Contents!A1"/></Relationships>
</file>

<file path=xl/drawings/_rels/drawing29.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30.xml.rels><?xml version="1.0" encoding="UTF-8" standalone="yes"?>
<Relationships xmlns="http://schemas.openxmlformats.org/package/2006/relationships"><Relationship Id="rId1" Type="http://schemas.openxmlformats.org/officeDocument/2006/relationships/hyperlink" Target="#Contents!A1"/></Relationships>
</file>

<file path=xl/drawings/_rels/drawing31.xml.rels><?xml version="1.0" encoding="UTF-8" standalone="yes"?>
<Relationships xmlns="http://schemas.openxmlformats.org/package/2006/relationships"><Relationship Id="rId1" Type="http://schemas.openxmlformats.org/officeDocument/2006/relationships/hyperlink" Target="#Contents!A1"/></Relationships>
</file>

<file path=xl/drawings/_rels/drawing3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3.xml.rels><?xml version="1.0" encoding="UTF-8" standalone="yes"?>
<Relationships xmlns="http://schemas.openxmlformats.org/package/2006/relationships"><Relationship Id="rId1" Type="http://schemas.openxmlformats.org/officeDocument/2006/relationships/hyperlink" Target="#Contents!A1"/></Relationships>
</file>

<file path=xl/drawings/_rels/drawing34.xml.rels><?xml version="1.0" encoding="UTF-8" standalone="yes"?>
<Relationships xmlns="http://schemas.openxmlformats.org/package/2006/relationships"><Relationship Id="rId1" Type="http://schemas.openxmlformats.org/officeDocument/2006/relationships/hyperlink" Target="#Contents!A1"/></Relationships>
</file>

<file path=xl/drawings/_rels/drawing35.xml.rels><?xml version="1.0" encoding="UTF-8" standalone="yes"?>
<Relationships xmlns="http://schemas.openxmlformats.org/package/2006/relationships"><Relationship Id="rId1" Type="http://schemas.openxmlformats.org/officeDocument/2006/relationships/hyperlink" Target="#Contents!A1"/></Relationships>
</file>

<file path=xl/drawings/_rels/drawing36.xml.rels><?xml version="1.0" encoding="UTF-8" standalone="yes"?>
<Relationships xmlns="http://schemas.openxmlformats.org/package/2006/relationships"><Relationship Id="rId1" Type="http://schemas.openxmlformats.org/officeDocument/2006/relationships/hyperlink" Target="#Contents!A1"/></Relationships>
</file>

<file path=xl/drawings/_rels/drawing37.xml.rels><?xml version="1.0" encoding="UTF-8" standalone="yes"?>
<Relationships xmlns="http://schemas.openxmlformats.org/package/2006/relationships"><Relationship Id="rId1" Type="http://schemas.openxmlformats.org/officeDocument/2006/relationships/hyperlink" Target="#Contents!A1"/></Relationships>
</file>

<file path=xl/drawings/_rels/drawing38.xml.rels><?xml version="1.0" encoding="UTF-8" standalone="yes"?>
<Relationships xmlns="http://schemas.openxmlformats.org/package/2006/relationships"><Relationship Id="rId1" Type="http://schemas.openxmlformats.org/officeDocument/2006/relationships/hyperlink" Target="#Contents!A1"/></Relationships>
</file>

<file path=xl/drawings/_rels/drawing39.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40.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1</xdr:col>
      <xdr:colOff>2447925</xdr:colOff>
      <xdr:row>44</xdr:row>
      <xdr:rowOff>19050</xdr:rowOff>
    </xdr:from>
    <xdr:to>
      <xdr:col>2</xdr:col>
      <xdr:colOff>1752600</xdr:colOff>
      <xdr:row>46</xdr:row>
      <xdr:rowOff>142875</xdr:rowOff>
    </xdr:to>
    <xdr:pic>
      <xdr:nvPicPr>
        <xdr:cNvPr id="3626" name="Picture 3" descr="Copy of GovMB_Logo_blk_300dpi">
          <a:extLst>
            <a:ext uri="{FF2B5EF4-FFF2-40B4-BE49-F238E27FC236}">
              <a16:creationId xmlns:a16="http://schemas.microsoft.com/office/drawing/2014/main" id="{00000000-0008-0000-0000-00002A0E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29075" y="8153400"/>
          <a:ext cx="2352675" cy="4476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A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B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C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D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E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F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0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1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2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3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171450</xdr:colOff>
      <xdr:row>45</xdr:row>
      <xdr:rowOff>114300</xdr:rowOff>
    </xdr:from>
    <xdr:to>
      <xdr:col>2</xdr:col>
      <xdr:colOff>2028825</xdr:colOff>
      <xdr:row>47</xdr:row>
      <xdr:rowOff>142875</xdr:rowOff>
    </xdr:to>
    <xdr:pic>
      <xdr:nvPicPr>
        <xdr:cNvPr id="1578" name="Picture 3" descr="Copy of GovMB_Logo_blk_300dpi">
          <a:extLst>
            <a:ext uri="{FF2B5EF4-FFF2-40B4-BE49-F238E27FC236}">
              <a16:creationId xmlns:a16="http://schemas.microsoft.com/office/drawing/2014/main" id="{00000000-0008-0000-0100-00002A0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72000" y="8239125"/>
          <a:ext cx="1857375" cy="352425"/>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4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5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6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7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8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9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A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B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C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D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57151</xdr:colOff>
      <xdr:row>1</xdr:row>
      <xdr:rowOff>9526</xdr:rowOff>
    </xdr:from>
    <xdr:to>
      <xdr:col>6</xdr:col>
      <xdr:colOff>247651</xdr:colOff>
      <xdr:row>2</xdr:row>
      <xdr:rowOff>95251</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5800726" y="171451"/>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E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31.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F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32.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0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1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34.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2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35.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3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36.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4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37.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193254</xdr:colOff>
      <xdr:row>1</xdr:row>
      <xdr:rowOff>247650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500-000002000000}"/>
            </a:ext>
          </a:extLst>
        </xdr:cNvPr>
        <xdr:cNvSpPr txBox="1"/>
      </xdr:nvSpPr>
      <xdr:spPr>
        <a:xfrm>
          <a:off x="11934940" y="252470"/>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38.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193254</xdr:colOff>
      <xdr:row>1</xdr:row>
      <xdr:rowOff>247650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600-000002000000}"/>
            </a:ext>
          </a:extLst>
        </xdr:cNvPr>
        <xdr:cNvSpPr txBox="1"/>
      </xdr:nvSpPr>
      <xdr:spPr>
        <a:xfrm>
          <a:off x="11934940" y="252470"/>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39.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193254</xdr:colOff>
      <xdr:row>1</xdr:row>
      <xdr:rowOff>247650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700-000002000000}"/>
            </a:ext>
          </a:extLst>
        </xdr:cNvPr>
        <xdr:cNvSpPr txBox="1"/>
      </xdr:nvSpPr>
      <xdr:spPr>
        <a:xfrm>
          <a:off x="11992319" y="252470"/>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0</xdr:row>
      <xdr:rowOff>114300</xdr:rowOff>
    </xdr:from>
    <xdr:to>
      <xdr:col>8</xdr:col>
      <xdr:colOff>676275</xdr:colOff>
      <xdr:row>1</xdr:row>
      <xdr:rowOff>114300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6019800" y="114300"/>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40.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193254</xdr:colOff>
      <xdr:row>1</xdr:row>
      <xdr:rowOff>247650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800-000002000000}"/>
            </a:ext>
          </a:extLst>
        </xdr:cNvPr>
        <xdr:cNvSpPr txBox="1"/>
      </xdr:nvSpPr>
      <xdr:spPr>
        <a:xfrm>
          <a:off x="11934940" y="252470"/>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0</xdr:row>
      <xdr:rowOff>57150</xdr:rowOff>
    </xdr:from>
    <xdr:to>
      <xdr:col>10</xdr:col>
      <xdr:colOff>676275</xdr:colOff>
      <xdr:row>1</xdr:row>
      <xdr:rowOff>57150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6543675" y="57150"/>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0</xdr:row>
      <xdr:rowOff>66675</xdr:rowOff>
    </xdr:from>
    <xdr:to>
      <xdr:col>8</xdr:col>
      <xdr:colOff>676275</xdr:colOff>
      <xdr:row>1</xdr:row>
      <xdr:rowOff>66675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9039225" y="66675"/>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21</xdr:col>
      <xdr:colOff>0</xdr:colOff>
      <xdr:row>0</xdr:row>
      <xdr:rowOff>68856</xdr:rowOff>
    </xdr:from>
    <xdr:to>
      <xdr:col>23</xdr:col>
      <xdr:colOff>193254</xdr:colOff>
      <xdr:row>1</xdr:row>
      <xdr:rowOff>64036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12405452" y="68856"/>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21</xdr:col>
      <xdr:colOff>0</xdr:colOff>
      <xdr:row>1</xdr:row>
      <xdr:rowOff>0</xdr:rowOff>
    </xdr:from>
    <xdr:to>
      <xdr:col>23</xdr:col>
      <xdr:colOff>193254</xdr:colOff>
      <xdr:row>2</xdr:row>
      <xdr:rowOff>18132</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800-000002000000}"/>
            </a:ext>
          </a:extLst>
        </xdr:cNvPr>
        <xdr:cNvSpPr txBox="1"/>
      </xdr:nvSpPr>
      <xdr:spPr>
        <a:xfrm>
          <a:off x="11785753" y="195090"/>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21</xdr:col>
      <xdr:colOff>0</xdr:colOff>
      <xdr:row>0</xdr:row>
      <xdr:rowOff>220701</xdr:rowOff>
    </xdr:from>
    <xdr:to>
      <xdr:col>23</xdr:col>
      <xdr:colOff>201652</xdr:colOff>
      <xdr:row>2</xdr:row>
      <xdr:rowOff>3717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900-000002000000}"/>
            </a:ext>
          </a:extLst>
        </xdr:cNvPr>
        <xdr:cNvSpPr txBox="1"/>
      </xdr:nvSpPr>
      <xdr:spPr>
        <a:xfrm>
          <a:off x="12010793" y="220701"/>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TABLE OF CONTENTS</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edu\Edusfb\Annual%20Enrolment%20Reports\2021%20to%20current\Sept%2029,%202022\September%2029,%202022%20A1%20Actual%20Enrolment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W:\Edusfb\FSP%20Support\2024-25\Summaries\Enrolment\Sept%2029,%202023%20A1%20Enrolment%20Summary%20for%202024-2025%20E2%20Support%20%20(EIS%2018-Dec-2023)%20v2.xlsx" TargetMode="External"/><Relationship Id="rId1" Type="http://schemas.openxmlformats.org/officeDocument/2006/relationships/externalLinkPath" Target="file:///\\ME\edu\Edusfb\FSP%20Support\2024-25\Summaries\Enrolment\Sept%2029,%202023%20A1%20Enrolment%20Summary%20for%202024-2025%20E2%20Support%20%20(EIS%2018-Dec-2023)%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vince"/>
      <sheetName val="Divisions"/>
      <sheetName val="Public Schools"/>
      <sheetName val="Funded Inde Divs"/>
      <sheetName val="Funded IS"/>
      <sheetName val="Non-funded IS"/>
      <sheetName val="113b"/>
      <sheetName val="113a-IS"/>
      <sheetName val="113b-IS"/>
      <sheetName val="Tables"/>
      <sheetName val="Public Sch Table"/>
      <sheetName val="Portal-Public"/>
      <sheetName val="DR-1"/>
      <sheetName val="DR-2"/>
      <sheetName val="MB Regions"/>
      <sheetName val="Portal-Funded Inde"/>
      <sheetName val="Portal-Non Funded Inde"/>
      <sheetName val="Address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EST File"/>
      <sheetName val="PROJ File"/>
      <sheetName val="NS PROJ File"/>
      <sheetName val="Check 2"/>
      <sheetName val="YR_4"/>
      <sheetName val="YR_3"/>
      <sheetName val="YR_2"/>
      <sheetName val="Estimates"/>
      <sheetName val="YR_1"/>
      <sheetName val="CY DIVS SUM"/>
      <sheetName val="Divs Chge"/>
      <sheetName val="YEAR to YEAR"/>
      <sheetName val="Schools Variance"/>
      <sheetName val="PY_DIV"/>
      <sheetName val="PY_SCH"/>
      <sheetName val="Sch Var-Same Yr"/>
      <sheetName val="PYSchData-"/>
      <sheetName val="Early Literacy"/>
      <sheetName val="SUPPORT"/>
      <sheetName val="Eligible Support 2024-25"/>
      <sheetName val="Eligible Support 2023-24"/>
      <sheetName val="Total Enrol Analysis"/>
      <sheetName val="Eligible Enrol Options"/>
      <sheetName val="2023 Projected "/>
      <sheetName val="PYProvSchoolData-23-24 2 Yr Max"/>
      <sheetName val="PYProvSchoolData-23-24 2021 Adj"/>
      <sheetName val="Schools Table 2023"/>
      <sheetName val="DIVISION Actual 2023"/>
      <sheetName val="CYProvSchool-2023 Enrl Change "/>
      <sheetName val="SCHOOLS Actual Enrol 2023"/>
      <sheetName val="PYProvSchoolData-2023 Actual"/>
      <sheetName val="Report Chk"/>
      <sheetName val="100 CY"/>
      <sheetName val="113a CY"/>
      <sheetName val="113b CY"/>
      <sheetName val="113c_CFS CY"/>
      <sheetName val="118IN CY"/>
      <sheetName val="122a CY"/>
      <sheetName val="122 CY"/>
      <sheetName val="122a 300 CY"/>
      <sheetName val="122 (300)"/>
      <sheetName val="123 CY"/>
      <sheetName val="123a"/>
      <sheetName val="124-400 CY"/>
      <sheetName val="124-XW CY"/>
      <sheetName val="Schools Table 2022"/>
      <sheetName val="SCHOOLS Actual Enrol 2022"/>
      <sheetName val="PYProvSchoolData (Adjusted)"/>
      <sheetName val="2023 Eligible Projection v3"/>
      <sheetName val="2023 Eligible Projection v2 "/>
      <sheetName val="2023 Eligible Projection"/>
      <sheetName val="2021 Adjusted"/>
      <sheetName val="2020 Adjusted"/>
      <sheetName val="PYProvSchoolData"/>
      <sheetName val="NEW Schools"/>
      <sheetName val="DIvision Retention"/>
      <sheetName val="COVID-19 School Projections"/>
      <sheetName val="Sept 30, 2019 NS %"/>
      <sheetName val="Code 300 in Homeschools"/>
      <sheetName val="Code 300 NOT in Homeschools"/>
      <sheetName val="NEW Homeschools Not Code 300"/>
      <sheetName val="Prior Homeschools Not Code 300"/>
      <sheetName val="100Rec"/>
      <sheetName val="100 2022"/>
      <sheetName val="113a 2022"/>
      <sheetName val="122a 2022"/>
      <sheetName val="113b 2022"/>
      <sheetName val="113b_210 2022"/>
      <sheetName val="113b-190 CY"/>
      <sheetName val="113b-192 CY"/>
      <sheetName val="113b-194 CY"/>
      <sheetName val="113b-196 CY"/>
      <sheetName val="124-XW PY"/>
      <sheetName val="121S"/>
      <sheetName val="121"/>
      <sheetName val="1696"/>
      <sheetName val="Div Tables"/>
      <sheetName val="AGE &amp; AREA 2023"/>
      <sheetName val="AGE &amp; AREA 2021"/>
      <sheetName val="2011 SEI Table"/>
      <sheetName val="2016 SEI Table"/>
      <sheetName val="SEI RATE Table"/>
      <sheetName val="SRVI Table Revised "/>
      <sheetName val="EDI Ranks FAM-HCM"/>
      <sheetName val="SRVI Table"/>
      <sheetName val="WI Estimates"/>
      <sheetName val="MBS EFB Birthing Data"/>
      <sheetName val="Labe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9">
          <cell r="C9" t="str">
            <v>EIS</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edu.gov.mb.ca/k12/finance/sch_enrol/index.html"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E2FBFE"/>
  </sheetPr>
  <dimension ref="B1:C47"/>
  <sheetViews>
    <sheetView showGridLines="0" showRowColHeaders="0" topLeftCell="A4" workbookViewId="0">
      <selection activeCell="B14" sqref="B14"/>
    </sheetView>
  </sheetViews>
  <sheetFormatPr defaultColWidth="8" defaultRowHeight="14.95" x14ac:dyDescent="0.3"/>
  <cols>
    <col min="1" max="1" width="23.75" style="26" customWidth="1"/>
    <col min="2" max="2" width="45.75" style="26" customWidth="1"/>
    <col min="3" max="3" width="26.375" style="26" customWidth="1"/>
    <col min="4" max="16384" width="8" style="26"/>
  </cols>
  <sheetData>
    <row r="1" spans="2:2" ht="14.95" customHeight="1" x14ac:dyDescent="0.3"/>
    <row r="2" spans="2:2" ht="14.95" customHeight="1" x14ac:dyDescent="0.3"/>
    <row r="3" spans="2:2" ht="14.95" customHeight="1" x14ac:dyDescent="0.3"/>
    <row r="4" spans="2:2" ht="14.95" customHeight="1" x14ac:dyDescent="0.3"/>
    <row r="5" spans="2:2" ht="14.95" customHeight="1" x14ac:dyDescent="0.3"/>
    <row r="6" spans="2:2" ht="14.95" customHeight="1" x14ac:dyDescent="0.3"/>
    <row r="7" spans="2:2" ht="14.95" customHeight="1" x14ac:dyDescent="0.3"/>
    <row r="8" spans="2:2" ht="14.95" customHeight="1" x14ac:dyDescent="0.3"/>
    <row r="9" spans="2:2" ht="14.95" customHeight="1" x14ac:dyDescent="0.3"/>
    <row r="10" spans="2:2" ht="14.95" customHeight="1" x14ac:dyDescent="0.3"/>
    <row r="11" spans="2:2" ht="14.95" customHeight="1" x14ac:dyDescent="0.3"/>
    <row r="12" spans="2:2" ht="14.95" customHeight="1" x14ac:dyDescent="0.3"/>
    <row r="13" spans="2:2" ht="25" customHeight="1" x14ac:dyDescent="0.4">
      <c r="B13" s="366" t="s">
        <v>0</v>
      </c>
    </row>
    <row r="14" spans="2:2" ht="25" customHeight="1" x14ac:dyDescent="0.4">
      <c r="B14" s="151" t="s">
        <v>1</v>
      </c>
    </row>
    <row r="19" ht="14.95" customHeight="1" x14ac:dyDescent="0.3"/>
    <row r="20" ht="14.95" customHeight="1" x14ac:dyDescent="0.3"/>
    <row r="21" ht="14.95" customHeight="1" x14ac:dyDescent="0.3"/>
    <row r="22" ht="14.95" customHeight="1" x14ac:dyDescent="0.3"/>
    <row r="23" ht="14.95" customHeight="1" x14ac:dyDescent="0.3"/>
    <row r="24" ht="14.95" customHeight="1" x14ac:dyDescent="0.3"/>
    <row r="25" ht="14.95" customHeight="1" x14ac:dyDescent="0.3"/>
    <row r="26" ht="14.95" customHeight="1" x14ac:dyDescent="0.3"/>
    <row r="27" ht="14.95" customHeight="1" x14ac:dyDescent="0.3"/>
    <row r="28" ht="14.95" customHeight="1" x14ac:dyDescent="0.3"/>
    <row r="29" ht="14.95" customHeight="1" x14ac:dyDescent="0.3"/>
    <row r="33" spans="2:3" ht="12.75" customHeight="1" x14ac:dyDescent="0.3">
      <c r="C33" s="27"/>
    </row>
    <row r="34" spans="2:3" ht="12.75" customHeight="1" x14ac:dyDescent="0.3">
      <c r="C34" s="27"/>
    </row>
    <row r="35" spans="2:3" ht="12.75" customHeight="1" x14ac:dyDescent="0.3">
      <c r="C35" s="27"/>
    </row>
    <row r="36" spans="2:3" ht="12.75" customHeight="1" x14ac:dyDescent="0.3">
      <c r="C36" s="27"/>
    </row>
    <row r="37" spans="2:3" ht="12.75" customHeight="1" x14ac:dyDescent="0.3">
      <c r="C37" s="28"/>
    </row>
    <row r="38" spans="2:3" ht="12.75" customHeight="1" x14ac:dyDescent="0.3">
      <c r="C38" s="28"/>
    </row>
    <row r="39" spans="2:3" ht="12.75" customHeight="1" x14ac:dyDescent="0.3">
      <c r="C39" s="28"/>
    </row>
    <row r="40" spans="2:3" ht="12.75" customHeight="1" x14ac:dyDescent="0.3">
      <c r="C40" s="28"/>
    </row>
    <row r="41" spans="2:3" ht="12.75" customHeight="1" x14ac:dyDescent="0.3">
      <c r="C41" s="29"/>
    </row>
    <row r="42" spans="2:3" ht="12.75" customHeight="1" x14ac:dyDescent="0.3"/>
    <row r="43" spans="2:3" ht="12.75" customHeight="1" x14ac:dyDescent="0.3">
      <c r="C43" s="83"/>
    </row>
    <row r="47" spans="2:3" x14ac:dyDescent="0.3">
      <c r="B47" s="30"/>
    </row>
  </sheetData>
  <phoneticPr fontId="25" type="noConversion"/>
  <printOptions horizontalCentered="1"/>
  <pageMargins left="0.5" right="0.5" top="1" bottom="0.75"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E2FBFE"/>
    <pageSetUpPr autoPageBreaks="0"/>
  </sheetPr>
  <dimension ref="A1:V41"/>
  <sheetViews>
    <sheetView showGridLines="0" showZeros="0" topLeftCell="C3" zoomScale="82" zoomScaleNormal="82" workbookViewId="0">
      <selection activeCell="A5" sqref="A5:B5"/>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153</v>
      </c>
      <c r="B4" s="595"/>
      <c r="C4" s="771" t="str">
        <f>CONCATENATE(" ",UPPER(VLOOKUP(A4,DIVISIONS,2))," SCHOOL DIVISION")</f>
        <v xml:space="preserve"> BEAUTIFUL PLAINS SCHOOL DIVISION</v>
      </c>
      <c r="D4" s="772"/>
      <c r="E4" s="772"/>
      <c r="F4" s="772"/>
      <c r="G4" s="772"/>
      <c r="H4" s="772"/>
      <c r="I4" s="772"/>
      <c r="J4" s="772"/>
      <c r="K4" s="772"/>
      <c r="L4" s="772"/>
      <c r="M4" s="772"/>
      <c r="N4" s="772"/>
      <c r="O4" s="772"/>
      <c r="P4" s="772"/>
      <c r="Q4" s="772"/>
      <c r="R4" s="772"/>
      <c r="S4" s="772"/>
      <c r="T4" s="773"/>
      <c r="U4" s="575"/>
      <c r="V4" s="575"/>
    </row>
    <row r="5" spans="1:22" s="20" customFormat="1" ht="19.05" customHeight="1" x14ac:dyDescent="0.25">
      <c r="A5" s="596"/>
      <c r="B5" s="597"/>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60"/>
      <c r="V5" s="139"/>
    </row>
    <row r="6" spans="1:22" ht="18.2" customHeight="1" x14ac:dyDescent="0.25">
      <c r="A6" s="594">
        <v>153</v>
      </c>
      <c r="B6" s="598">
        <v>2202</v>
      </c>
      <c r="C6" s="84" t="str">
        <f t="shared" ref="C6:C19" si="0">VLOOKUP(B6,Schools,2)</f>
        <v xml:space="preserve"> Acadia Colony School</v>
      </c>
      <c r="D6" s="599" t="str">
        <f t="shared" ref="D6:D19" si="1">IF(VLOOKUP($B6,TYPE,3)=5,CONCATENATE(VLOOKUP($B6,PublicAdd,6)," ¹"),VLOOKUP($B6,PublicAdd,6))</f>
        <v>Carberry ¹</v>
      </c>
      <c r="E6" s="587">
        <f t="shared" ref="E6:E19" si="2">IF($B6="","",VLOOKUP($B6,Schools,22))</f>
        <v>0</v>
      </c>
      <c r="F6" s="587">
        <f t="shared" ref="F6:F19" si="3">IF($B6="","",VLOOKUP($B6,Schools,5))</f>
        <v>0</v>
      </c>
      <c r="G6" s="587">
        <f t="shared" ref="G6:G19" si="4">IF($B6="","",VLOOKUP($B6,Schools,6))</f>
        <v>6</v>
      </c>
      <c r="H6" s="587">
        <f t="shared" ref="H6:H19" si="5">IF($B6="","",VLOOKUP($B6,Schools,7))</f>
        <v>2</v>
      </c>
      <c r="I6" s="587">
        <f t="shared" ref="I6:I19" si="6">IF($B6="","",VLOOKUP($B6,Schools,8))</f>
        <v>5</v>
      </c>
      <c r="J6" s="587">
        <f t="shared" ref="J6:J19" si="7">IF($B6="","",VLOOKUP($B6,Schools,9))</f>
        <v>2</v>
      </c>
      <c r="K6" s="587">
        <f t="shared" ref="K6:K19" si="8">IF($B6="","",VLOOKUP($B6,Schools,10))</f>
        <v>4</v>
      </c>
      <c r="L6" s="587">
        <f t="shared" ref="L6:L19" si="9">IF($B6="","",VLOOKUP($B6,Schools,11))</f>
        <v>3</v>
      </c>
      <c r="M6" s="587">
        <f t="shared" ref="M6:M19" si="10">IF($B6="","",VLOOKUP($B6,Schools,12))</f>
        <v>2</v>
      </c>
      <c r="N6" s="587">
        <f t="shared" ref="N6:N19" si="11">IF($B6="","",VLOOKUP($B6,Schools,13))</f>
        <v>3</v>
      </c>
      <c r="O6" s="587">
        <f t="shared" ref="O6:O19" si="12">IF($B6="","",VLOOKUP($B6,Schools,14))</f>
        <v>4</v>
      </c>
      <c r="P6" s="587">
        <f t="shared" ref="P6:P19" si="13">IF($B6="","",VLOOKUP($B6,Schools,15))</f>
        <v>4</v>
      </c>
      <c r="Q6" s="587">
        <f t="shared" ref="Q6:Q19" si="14">IF($B6="","",VLOOKUP($B6,Schools,16))</f>
        <v>2</v>
      </c>
      <c r="R6" s="587">
        <f t="shared" ref="R6:R19" si="15">IF($B6="","",VLOOKUP($B6,Schools,17))</f>
        <v>1</v>
      </c>
      <c r="S6" s="587">
        <f t="shared" ref="S6:S19" si="16">IF($B6="","",VLOOKUP($B6,Schools,18))</f>
        <v>2</v>
      </c>
      <c r="T6" s="96">
        <f t="shared" ref="T6:T19" si="17">SUM(E6:S6)</f>
        <v>40</v>
      </c>
      <c r="U6" s="36"/>
      <c r="V6" s="575"/>
    </row>
    <row r="7" spans="1:22" ht="18.2" customHeight="1" x14ac:dyDescent="0.25">
      <c r="A7" s="594">
        <v>153</v>
      </c>
      <c r="B7" s="598">
        <v>1117</v>
      </c>
      <c r="C7" s="84" t="str">
        <f t="shared" si="0"/>
        <v xml:space="preserve"> Brookdale School</v>
      </c>
      <c r="D7" s="600" t="str">
        <f t="shared" si="1"/>
        <v>Brookdale</v>
      </c>
      <c r="E7" s="587">
        <f t="shared" si="2"/>
        <v>0</v>
      </c>
      <c r="F7" s="587">
        <f t="shared" si="3"/>
        <v>0</v>
      </c>
      <c r="G7" s="587">
        <f t="shared" si="4"/>
        <v>2</v>
      </c>
      <c r="H7" s="587">
        <f t="shared" si="5"/>
        <v>3</v>
      </c>
      <c r="I7" s="587">
        <f t="shared" si="6"/>
        <v>3</v>
      </c>
      <c r="J7" s="587">
        <f t="shared" si="7"/>
        <v>3</v>
      </c>
      <c r="K7" s="587">
        <f t="shared" si="8"/>
        <v>5</v>
      </c>
      <c r="L7" s="587">
        <f t="shared" si="9"/>
        <v>1</v>
      </c>
      <c r="M7" s="587">
        <f t="shared" si="10"/>
        <v>4</v>
      </c>
      <c r="N7" s="587">
        <f t="shared" si="11"/>
        <v>6</v>
      </c>
      <c r="O7" s="587">
        <f t="shared" si="12"/>
        <v>4</v>
      </c>
      <c r="P7" s="587">
        <f t="shared" si="13"/>
        <v>0</v>
      </c>
      <c r="Q7" s="587">
        <f t="shared" si="14"/>
        <v>0</v>
      </c>
      <c r="R7" s="587">
        <f t="shared" si="15"/>
        <v>0</v>
      </c>
      <c r="S7" s="587">
        <f t="shared" si="16"/>
        <v>0</v>
      </c>
      <c r="T7" s="97">
        <f t="shared" si="17"/>
        <v>31</v>
      </c>
      <c r="U7" s="36"/>
      <c r="V7" s="139"/>
    </row>
    <row r="8" spans="1:22" ht="18.2" customHeight="1" x14ac:dyDescent="0.25">
      <c r="A8" s="594">
        <v>153</v>
      </c>
      <c r="B8" s="598">
        <v>1434</v>
      </c>
      <c r="C8" s="84" t="str">
        <f t="shared" si="0"/>
        <v xml:space="preserve"> Carberry Collegiate</v>
      </c>
      <c r="D8" s="600" t="str">
        <f t="shared" si="1"/>
        <v>Carberry</v>
      </c>
      <c r="E8" s="587">
        <f t="shared" si="2"/>
        <v>0</v>
      </c>
      <c r="F8" s="587">
        <f t="shared" si="3"/>
        <v>0</v>
      </c>
      <c r="G8" s="587">
        <f t="shared" si="4"/>
        <v>0</v>
      </c>
      <c r="H8" s="587">
        <f t="shared" si="5"/>
        <v>0</v>
      </c>
      <c r="I8" s="587">
        <f t="shared" si="6"/>
        <v>0</v>
      </c>
      <c r="J8" s="587">
        <f t="shared" si="7"/>
        <v>0</v>
      </c>
      <c r="K8" s="587">
        <f t="shared" si="8"/>
        <v>0</v>
      </c>
      <c r="L8" s="587">
        <f t="shared" si="9"/>
        <v>43</v>
      </c>
      <c r="M8" s="587">
        <f t="shared" si="10"/>
        <v>43</v>
      </c>
      <c r="N8" s="587">
        <f t="shared" si="11"/>
        <v>46</v>
      </c>
      <c r="O8" s="587">
        <f t="shared" si="12"/>
        <v>35</v>
      </c>
      <c r="P8" s="587">
        <f t="shared" si="13"/>
        <v>46</v>
      </c>
      <c r="Q8" s="587">
        <f t="shared" si="14"/>
        <v>31</v>
      </c>
      <c r="R8" s="587">
        <f t="shared" si="15"/>
        <v>38</v>
      </c>
      <c r="S8" s="587">
        <f t="shared" si="16"/>
        <v>39</v>
      </c>
      <c r="T8" s="97">
        <f t="shared" si="17"/>
        <v>321</v>
      </c>
      <c r="U8" s="36"/>
      <c r="V8" s="575"/>
    </row>
    <row r="9" spans="1:22" ht="18.2" customHeight="1" x14ac:dyDescent="0.25">
      <c r="A9" s="594">
        <v>153</v>
      </c>
      <c r="B9" s="598">
        <v>2098</v>
      </c>
      <c r="C9" s="84" t="str">
        <f t="shared" si="0"/>
        <v xml:space="preserve"> Fairway Colony School</v>
      </c>
      <c r="D9" s="600" t="str">
        <f t="shared" si="1"/>
        <v>Douglas ¹</v>
      </c>
      <c r="E9" s="587">
        <f t="shared" si="2"/>
        <v>0</v>
      </c>
      <c r="F9" s="587">
        <f t="shared" si="3"/>
        <v>0</v>
      </c>
      <c r="G9" s="587">
        <f t="shared" si="4"/>
        <v>3</v>
      </c>
      <c r="H9" s="587">
        <f t="shared" si="5"/>
        <v>0</v>
      </c>
      <c r="I9" s="587">
        <f t="shared" si="6"/>
        <v>2</v>
      </c>
      <c r="J9" s="587">
        <f t="shared" si="7"/>
        <v>4</v>
      </c>
      <c r="K9" s="587">
        <f t="shared" si="8"/>
        <v>1</v>
      </c>
      <c r="L9" s="587">
        <f t="shared" si="9"/>
        <v>0</v>
      </c>
      <c r="M9" s="587">
        <f t="shared" si="10"/>
        <v>0</v>
      </c>
      <c r="N9" s="587">
        <f t="shared" si="11"/>
        <v>2</v>
      </c>
      <c r="O9" s="587">
        <f t="shared" si="12"/>
        <v>4</v>
      </c>
      <c r="P9" s="587">
        <f t="shared" si="13"/>
        <v>2</v>
      </c>
      <c r="Q9" s="587">
        <f t="shared" si="14"/>
        <v>0</v>
      </c>
      <c r="R9" s="587">
        <f t="shared" si="15"/>
        <v>2</v>
      </c>
      <c r="S9" s="587">
        <f t="shared" si="16"/>
        <v>0</v>
      </c>
      <c r="T9" s="97">
        <f t="shared" si="17"/>
        <v>20</v>
      </c>
      <c r="U9" s="36"/>
      <c r="V9" s="575"/>
    </row>
    <row r="10" spans="1:22" ht="18.2" customHeight="1" x14ac:dyDescent="0.25">
      <c r="A10" s="594">
        <v>153</v>
      </c>
      <c r="B10" s="598">
        <v>1292</v>
      </c>
      <c r="C10" s="84" t="str">
        <f t="shared" si="0"/>
        <v xml:space="preserve"> Hazel M. Kellington School</v>
      </c>
      <c r="D10" s="600" t="str">
        <f t="shared" si="1"/>
        <v>Neepawa</v>
      </c>
      <c r="E10" s="587">
        <f t="shared" si="2"/>
        <v>0</v>
      </c>
      <c r="F10" s="587">
        <f t="shared" si="3"/>
        <v>0</v>
      </c>
      <c r="G10" s="587">
        <f t="shared" si="4"/>
        <v>87</v>
      </c>
      <c r="H10" s="587">
        <f t="shared" si="5"/>
        <v>87</v>
      </c>
      <c r="I10" s="587">
        <f t="shared" si="6"/>
        <v>100</v>
      </c>
      <c r="J10" s="587">
        <f t="shared" si="7"/>
        <v>91</v>
      </c>
      <c r="K10" s="587">
        <f t="shared" si="8"/>
        <v>122</v>
      </c>
      <c r="L10" s="587">
        <f t="shared" si="9"/>
        <v>0</v>
      </c>
      <c r="M10" s="587">
        <f t="shared" si="10"/>
        <v>0</v>
      </c>
      <c r="N10" s="587">
        <f t="shared" si="11"/>
        <v>0</v>
      </c>
      <c r="O10" s="587">
        <f t="shared" si="12"/>
        <v>0</v>
      </c>
      <c r="P10" s="587">
        <f t="shared" si="13"/>
        <v>0</v>
      </c>
      <c r="Q10" s="587">
        <f t="shared" si="14"/>
        <v>0</v>
      </c>
      <c r="R10" s="587">
        <f t="shared" si="15"/>
        <v>0</v>
      </c>
      <c r="S10" s="587">
        <f t="shared" si="16"/>
        <v>0</v>
      </c>
      <c r="T10" s="97">
        <f t="shared" si="17"/>
        <v>487</v>
      </c>
      <c r="U10" s="36"/>
      <c r="V10" s="575"/>
    </row>
    <row r="11" spans="1:22" ht="18.2" customHeight="1" x14ac:dyDescent="0.25">
      <c r="A11" s="594">
        <v>153</v>
      </c>
      <c r="B11" s="598">
        <v>1184</v>
      </c>
      <c r="C11" s="84" t="str">
        <f t="shared" si="0"/>
        <v xml:space="preserve"> J. M. Young School</v>
      </c>
      <c r="D11" s="600" t="str">
        <f t="shared" si="1"/>
        <v>Eden</v>
      </c>
      <c r="E11" s="587">
        <f t="shared" si="2"/>
        <v>0</v>
      </c>
      <c r="F11" s="587">
        <f t="shared" si="3"/>
        <v>0</v>
      </c>
      <c r="G11" s="587">
        <f t="shared" si="4"/>
        <v>3</v>
      </c>
      <c r="H11" s="587">
        <f t="shared" si="5"/>
        <v>9</v>
      </c>
      <c r="I11" s="587">
        <f t="shared" si="6"/>
        <v>5</v>
      </c>
      <c r="J11" s="587">
        <f t="shared" si="7"/>
        <v>5</v>
      </c>
      <c r="K11" s="587">
        <f t="shared" si="8"/>
        <v>8</v>
      </c>
      <c r="L11" s="587">
        <f t="shared" si="9"/>
        <v>5</v>
      </c>
      <c r="M11" s="587">
        <f t="shared" si="10"/>
        <v>9</v>
      </c>
      <c r="N11" s="587">
        <f t="shared" si="11"/>
        <v>8</v>
      </c>
      <c r="O11" s="587">
        <f t="shared" si="12"/>
        <v>0</v>
      </c>
      <c r="P11" s="587">
        <f t="shared" si="13"/>
        <v>0</v>
      </c>
      <c r="Q11" s="587">
        <f t="shared" si="14"/>
        <v>0</v>
      </c>
      <c r="R11" s="587">
        <f t="shared" si="15"/>
        <v>0</v>
      </c>
      <c r="S11" s="587">
        <f t="shared" si="16"/>
        <v>0</v>
      </c>
      <c r="T11" s="97">
        <f t="shared" si="17"/>
        <v>52</v>
      </c>
      <c r="U11" s="36"/>
      <c r="V11" s="575"/>
    </row>
    <row r="12" spans="1:22" ht="18.2" customHeight="1" x14ac:dyDescent="0.25">
      <c r="A12" s="594">
        <v>153</v>
      </c>
      <c r="B12" s="598">
        <v>1573</v>
      </c>
      <c r="C12" s="84" t="str">
        <f t="shared" si="0"/>
        <v xml:space="preserve"> Neepawa Area Collegiate</v>
      </c>
      <c r="D12" s="600" t="str">
        <f t="shared" si="1"/>
        <v>Neepawa</v>
      </c>
      <c r="E12" s="587">
        <f t="shared" si="2"/>
        <v>0</v>
      </c>
      <c r="F12" s="587">
        <f t="shared" si="3"/>
        <v>0</v>
      </c>
      <c r="G12" s="587">
        <f t="shared" si="4"/>
        <v>0</v>
      </c>
      <c r="H12" s="587">
        <f t="shared" si="5"/>
        <v>0</v>
      </c>
      <c r="I12" s="587">
        <f t="shared" si="6"/>
        <v>0</v>
      </c>
      <c r="J12" s="587">
        <f t="shared" si="7"/>
        <v>0</v>
      </c>
      <c r="K12" s="587">
        <f t="shared" si="8"/>
        <v>0</v>
      </c>
      <c r="L12" s="587">
        <f t="shared" si="9"/>
        <v>0</v>
      </c>
      <c r="M12" s="587">
        <f t="shared" si="10"/>
        <v>0</v>
      </c>
      <c r="N12" s="587">
        <f t="shared" si="11"/>
        <v>0</v>
      </c>
      <c r="O12" s="587">
        <f t="shared" si="12"/>
        <v>0</v>
      </c>
      <c r="P12" s="587">
        <f t="shared" si="13"/>
        <v>123</v>
      </c>
      <c r="Q12" s="587">
        <f t="shared" si="14"/>
        <v>111</v>
      </c>
      <c r="R12" s="587">
        <f t="shared" si="15"/>
        <v>129</v>
      </c>
      <c r="S12" s="587">
        <f t="shared" si="16"/>
        <v>119</v>
      </c>
      <c r="T12" s="97">
        <f t="shared" si="17"/>
        <v>482</v>
      </c>
      <c r="U12" s="36"/>
      <c r="V12" s="575"/>
    </row>
    <row r="13" spans="1:22" ht="18.2" customHeight="1" x14ac:dyDescent="0.25">
      <c r="A13" s="594">
        <v>153</v>
      </c>
      <c r="B13" s="598">
        <v>2320</v>
      </c>
      <c r="C13" s="84" t="str">
        <f t="shared" ref="C13" si="18">VLOOKUP(B13,Schools,2)</f>
        <v xml:space="preserve"> Neepawa Middle School</v>
      </c>
      <c r="D13" s="600" t="str">
        <f t="shared" si="1"/>
        <v>Neepawa</v>
      </c>
      <c r="E13" s="587">
        <f t="shared" si="2"/>
        <v>0</v>
      </c>
      <c r="F13" s="587">
        <f t="shared" si="3"/>
        <v>0</v>
      </c>
      <c r="G13" s="587">
        <f t="shared" si="4"/>
        <v>0</v>
      </c>
      <c r="H13" s="587">
        <f t="shared" si="5"/>
        <v>0</v>
      </c>
      <c r="I13" s="587">
        <f t="shared" si="6"/>
        <v>0</v>
      </c>
      <c r="J13" s="587">
        <f t="shared" si="7"/>
        <v>0</v>
      </c>
      <c r="K13" s="587">
        <f t="shared" si="8"/>
        <v>0</v>
      </c>
      <c r="L13" s="587">
        <f t="shared" si="9"/>
        <v>113</v>
      </c>
      <c r="M13" s="587">
        <f t="shared" si="10"/>
        <v>108</v>
      </c>
      <c r="N13" s="587">
        <f t="shared" si="11"/>
        <v>112</v>
      </c>
      <c r="O13" s="587">
        <f t="shared" si="12"/>
        <v>122</v>
      </c>
      <c r="P13" s="587">
        <f t="shared" si="13"/>
        <v>0</v>
      </c>
      <c r="Q13" s="587">
        <f t="shared" si="14"/>
        <v>0</v>
      </c>
      <c r="R13" s="587">
        <f t="shared" si="15"/>
        <v>0</v>
      </c>
      <c r="S13" s="587">
        <f t="shared" si="16"/>
        <v>0</v>
      </c>
      <c r="T13" s="97">
        <f t="shared" ref="T13" si="19">SUM(E13:S13)</f>
        <v>455</v>
      </c>
      <c r="U13" s="36"/>
      <c r="V13" s="575"/>
    </row>
    <row r="14" spans="1:22" ht="18.2" customHeight="1" x14ac:dyDescent="0.25">
      <c r="A14" s="594">
        <v>153</v>
      </c>
      <c r="B14" s="598">
        <v>1645</v>
      </c>
      <c r="C14" s="84" t="str">
        <f t="shared" si="0"/>
        <v xml:space="preserve"> R. J. Waugh Elementary</v>
      </c>
      <c r="D14" s="600" t="str">
        <f t="shared" si="1"/>
        <v>Carberry</v>
      </c>
      <c r="E14" s="587">
        <f t="shared" si="2"/>
        <v>0</v>
      </c>
      <c r="F14" s="587">
        <f t="shared" si="3"/>
        <v>0</v>
      </c>
      <c r="G14" s="587">
        <f t="shared" si="4"/>
        <v>41</v>
      </c>
      <c r="H14" s="587">
        <f t="shared" si="5"/>
        <v>31</v>
      </c>
      <c r="I14" s="587">
        <f t="shared" si="6"/>
        <v>40</v>
      </c>
      <c r="J14" s="587">
        <f t="shared" si="7"/>
        <v>47</v>
      </c>
      <c r="K14" s="587">
        <f t="shared" si="8"/>
        <v>43</v>
      </c>
      <c r="L14" s="587">
        <f t="shared" si="9"/>
        <v>0</v>
      </c>
      <c r="M14" s="587">
        <f t="shared" si="10"/>
        <v>0</v>
      </c>
      <c r="N14" s="587">
        <f t="shared" si="11"/>
        <v>0</v>
      </c>
      <c r="O14" s="587">
        <f t="shared" si="12"/>
        <v>0</v>
      </c>
      <c r="P14" s="587">
        <f t="shared" si="13"/>
        <v>0</v>
      </c>
      <c r="Q14" s="587">
        <f t="shared" si="14"/>
        <v>0</v>
      </c>
      <c r="R14" s="587">
        <f t="shared" si="15"/>
        <v>0</v>
      </c>
      <c r="S14" s="587">
        <f t="shared" si="16"/>
        <v>0</v>
      </c>
      <c r="T14" s="97">
        <f t="shared" si="17"/>
        <v>202</v>
      </c>
      <c r="U14" s="36"/>
      <c r="V14" s="575"/>
    </row>
    <row r="15" spans="1:22" ht="18.2" customHeight="1" x14ac:dyDescent="0.25">
      <c r="A15" s="594">
        <v>153</v>
      </c>
      <c r="B15" s="598">
        <v>1574</v>
      </c>
      <c r="C15" s="84" t="str">
        <f t="shared" si="0"/>
        <v xml:space="preserve"> Riverbend Colony School</v>
      </c>
      <c r="D15" s="600" t="str">
        <f t="shared" si="1"/>
        <v>Carberry ¹</v>
      </c>
      <c r="E15" s="587">
        <f t="shared" si="2"/>
        <v>0</v>
      </c>
      <c r="F15" s="587">
        <f t="shared" si="3"/>
        <v>0</v>
      </c>
      <c r="G15" s="587">
        <f t="shared" si="4"/>
        <v>2</v>
      </c>
      <c r="H15" s="587">
        <f t="shared" si="5"/>
        <v>4</v>
      </c>
      <c r="I15" s="587">
        <f t="shared" si="6"/>
        <v>0</v>
      </c>
      <c r="J15" s="587">
        <f t="shared" si="7"/>
        <v>2</v>
      </c>
      <c r="K15" s="587">
        <f t="shared" si="8"/>
        <v>2</v>
      </c>
      <c r="L15" s="587">
        <f t="shared" si="9"/>
        <v>1</v>
      </c>
      <c r="M15" s="587">
        <f t="shared" si="10"/>
        <v>1</v>
      </c>
      <c r="N15" s="587">
        <f t="shared" si="11"/>
        <v>2</v>
      </c>
      <c r="O15" s="587">
        <f t="shared" si="12"/>
        <v>0</v>
      </c>
      <c r="P15" s="587">
        <f t="shared" si="13"/>
        <v>3</v>
      </c>
      <c r="Q15" s="587">
        <f t="shared" si="14"/>
        <v>0</v>
      </c>
      <c r="R15" s="587">
        <f t="shared" si="15"/>
        <v>2</v>
      </c>
      <c r="S15" s="587">
        <f t="shared" si="16"/>
        <v>1</v>
      </c>
      <c r="T15" s="97">
        <f t="shared" si="17"/>
        <v>20</v>
      </c>
      <c r="U15" s="36"/>
      <c r="V15" s="575"/>
    </row>
    <row r="16" spans="1:22" ht="18.2" customHeight="1" x14ac:dyDescent="0.25">
      <c r="A16" s="594">
        <v>153</v>
      </c>
      <c r="B16" s="598">
        <v>2236</v>
      </c>
      <c r="C16" s="84" t="str">
        <f t="shared" si="0"/>
        <v xml:space="preserve"> Rolling Acres School</v>
      </c>
      <c r="D16" s="600" t="str">
        <f t="shared" si="1"/>
        <v>Birnie ¹</v>
      </c>
      <c r="E16" s="587">
        <f t="shared" si="2"/>
        <v>0</v>
      </c>
      <c r="F16" s="587">
        <f t="shared" si="3"/>
        <v>0</v>
      </c>
      <c r="G16" s="587">
        <f t="shared" si="4"/>
        <v>0</v>
      </c>
      <c r="H16" s="587">
        <f t="shared" si="5"/>
        <v>1</v>
      </c>
      <c r="I16" s="587">
        <f t="shared" si="6"/>
        <v>0</v>
      </c>
      <c r="J16" s="587">
        <f t="shared" si="7"/>
        <v>0</v>
      </c>
      <c r="K16" s="587">
        <f t="shared" si="8"/>
        <v>3</v>
      </c>
      <c r="L16" s="587">
        <f t="shared" si="9"/>
        <v>0</v>
      </c>
      <c r="M16" s="587">
        <f t="shared" si="10"/>
        <v>2</v>
      </c>
      <c r="N16" s="587">
        <f t="shared" si="11"/>
        <v>1</v>
      </c>
      <c r="O16" s="587">
        <f t="shared" si="12"/>
        <v>1</v>
      </c>
      <c r="P16" s="587">
        <f t="shared" si="13"/>
        <v>2</v>
      </c>
      <c r="Q16" s="587">
        <f t="shared" si="14"/>
        <v>2</v>
      </c>
      <c r="R16" s="587">
        <f t="shared" si="15"/>
        <v>3</v>
      </c>
      <c r="S16" s="587">
        <f t="shared" si="16"/>
        <v>1</v>
      </c>
      <c r="T16" s="97">
        <f t="shared" si="17"/>
        <v>16</v>
      </c>
      <c r="U16" s="36"/>
      <c r="V16" s="575"/>
    </row>
    <row r="17" spans="1:21" ht="18.2" customHeight="1" x14ac:dyDescent="0.25">
      <c r="A17" s="594">
        <v>153</v>
      </c>
      <c r="B17" s="598">
        <v>1221</v>
      </c>
      <c r="C17" s="84" t="str">
        <f t="shared" si="0"/>
        <v xml:space="preserve"> Spruce Wood School</v>
      </c>
      <c r="D17" s="600" t="str">
        <f t="shared" si="1"/>
        <v>Brookdale ¹</v>
      </c>
      <c r="E17" s="587">
        <f t="shared" si="2"/>
        <v>0</v>
      </c>
      <c r="F17" s="587">
        <f t="shared" si="3"/>
        <v>0</v>
      </c>
      <c r="G17" s="587">
        <f t="shared" si="4"/>
        <v>1</v>
      </c>
      <c r="H17" s="587">
        <f t="shared" si="5"/>
        <v>0</v>
      </c>
      <c r="I17" s="587">
        <f t="shared" si="6"/>
        <v>3</v>
      </c>
      <c r="J17" s="587">
        <f t="shared" si="7"/>
        <v>2</v>
      </c>
      <c r="K17" s="587">
        <f t="shared" si="8"/>
        <v>3</v>
      </c>
      <c r="L17" s="587">
        <f t="shared" si="9"/>
        <v>0</v>
      </c>
      <c r="M17" s="587">
        <f t="shared" si="10"/>
        <v>4</v>
      </c>
      <c r="N17" s="587">
        <f t="shared" si="11"/>
        <v>2</v>
      </c>
      <c r="O17" s="587">
        <f t="shared" si="12"/>
        <v>0</v>
      </c>
      <c r="P17" s="587">
        <f t="shared" si="13"/>
        <v>4</v>
      </c>
      <c r="Q17" s="587">
        <f t="shared" si="14"/>
        <v>4</v>
      </c>
      <c r="R17" s="587">
        <f t="shared" si="15"/>
        <v>0</v>
      </c>
      <c r="S17" s="587">
        <f t="shared" si="16"/>
        <v>6</v>
      </c>
      <c r="T17" s="97">
        <f t="shared" si="17"/>
        <v>29</v>
      </c>
      <c r="U17" s="36"/>
    </row>
    <row r="18" spans="1:21" ht="18.2" customHeight="1" x14ac:dyDescent="0.25">
      <c r="A18" s="594">
        <v>153</v>
      </c>
      <c r="B18" s="598">
        <v>2127</v>
      </c>
      <c r="C18" s="84" t="str">
        <f t="shared" si="0"/>
        <v xml:space="preserve"> Twilight Colony School</v>
      </c>
      <c r="D18" s="600" t="str">
        <f t="shared" si="1"/>
        <v>Neepawa ¹</v>
      </c>
      <c r="E18" s="587">
        <f t="shared" si="2"/>
        <v>0</v>
      </c>
      <c r="F18" s="587">
        <f t="shared" si="3"/>
        <v>0</v>
      </c>
      <c r="G18" s="587">
        <f t="shared" si="4"/>
        <v>2</v>
      </c>
      <c r="H18" s="587">
        <f t="shared" si="5"/>
        <v>1</v>
      </c>
      <c r="I18" s="587">
        <f t="shared" si="6"/>
        <v>1</v>
      </c>
      <c r="J18" s="587">
        <f t="shared" si="7"/>
        <v>2</v>
      </c>
      <c r="K18" s="587">
        <f t="shared" si="8"/>
        <v>1</v>
      </c>
      <c r="L18" s="587">
        <f t="shared" si="9"/>
        <v>0</v>
      </c>
      <c r="M18" s="587">
        <f t="shared" si="10"/>
        <v>1</v>
      </c>
      <c r="N18" s="587">
        <f t="shared" si="11"/>
        <v>2</v>
      </c>
      <c r="O18" s="587">
        <f t="shared" si="12"/>
        <v>0</v>
      </c>
      <c r="P18" s="587">
        <f t="shared" si="13"/>
        <v>0</v>
      </c>
      <c r="Q18" s="587">
        <f t="shared" si="14"/>
        <v>2</v>
      </c>
      <c r="R18" s="587">
        <f t="shared" si="15"/>
        <v>1</v>
      </c>
      <c r="S18" s="587">
        <f t="shared" si="16"/>
        <v>1</v>
      </c>
      <c r="T18" s="97">
        <f t="shared" si="17"/>
        <v>14</v>
      </c>
      <c r="U18" s="36"/>
    </row>
    <row r="19" spans="1:21" ht="18.2" customHeight="1" x14ac:dyDescent="0.25">
      <c r="A19" s="594">
        <v>153</v>
      </c>
      <c r="B19" s="598">
        <v>1311</v>
      </c>
      <c r="C19" s="84" t="str">
        <f t="shared" si="0"/>
        <v xml:space="preserve"> Willerton School</v>
      </c>
      <c r="D19" s="601" t="str">
        <f t="shared" si="1"/>
        <v>Neepawa ¹</v>
      </c>
      <c r="E19" s="588">
        <f t="shared" si="2"/>
        <v>0</v>
      </c>
      <c r="F19" s="588">
        <f t="shared" si="3"/>
        <v>0</v>
      </c>
      <c r="G19" s="588">
        <f t="shared" si="4"/>
        <v>3</v>
      </c>
      <c r="H19" s="588">
        <f t="shared" si="5"/>
        <v>3</v>
      </c>
      <c r="I19" s="588">
        <f t="shared" si="6"/>
        <v>5</v>
      </c>
      <c r="J19" s="588">
        <f t="shared" si="7"/>
        <v>2</v>
      </c>
      <c r="K19" s="588">
        <f t="shared" si="8"/>
        <v>2</v>
      </c>
      <c r="L19" s="588">
        <f t="shared" si="9"/>
        <v>3</v>
      </c>
      <c r="M19" s="588">
        <f t="shared" si="10"/>
        <v>3</v>
      </c>
      <c r="N19" s="588">
        <f t="shared" si="11"/>
        <v>6</v>
      </c>
      <c r="O19" s="588">
        <f t="shared" si="12"/>
        <v>0</v>
      </c>
      <c r="P19" s="588">
        <f t="shared" si="13"/>
        <v>7</v>
      </c>
      <c r="Q19" s="588">
        <f t="shared" si="14"/>
        <v>5</v>
      </c>
      <c r="R19" s="588">
        <f t="shared" si="15"/>
        <v>3</v>
      </c>
      <c r="S19" s="588">
        <f t="shared" si="16"/>
        <v>5</v>
      </c>
      <c r="T19" s="98">
        <f t="shared" si="17"/>
        <v>47</v>
      </c>
      <c r="U19" s="36"/>
    </row>
    <row r="20" spans="1:21" s="20" customFormat="1" ht="20.05" customHeight="1" x14ac:dyDescent="0.25">
      <c r="A20" s="596"/>
      <c r="B20" s="602"/>
      <c r="C20" s="127" t="s">
        <v>261</v>
      </c>
      <c r="D20" s="127" t="str">
        <f>CONCATENATE(VLOOKUP(A19,DIVISIONS,19)," SCHOOLS")</f>
        <v>14 SCHOOLS</v>
      </c>
      <c r="E20" s="95">
        <f t="shared" ref="E20:T20" si="20">SUM(E6:E19)</f>
        <v>0</v>
      </c>
      <c r="F20" s="95">
        <f t="shared" si="20"/>
        <v>0</v>
      </c>
      <c r="G20" s="95">
        <f t="shared" si="20"/>
        <v>150</v>
      </c>
      <c r="H20" s="95">
        <f t="shared" si="20"/>
        <v>141</v>
      </c>
      <c r="I20" s="95">
        <f t="shared" si="20"/>
        <v>164</v>
      </c>
      <c r="J20" s="95">
        <f t="shared" si="20"/>
        <v>160</v>
      </c>
      <c r="K20" s="95">
        <f t="shared" si="20"/>
        <v>194</v>
      </c>
      <c r="L20" s="95">
        <f t="shared" si="20"/>
        <v>169</v>
      </c>
      <c r="M20" s="95">
        <f t="shared" si="20"/>
        <v>177</v>
      </c>
      <c r="N20" s="95">
        <f t="shared" si="20"/>
        <v>190</v>
      </c>
      <c r="O20" s="95">
        <f t="shared" si="20"/>
        <v>170</v>
      </c>
      <c r="P20" s="95">
        <f t="shared" si="20"/>
        <v>191</v>
      </c>
      <c r="Q20" s="95">
        <f t="shared" si="20"/>
        <v>157</v>
      </c>
      <c r="R20" s="95">
        <f t="shared" si="20"/>
        <v>179</v>
      </c>
      <c r="S20" s="95">
        <f t="shared" si="20"/>
        <v>174</v>
      </c>
      <c r="T20" s="95">
        <f t="shared" si="20"/>
        <v>2216</v>
      </c>
      <c r="U20" s="603"/>
    </row>
    <row r="21" spans="1:21" ht="14.95" customHeight="1" x14ac:dyDescent="0.25">
      <c r="A21" s="594"/>
      <c r="B21" s="604"/>
      <c r="C21" s="37"/>
      <c r="D21" s="37"/>
      <c r="E21" s="605"/>
      <c r="F21" s="605"/>
      <c r="G21" s="605"/>
      <c r="H21" s="605"/>
      <c r="I21" s="605"/>
      <c r="J21" s="605"/>
      <c r="K21" s="605"/>
      <c r="L21" s="605"/>
      <c r="M21" s="605"/>
      <c r="N21" s="605"/>
      <c r="O21" s="605"/>
      <c r="P21" s="605"/>
      <c r="Q21" s="605"/>
      <c r="R21" s="605"/>
      <c r="S21" s="605"/>
      <c r="T21" s="38"/>
      <c r="U21" s="575"/>
    </row>
    <row r="22" spans="1:21" ht="20.05" customHeight="1" x14ac:dyDescent="0.2">
      <c r="A22" s="594">
        <v>185</v>
      </c>
      <c r="B22" s="604"/>
      <c r="C22" s="771" t="str">
        <f>CONCATENATE(" ",UPPER(VLOOKUP(A22,DIVISIONS,2))," SCHOOL DIVISION")</f>
        <v xml:space="preserve"> BORDER LAND  SCHOOL DIVISION</v>
      </c>
      <c r="D22" s="772"/>
      <c r="E22" s="772"/>
      <c r="F22" s="772"/>
      <c r="G22" s="772"/>
      <c r="H22" s="772"/>
      <c r="I22" s="772"/>
      <c r="J22" s="772"/>
      <c r="K22" s="772"/>
      <c r="L22" s="772"/>
      <c r="M22" s="772"/>
      <c r="N22" s="772"/>
      <c r="O22" s="772"/>
      <c r="P22" s="772"/>
      <c r="Q22" s="772"/>
      <c r="R22" s="772"/>
      <c r="S22" s="772"/>
      <c r="T22" s="773"/>
      <c r="U22" s="575"/>
    </row>
    <row r="23" spans="1:21" s="20" customFormat="1" ht="19.05" customHeight="1" x14ac:dyDescent="0.25">
      <c r="A23" s="596"/>
      <c r="B23" s="602"/>
      <c r="C23" s="93" t="s">
        <v>265</v>
      </c>
      <c r="D23" s="93" t="s">
        <v>266</v>
      </c>
      <c r="E23" s="94" t="s">
        <v>168</v>
      </c>
      <c r="F23" s="94" t="s">
        <v>229</v>
      </c>
      <c r="G23" s="94" t="s">
        <v>230</v>
      </c>
      <c r="H23" s="156" t="s">
        <v>267</v>
      </c>
      <c r="I23" s="156" t="s">
        <v>268</v>
      </c>
      <c r="J23" s="156" t="s">
        <v>269</v>
      </c>
      <c r="K23" s="156" t="s">
        <v>270</v>
      </c>
      <c r="L23" s="156" t="s">
        <v>21</v>
      </c>
      <c r="M23" s="156" t="s">
        <v>24</v>
      </c>
      <c r="N23" s="156" t="s">
        <v>26</v>
      </c>
      <c r="O23" s="156" t="s">
        <v>271</v>
      </c>
      <c r="P23" s="156" t="s">
        <v>272</v>
      </c>
      <c r="Q23" s="156" t="s">
        <v>273</v>
      </c>
      <c r="R23" s="156" t="s">
        <v>274</v>
      </c>
      <c r="S23" s="156" t="s">
        <v>275</v>
      </c>
      <c r="T23" s="94" t="s">
        <v>231</v>
      </c>
      <c r="U23" s="560"/>
    </row>
    <row r="24" spans="1:21" ht="18.2" customHeight="1" x14ac:dyDescent="0.25">
      <c r="A24" s="594">
        <v>185</v>
      </c>
      <c r="B24" s="598">
        <v>2086</v>
      </c>
      <c r="C24" s="84" t="str">
        <f t="shared" ref="C24:C39" si="21">VLOOKUP(B24,Schools,2)</f>
        <v xml:space="preserve"> Blue Clay Colony School</v>
      </c>
      <c r="D24" s="600" t="str">
        <f t="shared" ref="D24:D39" si="22">IF(VLOOKUP($B24,TYPE,3)=5,CONCATENATE(VLOOKUP($B24,PublicAdd,6)," ¹"),VLOOKUP($B24,PublicAdd,6))</f>
        <v>Dominion City ¹</v>
      </c>
      <c r="E24" s="587">
        <f t="shared" ref="E24:E39" si="23">IF($B24="","",VLOOKUP($B24,Schools,22))</f>
        <v>0</v>
      </c>
      <c r="F24" s="587">
        <f t="shared" ref="F24:F39" si="24">IF($B24="","",VLOOKUP($B24,Schools,5))</f>
        <v>0</v>
      </c>
      <c r="G24" s="587">
        <f t="shared" ref="G24:G39" si="25">IF($B24="","",VLOOKUP($B24,Schools,6))</f>
        <v>4</v>
      </c>
      <c r="H24" s="587">
        <f t="shared" ref="H24:H39" si="26">IF($B24="","",VLOOKUP($B24,Schools,7))</f>
        <v>5</v>
      </c>
      <c r="I24" s="587">
        <f t="shared" ref="I24:I39" si="27">IF($B24="","",VLOOKUP($B24,Schools,8))</f>
        <v>6</v>
      </c>
      <c r="J24" s="587">
        <f t="shared" ref="J24:J39" si="28">IF($B24="","",VLOOKUP($B24,Schools,9))</f>
        <v>0</v>
      </c>
      <c r="K24" s="587">
        <f t="shared" ref="K24:K39" si="29">IF($B24="","",VLOOKUP($B24,Schools,10))</f>
        <v>5</v>
      </c>
      <c r="L24" s="587">
        <f t="shared" ref="L24:L39" si="30">IF($B24="","",VLOOKUP($B24,Schools,11))</f>
        <v>4</v>
      </c>
      <c r="M24" s="587">
        <f t="shared" ref="M24:M39" si="31">IF($B24="","",VLOOKUP($B24,Schools,12))</f>
        <v>1</v>
      </c>
      <c r="N24" s="587">
        <f t="shared" ref="N24:N39" si="32">IF($B24="","",VLOOKUP($B24,Schools,13))</f>
        <v>3</v>
      </c>
      <c r="O24" s="587">
        <f t="shared" ref="O24:O39" si="33">IF($B24="","",VLOOKUP($B24,Schools,14))</f>
        <v>2</v>
      </c>
      <c r="P24" s="587">
        <f t="shared" ref="P24:P39" si="34">IF($B24="","",VLOOKUP($B24,Schools,15))</f>
        <v>2</v>
      </c>
      <c r="Q24" s="587">
        <f t="shared" ref="Q24:Q39" si="35">IF($B24="","",VLOOKUP($B24,Schools,16))</f>
        <v>2</v>
      </c>
      <c r="R24" s="587">
        <f t="shared" ref="R24:R39" si="36">IF($B24="","",VLOOKUP($B24,Schools,17))</f>
        <v>2</v>
      </c>
      <c r="S24" s="587">
        <f t="shared" ref="S24:S39" si="37">IF($B24="","",VLOOKUP($B24,Schools,18))</f>
        <v>0</v>
      </c>
      <c r="T24" s="97">
        <f t="shared" ref="T24:T39" si="38">SUM(E24:S24)</f>
        <v>36</v>
      </c>
      <c r="U24" s="575"/>
    </row>
    <row r="25" spans="1:21" ht="18.2" customHeight="1" x14ac:dyDescent="0.25">
      <c r="A25" s="594">
        <v>185</v>
      </c>
      <c r="B25" s="598">
        <v>1730</v>
      </c>
      <c r="C25" s="84" t="str">
        <f t="shared" si="21"/>
        <v xml:space="preserve"> École Elmwood School</v>
      </c>
      <c r="D25" s="600" t="str">
        <f t="shared" si="22"/>
        <v>Altona</v>
      </c>
      <c r="E25" s="587">
        <f t="shared" si="23"/>
        <v>0</v>
      </c>
      <c r="F25" s="587">
        <f t="shared" si="24"/>
        <v>0</v>
      </c>
      <c r="G25" s="587">
        <f t="shared" si="25"/>
        <v>52</v>
      </c>
      <c r="H25" s="587">
        <f t="shared" si="26"/>
        <v>68</v>
      </c>
      <c r="I25" s="587">
        <f t="shared" si="27"/>
        <v>68</v>
      </c>
      <c r="J25" s="587">
        <f t="shared" si="28"/>
        <v>64</v>
      </c>
      <c r="K25" s="587">
        <f t="shared" si="29"/>
        <v>0</v>
      </c>
      <c r="L25" s="587">
        <f t="shared" si="30"/>
        <v>0</v>
      </c>
      <c r="M25" s="587">
        <f t="shared" si="31"/>
        <v>0</v>
      </c>
      <c r="N25" s="587">
        <f t="shared" si="32"/>
        <v>0</v>
      </c>
      <c r="O25" s="587">
        <f t="shared" si="33"/>
        <v>0</v>
      </c>
      <c r="P25" s="587">
        <f t="shared" si="34"/>
        <v>0</v>
      </c>
      <c r="Q25" s="587">
        <f t="shared" si="35"/>
        <v>0</v>
      </c>
      <c r="R25" s="587">
        <f t="shared" si="36"/>
        <v>0</v>
      </c>
      <c r="S25" s="587">
        <f t="shared" si="37"/>
        <v>0</v>
      </c>
      <c r="T25" s="97">
        <f t="shared" si="38"/>
        <v>252</v>
      </c>
      <c r="U25" s="575"/>
    </row>
    <row r="26" spans="1:21" ht="18.2" customHeight="1" x14ac:dyDescent="0.25">
      <c r="A26" s="594">
        <v>185</v>
      </c>
      <c r="B26" s="598">
        <v>1721</v>
      </c>
      <c r="C26" s="84" t="str">
        <f>VLOOKUP(B26,Schools,2)</f>
        <v xml:space="preserve"> École Parkside School</v>
      </c>
      <c r="D26" s="600" t="str">
        <f t="shared" si="22"/>
        <v>Altona</v>
      </c>
      <c r="E26" s="587">
        <f t="shared" si="23"/>
        <v>0</v>
      </c>
      <c r="F26" s="587">
        <f t="shared" si="24"/>
        <v>0</v>
      </c>
      <c r="G26" s="587">
        <f t="shared" si="25"/>
        <v>0</v>
      </c>
      <c r="H26" s="587">
        <f t="shared" si="26"/>
        <v>0</v>
      </c>
      <c r="I26" s="587">
        <f t="shared" si="27"/>
        <v>0</v>
      </c>
      <c r="J26" s="587">
        <f t="shared" si="28"/>
        <v>0</v>
      </c>
      <c r="K26" s="587">
        <f t="shared" si="29"/>
        <v>0</v>
      </c>
      <c r="L26" s="587">
        <f t="shared" si="30"/>
        <v>0</v>
      </c>
      <c r="M26" s="587">
        <f t="shared" si="31"/>
        <v>0</v>
      </c>
      <c r="N26" s="587">
        <f t="shared" si="32"/>
        <v>81</v>
      </c>
      <c r="O26" s="587">
        <f t="shared" si="33"/>
        <v>110</v>
      </c>
      <c r="P26" s="587">
        <f t="shared" si="34"/>
        <v>0</v>
      </c>
      <c r="Q26" s="587">
        <f t="shared" si="35"/>
        <v>0</v>
      </c>
      <c r="R26" s="587">
        <f t="shared" si="36"/>
        <v>0</v>
      </c>
      <c r="S26" s="587">
        <f t="shared" si="37"/>
        <v>0</v>
      </c>
      <c r="T26" s="97">
        <f>SUM(E26:S26)</f>
        <v>191</v>
      </c>
      <c r="U26" s="575"/>
    </row>
    <row r="27" spans="1:21" ht="18.2" customHeight="1" x14ac:dyDescent="0.25">
      <c r="A27" s="594">
        <v>185</v>
      </c>
      <c r="B27" s="598">
        <v>1533</v>
      </c>
      <c r="C27" s="84" t="str">
        <f>VLOOKUP(B27,Schools,2)</f>
        <v xml:space="preserve"> École West Park School</v>
      </c>
      <c r="D27" s="600" t="str">
        <f t="shared" si="22"/>
        <v>Altona</v>
      </c>
      <c r="E27" s="587">
        <f t="shared" si="23"/>
        <v>0</v>
      </c>
      <c r="F27" s="587">
        <f t="shared" si="24"/>
        <v>0</v>
      </c>
      <c r="G27" s="587">
        <f t="shared" si="25"/>
        <v>0</v>
      </c>
      <c r="H27" s="587">
        <f t="shared" si="26"/>
        <v>0</v>
      </c>
      <c r="I27" s="587">
        <f t="shared" si="27"/>
        <v>0</v>
      </c>
      <c r="J27" s="587">
        <f t="shared" si="28"/>
        <v>0</v>
      </c>
      <c r="K27" s="587">
        <f t="shared" si="29"/>
        <v>69</v>
      </c>
      <c r="L27" s="587">
        <f t="shared" si="30"/>
        <v>88</v>
      </c>
      <c r="M27" s="587">
        <f t="shared" si="31"/>
        <v>71</v>
      </c>
      <c r="N27" s="587">
        <f t="shared" si="32"/>
        <v>0</v>
      </c>
      <c r="O27" s="587">
        <f t="shared" si="33"/>
        <v>0</v>
      </c>
      <c r="P27" s="587">
        <f t="shared" si="34"/>
        <v>0</v>
      </c>
      <c r="Q27" s="587">
        <f t="shared" si="35"/>
        <v>0</v>
      </c>
      <c r="R27" s="587">
        <f t="shared" si="36"/>
        <v>0</v>
      </c>
      <c r="S27" s="587">
        <f t="shared" si="37"/>
        <v>0</v>
      </c>
      <c r="T27" s="97">
        <f>SUM(E27:S27)</f>
        <v>228</v>
      </c>
      <c r="U27" s="575"/>
    </row>
    <row r="28" spans="1:21" ht="18.2" customHeight="1" x14ac:dyDescent="0.25">
      <c r="A28" s="594">
        <v>185</v>
      </c>
      <c r="B28" s="598">
        <v>1177</v>
      </c>
      <c r="C28" s="84" t="str">
        <f t="shared" si="21"/>
        <v xml:space="preserve"> Emerson Elementary</v>
      </c>
      <c r="D28" s="600" t="str">
        <f t="shared" si="22"/>
        <v>Emerson</v>
      </c>
      <c r="E28" s="587">
        <f t="shared" si="23"/>
        <v>0</v>
      </c>
      <c r="F28" s="587">
        <f t="shared" si="24"/>
        <v>0</v>
      </c>
      <c r="G28" s="587">
        <f t="shared" si="25"/>
        <v>7</v>
      </c>
      <c r="H28" s="587">
        <f t="shared" si="26"/>
        <v>10</v>
      </c>
      <c r="I28" s="587">
        <f t="shared" si="27"/>
        <v>7</v>
      </c>
      <c r="J28" s="587">
        <f t="shared" si="28"/>
        <v>7</v>
      </c>
      <c r="K28" s="587">
        <f t="shared" si="29"/>
        <v>12</v>
      </c>
      <c r="L28" s="587">
        <f t="shared" si="30"/>
        <v>8</v>
      </c>
      <c r="M28" s="587">
        <f t="shared" si="31"/>
        <v>16</v>
      </c>
      <c r="N28" s="587">
        <f t="shared" si="32"/>
        <v>9</v>
      </c>
      <c r="O28" s="587">
        <f t="shared" si="33"/>
        <v>8</v>
      </c>
      <c r="P28" s="587">
        <f t="shared" si="34"/>
        <v>0</v>
      </c>
      <c r="Q28" s="587">
        <f t="shared" si="35"/>
        <v>0</v>
      </c>
      <c r="R28" s="587">
        <f t="shared" si="36"/>
        <v>0</v>
      </c>
      <c r="S28" s="587">
        <f t="shared" si="37"/>
        <v>0</v>
      </c>
      <c r="T28" s="97">
        <f t="shared" si="38"/>
        <v>84</v>
      </c>
      <c r="U28" s="575"/>
    </row>
    <row r="29" spans="1:21" ht="18.2" customHeight="1" x14ac:dyDescent="0.25">
      <c r="A29" s="594">
        <v>185</v>
      </c>
      <c r="B29" s="598">
        <v>1380</v>
      </c>
      <c r="C29" s="84" t="str">
        <f t="shared" si="21"/>
        <v xml:space="preserve"> Glenway Colony School</v>
      </c>
      <c r="D29" s="600" t="str">
        <f t="shared" si="22"/>
        <v>Dominion City ¹</v>
      </c>
      <c r="E29" s="587">
        <f t="shared" si="23"/>
        <v>0</v>
      </c>
      <c r="F29" s="587">
        <f t="shared" si="24"/>
        <v>0</v>
      </c>
      <c r="G29" s="587">
        <f t="shared" si="25"/>
        <v>1</v>
      </c>
      <c r="H29" s="587">
        <f t="shared" si="26"/>
        <v>1</v>
      </c>
      <c r="I29" s="587">
        <f t="shared" si="27"/>
        <v>1</v>
      </c>
      <c r="J29" s="587">
        <f t="shared" si="28"/>
        <v>0</v>
      </c>
      <c r="K29" s="587">
        <f t="shared" si="29"/>
        <v>1</v>
      </c>
      <c r="L29" s="587">
        <f t="shared" si="30"/>
        <v>1</v>
      </c>
      <c r="M29" s="587">
        <f t="shared" si="31"/>
        <v>2</v>
      </c>
      <c r="N29" s="587">
        <f t="shared" si="32"/>
        <v>1</v>
      </c>
      <c r="O29" s="587">
        <f t="shared" si="33"/>
        <v>0</v>
      </c>
      <c r="P29" s="587">
        <f t="shared" si="34"/>
        <v>3</v>
      </c>
      <c r="Q29" s="587">
        <f t="shared" si="35"/>
        <v>1</v>
      </c>
      <c r="R29" s="587">
        <f t="shared" si="36"/>
        <v>1</v>
      </c>
      <c r="S29" s="587">
        <f t="shared" si="37"/>
        <v>1</v>
      </c>
      <c r="T29" s="97">
        <f t="shared" si="38"/>
        <v>14</v>
      </c>
      <c r="U29" s="575"/>
    </row>
    <row r="30" spans="1:21" ht="18.2" customHeight="1" x14ac:dyDescent="0.25">
      <c r="A30" s="594">
        <v>185</v>
      </c>
      <c r="B30" s="598">
        <v>2290</v>
      </c>
      <c r="C30" s="84" t="str">
        <f>VLOOKUP(B30,Schools,2)</f>
        <v xml:space="preserve"> Green Ridge School</v>
      </c>
      <c r="D30" s="600" t="str">
        <f t="shared" si="22"/>
        <v>Dominion City ¹</v>
      </c>
      <c r="E30" s="587">
        <f t="shared" si="23"/>
        <v>0</v>
      </c>
      <c r="F30" s="587">
        <f t="shared" si="24"/>
        <v>0</v>
      </c>
      <c r="G30" s="587">
        <f t="shared" si="25"/>
        <v>2</v>
      </c>
      <c r="H30" s="587">
        <f t="shared" si="26"/>
        <v>0</v>
      </c>
      <c r="I30" s="587">
        <f t="shared" si="27"/>
        <v>1</v>
      </c>
      <c r="J30" s="587">
        <f t="shared" si="28"/>
        <v>2</v>
      </c>
      <c r="K30" s="587">
        <f t="shared" si="29"/>
        <v>2</v>
      </c>
      <c r="L30" s="587">
        <f t="shared" si="30"/>
        <v>2</v>
      </c>
      <c r="M30" s="587">
        <f t="shared" si="31"/>
        <v>3</v>
      </c>
      <c r="N30" s="587">
        <f t="shared" si="32"/>
        <v>1</v>
      </c>
      <c r="O30" s="587">
        <f t="shared" si="33"/>
        <v>5</v>
      </c>
      <c r="P30" s="587">
        <f t="shared" si="34"/>
        <v>0</v>
      </c>
      <c r="Q30" s="587">
        <f t="shared" si="35"/>
        <v>2</v>
      </c>
      <c r="R30" s="587">
        <f t="shared" si="36"/>
        <v>1</v>
      </c>
      <c r="S30" s="587">
        <f t="shared" si="37"/>
        <v>3</v>
      </c>
      <c r="T30" s="97">
        <f>SUM(E30:S30)</f>
        <v>24</v>
      </c>
      <c r="U30" s="575"/>
    </row>
    <row r="31" spans="1:21" ht="18.2" customHeight="1" x14ac:dyDescent="0.25">
      <c r="A31" s="594">
        <v>185</v>
      </c>
      <c r="B31" s="598">
        <v>1786</v>
      </c>
      <c r="C31" s="84" t="str">
        <f t="shared" si="21"/>
        <v xml:space="preserve"> Gretna Elementary</v>
      </c>
      <c r="D31" s="600" t="str">
        <f t="shared" si="22"/>
        <v>Gretna</v>
      </c>
      <c r="E31" s="587">
        <f t="shared" si="23"/>
        <v>0</v>
      </c>
      <c r="F31" s="587">
        <f t="shared" si="24"/>
        <v>0</v>
      </c>
      <c r="G31" s="587">
        <f t="shared" si="25"/>
        <v>13</v>
      </c>
      <c r="H31" s="587">
        <f t="shared" si="26"/>
        <v>10</v>
      </c>
      <c r="I31" s="587">
        <f t="shared" si="27"/>
        <v>10</v>
      </c>
      <c r="J31" s="587">
        <f t="shared" si="28"/>
        <v>18</v>
      </c>
      <c r="K31" s="587">
        <f t="shared" si="29"/>
        <v>18</v>
      </c>
      <c r="L31" s="587">
        <f t="shared" si="30"/>
        <v>20</v>
      </c>
      <c r="M31" s="587">
        <f t="shared" si="31"/>
        <v>20</v>
      </c>
      <c r="N31" s="587">
        <f t="shared" si="32"/>
        <v>17</v>
      </c>
      <c r="O31" s="587">
        <f t="shared" si="33"/>
        <v>20</v>
      </c>
      <c r="P31" s="587">
        <f t="shared" si="34"/>
        <v>0</v>
      </c>
      <c r="Q31" s="587">
        <f t="shared" si="35"/>
        <v>0</v>
      </c>
      <c r="R31" s="587">
        <f t="shared" si="36"/>
        <v>0</v>
      </c>
      <c r="S31" s="587">
        <f t="shared" si="37"/>
        <v>0</v>
      </c>
      <c r="T31" s="97">
        <f t="shared" si="38"/>
        <v>146</v>
      </c>
      <c r="U31" s="575"/>
    </row>
    <row r="32" spans="1:21" ht="18.2" customHeight="1" x14ac:dyDescent="0.25">
      <c r="A32" s="594">
        <v>185</v>
      </c>
      <c r="B32" s="598">
        <v>2286</v>
      </c>
      <c r="C32" s="84" t="str">
        <f t="shared" si="21"/>
        <v xml:space="preserve"> Horizon Colony School</v>
      </c>
      <c r="D32" s="600" t="str">
        <f t="shared" si="22"/>
        <v>Altona ¹</v>
      </c>
      <c r="E32" s="587">
        <f t="shared" si="23"/>
        <v>0</v>
      </c>
      <c r="F32" s="587">
        <f t="shared" si="24"/>
        <v>0</v>
      </c>
      <c r="G32" s="587">
        <f t="shared" si="25"/>
        <v>3</v>
      </c>
      <c r="H32" s="587">
        <f t="shared" si="26"/>
        <v>4</v>
      </c>
      <c r="I32" s="587">
        <f t="shared" si="27"/>
        <v>3</v>
      </c>
      <c r="J32" s="587">
        <f t="shared" si="28"/>
        <v>3</v>
      </c>
      <c r="K32" s="587">
        <f t="shared" si="29"/>
        <v>3</v>
      </c>
      <c r="L32" s="587">
        <f t="shared" si="30"/>
        <v>0</v>
      </c>
      <c r="M32" s="587">
        <f t="shared" si="31"/>
        <v>3</v>
      </c>
      <c r="N32" s="587">
        <f t="shared" si="32"/>
        <v>1</v>
      </c>
      <c r="O32" s="587">
        <f t="shared" si="33"/>
        <v>1</v>
      </c>
      <c r="P32" s="587">
        <f t="shared" si="34"/>
        <v>3</v>
      </c>
      <c r="Q32" s="587">
        <f t="shared" si="35"/>
        <v>2</v>
      </c>
      <c r="R32" s="587">
        <f t="shared" si="36"/>
        <v>5</v>
      </c>
      <c r="S32" s="587">
        <f t="shared" si="37"/>
        <v>0</v>
      </c>
      <c r="T32" s="97">
        <f t="shared" si="38"/>
        <v>31</v>
      </c>
      <c r="U32" s="575"/>
    </row>
    <row r="33" spans="1:20" ht="18.2" customHeight="1" x14ac:dyDescent="0.25">
      <c r="A33" s="594">
        <v>185</v>
      </c>
      <c r="B33" s="598">
        <v>2122</v>
      </c>
      <c r="C33" s="84" t="str">
        <f t="shared" si="21"/>
        <v xml:space="preserve"> Pineland Colony School</v>
      </c>
      <c r="D33" s="600" t="str">
        <f t="shared" si="22"/>
        <v>Piney ¹</v>
      </c>
      <c r="E33" s="587">
        <f t="shared" si="23"/>
        <v>0</v>
      </c>
      <c r="F33" s="587">
        <f t="shared" si="24"/>
        <v>0</v>
      </c>
      <c r="G33" s="587">
        <f t="shared" si="25"/>
        <v>2</v>
      </c>
      <c r="H33" s="587">
        <f t="shared" si="26"/>
        <v>4</v>
      </c>
      <c r="I33" s="587">
        <f t="shared" si="27"/>
        <v>2</v>
      </c>
      <c r="J33" s="587">
        <f t="shared" si="28"/>
        <v>1</v>
      </c>
      <c r="K33" s="587">
        <f t="shared" si="29"/>
        <v>3</v>
      </c>
      <c r="L33" s="587">
        <f t="shared" si="30"/>
        <v>1</v>
      </c>
      <c r="M33" s="587">
        <f t="shared" si="31"/>
        <v>2</v>
      </c>
      <c r="N33" s="587">
        <f t="shared" si="32"/>
        <v>1</v>
      </c>
      <c r="O33" s="587">
        <f t="shared" si="33"/>
        <v>4</v>
      </c>
      <c r="P33" s="587">
        <f t="shared" si="34"/>
        <v>0</v>
      </c>
      <c r="Q33" s="587">
        <f t="shared" si="35"/>
        <v>1</v>
      </c>
      <c r="R33" s="587">
        <f t="shared" si="36"/>
        <v>3</v>
      </c>
      <c r="S33" s="587">
        <f t="shared" si="37"/>
        <v>1</v>
      </c>
      <c r="T33" s="97">
        <f t="shared" si="38"/>
        <v>25</v>
      </c>
    </row>
    <row r="34" spans="1:20" ht="18.2" customHeight="1" x14ac:dyDescent="0.25">
      <c r="A34" s="594">
        <v>185</v>
      </c>
      <c r="B34" s="598">
        <v>2123</v>
      </c>
      <c r="C34" s="84" t="str">
        <f t="shared" si="21"/>
        <v xml:space="preserve"> Ridgeville Colony School</v>
      </c>
      <c r="D34" s="600" t="str">
        <f t="shared" si="22"/>
        <v>Dominion City ¹</v>
      </c>
      <c r="E34" s="587">
        <f t="shared" si="23"/>
        <v>0</v>
      </c>
      <c r="F34" s="587">
        <f t="shared" si="24"/>
        <v>0</v>
      </c>
      <c r="G34" s="587">
        <f t="shared" si="25"/>
        <v>2</v>
      </c>
      <c r="H34" s="587">
        <f t="shared" si="26"/>
        <v>0</v>
      </c>
      <c r="I34" s="587">
        <f t="shared" si="27"/>
        <v>1</v>
      </c>
      <c r="J34" s="587">
        <f t="shared" si="28"/>
        <v>3</v>
      </c>
      <c r="K34" s="587">
        <f t="shared" si="29"/>
        <v>1</v>
      </c>
      <c r="L34" s="587">
        <f t="shared" si="30"/>
        <v>3</v>
      </c>
      <c r="M34" s="587">
        <f t="shared" si="31"/>
        <v>0</v>
      </c>
      <c r="N34" s="587">
        <f t="shared" si="32"/>
        <v>2</v>
      </c>
      <c r="O34" s="587">
        <f t="shared" si="33"/>
        <v>3</v>
      </c>
      <c r="P34" s="587">
        <f t="shared" si="34"/>
        <v>1</v>
      </c>
      <c r="Q34" s="587">
        <f t="shared" si="35"/>
        <v>2</v>
      </c>
      <c r="R34" s="587">
        <f t="shared" si="36"/>
        <v>1</v>
      </c>
      <c r="S34" s="587">
        <f t="shared" si="37"/>
        <v>1</v>
      </c>
      <c r="T34" s="97">
        <f t="shared" si="38"/>
        <v>20</v>
      </c>
    </row>
    <row r="35" spans="1:20" ht="18.2" customHeight="1" x14ac:dyDescent="0.25">
      <c r="A35" s="594">
        <v>185</v>
      </c>
      <c r="B35" s="598">
        <v>1658</v>
      </c>
      <c r="C35" s="84" t="str">
        <f t="shared" si="21"/>
        <v xml:space="preserve"> Roseau Valley School</v>
      </c>
      <c r="D35" s="600" t="str">
        <f t="shared" si="22"/>
        <v>Dominion City</v>
      </c>
      <c r="E35" s="587">
        <f t="shared" si="23"/>
        <v>0</v>
      </c>
      <c r="F35" s="587">
        <f t="shared" si="24"/>
        <v>0</v>
      </c>
      <c r="G35" s="587">
        <f t="shared" si="25"/>
        <v>4</v>
      </c>
      <c r="H35" s="587">
        <f t="shared" si="26"/>
        <v>7</v>
      </c>
      <c r="I35" s="587">
        <f t="shared" si="27"/>
        <v>5</v>
      </c>
      <c r="J35" s="587">
        <f t="shared" si="28"/>
        <v>2</v>
      </c>
      <c r="K35" s="587">
        <f t="shared" si="29"/>
        <v>12</v>
      </c>
      <c r="L35" s="587">
        <f t="shared" si="30"/>
        <v>10</v>
      </c>
      <c r="M35" s="587">
        <f t="shared" si="31"/>
        <v>8</v>
      </c>
      <c r="N35" s="587">
        <f t="shared" si="32"/>
        <v>11</v>
      </c>
      <c r="O35" s="587">
        <f t="shared" si="33"/>
        <v>11</v>
      </c>
      <c r="P35" s="587">
        <f t="shared" si="34"/>
        <v>36</v>
      </c>
      <c r="Q35" s="587">
        <f t="shared" si="35"/>
        <v>35</v>
      </c>
      <c r="R35" s="587">
        <f t="shared" si="36"/>
        <v>29</v>
      </c>
      <c r="S35" s="587">
        <f t="shared" si="37"/>
        <v>30</v>
      </c>
      <c r="T35" s="97">
        <f t="shared" si="38"/>
        <v>200</v>
      </c>
    </row>
    <row r="36" spans="1:20" ht="18.2" customHeight="1" x14ac:dyDescent="0.25">
      <c r="A36" s="594">
        <v>185</v>
      </c>
      <c r="B36" s="598">
        <v>1344</v>
      </c>
      <c r="C36" s="84" t="str">
        <f t="shared" si="21"/>
        <v xml:space="preserve"> Rosenfeld Elementary</v>
      </c>
      <c r="D36" s="600" t="str">
        <f t="shared" si="22"/>
        <v>Rosenfeld</v>
      </c>
      <c r="E36" s="587">
        <f t="shared" si="23"/>
        <v>0</v>
      </c>
      <c r="F36" s="587">
        <f t="shared" si="24"/>
        <v>0</v>
      </c>
      <c r="G36" s="587">
        <f t="shared" si="25"/>
        <v>8</v>
      </c>
      <c r="H36" s="587">
        <f t="shared" si="26"/>
        <v>8</v>
      </c>
      <c r="I36" s="587">
        <f t="shared" si="27"/>
        <v>8</v>
      </c>
      <c r="J36" s="587">
        <f t="shared" si="28"/>
        <v>8</v>
      </c>
      <c r="K36" s="587">
        <f t="shared" si="29"/>
        <v>9</v>
      </c>
      <c r="L36" s="587">
        <f t="shared" si="30"/>
        <v>8</v>
      </c>
      <c r="M36" s="587">
        <f t="shared" si="31"/>
        <v>5</v>
      </c>
      <c r="N36" s="587">
        <f t="shared" si="32"/>
        <v>0</v>
      </c>
      <c r="O36" s="587">
        <f t="shared" si="33"/>
        <v>0</v>
      </c>
      <c r="P36" s="587">
        <f t="shared" si="34"/>
        <v>0</v>
      </c>
      <c r="Q36" s="587">
        <f t="shared" si="35"/>
        <v>0</v>
      </c>
      <c r="R36" s="587">
        <f t="shared" si="36"/>
        <v>0</v>
      </c>
      <c r="S36" s="587">
        <f t="shared" si="37"/>
        <v>0</v>
      </c>
      <c r="T36" s="97">
        <f t="shared" si="38"/>
        <v>54</v>
      </c>
    </row>
    <row r="37" spans="1:20" ht="18.2" customHeight="1" x14ac:dyDescent="0.25">
      <c r="A37" s="594">
        <v>185</v>
      </c>
      <c r="B37" s="314">
        <v>1059</v>
      </c>
      <c r="C37" s="84" t="str">
        <f t="shared" si="21"/>
        <v xml:space="preserve"> Ross L. Gray School</v>
      </c>
      <c r="D37" s="600" t="str">
        <f t="shared" si="22"/>
        <v>Sprague</v>
      </c>
      <c r="E37" s="587">
        <f t="shared" si="23"/>
        <v>0</v>
      </c>
      <c r="F37" s="587">
        <f t="shared" si="24"/>
        <v>0</v>
      </c>
      <c r="G37" s="587">
        <f t="shared" si="25"/>
        <v>10</v>
      </c>
      <c r="H37" s="587">
        <f t="shared" si="26"/>
        <v>7</v>
      </c>
      <c r="I37" s="587">
        <f t="shared" si="27"/>
        <v>8</v>
      </c>
      <c r="J37" s="587">
        <f t="shared" si="28"/>
        <v>12</v>
      </c>
      <c r="K37" s="587">
        <f t="shared" si="29"/>
        <v>8</v>
      </c>
      <c r="L37" s="587">
        <f t="shared" si="30"/>
        <v>9</v>
      </c>
      <c r="M37" s="587">
        <f t="shared" si="31"/>
        <v>9</v>
      </c>
      <c r="N37" s="587">
        <f t="shared" si="32"/>
        <v>12</v>
      </c>
      <c r="O37" s="587">
        <f t="shared" si="33"/>
        <v>9</v>
      </c>
      <c r="P37" s="587">
        <f t="shared" si="34"/>
        <v>7</v>
      </c>
      <c r="Q37" s="587">
        <f t="shared" si="35"/>
        <v>12</v>
      </c>
      <c r="R37" s="587">
        <f t="shared" si="36"/>
        <v>9</v>
      </c>
      <c r="S37" s="587">
        <f t="shared" si="37"/>
        <v>11</v>
      </c>
      <c r="T37" s="97">
        <f t="shared" si="38"/>
        <v>123</v>
      </c>
    </row>
    <row r="38" spans="1:20" ht="18.2" customHeight="1" x14ac:dyDescent="0.25">
      <c r="A38" s="594">
        <v>185</v>
      </c>
      <c r="B38" s="598">
        <v>1551</v>
      </c>
      <c r="C38" s="84" t="str">
        <f t="shared" si="21"/>
        <v xml:space="preserve"> Shevchenko School</v>
      </c>
      <c r="D38" s="600" t="str">
        <f t="shared" si="22"/>
        <v>Vita</v>
      </c>
      <c r="E38" s="587">
        <f t="shared" si="23"/>
        <v>0</v>
      </c>
      <c r="F38" s="587">
        <f t="shared" si="24"/>
        <v>0</v>
      </c>
      <c r="G38" s="587">
        <f t="shared" si="25"/>
        <v>19</v>
      </c>
      <c r="H38" s="587">
        <f t="shared" si="26"/>
        <v>21</v>
      </c>
      <c r="I38" s="587">
        <f t="shared" si="27"/>
        <v>21</v>
      </c>
      <c r="J38" s="587">
        <f t="shared" si="28"/>
        <v>26</v>
      </c>
      <c r="K38" s="587">
        <f t="shared" si="29"/>
        <v>26</v>
      </c>
      <c r="L38" s="587">
        <f t="shared" si="30"/>
        <v>28</v>
      </c>
      <c r="M38" s="587">
        <f t="shared" si="31"/>
        <v>16</v>
      </c>
      <c r="N38" s="587">
        <f t="shared" si="32"/>
        <v>33</v>
      </c>
      <c r="O38" s="587">
        <f t="shared" si="33"/>
        <v>27</v>
      </c>
      <c r="P38" s="587">
        <f t="shared" si="34"/>
        <v>20</v>
      </c>
      <c r="Q38" s="587">
        <f t="shared" si="35"/>
        <v>32</v>
      </c>
      <c r="R38" s="587">
        <f t="shared" si="36"/>
        <v>21</v>
      </c>
      <c r="S38" s="587">
        <f t="shared" si="37"/>
        <v>18</v>
      </c>
      <c r="T38" s="97">
        <f t="shared" si="38"/>
        <v>308</v>
      </c>
    </row>
    <row r="39" spans="1:20" ht="18.2" customHeight="1" x14ac:dyDescent="0.25">
      <c r="A39" s="594">
        <v>185</v>
      </c>
      <c r="B39" s="598">
        <v>1778</v>
      </c>
      <c r="C39" s="84" t="str">
        <f t="shared" si="21"/>
        <v xml:space="preserve"> W. C. Miller Collegiate</v>
      </c>
      <c r="D39" s="600" t="str">
        <f t="shared" si="22"/>
        <v>Altona</v>
      </c>
      <c r="E39" s="587">
        <f t="shared" si="23"/>
        <v>0</v>
      </c>
      <c r="F39" s="587">
        <f t="shared" si="24"/>
        <v>0</v>
      </c>
      <c r="G39" s="587">
        <f t="shared" si="25"/>
        <v>0</v>
      </c>
      <c r="H39" s="587">
        <f t="shared" si="26"/>
        <v>0</v>
      </c>
      <c r="I39" s="587">
        <f t="shared" si="27"/>
        <v>0</v>
      </c>
      <c r="J39" s="587">
        <f t="shared" si="28"/>
        <v>0</v>
      </c>
      <c r="K39" s="587">
        <f t="shared" si="29"/>
        <v>0</v>
      </c>
      <c r="L39" s="587">
        <f t="shared" si="30"/>
        <v>0</v>
      </c>
      <c r="M39" s="587">
        <f t="shared" si="31"/>
        <v>0</v>
      </c>
      <c r="N39" s="587">
        <f t="shared" si="32"/>
        <v>0</v>
      </c>
      <c r="O39" s="587">
        <f t="shared" si="33"/>
        <v>0</v>
      </c>
      <c r="P39" s="587">
        <f t="shared" si="34"/>
        <v>104</v>
      </c>
      <c r="Q39" s="587">
        <f t="shared" si="35"/>
        <v>106</v>
      </c>
      <c r="R39" s="587">
        <f t="shared" si="36"/>
        <v>125</v>
      </c>
      <c r="S39" s="587">
        <f t="shared" si="37"/>
        <v>103</v>
      </c>
      <c r="T39" s="97">
        <f t="shared" si="38"/>
        <v>438</v>
      </c>
    </row>
    <row r="40" spans="1:20" s="20" customFormat="1" ht="20.05" customHeight="1" x14ac:dyDescent="0.25">
      <c r="A40" s="596"/>
      <c r="B40" s="602"/>
      <c r="C40" s="127" t="s">
        <v>261</v>
      </c>
      <c r="D40" s="127" t="str">
        <f>CONCATENATE(VLOOKUP(A39,DIVISIONS,19)," SCHOOLS")</f>
        <v>16 SCHOOLS</v>
      </c>
      <c r="E40" s="95">
        <f t="shared" ref="E40:T40" si="39">SUM(E24:E39)</f>
        <v>0</v>
      </c>
      <c r="F40" s="95">
        <f t="shared" si="39"/>
        <v>0</v>
      </c>
      <c r="G40" s="95">
        <f t="shared" si="39"/>
        <v>127</v>
      </c>
      <c r="H40" s="95">
        <f t="shared" si="39"/>
        <v>145</v>
      </c>
      <c r="I40" s="95">
        <f t="shared" si="39"/>
        <v>141</v>
      </c>
      <c r="J40" s="95">
        <f t="shared" si="39"/>
        <v>146</v>
      </c>
      <c r="K40" s="95">
        <f t="shared" si="39"/>
        <v>169</v>
      </c>
      <c r="L40" s="95">
        <f t="shared" si="39"/>
        <v>182</v>
      </c>
      <c r="M40" s="95">
        <f t="shared" si="39"/>
        <v>156</v>
      </c>
      <c r="N40" s="95">
        <f t="shared" si="39"/>
        <v>172</v>
      </c>
      <c r="O40" s="95">
        <f t="shared" si="39"/>
        <v>200</v>
      </c>
      <c r="P40" s="95">
        <f t="shared" si="39"/>
        <v>176</v>
      </c>
      <c r="Q40" s="95">
        <f t="shared" si="39"/>
        <v>195</v>
      </c>
      <c r="R40" s="95">
        <f t="shared" si="39"/>
        <v>197</v>
      </c>
      <c r="S40" s="95">
        <f t="shared" si="39"/>
        <v>168</v>
      </c>
      <c r="T40" s="95">
        <f t="shared" si="39"/>
        <v>2174</v>
      </c>
    </row>
    <row r="41" spans="1:20" s="20" customFormat="1" ht="20.05" customHeight="1" x14ac:dyDescent="0.25">
      <c r="A41" s="596"/>
      <c r="B41" s="602"/>
      <c r="C41" s="146" t="s">
        <v>276</v>
      </c>
      <c r="D41" s="137"/>
      <c r="E41" s="138"/>
      <c r="F41" s="138"/>
      <c r="G41" s="138"/>
      <c r="H41" s="138"/>
      <c r="I41" s="138"/>
      <c r="J41" s="138"/>
      <c r="K41" s="138"/>
      <c r="L41" s="138"/>
      <c r="M41" s="138"/>
      <c r="N41" s="138"/>
      <c r="O41" s="138"/>
      <c r="P41" s="138"/>
      <c r="Q41" s="138"/>
      <c r="R41" s="138"/>
      <c r="S41" s="138"/>
      <c r="T41" s="138"/>
    </row>
  </sheetData>
  <mergeCells count="4">
    <mergeCell ref="C1:T1"/>
    <mergeCell ref="C4:T4"/>
    <mergeCell ref="C22:T22"/>
    <mergeCell ref="C2:T2"/>
  </mergeCells>
  <phoneticPr fontId="11" type="noConversion"/>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Narrow,Regular"&amp;12- 7 -</oddFooter>
  </headerFooter>
  <colBreaks count="1" manualBreakCount="1">
    <brk id="2" min="2" max="836"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rgb="FFE2FBFE"/>
    <pageSetUpPr autoPageBreaks="0"/>
  </sheetPr>
  <dimension ref="A1:V31"/>
  <sheetViews>
    <sheetView showGridLines="0" showZeros="0" topLeftCell="C1" zoomScale="82" zoomScaleNormal="82" workbookViewId="0">
      <selection sqref="A1:B1"/>
    </sheetView>
  </sheetViews>
  <sheetFormatPr defaultColWidth="9.125" defaultRowHeight="13.6" x14ac:dyDescent="0.25"/>
  <cols>
    <col min="1" max="1" width="6.75" style="33" hidden="1" customWidth="1"/>
    <col min="2" max="2" width="6.75" style="34" hidden="1" customWidth="1"/>
    <col min="3" max="3" width="43.75" style="33" customWidth="1"/>
    <col min="4" max="4" width="19.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119</v>
      </c>
      <c r="B4" s="604"/>
      <c r="C4" s="771" t="str">
        <f>CONCATENATE(" ",UPPER(VLOOKUP(A4,DIVISIONS,2))," SCHOOL DIVISION")</f>
        <v xml:space="preserve"> BRANDON SCHOOL DIVISION</v>
      </c>
      <c r="D4" s="772"/>
      <c r="E4" s="772"/>
      <c r="F4" s="772"/>
      <c r="G4" s="772"/>
      <c r="H4" s="772"/>
      <c r="I4" s="772"/>
      <c r="J4" s="772"/>
      <c r="K4" s="772"/>
      <c r="L4" s="772"/>
      <c r="M4" s="772"/>
      <c r="N4" s="772"/>
      <c r="O4" s="772"/>
      <c r="P4" s="772"/>
      <c r="Q4" s="772"/>
      <c r="R4" s="772"/>
      <c r="S4" s="772"/>
      <c r="T4" s="773"/>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20.05" customHeight="1" x14ac:dyDescent="0.25">
      <c r="A6" s="594">
        <v>119</v>
      </c>
      <c r="B6" s="598">
        <v>1901</v>
      </c>
      <c r="C6" s="84" t="str">
        <f t="shared" ref="C6:C29" si="0">VLOOKUP(B6,Schools,2)</f>
        <v xml:space="preserve"> Alexander School</v>
      </c>
      <c r="D6" s="600" t="str">
        <f t="shared" ref="D6:D29" si="1">IF(VLOOKUP($B6,TYPE,3)=5,CONCATENATE(VLOOKUP($B6,PublicAdd,6)," ¹"),VLOOKUP($B6,PublicAdd,6))</f>
        <v>Alexander</v>
      </c>
      <c r="E6" s="587">
        <f t="shared" ref="E6:E29" si="2">IF($B6="","",VLOOKUP($B6,Schools,22))</f>
        <v>0</v>
      </c>
      <c r="F6" s="587">
        <f t="shared" ref="F6:F29" si="3">IF($B6="","",VLOOKUP($B6,Schools,5))</f>
        <v>0</v>
      </c>
      <c r="G6" s="587">
        <f t="shared" ref="G6:G29" si="4">IF($B6="","",VLOOKUP($B6,Schools,6))</f>
        <v>8</v>
      </c>
      <c r="H6" s="587">
        <f t="shared" ref="H6:H29" si="5">IF($B6="","",VLOOKUP($B6,Schools,7))</f>
        <v>12</v>
      </c>
      <c r="I6" s="587">
        <f t="shared" ref="I6:I29" si="6">IF($B6="","",VLOOKUP($B6,Schools,8))</f>
        <v>8</v>
      </c>
      <c r="J6" s="587">
        <f t="shared" ref="J6:J29" si="7">IF($B6="","",VLOOKUP($B6,Schools,9))</f>
        <v>11</v>
      </c>
      <c r="K6" s="587">
        <f t="shared" ref="K6:K29" si="8">IF($B6="","",VLOOKUP($B6,Schools,10))</f>
        <v>15</v>
      </c>
      <c r="L6" s="587">
        <f t="shared" ref="L6:L29" si="9">IF($B6="","",VLOOKUP($B6,Schools,11))</f>
        <v>10</v>
      </c>
      <c r="M6" s="587">
        <f t="shared" ref="M6:M29" si="10">IF($B6="","",VLOOKUP($B6,Schools,12))</f>
        <v>13</v>
      </c>
      <c r="N6" s="587">
        <f t="shared" ref="N6:N29" si="11">IF($B6="","",VLOOKUP($B6,Schools,13))</f>
        <v>12</v>
      </c>
      <c r="O6" s="587">
        <f t="shared" ref="O6:O29" si="12">IF($B6="","",VLOOKUP($B6,Schools,14))</f>
        <v>10</v>
      </c>
      <c r="P6" s="587">
        <f t="shared" ref="P6:P29" si="13">IF($B6="","",VLOOKUP($B6,Schools,15))</f>
        <v>0</v>
      </c>
      <c r="Q6" s="587">
        <f t="shared" ref="Q6:Q29" si="14">IF($B6="","",VLOOKUP($B6,Schools,16))</f>
        <v>0</v>
      </c>
      <c r="R6" s="587">
        <f t="shared" ref="R6:R29" si="15">IF($B6="","",VLOOKUP($B6,Schools,17))</f>
        <v>0</v>
      </c>
      <c r="S6" s="587">
        <f t="shared" ref="S6:S29" si="16">IF($B6="","",VLOOKUP($B6,Schools,18))</f>
        <v>0</v>
      </c>
      <c r="T6" s="97">
        <f t="shared" ref="T6:T29" si="17">SUM(E6:S6)</f>
        <v>99</v>
      </c>
      <c r="U6" s="575"/>
      <c r="V6" s="575"/>
    </row>
    <row r="7" spans="1:22" ht="20.05" customHeight="1" x14ac:dyDescent="0.25">
      <c r="A7" s="594">
        <v>119</v>
      </c>
      <c r="B7" s="598">
        <v>1325</v>
      </c>
      <c r="C7" s="84" t="str">
        <f t="shared" si="0"/>
        <v xml:space="preserve"> Betty Gibson School</v>
      </c>
      <c r="D7" s="600" t="str">
        <f t="shared" si="1"/>
        <v>Brandon</v>
      </c>
      <c r="E7" s="587">
        <f t="shared" si="2"/>
        <v>0</v>
      </c>
      <c r="F7" s="587">
        <f t="shared" si="3"/>
        <v>0</v>
      </c>
      <c r="G7" s="587">
        <f t="shared" si="4"/>
        <v>30</v>
      </c>
      <c r="H7" s="587">
        <f t="shared" si="5"/>
        <v>44</v>
      </c>
      <c r="I7" s="587">
        <f t="shared" si="6"/>
        <v>33</v>
      </c>
      <c r="J7" s="587">
        <f t="shared" si="7"/>
        <v>44</v>
      </c>
      <c r="K7" s="587">
        <f t="shared" si="8"/>
        <v>39</v>
      </c>
      <c r="L7" s="587">
        <f t="shared" si="9"/>
        <v>46</v>
      </c>
      <c r="M7" s="587">
        <f t="shared" si="10"/>
        <v>42</v>
      </c>
      <c r="N7" s="587">
        <f t="shared" si="11"/>
        <v>37</v>
      </c>
      <c r="O7" s="587">
        <f t="shared" si="12"/>
        <v>43</v>
      </c>
      <c r="P7" s="587">
        <f t="shared" si="13"/>
        <v>0</v>
      </c>
      <c r="Q7" s="587">
        <f t="shared" si="14"/>
        <v>0</v>
      </c>
      <c r="R7" s="587">
        <f t="shared" si="15"/>
        <v>0</v>
      </c>
      <c r="S7" s="587">
        <f t="shared" si="16"/>
        <v>0</v>
      </c>
      <c r="T7" s="97">
        <f t="shared" si="17"/>
        <v>358</v>
      </c>
      <c r="U7" s="575"/>
      <c r="V7" s="575"/>
    </row>
    <row r="8" spans="1:22" ht="20.05" customHeight="1" x14ac:dyDescent="0.25">
      <c r="A8" s="594">
        <v>119</v>
      </c>
      <c r="B8" s="598">
        <v>1302</v>
      </c>
      <c r="C8" s="84" t="str">
        <f t="shared" si="0"/>
        <v xml:space="preserve"> Crocus Plains Regional Secondary School</v>
      </c>
      <c r="D8" s="600" t="str">
        <f t="shared" si="1"/>
        <v>Brandon</v>
      </c>
      <c r="E8" s="587">
        <f t="shared" si="2"/>
        <v>0</v>
      </c>
      <c r="F8" s="587">
        <f t="shared" si="3"/>
        <v>0</v>
      </c>
      <c r="G8" s="587">
        <f t="shared" si="4"/>
        <v>0</v>
      </c>
      <c r="H8" s="587">
        <f t="shared" si="5"/>
        <v>0</v>
      </c>
      <c r="I8" s="587">
        <f t="shared" si="6"/>
        <v>0</v>
      </c>
      <c r="J8" s="587">
        <f t="shared" si="7"/>
        <v>0</v>
      </c>
      <c r="K8" s="587">
        <f t="shared" si="8"/>
        <v>0</v>
      </c>
      <c r="L8" s="587">
        <f t="shared" si="9"/>
        <v>0</v>
      </c>
      <c r="M8" s="587">
        <f t="shared" si="10"/>
        <v>0</v>
      </c>
      <c r="N8" s="587">
        <f t="shared" si="11"/>
        <v>0</v>
      </c>
      <c r="O8" s="587">
        <f t="shared" si="12"/>
        <v>0</v>
      </c>
      <c r="P8" s="587">
        <f t="shared" si="13"/>
        <v>327</v>
      </c>
      <c r="Q8" s="587">
        <f t="shared" si="14"/>
        <v>313</v>
      </c>
      <c r="R8" s="587">
        <f t="shared" si="15"/>
        <v>342</v>
      </c>
      <c r="S8" s="587">
        <f t="shared" si="16"/>
        <v>313</v>
      </c>
      <c r="T8" s="97">
        <f t="shared" si="17"/>
        <v>1295</v>
      </c>
      <c r="U8" s="575"/>
      <c r="V8" s="575"/>
    </row>
    <row r="9" spans="1:22" ht="20.05" customHeight="1" x14ac:dyDescent="0.25">
      <c r="A9" s="594">
        <v>119</v>
      </c>
      <c r="B9" s="598">
        <v>1371</v>
      </c>
      <c r="C9" s="84" t="str">
        <f t="shared" si="0"/>
        <v xml:space="preserve"> Earl Oxford School</v>
      </c>
      <c r="D9" s="600" t="str">
        <f t="shared" si="1"/>
        <v>Brandon</v>
      </c>
      <c r="E9" s="587">
        <f t="shared" si="2"/>
        <v>0</v>
      </c>
      <c r="F9" s="587">
        <f t="shared" si="3"/>
        <v>0</v>
      </c>
      <c r="G9" s="587">
        <f t="shared" si="4"/>
        <v>32</v>
      </c>
      <c r="H9" s="587">
        <f t="shared" si="5"/>
        <v>47</v>
      </c>
      <c r="I9" s="587">
        <f t="shared" si="6"/>
        <v>37</v>
      </c>
      <c r="J9" s="587">
        <f t="shared" si="7"/>
        <v>54</v>
      </c>
      <c r="K9" s="587">
        <f t="shared" si="8"/>
        <v>47</v>
      </c>
      <c r="L9" s="587">
        <f t="shared" si="9"/>
        <v>45</v>
      </c>
      <c r="M9" s="587">
        <f t="shared" si="10"/>
        <v>48</v>
      </c>
      <c r="N9" s="587">
        <f t="shared" si="11"/>
        <v>44</v>
      </c>
      <c r="O9" s="587">
        <f t="shared" si="12"/>
        <v>53</v>
      </c>
      <c r="P9" s="587">
        <f t="shared" si="13"/>
        <v>0</v>
      </c>
      <c r="Q9" s="587">
        <f t="shared" si="14"/>
        <v>0</v>
      </c>
      <c r="R9" s="587">
        <f t="shared" si="15"/>
        <v>0</v>
      </c>
      <c r="S9" s="587">
        <f t="shared" si="16"/>
        <v>0</v>
      </c>
      <c r="T9" s="97">
        <f t="shared" si="17"/>
        <v>407</v>
      </c>
      <c r="U9" s="575"/>
      <c r="V9" s="575"/>
    </row>
    <row r="10" spans="1:22" ht="20.05" customHeight="1" x14ac:dyDescent="0.25">
      <c r="A10" s="594">
        <v>119</v>
      </c>
      <c r="B10" s="598">
        <v>1449</v>
      </c>
      <c r="C10" s="84" t="str">
        <f t="shared" ref="C10" si="18">VLOOKUP(B10,Schools,2)</f>
        <v xml:space="preserve"> École Harrison</v>
      </c>
      <c r="D10" s="600" t="str">
        <f t="shared" si="1"/>
        <v>Brandon</v>
      </c>
      <c r="E10" s="587">
        <f t="shared" si="2"/>
        <v>0</v>
      </c>
      <c r="F10" s="587">
        <f t="shared" si="3"/>
        <v>0</v>
      </c>
      <c r="G10" s="587">
        <f t="shared" si="4"/>
        <v>36</v>
      </c>
      <c r="H10" s="587">
        <f t="shared" si="5"/>
        <v>40</v>
      </c>
      <c r="I10" s="587">
        <f t="shared" si="6"/>
        <v>42</v>
      </c>
      <c r="J10" s="587">
        <f t="shared" si="7"/>
        <v>40</v>
      </c>
      <c r="K10" s="587">
        <f t="shared" si="8"/>
        <v>37</v>
      </c>
      <c r="L10" s="587">
        <f t="shared" si="9"/>
        <v>38</v>
      </c>
      <c r="M10" s="587">
        <f t="shared" si="10"/>
        <v>35</v>
      </c>
      <c r="N10" s="587">
        <f t="shared" si="11"/>
        <v>36</v>
      </c>
      <c r="O10" s="587">
        <f t="shared" si="12"/>
        <v>33</v>
      </c>
      <c r="P10" s="587">
        <f t="shared" si="13"/>
        <v>0</v>
      </c>
      <c r="Q10" s="587">
        <f t="shared" si="14"/>
        <v>0</v>
      </c>
      <c r="R10" s="587">
        <f t="shared" si="15"/>
        <v>0</v>
      </c>
      <c r="S10" s="587">
        <f t="shared" si="16"/>
        <v>0</v>
      </c>
      <c r="T10" s="97">
        <f t="shared" ref="T10" si="19">SUM(E10:S10)</f>
        <v>337</v>
      </c>
      <c r="U10" s="575"/>
      <c r="V10" s="575"/>
    </row>
    <row r="11" spans="1:22" ht="20.05" customHeight="1" x14ac:dyDescent="0.25">
      <c r="A11" s="594">
        <v>119</v>
      </c>
      <c r="B11" s="314">
        <v>1007</v>
      </c>
      <c r="C11" s="84" t="str">
        <f t="shared" si="0"/>
        <v xml:space="preserve"> George Fitton School</v>
      </c>
      <c r="D11" s="600" t="str">
        <f t="shared" si="1"/>
        <v>Brandon</v>
      </c>
      <c r="E11" s="587">
        <f t="shared" si="2"/>
        <v>0</v>
      </c>
      <c r="F11" s="587">
        <f t="shared" si="3"/>
        <v>0</v>
      </c>
      <c r="G11" s="587">
        <f t="shared" si="4"/>
        <v>43</v>
      </c>
      <c r="H11" s="587">
        <f t="shared" si="5"/>
        <v>43</v>
      </c>
      <c r="I11" s="587">
        <f t="shared" si="6"/>
        <v>46</v>
      </c>
      <c r="J11" s="587">
        <f t="shared" si="7"/>
        <v>54</v>
      </c>
      <c r="K11" s="587">
        <f t="shared" si="8"/>
        <v>42</v>
      </c>
      <c r="L11" s="587">
        <f t="shared" si="9"/>
        <v>49</v>
      </c>
      <c r="M11" s="587">
        <f t="shared" si="10"/>
        <v>40</v>
      </c>
      <c r="N11" s="587">
        <f t="shared" si="11"/>
        <v>36</v>
      </c>
      <c r="O11" s="587">
        <f t="shared" si="12"/>
        <v>51</v>
      </c>
      <c r="P11" s="587">
        <f t="shared" si="13"/>
        <v>0</v>
      </c>
      <c r="Q11" s="587">
        <f t="shared" si="14"/>
        <v>0</v>
      </c>
      <c r="R11" s="587">
        <f t="shared" si="15"/>
        <v>0</v>
      </c>
      <c r="S11" s="587">
        <f t="shared" si="16"/>
        <v>0</v>
      </c>
      <c r="T11" s="97">
        <f t="shared" si="17"/>
        <v>404</v>
      </c>
      <c r="U11" s="575"/>
      <c r="V11" s="575"/>
    </row>
    <row r="12" spans="1:22" ht="20.05" customHeight="1" x14ac:dyDescent="0.25">
      <c r="A12" s="594">
        <v>119</v>
      </c>
      <c r="B12" s="598">
        <v>1112</v>
      </c>
      <c r="C12" s="84" t="str">
        <f t="shared" si="0"/>
        <v xml:space="preserve"> Green Acres School</v>
      </c>
      <c r="D12" s="600" t="str">
        <f t="shared" si="1"/>
        <v>Brandon</v>
      </c>
      <c r="E12" s="587">
        <f t="shared" si="2"/>
        <v>0</v>
      </c>
      <c r="F12" s="587">
        <f t="shared" si="3"/>
        <v>0</v>
      </c>
      <c r="G12" s="587">
        <f t="shared" si="4"/>
        <v>19</v>
      </c>
      <c r="H12" s="587">
        <f t="shared" si="5"/>
        <v>24</v>
      </c>
      <c r="I12" s="587">
        <f t="shared" si="6"/>
        <v>24</v>
      </c>
      <c r="J12" s="587">
        <f t="shared" si="7"/>
        <v>21</v>
      </c>
      <c r="K12" s="587">
        <f t="shared" si="8"/>
        <v>32</v>
      </c>
      <c r="L12" s="587">
        <f t="shared" si="9"/>
        <v>34</v>
      </c>
      <c r="M12" s="587">
        <f t="shared" si="10"/>
        <v>31</v>
      </c>
      <c r="N12" s="587">
        <f t="shared" si="11"/>
        <v>24</v>
      </c>
      <c r="O12" s="587">
        <f t="shared" si="12"/>
        <v>26</v>
      </c>
      <c r="P12" s="587">
        <f t="shared" si="13"/>
        <v>0</v>
      </c>
      <c r="Q12" s="587">
        <f t="shared" si="14"/>
        <v>0</v>
      </c>
      <c r="R12" s="587">
        <f t="shared" si="15"/>
        <v>0</v>
      </c>
      <c r="S12" s="587">
        <f t="shared" si="16"/>
        <v>0</v>
      </c>
      <c r="T12" s="97">
        <f t="shared" si="17"/>
        <v>235</v>
      </c>
      <c r="U12" s="575"/>
      <c r="V12" s="575"/>
    </row>
    <row r="13" spans="1:22" ht="20.05" customHeight="1" x14ac:dyDescent="0.25">
      <c r="A13" s="594">
        <v>119</v>
      </c>
      <c r="B13" s="598">
        <v>1270</v>
      </c>
      <c r="C13" s="84" t="str">
        <f t="shared" si="0"/>
        <v xml:space="preserve"> J. R. Reid School</v>
      </c>
      <c r="D13" s="600" t="str">
        <f t="shared" si="1"/>
        <v>Brandon</v>
      </c>
      <c r="E13" s="587">
        <f t="shared" si="2"/>
        <v>0</v>
      </c>
      <c r="F13" s="587">
        <f t="shared" si="3"/>
        <v>0</v>
      </c>
      <c r="G13" s="587">
        <f t="shared" si="4"/>
        <v>27</v>
      </c>
      <c r="H13" s="587">
        <f t="shared" si="5"/>
        <v>24</v>
      </c>
      <c r="I13" s="587">
        <f t="shared" si="6"/>
        <v>28</v>
      </c>
      <c r="J13" s="587">
        <f t="shared" si="7"/>
        <v>25</v>
      </c>
      <c r="K13" s="587">
        <f t="shared" si="8"/>
        <v>36</v>
      </c>
      <c r="L13" s="587">
        <f t="shared" si="9"/>
        <v>24</v>
      </c>
      <c r="M13" s="587">
        <f t="shared" si="10"/>
        <v>32</v>
      </c>
      <c r="N13" s="587">
        <f t="shared" si="11"/>
        <v>26</v>
      </c>
      <c r="O13" s="587">
        <f t="shared" si="12"/>
        <v>35</v>
      </c>
      <c r="P13" s="587">
        <f t="shared" si="13"/>
        <v>0</v>
      </c>
      <c r="Q13" s="587">
        <f t="shared" si="14"/>
        <v>0</v>
      </c>
      <c r="R13" s="587">
        <f t="shared" si="15"/>
        <v>0</v>
      </c>
      <c r="S13" s="587">
        <f t="shared" si="16"/>
        <v>0</v>
      </c>
      <c r="T13" s="97">
        <f t="shared" si="17"/>
        <v>257</v>
      </c>
      <c r="U13" s="575"/>
      <c r="V13" s="575"/>
    </row>
    <row r="14" spans="1:22" ht="20.05" customHeight="1" x14ac:dyDescent="0.25">
      <c r="A14" s="594">
        <v>119</v>
      </c>
      <c r="B14" s="598">
        <v>1660</v>
      </c>
      <c r="C14" s="84" t="str">
        <f t="shared" si="0"/>
        <v xml:space="preserve"> King George School</v>
      </c>
      <c r="D14" s="600" t="str">
        <f t="shared" si="1"/>
        <v>Brandon</v>
      </c>
      <c r="E14" s="587">
        <f t="shared" si="2"/>
        <v>0</v>
      </c>
      <c r="F14" s="587">
        <f t="shared" si="3"/>
        <v>0</v>
      </c>
      <c r="G14" s="587">
        <f t="shared" si="4"/>
        <v>27</v>
      </c>
      <c r="H14" s="587">
        <f t="shared" si="5"/>
        <v>23</v>
      </c>
      <c r="I14" s="587">
        <f t="shared" si="6"/>
        <v>26</v>
      </c>
      <c r="J14" s="587">
        <f t="shared" si="7"/>
        <v>16</v>
      </c>
      <c r="K14" s="587">
        <f t="shared" si="8"/>
        <v>25</v>
      </c>
      <c r="L14" s="587">
        <f t="shared" si="9"/>
        <v>29</v>
      </c>
      <c r="M14" s="587">
        <f t="shared" si="10"/>
        <v>27</v>
      </c>
      <c r="N14" s="587">
        <f t="shared" si="11"/>
        <v>28</v>
      </c>
      <c r="O14" s="587">
        <f t="shared" si="12"/>
        <v>42</v>
      </c>
      <c r="P14" s="587">
        <f t="shared" si="13"/>
        <v>0</v>
      </c>
      <c r="Q14" s="587">
        <f t="shared" si="14"/>
        <v>0</v>
      </c>
      <c r="R14" s="587">
        <f t="shared" si="15"/>
        <v>0</v>
      </c>
      <c r="S14" s="587">
        <f t="shared" si="16"/>
        <v>0</v>
      </c>
      <c r="T14" s="97">
        <f t="shared" si="17"/>
        <v>243</v>
      </c>
      <c r="U14" s="575"/>
      <c r="V14" s="575"/>
    </row>
    <row r="15" spans="1:22" ht="20.05" customHeight="1" x14ac:dyDescent="0.25">
      <c r="A15" s="594">
        <v>119</v>
      </c>
      <c r="B15" s="598">
        <v>1987</v>
      </c>
      <c r="C15" s="84" t="str">
        <f t="shared" si="0"/>
        <v xml:space="preserve"> Kirkcaldy Heights School</v>
      </c>
      <c r="D15" s="600" t="str">
        <f t="shared" si="1"/>
        <v>Brandon</v>
      </c>
      <c r="E15" s="587">
        <f t="shared" si="2"/>
        <v>0</v>
      </c>
      <c r="F15" s="587">
        <f t="shared" si="3"/>
        <v>0</v>
      </c>
      <c r="G15" s="587">
        <f t="shared" si="4"/>
        <v>36</v>
      </c>
      <c r="H15" s="587">
        <f t="shared" si="5"/>
        <v>39</v>
      </c>
      <c r="I15" s="587">
        <f t="shared" si="6"/>
        <v>65</v>
      </c>
      <c r="J15" s="587">
        <f t="shared" si="7"/>
        <v>43</v>
      </c>
      <c r="K15" s="587">
        <f t="shared" si="8"/>
        <v>55</v>
      </c>
      <c r="L15" s="587">
        <f t="shared" si="9"/>
        <v>62</v>
      </c>
      <c r="M15" s="587">
        <f t="shared" si="10"/>
        <v>55</v>
      </c>
      <c r="N15" s="587">
        <f t="shared" si="11"/>
        <v>60</v>
      </c>
      <c r="O15" s="587">
        <f t="shared" si="12"/>
        <v>51</v>
      </c>
      <c r="P15" s="587">
        <f t="shared" si="13"/>
        <v>0</v>
      </c>
      <c r="Q15" s="587">
        <f t="shared" si="14"/>
        <v>0</v>
      </c>
      <c r="R15" s="587">
        <f t="shared" si="15"/>
        <v>0</v>
      </c>
      <c r="S15" s="587">
        <f t="shared" si="16"/>
        <v>0</v>
      </c>
      <c r="T15" s="97">
        <f t="shared" si="17"/>
        <v>466</v>
      </c>
      <c r="U15" s="575"/>
      <c r="V15" s="575"/>
    </row>
    <row r="16" spans="1:22" ht="20.05" customHeight="1" x14ac:dyDescent="0.25">
      <c r="A16" s="594">
        <v>119</v>
      </c>
      <c r="B16" s="598">
        <v>1631</v>
      </c>
      <c r="C16" s="84" t="str">
        <f t="shared" si="0"/>
        <v xml:space="preserve"> Linden Lanes School</v>
      </c>
      <c r="D16" s="600" t="str">
        <f t="shared" si="1"/>
        <v>Brandon</v>
      </c>
      <c r="E16" s="587">
        <f t="shared" si="2"/>
        <v>0</v>
      </c>
      <c r="F16" s="587">
        <f t="shared" si="3"/>
        <v>0</v>
      </c>
      <c r="G16" s="587">
        <f t="shared" si="4"/>
        <v>46</v>
      </c>
      <c r="H16" s="587">
        <f t="shared" si="5"/>
        <v>41</v>
      </c>
      <c r="I16" s="587">
        <f t="shared" si="6"/>
        <v>56</v>
      </c>
      <c r="J16" s="587">
        <f t="shared" si="7"/>
        <v>60</v>
      </c>
      <c r="K16" s="587">
        <f t="shared" si="8"/>
        <v>54</v>
      </c>
      <c r="L16" s="587">
        <f t="shared" si="9"/>
        <v>58</v>
      </c>
      <c r="M16" s="587">
        <f t="shared" si="10"/>
        <v>56</v>
      </c>
      <c r="N16" s="587">
        <f t="shared" si="11"/>
        <v>50</v>
      </c>
      <c r="O16" s="587">
        <f t="shared" si="12"/>
        <v>65</v>
      </c>
      <c r="P16" s="587">
        <f t="shared" si="13"/>
        <v>0</v>
      </c>
      <c r="Q16" s="587">
        <f t="shared" si="14"/>
        <v>0</v>
      </c>
      <c r="R16" s="587">
        <f t="shared" si="15"/>
        <v>0</v>
      </c>
      <c r="S16" s="587">
        <f t="shared" si="16"/>
        <v>0</v>
      </c>
      <c r="T16" s="97">
        <f t="shared" si="17"/>
        <v>486</v>
      </c>
      <c r="U16" s="575"/>
      <c r="V16" s="575"/>
    </row>
    <row r="17" spans="1:22" ht="20.05" customHeight="1" x14ac:dyDescent="0.25">
      <c r="A17" s="594">
        <v>119</v>
      </c>
      <c r="B17" s="598">
        <v>2327</v>
      </c>
      <c r="C17" s="84" t="str">
        <f t="shared" ref="C17" si="20">VLOOKUP(B17,Schools,2)</f>
        <v xml:space="preserve"> Maryland Park School</v>
      </c>
      <c r="D17" s="600" t="str">
        <f t="shared" si="1"/>
        <v>Brandon</v>
      </c>
      <c r="E17" s="587">
        <f t="shared" si="2"/>
        <v>0</v>
      </c>
      <c r="F17" s="587">
        <f t="shared" si="3"/>
        <v>0</v>
      </c>
      <c r="G17" s="587">
        <f t="shared" si="4"/>
        <v>51</v>
      </c>
      <c r="H17" s="587">
        <f t="shared" si="5"/>
        <v>72</v>
      </c>
      <c r="I17" s="587">
        <f t="shared" si="6"/>
        <v>74</v>
      </c>
      <c r="J17" s="587">
        <f t="shared" si="7"/>
        <v>73</v>
      </c>
      <c r="K17" s="587">
        <f t="shared" si="8"/>
        <v>90</v>
      </c>
      <c r="L17" s="587">
        <f t="shared" si="9"/>
        <v>79</v>
      </c>
      <c r="M17" s="587">
        <f t="shared" si="10"/>
        <v>75</v>
      </c>
      <c r="N17" s="587">
        <f t="shared" si="11"/>
        <v>78</v>
      </c>
      <c r="O17" s="587">
        <f t="shared" si="12"/>
        <v>76</v>
      </c>
      <c r="P17" s="587">
        <f t="shared" si="13"/>
        <v>0</v>
      </c>
      <c r="Q17" s="587">
        <f t="shared" si="14"/>
        <v>0</v>
      </c>
      <c r="R17" s="587">
        <f t="shared" si="15"/>
        <v>0</v>
      </c>
      <c r="S17" s="587">
        <f t="shared" si="16"/>
        <v>0</v>
      </c>
      <c r="T17" s="97">
        <f t="shared" ref="T17" si="21">SUM(E17:S17)</f>
        <v>668</v>
      </c>
      <c r="U17" s="575"/>
      <c r="V17" s="575"/>
    </row>
    <row r="18" spans="1:22" ht="20.05" customHeight="1" x14ac:dyDescent="0.25">
      <c r="A18" s="594">
        <v>119</v>
      </c>
      <c r="B18" s="598">
        <v>1706</v>
      </c>
      <c r="C18" s="84" t="str">
        <f t="shared" si="0"/>
        <v xml:space="preserve"> Meadows School</v>
      </c>
      <c r="D18" s="600" t="str">
        <f t="shared" si="1"/>
        <v>Brandon</v>
      </c>
      <c r="E18" s="587">
        <f t="shared" si="2"/>
        <v>0</v>
      </c>
      <c r="F18" s="587">
        <f t="shared" si="3"/>
        <v>0</v>
      </c>
      <c r="G18" s="587">
        <f t="shared" si="4"/>
        <v>73</v>
      </c>
      <c r="H18" s="587">
        <f t="shared" si="5"/>
        <v>64</v>
      </c>
      <c r="I18" s="587">
        <f t="shared" si="6"/>
        <v>65</v>
      </c>
      <c r="J18" s="587">
        <f t="shared" si="7"/>
        <v>70</v>
      </c>
      <c r="K18" s="587">
        <f t="shared" si="8"/>
        <v>63</v>
      </c>
      <c r="L18" s="587">
        <f t="shared" si="9"/>
        <v>67</v>
      </c>
      <c r="M18" s="587">
        <f t="shared" si="10"/>
        <v>55</v>
      </c>
      <c r="N18" s="587">
        <f t="shared" si="11"/>
        <v>78</v>
      </c>
      <c r="O18" s="587">
        <f t="shared" si="12"/>
        <v>62</v>
      </c>
      <c r="P18" s="587">
        <f t="shared" si="13"/>
        <v>0</v>
      </c>
      <c r="Q18" s="587">
        <f t="shared" si="14"/>
        <v>0</v>
      </c>
      <c r="R18" s="587">
        <f t="shared" si="15"/>
        <v>0</v>
      </c>
      <c r="S18" s="587">
        <f t="shared" si="16"/>
        <v>0</v>
      </c>
      <c r="T18" s="97">
        <f t="shared" si="17"/>
        <v>597</v>
      </c>
      <c r="U18" s="575"/>
      <c r="V18" s="575"/>
    </row>
    <row r="19" spans="1:22" ht="20.05" customHeight="1" x14ac:dyDescent="0.25">
      <c r="A19" s="594">
        <v>119</v>
      </c>
      <c r="B19" s="598">
        <v>1758</v>
      </c>
      <c r="C19" s="84" t="str">
        <f t="shared" si="0"/>
        <v xml:space="preserve"> Neelin High</v>
      </c>
      <c r="D19" s="600" t="str">
        <f t="shared" si="1"/>
        <v>Brandon</v>
      </c>
      <c r="E19" s="587">
        <f t="shared" si="2"/>
        <v>29</v>
      </c>
      <c r="F19" s="587">
        <f t="shared" si="3"/>
        <v>0</v>
      </c>
      <c r="G19" s="587">
        <f t="shared" si="4"/>
        <v>0</v>
      </c>
      <c r="H19" s="587">
        <f t="shared" si="5"/>
        <v>0</v>
      </c>
      <c r="I19" s="587">
        <f t="shared" si="6"/>
        <v>0</v>
      </c>
      <c r="J19" s="587">
        <f t="shared" si="7"/>
        <v>0</v>
      </c>
      <c r="K19" s="587">
        <f t="shared" si="8"/>
        <v>0</v>
      </c>
      <c r="L19" s="587">
        <f t="shared" si="9"/>
        <v>0</v>
      </c>
      <c r="M19" s="587">
        <f t="shared" si="10"/>
        <v>0</v>
      </c>
      <c r="N19" s="587">
        <f t="shared" si="11"/>
        <v>0</v>
      </c>
      <c r="O19" s="587">
        <f t="shared" si="12"/>
        <v>0</v>
      </c>
      <c r="P19" s="587">
        <f t="shared" si="13"/>
        <v>141</v>
      </c>
      <c r="Q19" s="587">
        <f t="shared" si="14"/>
        <v>132</v>
      </c>
      <c r="R19" s="587">
        <f t="shared" si="15"/>
        <v>131</v>
      </c>
      <c r="S19" s="587">
        <f t="shared" si="16"/>
        <v>100</v>
      </c>
      <c r="T19" s="97">
        <f t="shared" si="17"/>
        <v>533</v>
      </c>
      <c r="U19" s="575"/>
      <c r="V19" s="575"/>
    </row>
    <row r="20" spans="1:22" ht="20.05" customHeight="1" x14ac:dyDescent="0.25">
      <c r="A20" s="594">
        <v>119</v>
      </c>
      <c r="B20" s="598">
        <v>1215</v>
      </c>
      <c r="C20" s="84" t="str">
        <f t="shared" si="0"/>
        <v xml:space="preserve"> New Era School</v>
      </c>
      <c r="D20" s="600" t="str">
        <f t="shared" si="1"/>
        <v>Brandon</v>
      </c>
      <c r="E20" s="587">
        <f t="shared" si="2"/>
        <v>0</v>
      </c>
      <c r="F20" s="587">
        <f t="shared" si="3"/>
        <v>0</v>
      </c>
      <c r="G20" s="587">
        <f t="shared" si="4"/>
        <v>40</v>
      </c>
      <c r="H20" s="587">
        <f t="shared" si="5"/>
        <v>50</v>
      </c>
      <c r="I20" s="587">
        <f t="shared" si="6"/>
        <v>58</v>
      </c>
      <c r="J20" s="587">
        <f t="shared" si="7"/>
        <v>60</v>
      </c>
      <c r="K20" s="587">
        <f t="shared" si="8"/>
        <v>55</v>
      </c>
      <c r="L20" s="587">
        <f t="shared" si="9"/>
        <v>58</v>
      </c>
      <c r="M20" s="587">
        <f t="shared" si="10"/>
        <v>59</v>
      </c>
      <c r="N20" s="587">
        <f t="shared" si="11"/>
        <v>65</v>
      </c>
      <c r="O20" s="587">
        <f t="shared" si="12"/>
        <v>53</v>
      </c>
      <c r="P20" s="587">
        <f t="shared" si="13"/>
        <v>0</v>
      </c>
      <c r="Q20" s="587">
        <f t="shared" si="14"/>
        <v>0</v>
      </c>
      <c r="R20" s="587">
        <f t="shared" si="15"/>
        <v>0</v>
      </c>
      <c r="S20" s="587">
        <f t="shared" si="16"/>
        <v>0</v>
      </c>
      <c r="T20" s="97">
        <f t="shared" si="17"/>
        <v>498</v>
      </c>
      <c r="U20" s="575"/>
      <c r="V20" s="575"/>
    </row>
    <row r="21" spans="1:22" ht="20.05" customHeight="1" x14ac:dyDescent="0.25">
      <c r="A21" s="594">
        <v>119</v>
      </c>
      <c r="B21" s="598">
        <v>1845</v>
      </c>
      <c r="C21" s="84" t="str">
        <f t="shared" si="0"/>
        <v xml:space="preserve"> O'Kelly School</v>
      </c>
      <c r="D21" s="600" t="str">
        <f t="shared" si="1"/>
        <v>Shilo</v>
      </c>
      <c r="E21" s="587">
        <f t="shared" si="2"/>
        <v>0</v>
      </c>
      <c r="F21" s="587">
        <f t="shared" si="3"/>
        <v>0</v>
      </c>
      <c r="G21" s="587">
        <f t="shared" si="4"/>
        <v>17</v>
      </c>
      <c r="H21" s="587">
        <f t="shared" si="5"/>
        <v>22</v>
      </c>
      <c r="I21" s="587">
        <f t="shared" si="6"/>
        <v>14</v>
      </c>
      <c r="J21" s="587">
        <f t="shared" si="7"/>
        <v>7</v>
      </c>
      <c r="K21" s="587">
        <f t="shared" si="8"/>
        <v>21</v>
      </c>
      <c r="L21" s="587">
        <f t="shared" si="9"/>
        <v>10</v>
      </c>
      <c r="M21" s="587">
        <f t="shared" si="10"/>
        <v>16</v>
      </c>
      <c r="N21" s="587">
        <f t="shared" si="11"/>
        <v>21</v>
      </c>
      <c r="O21" s="587">
        <f t="shared" si="12"/>
        <v>21</v>
      </c>
      <c r="P21" s="587">
        <f t="shared" si="13"/>
        <v>0</v>
      </c>
      <c r="Q21" s="587">
        <f t="shared" si="14"/>
        <v>0</v>
      </c>
      <c r="R21" s="587">
        <f t="shared" si="15"/>
        <v>0</v>
      </c>
      <c r="S21" s="587">
        <f t="shared" si="16"/>
        <v>0</v>
      </c>
      <c r="T21" s="97">
        <f t="shared" si="17"/>
        <v>149</v>
      </c>
      <c r="U21" s="575"/>
      <c r="V21" s="575"/>
    </row>
    <row r="22" spans="1:22" ht="20.05" customHeight="1" x14ac:dyDescent="0.25">
      <c r="A22" s="594">
        <v>119</v>
      </c>
      <c r="B22" s="598">
        <v>2321</v>
      </c>
      <c r="C22" s="84" t="str">
        <f t="shared" ref="C22" si="22">VLOOKUP(B22,Schools,2)</f>
        <v xml:space="preserve"> Prairie Hope High School</v>
      </c>
      <c r="D22" s="600" t="str">
        <f t="shared" si="1"/>
        <v>Brandon</v>
      </c>
      <c r="E22" s="587">
        <f t="shared" si="2"/>
        <v>0</v>
      </c>
      <c r="F22" s="587">
        <f t="shared" si="3"/>
        <v>0</v>
      </c>
      <c r="G22" s="587">
        <f t="shared" si="4"/>
        <v>0</v>
      </c>
      <c r="H22" s="587">
        <f t="shared" si="5"/>
        <v>0</v>
      </c>
      <c r="I22" s="587">
        <f t="shared" si="6"/>
        <v>0</v>
      </c>
      <c r="J22" s="587">
        <f t="shared" si="7"/>
        <v>0</v>
      </c>
      <c r="K22" s="587">
        <f t="shared" si="8"/>
        <v>0</v>
      </c>
      <c r="L22" s="587">
        <f t="shared" si="9"/>
        <v>0</v>
      </c>
      <c r="M22" s="587">
        <f t="shared" si="10"/>
        <v>0</v>
      </c>
      <c r="N22" s="587">
        <f t="shared" si="11"/>
        <v>0</v>
      </c>
      <c r="O22" s="587">
        <f t="shared" si="12"/>
        <v>0</v>
      </c>
      <c r="P22" s="587">
        <f t="shared" si="13"/>
        <v>0</v>
      </c>
      <c r="Q22" s="587">
        <f t="shared" si="14"/>
        <v>5</v>
      </c>
      <c r="R22" s="587">
        <f t="shared" si="15"/>
        <v>26</v>
      </c>
      <c r="S22" s="587">
        <f t="shared" si="16"/>
        <v>163</v>
      </c>
      <c r="T22" s="97">
        <f t="shared" ref="T22" si="23">SUM(E22:S22)</f>
        <v>194</v>
      </c>
      <c r="U22" s="575"/>
      <c r="V22" s="575"/>
    </row>
    <row r="23" spans="1:22" ht="20.05" customHeight="1" x14ac:dyDescent="0.25">
      <c r="A23" s="594">
        <v>119</v>
      </c>
      <c r="B23" s="598">
        <v>1604</v>
      </c>
      <c r="C23" s="84" t="str">
        <f t="shared" si="0"/>
        <v xml:space="preserve"> Riverheights School</v>
      </c>
      <c r="D23" s="600" t="str">
        <f t="shared" si="1"/>
        <v>Brandon</v>
      </c>
      <c r="E23" s="587">
        <f t="shared" si="2"/>
        <v>11</v>
      </c>
      <c r="F23" s="587">
        <f t="shared" si="3"/>
        <v>0</v>
      </c>
      <c r="G23" s="587">
        <f t="shared" si="4"/>
        <v>40</v>
      </c>
      <c r="H23" s="587">
        <f t="shared" si="5"/>
        <v>31</v>
      </c>
      <c r="I23" s="587">
        <f t="shared" si="6"/>
        <v>63</v>
      </c>
      <c r="J23" s="587">
        <f t="shared" si="7"/>
        <v>46</v>
      </c>
      <c r="K23" s="587">
        <f t="shared" si="8"/>
        <v>53</v>
      </c>
      <c r="L23" s="587">
        <f t="shared" si="9"/>
        <v>61</v>
      </c>
      <c r="M23" s="587">
        <f t="shared" si="10"/>
        <v>64</v>
      </c>
      <c r="N23" s="587">
        <f t="shared" si="11"/>
        <v>47</v>
      </c>
      <c r="O23" s="587">
        <f t="shared" si="12"/>
        <v>71</v>
      </c>
      <c r="P23" s="587">
        <f t="shared" si="13"/>
        <v>0</v>
      </c>
      <c r="Q23" s="587">
        <f t="shared" si="14"/>
        <v>0</v>
      </c>
      <c r="R23" s="587">
        <f t="shared" si="15"/>
        <v>0</v>
      </c>
      <c r="S23" s="587">
        <f t="shared" si="16"/>
        <v>0</v>
      </c>
      <c r="T23" s="97">
        <f t="shared" si="17"/>
        <v>487</v>
      </c>
      <c r="U23" s="575"/>
      <c r="V23" s="575"/>
    </row>
    <row r="24" spans="1:22" ht="20.05" customHeight="1" x14ac:dyDescent="0.25">
      <c r="A24" s="594">
        <v>119</v>
      </c>
      <c r="B24" s="598">
        <v>1603</v>
      </c>
      <c r="C24" s="84" t="str">
        <f t="shared" si="0"/>
        <v xml:space="preserve"> Riverview School</v>
      </c>
      <c r="D24" s="600" t="str">
        <f t="shared" si="1"/>
        <v>Brandon</v>
      </c>
      <c r="E24" s="587">
        <f t="shared" si="2"/>
        <v>0</v>
      </c>
      <c r="F24" s="587">
        <f t="shared" si="3"/>
        <v>0</v>
      </c>
      <c r="G24" s="587">
        <f t="shared" si="4"/>
        <v>17</v>
      </c>
      <c r="H24" s="587">
        <f t="shared" si="5"/>
        <v>24</v>
      </c>
      <c r="I24" s="587">
        <f t="shared" si="6"/>
        <v>21</v>
      </c>
      <c r="J24" s="587">
        <f t="shared" si="7"/>
        <v>13</v>
      </c>
      <c r="K24" s="587">
        <f t="shared" si="8"/>
        <v>26</v>
      </c>
      <c r="L24" s="587">
        <f t="shared" si="9"/>
        <v>15</v>
      </c>
      <c r="M24" s="587">
        <f t="shared" si="10"/>
        <v>19</v>
      </c>
      <c r="N24" s="587">
        <f t="shared" si="11"/>
        <v>15</v>
      </c>
      <c r="O24" s="587">
        <f t="shared" si="12"/>
        <v>0</v>
      </c>
      <c r="P24" s="587">
        <f t="shared" si="13"/>
        <v>0</v>
      </c>
      <c r="Q24" s="587">
        <f t="shared" si="14"/>
        <v>0</v>
      </c>
      <c r="R24" s="587">
        <f t="shared" si="15"/>
        <v>0</v>
      </c>
      <c r="S24" s="587">
        <f t="shared" si="16"/>
        <v>0</v>
      </c>
      <c r="T24" s="97">
        <f t="shared" si="17"/>
        <v>150</v>
      </c>
      <c r="U24" s="575"/>
      <c r="V24" s="575"/>
    </row>
    <row r="25" spans="1:22" ht="20.05" customHeight="1" x14ac:dyDescent="0.25">
      <c r="A25" s="594">
        <v>119</v>
      </c>
      <c r="B25" s="314">
        <v>1037</v>
      </c>
      <c r="C25" s="84" t="str">
        <f t="shared" si="0"/>
        <v xml:space="preserve"> Spring Valley Colony School</v>
      </c>
      <c r="D25" s="600" t="str">
        <f t="shared" si="1"/>
        <v>Brandon ¹</v>
      </c>
      <c r="E25" s="587">
        <f t="shared" si="2"/>
        <v>0</v>
      </c>
      <c r="F25" s="587">
        <f t="shared" si="3"/>
        <v>0</v>
      </c>
      <c r="G25" s="587">
        <f t="shared" si="4"/>
        <v>2</v>
      </c>
      <c r="H25" s="587">
        <f t="shared" si="5"/>
        <v>1</v>
      </c>
      <c r="I25" s="587">
        <f t="shared" si="6"/>
        <v>2</v>
      </c>
      <c r="J25" s="587">
        <f t="shared" si="7"/>
        <v>3</v>
      </c>
      <c r="K25" s="587">
        <f t="shared" si="8"/>
        <v>1</v>
      </c>
      <c r="L25" s="587">
        <f t="shared" si="9"/>
        <v>3</v>
      </c>
      <c r="M25" s="587">
        <f t="shared" si="10"/>
        <v>1</v>
      </c>
      <c r="N25" s="587">
        <f t="shared" si="11"/>
        <v>4</v>
      </c>
      <c r="O25" s="587">
        <f t="shared" si="12"/>
        <v>2</v>
      </c>
      <c r="P25" s="587">
        <f t="shared" si="13"/>
        <v>3</v>
      </c>
      <c r="Q25" s="587">
        <f t="shared" si="14"/>
        <v>2</v>
      </c>
      <c r="R25" s="587">
        <f t="shared" si="15"/>
        <v>7</v>
      </c>
      <c r="S25" s="587">
        <f t="shared" si="16"/>
        <v>0</v>
      </c>
      <c r="T25" s="97">
        <f t="shared" si="17"/>
        <v>31</v>
      </c>
      <c r="U25" s="575"/>
      <c r="V25" s="575"/>
    </row>
    <row r="26" spans="1:22" ht="20.05" customHeight="1" x14ac:dyDescent="0.25">
      <c r="A26" s="594">
        <v>119</v>
      </c>
      <c r="B26" s="598">
        <v>1593</v>
      </c>
      <c r="C26" s="84" t="str">
        <f t="shared" si="0"/>
        <v xml:space="preserve"> St. Augustine School</v>
      </c>
      <c r="D26" s="600" t="str">
        <f t="shared" si="1"/>
        <v>Brandon</v>
      </c>
      <c r="E26" s="587">
        <f t="shared" si="2"/>
        <v>0</v>
      </c>
      <c r="F26" s="587">
        <f t="shared" si="3"/>
        <v>0</v>
      </c>
      <c r="G26" s="587">
        <f t="shared" si="4"/>
        <v>34</v>
      </c>
      <c r="H26" s="587">
        <f t="shared" si="5"/>
        <v>22</v>
      </c>
      <c r="I26" s="587">
        <f t="shared" si="6"/>
        <v>26</v>
      </c>
      <c r="J26" s="587">
        <f t="shared" si="7"/>
        <v>20</v>
      </c>
      <c r="K26" s="587">
        <f t="shared" si="8"/>
        <v>27</v>
      </c>
      <c r="L26" s="587">
        <f t="shared" si="9"/>
        <v>24</v>
      </c>
      <c r="M26" s="587">
        <f t="shared" si="10"/>
        <v>27</v>
      </c>
      <c r="N26" s="587">
        <f t="shared" si="11"/>
        <v>27</v>
      </c>
      <c r="O26" s="587">
        <f t="shared" si="12"/>
        <v>21</v>
      </c>
      <c r="P26" s="587">
        <f t="shared" si="13"/>
        <v>0</v>
      </c>
      <c r="Q26" s="587">
        <f t="shared" si="14"/>
        <v>0</v>
      </c>
      <c r="R26" s="587">
        <f t="shared" si="15"/>
        <v>0</v>
      </c>
      <c r="S26" s="587">
        <f t="shared" si="16"/>
        <v>0</v>
      </c>
      <c r="T26" s="97">
        <f t="shared" si="17"/>
        <v>228</v>
      </c>
      <c r="U26" s="575"/>
      <c r="V26" s="575"/>
    </row>
    <row r="27" spans="1:22" ht="20.05" customHeight="1" x14ac:dyDescent="0.25">
      <c r="A27" s="594">
        <v>119</v>
      </c>
      <c r="B27" s="598">
        <v>1700</v>
      </c>
      <c r="C27" s="84" t="str">
        <f t="shared" si="0"/>
        <v xml:space="preserve"> Valleyview Centennial School</v>
      </c>
      <c r="D27" s="600" t="str">
        <f t="shared" si="1"/>
        <v>Brandon</v>
      </c>
      <c r="E27" s="587">
        <f t="shared" si="2"/>
        <v>0</v>
      </c>
      <c r="F27" s="587">
        <f t="shared" si="3"/>
        <v>0</v>
      </c>
      <c r="G27" s="587">
        <f t="shared" si="4"/>
        <v>31</v>
      </c>
      <c r="H27" s="587">
        <f t="shared" si="5"/>
        <v>21</v>
      </c>
      <c r="I27" s="587">
        <f t="shared" si="6"/>
        <v>24</v>
      </c>
      <c r="J27" s="587">
        <f t="shared" si="7"/>
        <v>22</v>
      </c>
      <c r="K27" s="587">
        <f t="shared" si="8"/>
        <v>34</v>
      </c>
      <c r="L27" s="587">
        <f t="shared" si="9"/>
        <v>32</v>
      </c>
      <c r="M27" s="587">
        <f t="shared" si="10"/>
        <v>27</v>
      </c>
      <c r="N27" s="587">
        <f t="shared" si="11"/>
        <v>42</v>
      </c>
      <c r="O27" s="587">
        <f t="shared" si="12"/>
        <v>21</v>
      </c>
      <c r="P27" s="587">
        <f t="shared" si="13"/>
        <v>0</v>
      </c>
      <c r="Q27" s="587">
        <f t="shared" si="14"/>
        <v>0</v>
      </c>
      <c r="R27" s="587">
        <f t="shared" si="15"/>
        <v>0</v>
      </c>
      <c r="S27" s="587">
        <f t="shared" si="16"/>
        <v>0</v>
      </c>
      <c r="T27" s="97">
        <f t="shared" si="17"/>
        <v>254</v>
      </c>
      <c r="U27" s="575"/>
      <c r="V27" s="575"/>
    </row>
    <row r="28" spans="1:22" ht="20.05" customHeight="1" x14ac:dyDescent="0.25">
      <c r="A28" s="594">
        <v>119</v>
      </c>
      <c r="B28" s="598">
        <v>1880</v>
      </c>
      <c r="C28" s="84" t="str">
        <f t="shared" si="0"/>
        <v xml:space="preserve"> Vincent Massey High</v>
      </c>
      <c r="D28" s="600" t="str">
        <f t="shared" si="1"/>
        <v>Brandon</v>
      </c>
      <c r="E28" s="587">
        <f t="shared" si="2"/>
        <v>0</v>
      </c>
      <c r="F28" s="587">
        <f t="shared" si="3"/>
        <v>0</v>
      </c>
      <c r="G28" s="587">
        <f t="shared" si="4"/>
        <v>0</v>
      </c>
      <c r="H28" s="587">
        <f t="shared" si="5"/>
        <v>0</v>
      </c>
      <c r="I28" s="587">
        <f t="shared" si="6"/>
        <v>0</v>
      </c>
      <c r="J28" s="587">
        <f t="shared" si="7"/>
        <v>0</v>
      </c>
      <c r="K28" s="587">
        <f t="shared" si="8"/>
        <v>0</v>
      </c>
      <c r="L28" s="587">
        <f t="shared" si="9"/>
        <v>0</v>
      </c>
      <c r="M28" s="587">
        <f t="shared" si="10"/>
        <v>0</v>
      </c>
      <c r="N28" s="587">
        <f t="shared" si="11"/>
        <v>0</v>
      </c>
      <c r="O28" s="587">
        <f t="shared" si="12"/>
        <v>0</v>
      </c>
      <c r="P28" s="587">
        <f t="shared" si="13"/>
        <v>311</v>
      </c>
      <c r="Q28" s="587">
        <f t="shared" si="14"/>
        <v>303</v>
      </c>
      <c r="R28" s="587">
        <f t="shared" si="15"/>
        <v>307</v>
      </c>
      <c r="S28" s="587">
        <f t="shared" si="16"/>
        <v>318</v>
      </c>
      <c r="T28" s="97">
        <f t="shared" si="17"/>
        <v>1239</v>
      </c>
      <c r="U28" s="575"/>
      <c r="V28" s="575"/>
    </row>
    <row r="29" spans="1:22" ht="20.05" customHeight="1" x14ac:dyDescent="0.25">
      <c r="A29" s="594">
        <v>119</v>
      </c>
      <c r="B29" s="598">
        <v>2048</v>
      </c>
      <c r="C29" s="99" t="str">
        <f t="shared" si="0"/>
        <v xml:space="preserve"> Waverly Park School</v>
      </c>
      <c r="D29" s="600" t="str">
        <f t="shared" si="1"/>
        <v>Brandon</v>
      </c>
      <c r="E29" s="581">
        <f t="shared" si="2"/>
        <v>0</v>
      </c>
      <c r="F29" s="581">
        <f t="shared" si="3"/>
        <v>0</v>
      </c>
      <c r="G29" s="581">
        <f t="shared" si="4"/>
        <v>41</v>
      </c>
      <c r="H29" s="581">
        <f t="shared" si="5"/>
        <v>43</v>
      </c>
      <c r="I29" s="581">
        <f t="shared" si="6"/>
        <v>37</v>
      </c>
      <c r="J29" s="581">
        <f t="shared" si="7"/>
        <v>55</v>
      </c>
      <c r="K29" s="581">
        <f t="shared" si="8"/>
        <v>60</v>
      </c>
      <c r="L29" s="581">
        <f t="shared" si="9"/>
        <v>54</v>
      </c>
      <c r="M29" s="581">
        <f t="shared" si="10"/>
        <v>52</v>
      </c>
      <c r="N29" s="581">
        <f t="shared" si="11"/>
        <v>61</v>
      </c>
      <c r="O29" s="581">
        <f t="shared" si="12"/>
        <v>62</v>
      </c>
      <c r="P29" s="581">
        <f t="shared" si="13"/>
        <v>0</v>
      </c>
      <c r="Q29" s="581">
        <f t="shared" si="14"/>
        <v>0</v>
      </c>
      <c r="R29" s="581">
        <f t="shared" si="15"/>
        <v>0</v>
      </c>
      <c r="S29" s="581">
        <f t="shared" si="16"/>
        <v>0</v>
      </c>
      <c r="T29" s="100">
        <f t="shared" si="17"/>
        <v>465</v>
      </c>
      <c r="U29" s="575"/>
      <c r="V29" s="575"/>
    </row>
    <row r="30" spans="1:22" ht="20.05" customHeight="1" x14ac:dyDescent="0.25">
      <c r="A30" s="594"/>
      <c r="B30" s="604"/>
      <c r="C30" s="127" t="s">
        <v>261</v>
      </c>
      <c r="D30" s="127" t="str">
        <f>CONCATENATE(VLOOKUP(A29,DIVISIONS,19)," SCHOOLS")</f>
        <v>24 SCHOOLS</v>
      </c>
      <c r="E30" s="101">
        <f>SUM(E6:E29)</f>
        <v>40</v>
      </c>
      <c r="F30" s="101">
        <f t="shared" ref="F30:T30" si="24">SUM(F6:F29)</f>
        <v>0</v>
      </c>
      <c r="G30" s="101">
        <f t="shared" si="24"/>
        <v>650</v>
      </c>
      <c r="H30" s="101">
        <f t="shared" si="24"/>
        <v>687</v>
      </c>
      <c r="I30" s="101">
        <f t="shared" si="24"/>
        <v>749</v>
      </c>
      <c r="J30" s="101">
        <f t="shared" si="24"/>
        <v>737</v>
      </c>
      <c r="K30" s="101">
        <f t="shared" si="24"/>
        <v>812</v>
      </c>
      <c r="L30" s="101">
        <f t="shared" si="24"/>
        <v>798</v>
      </c>
      <c r="M30" s="101">
        <f t="shared" si="24"/>
        <v>774</v>
      </c>
      <c r="N30" s="101">
        <f t="shared" si="24"/>
        <v>791</v>
      </c>
      <c r="O30" s="101">
        <f t="shared" si="24"/>
        <v>798</v>
      </c>
      <c r="P30" s="101">
        <f t="shared" si="24"/>
        <v>782</v>
      </c>
      <c r="Q30" s="101">
        <f t="shared" si="24"/>
        <v>755</v>
      </c>
      <c r="R30" s="101">
        <f t="shared" si="24"/>
        <v>813</v>
      </c>
      <c r="S30" s="101">
        <f t="shared" si="24"/>
        <v>894</v>
      </c>
      <c r="T30" s="95">
        <f t="shared" si="24"/>
        <v>10080</v>
      </c>
      <c r="U30" s="35"/>
      <c r="V30" s="35"/>
    </row>
    <row r="31" spans="1:22" ht="20.05" customHeight="1" x14ac:dyDescent="0.25">
      <c r="A31" s="606"/>
      <c r="B31" s="607"/>
      <c r="C31" s="146" t="s">
        <v>276</v>
      </c>
      <c r="D31" s="140"/>
      <c r="E31" s="138"/>
      <c r="F31" s="138"/>
      <c r="G31" s="138"/>
      <c r="H31" s="138"/>
      <c r="I31" s="138"/>
      <c r="J31" s="138"/>
      <c r="K31" s="138"/>
      <c r="L31" s="138"/>
      <c r="M31" s="138"/>
      <c r="N31" s="138"/>
      <c r="O31" s="138"/>
      <c r="P31" s="138"/>
      <c r="Q31" s="138"/>
      <c r="R31" s="138"/>
      <c r="S31" s="138"/>
      <c r="T31" s="138"/>
      <c r="U31" s="35"/>
      <c r="V31" s="35"/>
    </row>
  </sheetData>
  <mergeCells count="3">
    <mergeCell ref="C1:T1"/>
    <mergeCell ref="C2:T2"/>
    <mergeCell ref="C4:T4"/>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Narrow,Regular"&amp;12- 8 -</oddFooter>
  </headerFooter>
  <colBreaks count="1" manualBreakCount="1">
    <brk id="2" min="2" max="836"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E2FBFE"/>
    <pageSetUpPr autoPageBreaks="0"/>
  </sheetPr>
  <dimension ref="A1:V31"/>
  <sheetViews>
    <sheetView showGridLines="0" showZeros="0" topLeftCell="C1" zoomScale="82" zoomScaleNormal="82" workbookViewId="0">
      <selection activeCell="D16" sqref="D16"/>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140</v>
      </c>
      <c r="B4" s="604"/>
      <c r="C4" s="771" t="str">
        <f>UPPER(VLOOKUP(A4,DIVISIONS,2))</f>
        <v>DIVISION SCOLAIRE FRANCO-MANITOBAINE (D.S.F.M.)</v>
      </c>
      <c r="D4" s="772"/>
      <c r="E4" s="772"/>
      <c r="F4" s="772"/>
      <c r="G4" s="772"/>
      <c r="H4" s="772"/>
      <c r="I4" s="772"/>
      <c r="J4" s="772"/>
      <c r="K4" s="772"/>
      <c r="L4" s="772"/>
      <c r="M4" s="772"/>
      <c r="N4" s="772"/>
      <c r="O4" s="772"/>
      <c r="P4" s="772"/>
      <c r="Q4" s="772"/>
      <c r="R4" s="772"/>
      <c r="S4" s="772"/>
      <c r="T4" s="773"/>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20.05" customHeight="1" x14ac:dyDescent="0.25">
      <c r="A6" s="594">
        <v>140</v>
      </c>
      <c r="B6" s="598">
        <v>2255</v>
      </c>
      <c r="C6" s="84" t="str">
        <f t="shared" ref="C6:C30" si="0">VLOOKUP(B6,Schools,2)</f>
        <v xml:space="preserve"> Centre Scolaire Léo-Rémillard</v>
      </c>
      <c r="D6" s="600" t="str">
        <f t="shared" ref="D6:D30" si="1">IF(VLOOKUP($B6,TYPE,3)=5,CONCATENATE(VLOOKUP($B6,PublicAdd,6)," ¹"),VLOOKUP($B6,PublicAdd,6))</f>
        <v>Winnipeg</v>
      </c>
      <c r="E6" s="587">
        <f t="shared" ref="E6:E30" si="2">IF($B6="","",VLOOKUP($B6,Schools,22))</f>
        <v>0</v>
      </c>
      <c r="F6" s="587">
        <f t="shared" ref="F6:F30" si="3">IF($B6="","",VLOOKUP($B6,Schools,5))</f>
        <v>0</v>
      </c>
      <c r="G6" s="587">
        <f t="shared" ref="G6:G30" si="4">IF($B6="","",VLOOKUP($B6,Schools,6))</f>
        <v>0</v>
      </c>
      <c r="H6" s="587">
        <f t="shared" ref="H6:H30" si="5">IF($B6="","",VLOOKUP($B6,Schools,7))</f>
        <v>0</v>
      </c>
      <c r="I6" s="587">
        <f t="shared" ref="I6:I30" si="6">IF($B6="","",VLOOKUP($B6,Schools,8))</f>
        <v>0</v>
      </c>
      <c r="J6" s="587">
        <f t="shared" ref="J6:J30" si="7">IF($B6="","",VLOOKUP($B6,Schools,9))</f>
        <v>0</v>
      </c>
      <c r="K6" s="587">
        <f t="shared" ref="K6:K30" si="8">IF($B6="","",VLOOKUP($B6,Schools,10))</f>
        <v>0</v>
      </c>
      <c r="L6" s="587">
        <f t="shared" ref="L6:L30" si="9">IF($B6="","",VLOOKUP($B6,Schools,11))</f>
        <v>0</v>
      </c>
      <c r="M6" s="587">
        <f t="shared" ref="M6:M30" si="10">IF($B6="","",VLOOKUP($B6,Schools,12))</f>
        <v>0</v>
      </c>
      <c r="N6" s="587">
        <f t="shared" ref="N6:N30" si="11">IF($B6="","",VLOOKUP($B6,Schools,13))</f>
        <v>0</v>
      </c>
      <c r="O6" s="587">
        <f t="shared" ref="O6:O30" si="12">IF($B6="","",VLOOKUP($B6,Schools,14))</f>
        <v>0</v>
      </c>
      <c r="P6" s="587">
        <f t="shared" ref="P6:P30" si="13">IF($B6="","",VLOOKUP($B6,Schools,15))</f>
        <v>77</v>
      </c>
      <c r="Q6" s="587">
        <f t="shared" ref="Q6:Q30" si="14">IF($B6="","",VLOOKUP($B6,Schools,16))</f>
        <v>80</v>
      </c>
      <c r="R6" s="587">
        <f t="shared" ref="R6:R30" si="15">IF($B6="","",VLOOKUP($B6,Schools,17))</f>
        <v>94</v>
      </c>
      <c r="S6" s="587">
        <f t="shared" ref="S6:S30" si="16">IF($B6="","",VLOOKUP($B6,Schools,18))</f>
        <v>92</v>
      </c>
      <c r="T6" s="97">
        <f>SUM(E6:S6)</f>
        <v>343</v>
      </c>
      <c r="U6" s="575"/>
      <c r="V6" s="575"/>
    </row>
    <row r="7" spans="1:22" ht="20.05" customHeight="1" x14ac:dyDescent="0.25">
      <c r="A7" s="594">
        <v>140</v>
      </c>
      <c r="B7" s="598">
        <v>1287</v>
      </c>
      <c r="C7" s="84" t="str">
        <f>VLOOKUP(B7,Schools,2)</f>
        <v xml:space="preserve"> Collège Louis-Riel</v>
      </c>
      <c r="D7" s="600" t="str">
        <f t="shared" si="1"/>
        <v>Winnipeg</v>
      </c>
      <c r="E7" s="587">
        <f t="shared" si="2"/>
        <v>0</v>
      </c>
      <c r="F7" s="587">
        <f t="shared" si="3"/>
        <v>0</v>
      </c>
      <c r="G7" s="587">
        <f t="shared" si="4"/>
        <v>0</v>
      </c>
      <c r="H7" s="587">
        <f t="shared" si="5"/>
        <v>0</v>
      </c>
      <c r="I7" s="587">
        <f t="shared" si="6"/>
        <v>0</v>
      </c>
      <c r="J7" s="587">
        <f t="shared" si="7"/>
        <v>0</v>
      </c>
      <c r="K7" s="587">
        <f t="shared" si="8"/>
        <v>0</v>
      </c>
      <c r="L7" s="587">
        <f t="shared" si="9"/>
        <v>0</v>
      </c>
      <c r="M7" s="587">
        <f t="shared" si="10"/>
        <v>0</v>
      </c>
      <c r="N7" s="587">
        <f t="shared" si="11"/>
        <v>68</v>
      </c>
      <c r="O7" s="587">
        <f t="shared" si="12"/>
        <v>87</v>
      </c>
      <c r="P7" s="587">
        <f t="shared" si="13"/>
        <v>146</v>
      </c>
      <c r="Q7" s="587">
        <f t="shared" si="14"/>
        <v>129</v>
      </c>
      <c r="R7" s="587">
        <f t="shared" si="15"/>
        <v>114</v>
      </c>
      <c r="S7" s="587">
        <f t="shared" si="16"/>
        <v>137</v>
      </c>
      <c r="T7" s="97">
        <f t="shared" ref="T7:T30" si="17">SUM(E7:S7)</f>
        <v>681</v>
      </c>
      <c r="U7" s="575"/>
      <c r="V7" s="575"/>
    </row>
    <row r="8" spans="1:22" ht="20.05" customHeight="1" x14ac:dyDescent="0.25">
      <c r="A8" s="594">
        <v>140</v>
      </c>
      <c r="B8" s="598">
        <v>1332</v>
      </c>
      <c r="C8" s="84" t="str">
        <f t="shared" si="0"/>
        <v xml:space="preserve"> École Christine-Lespérance</v>
      </c>
      <c r="D8" s="600" t="str">
        <f t="shared" si="1"/>
        <v>Winnipeg</v>
      </c>
      <c r="E8" s="587">
        <f t="shared" si="2"/>
        <v>0</v>
      </c>
      <c r="F8" s="587">
        <f t="shared" si="3"/>
        <v>0</v>
      </c>
      <c r="G8" s="587">
        <f t="shared" si="4"/>
        <v>40</v>
      </c>
      <c r="H8" s="587">
        <f t="shared" si="5"/>
        <v>51</v>
      </c>
      <c r="I8" s="587">
        <f t="shared" si="6"/>
        <v>51</v>
      </c>
      <c r="J8" s="587">
        <f t="shared" si="7"/>
        <v>57</v>
      </c>
      <c r="K8" s="587">
        <f t="shared" si="8"/>
        <v>53</v>
      </c>
      <c r="L8" s="587">
        <f t="shared" si="9"/>
        <v>58</v>
      </c>
      <c r="M8" s="587">
        <f t="shared" si="10"/>
        <v>53</v>
      </c>
      <c r="N8" s="587">
        <f t="shared" si="11"/>
        <v>56</v>
      </c>
      <c r="O8" s="587">
        <f t="shared" si="12"/>
        <v>53</v>
      </c>
      <c r="P8" s="587">
        <f t="shared" si="13"/>
        <v>0</v>
      </c>
      <c r="Q8" s="587">
        <f t="shared" si="14"/>
        <v>0</v>
      </c>
      <c r="R8" s="587">
        <f t="shared" si="15"/>
        <v>0</v>
      </c>
      <c r="S8" s="587">
        <f t="shared" si="16"/>
        <v>0</v>
      </c>
      <c r="T8" s="97">
        <f t="shared" si="17"/>
        <v>472</v>
      </c>
      <c r="U8" s="575"/>
      <c r="V8" s="575"/>
    </row>
    <row r="9" spans="1:22" ht="20.05" customHeight="1" x14ac:dyDescent="0.25">
      <c r="A9" s="594">
        <v>140</v>
      </c>
      <c r="B9" s="598">
        <v>2078</v>
      </c>
      <c r="C9" s="84" t="str">
        <f t="shared" si="0"/>
        <v xml:space="preserve"> École Communautaire Aurèle-Lemoine</v>
      </c>
      <c r="D9" s="600" t="str">
        <f t="shared" si="1"/>
        <v>Saint-Laurent</v>
      </c>
      <c r="E9" s="587">
        <f t="shared" si="2"/>
        <v>0</v>
      </c>
      <c r="F9" s="587">
        <f t="shared" si="3"/>
        <v>0</v>
      </c>
      <c r="G9" s="587">
        <f t="shared" si="4"/>
        <v>13</v>
      </c>
      <c r="H9" s="587">
        <f t="shared" si="5"/>
        <v>11</v>
      </c>
      <c r="I9" s="587">
        <f t="shared" si="6"/>
        <v>20</v>
      </c>
      <c r="J9" s="587">
        <f t="shared" si="7"/>
        <v>9</v>
      </c>
      <c r="K9" s="587">
        <f t="shared" si="8"/>
        <v>14</v>
      </c>
      <c r="L9" s="587">
        <f t="shared" si="9"/>
        <v>10</v>
      </c>
      <c r="M9" s="587">
        <f t="shared" si="10"/>
        <v>6</v>
      </c>
      <c r="N9" s="587">
        <f t="shared" si="11"/>
        <v>6</v>
      </c>
      <c r="O9" s="587">
        <f t="shared" si="12"/>
        <v>8</v>
      </c>
      <c r="P9" s="587">
        <f t="shared" si="13"/>
        <v>5</v>
      </c>
      <c r="Q9" s="587">
        <f t="shared" si="14"/>
        <v>4</v>
      </c>
      <c r="R9" s="587">
        <f t="shared" si="15"/>
        <v>6</v>
      </c>
      <c r="S9" s="587">
        <f t="shared" si="16"/>
        <v>7</v>
      </c>
      <c r="T9" s="97">
        <f t="shared" si="17"/>
        <v>119</v>
      </c>
      <c r="U9" s="575"/>
      <c r="V9" s="575"/>
    </row>
    <row r="10" spans="1:22" ht="20.05" customHeight="1" x14ac:dyDescent="0.25">
      <c r="A10" s="594">
        <v>140</v>
      </c>
      <c r="B10" s="598">
        <v>2147</v>
      </c>
      <c r="C10" s="84" t="str">
        <f t="shared" si="0"/>
        <v xml:space="preserve"> École Communautaire Gilbert-Rosset</v>
      </c>
      <c r="D10" s="600" t="str">
        <f t="shared" si="1"/>
        <v>Saint-Claude</v>
      </c>
      <c r="E10" s="587">
        <f t="shared" si="2"/>
        <v>0</v>
      </c>
      <c r="F10" s="587">
        <f t="shared" si="3"/>
        <v>10</v>
      </c>
      <c r="G10" s="587">
        <f t="shared" si="4"/>
        <v>4</v>
      </c>
      <c r="H10" s="587">
        <f t="shared" si="5"/>
        <v>4</v>
      </c>
      <c r="I10" s="587">
        <f t="shared" si="6"/>
        <v>5</v>
      </c>
      <c r="J10" s="587">
        <f t="shared" si="7"/>
        <v>6</v>
      </c>
      <c r="K10" s="587">
        <f t="shared" si="8"/>
        <v>2</v>
      </c>
      <c r="L10" s="587">
        <f t="shared" si="9"/>
        <v>6</v>
      </c>
      <c r="M10" s="587">
        <f t="shared" si="10"/>
        <v>3</v>
      </c>
      <c r="N10" s="587">
        <f t="shared" si="11"/>
        <v>5</v>
      </c>
      <c r="O10" s="587">
        <f t="shared" si="12"/>
        <v>6</v>
      </c>
      <c r="P10" s="587">
        <f t="shared" si="13"/>
        <v>1</v>
      </c>
      <c r="Q10" s="587">
        <f t="shared" si="14"/>
        <v>1</v>
      </c>
      <c r="R10" s="587">
        <f t="shared" si="15"/>
        <v>1</v>
      </c>
      <c r="S10" s="587">
        <f t="shared" si="16"/>
        <v>2</v>
      </c>
      <c r="T10" s="97">
        <f t="shared" si="17"/>
        <v>56</v>
      </c>
      <c r="U10" s="575"/>
      <c r="V10" s="575"/>
    </row>
    <row r="11" spans="1:22" ht="20.05" customHeight="1" x14ac:dyDescent="0.25">
      <c r="A11" s="594">
        <v>140</v>
      </c>
      <c r="B11" s="598">
        <v>2267</v>
      </c>
      <c r="C11" s="84" t="str">
        <f>VLOOKUP(B11,Schools,2)</f>
        <v xml:space="preserve"> École Communautaire La Voie Du Nord</v>
      </c>
      <c r="D11" s="600" t="str">
        <f t="shared" si="1"/>
        <v>Thompson</v>
      </c>
      <c r="E11" s="587">
        <f t="shared" si="2"/>
        <v>0</v>
      </c>
      <c r="F11" s="587">
        <f t="shared" si="3"/>
        <v>0</v>
      </c>
      <c r="G11" s="587">
        <f t="shared" si="4"/>
        <v>17</v>
      </c>
      <c r="H11" s="587">
        <f t="shared" si="5"/>
        <v>19</v>
      </c>
      <c r="I11" s="587">
        <f t="shared" si="6"/>
        <v>13</v>
      </c>
      <c r="J11" s="587">
        <f t="shared" si="7"/>
        <v>23</v>
      </c>
      <c r="K11" s="587">
        <f t="shared" si="8"/>
        <v>7</v>
      </c>
      <c r="L11" s="587">
        <f t="shared" si="9"/>
        <v>9</v>
      </c>
      <c r="M11" s="587">
        <f t="shared" si="10"/>
        <v>3</v>
      </c>
      <c r="N11" s="587">
        <f t="shared" si="11"/>
        <v>4</v>
      </c>
      <c r="O11" s="587">
        <f t="shared" si="12"/>
        <v>5</v>
      </c>
      <c r="P11" s="587">
        <f t="shared" si="13"/>
        <v>1</v>
      </c>
      <c r="Q11" s="587">
        <f t="shared" si="14"/>
        <v>3</v>
      </c>
      <c r="R11" s="587">
        <f t="shared" si="15"/>
        <v>1</v>
      </c>
      <c r="S11" s="587">
        <f t="shared" si="16"/>
        <v>4</v>
      </c>
      <c r="T11" s="97">
        <f>SUM(E11:S11)</f>
        <v>109</v>
      </c>
      <c r="U11" s="575"/>
      <c r="V11" s="575"/>
    </row>
    <row r="12" spans="1:22" ht="20.05" customHeight="1" x14ac:dyDescent="0.25">
      <c r="A12" s="594">
        <v>140</v>
      </c>
      <c r="B12" s="598">
        <v>1870</v>
      </c>
      <c r="C12" s="84" t="str">
        <f t="shared" si="0"/>
        <v xml:space="preserve"> École Communautaire Réal-Bérard</v>
      </c>
      <c r="D12" s="600" t="str">
        <f t="shared" si="1"/>
        <v>Saint-Pierre-Jolys</v>
      </c>
      <c r="E12" s="587">
        <f t="shared" si="2"/>
        <v>0</v>
      </c>
      <c r="F12" s="587">
        <f t="shared" si="3"/>
        <v>0</v>
      </c>
      <c r="G12" s="587">
        <f t="shared" si="4"/>
        <v>26</v>
      </c>
      <c r="H12" s="587">
        <f t="shared" si="5"/>
        <v>22</v>
      </c>
      <c r="I12" s="587">
        <f t="shared" si="6"/>
        <v>26</v>
      </c>
      <c r="J12" s="587">
        <f t="shared" si="7"/>
        <v>20</v>
      </c>
      <c r="K12" s="587">
        <f t="shared" si="8"/>
        <v>30</v>
      </c>
      <c r="L12" s="587">
        <f t="shared" si="9"/>
        <v>24</v>
      </c>
      <c r="M12" s="587">
        <f t="shared" si="10"/>
        <v>29</v>
      </c>
      <c r="N12" s="587">
        <f t="shared" si="11"/>
        <v>28</v>
      </c>
      <c r="O12" s="587">
        <f t="shared" si="12"/>
        <v>26</v>
      </c>
      <c r="P12" s="587">
        <f t="shared" si="13"/>
        <v>27</v>
      </c>
      <c r="Q12" s="587">
        <f t="shared" si="14"/>
        <v>19</v>
      </c>
      <c r="R12" s="587">
        <f t="shared" si="15"/>
        <v>16</v>
      </c>
      <c r="S12" s="587">
        <f t="shared" si="16"/>
        <v>23</v>
      </c>
      <c r="T12" s="97">
        <f t="shared" si="17"/>
        <v>316</v>
      </c>
      <c r="U12" s="575"/>
      <c r="V12" s="575"/>
    </row>
    <row r="13" spans="1:22" ht="20.05" customHeight="1" x14ac:dyDescent="0.25">
      <c r="A13" s="594">
        <v>140</v>
      </c>
      <c r="B13" s="598">
        <v>2091</v>
      </c>
      <c r="C13" s="84" t="str">
        <f t="shared" si="0"/>
        <v xml:space="preserve"> École Communautaire Saint-Georges</v>
      </c>
      <c r="D13" s="600" t="str">
        <f t="shared" si="1"/>
        <v>Saint-Georges</v>
      </c>
      <c r="E13" s="587">
        <f t="shared" si="2"/>
        <v>0</v>
      </c>
      <c r="F13" s="587">
        <f t="shared" si="3"/>
        <v>6</v>
      </c>
      <c r="G13" s="587">
        <f t="shared" si="4"/>
        <v>8</v>
      </c>
      <c r="H13" s="587">
        <f t="shared" si="5"/>
        <v>5</v>
      </c>
      <c r="I13" s="587">
        <f t="shared" si="6"/>
        <v>9</v>
      </c>
      <c r="J13" s="587">
        <f t="shared" si="7"/>
        <v>5</v>
      </c>
      <c r="K13" s="587">
        <f t="shared" si="8"/>
        <v>4</v>
      </c>
      <c r="L13" s="587">
        <f t="shared" si="9"/>
        <v>3</v>
      </c>
      <c r="M13" s="587">
        <f t="shared" si="10"/>
        <v>6</v>
      </c>
      <c r="N13" s="587">
        <f t="shared" si="11"/>
        <v>2</v>
      </c>
      <c r="O13" s="587">
        <f t="shared" si="12"/>
        <v>2</v>
      </c>
      <c r="P13" s="587">
        <f t="shared" si="13"/>
        <v>1</v>
      </c>
      <c r="Q13" s="587">
        <f t="shared" si="14"/>
        <v>0</v>
      </c>
      <c r="R13" s="587">
        <f t="shared" si="15"/>
        <v>0</v>
      </c>
      <c r="S13" s="587">
        <f t="shared" si="16"/>
        <v>2</v>
      </c>
      <c r="T13" s="97">
        <f t="shared" si="17"/>
        <v>53</v>
      </c>
      <c r="U13" s="575"/>
      <c r="V13" s="575"/>
    </row>
    <row r="14" spans="1:22" ht="20.05" customHeight="1" x14ac:dyDescent="0.25">
      <c r="A14" s="594">
        <v>140</v>
      </c>
      <c r="B14" s="598">
        <v>2356</v>
      </c>
      <c r="C14" s="84" t="str">
        <f t="shared" ref="C14" si="18">VLOOKUP(B14,Schools,2)</f>
        <v xml:space="preserve"> École DSFM Sage Creek</v>
      </c>
      <c r="D14" s="600" t="str">
        <f t="shared" si="1"/>
        <v>Winnipeg</v>
      </c>
      <c r="E14" s="587">
        <f t="shared" si="2"/>
        <v>0</v>
      </c>
      <c r="F14" s="587">
        <f t="shared" si="3"/>
        <v>0</v>
      </c>
      <c r="G14" s="587">
        <f t="shared" si="4"/>
        <v>22</v>
      </c>
      <c r="H14" s="587">
        <f t="shared" si="5"/>
        <v>19</v>
      </c>
      <c r="I14" s="587">
        <f t="shared" si="6"/>
        <v>13</v>
      </c>
      <c r="J14" s="587">
        <f t="shared" si="7"/>
        <v>16</v>
      </c>
      <c r="K14" s="587">
        <f t="shared" si="8"/>
        <v>14</v>
      </c>
      <c r="L14" s="587">
        <f t="shared" si="9"/>
        <v>22</v>
      </c>
      <c r="M14" s="587">
        <f t="shared" si="10"/>
        <v>20</v>
      </c>
      <c r="N14" s="587">
        <f t="shared" si="11"/>
        <v>24</v>
      </c>
      <c r="O14" s="587">
        <f t="shared" si="12"/>
        <v>21</v>
      </c>
      <c r="P14" s="587">
        <f t="shared" si="13"/>
        <v>0</v>
      </c>
      <c r="Q14" s="587">
        <f t="shared" si="14"/>
        <v>0</v>
      </c>
      <c r="R14" s="587">
        <f t="shared" si="15"/>
        <v>0</v>
      </c>
      <c r="S14" s="587">
        <f t="shared" si="16"/>
        <v>0</v>
      </c>
      <c r="T14" s="97">
        <f t="shared" ref="T14" si="19">SUM(E14:S14)</f>
        <v>171</v>
      </c>
      <c r="U14" s="575"/>
      <c r="V14" s="575"/>
    </row>
    <row r="15" spans="1:22" ht="20.05" customHeight="1" x14ac:dyDescent="0.25">
      <c r="A15" s="594">
        <v>140</v>
      </c>
      <c r="B15" s="598">
        <v>2104</v>
      </c>
      <c r="C15" s="84" t="str">
        <f t="shared" si="0"/>
        <v xml:space="preserve"> École Jours De Plaine</v>
      </c>
      <c r="D15" s="600" t="str">
        <f t="shared" si="1"/>
        <v>Laurier</v>
      </c>
      <c r="E15" s="587">
        <f t="shared" si="2"/>
        <v>0</v>
      </c>
      <c r="F15" s="587">
        <f t="shared" si="3"/>
        <v>7</v>
      </c>
      <c r="G15" s="587">
        <f t="shared" si="4"/>
        <v>2</v>
      </c>
      <c r="H15" s="587">
        <f t="shared" si="5"/>
        <v>3</v>
      </c>
      <c r="I15" s="587">
        <f t="shared" si="6"/>
        <v>5</v>
      </c>
      <c r="J15" s="587">
        <f t="shared" si="7"/>
        <v>6</v>
      </c>
      <c r="K15" s="587">
        <f t="shared" si="8"/>
        <v>4</v>
      </c>
      <c r="L15" s="587">
        <f t="shared" si="9"/>
        <v>4</v>
      </c>
      <c r="M15" s="587">
        <f t="shared" si="10"/>
        <v>3</v>
      </c>
      <c r="N15" s="587">
        <f t="shared" si="11"/>
        <v>5</v>
      </c>
      <c r="O15" s="587">
        <f t="shared" si="12"/>
        <v>1</v>
      </c>
      <c r="P15" s="587">
        <f t="shared" si="13"/>
        <v>1</v>
      </c>
      <c r="Q15" s="587">
        <f t="shared" si="14"/>
        <v>3</v>
      </c>
      <c r="R15" s="587">
        <f t="shared" si="15"/>
        <v>5</v>
      </c>
      <c r="S15" s="587">
        <f t="shared" si="16"/>
        <v>0</v>
      </c>
      <c r="T15" s="97">
        <f t="shared" si="17"/>
        <v>49</v>
      </c>
      <c r="U15" s="575"/>
      <c r="V15" s="575"/>
    </row>
    <row r="16" spans="1:22" ht="20.05" customHeight="1" x14ac:dyDescent="0.25">
      <c r="A16" s="594">
        <v>140</v>
      </c>
      <c r="B16" s="598">
        <v>2231</v>
      </c>
      <c r="C16" s="84" t="str">
        <f t="shared" si="0"/>
        <v xml:space="preserve"> École La Source</v>
      </c>
      <c r="D16" s="600" t="str">
        <f t="shared" si="1"/>
        <v>Shilo</v>
      </c>
      <c r="E16" s="587">
        <f t="shared" si="2"/>
        <v>0</v>
      </c>
      <c r="F16" s="587">
        <f t="shared" si="3"/>
        <v>0</v>
      </c>
      <c r="G16" s="587">
        <f t="shared" si="4"/>
        <v>17</v>
      </c>
      <c r="H16" s="587">
        <f t="shared" si="5"/>
        <v>24</v>
      </c>
      <c r="I16" s="587">
        <f t="shared" si="6"/>
        <v>14</v>
      </c>
      <c r="J16" s="587">
        <f t="shared" si="7"/>
        <v>19</v>
      </c>
      <c r="K16" s="587">
        <f t="shared" si="8"/>
        <v>15</v>
      </c>
      <c r="L16" s="587">
        <f t="shared" si="9"/>
        <v>16</v>
      </c>
      <c r="M16" s="587">
        <f t="shared" si="10"/>
        <v>12</v>
      </c>
      <c r="N16" s="587">
        <f t="shared" si="11"/>
        <v>21</v>
      </c>
      <c r="O16" s="587">
        <f t="shared" si="12"/>
        <v>12</v>
      </c>
      <c r="P16" s="587">
        <f t="shared" si="13"/>
        <v>6</v>
      </c>
      <c r="Q16" s="587">
        <f t="shared" si="14"/>
        <v>6</v>
      </c>
      <c r="R16" s="587">
        <f t="shared" si="15"/>
        <v>2</v>
      </c>
      <c r="S16" s="587">
        <f t="shared" si="16"/>
        <v>4</v>
      </c>
      <c r="T16" s="97">
        <f t="shared" si="17"/>
        <v>168</v>
      </c>
      <c r="U16" s="575"/>
      <c r="V16" s="575"/>
    </row>
    <row r="17" spans="1:20" ht="20.05" customHeight="1" x14ac:dyDescent="0.25">
      <c r="A17" s="594">
        <v>140</v>
      </c>
      <c r="B17" s="598">
        <v>1180</v>
      </c>
      <c r="C17" s="84" t="str">
        <f t="shared" si="0"/>
        <v xml:space="preserve"> École Lacerte</v>
      </c>
      <c r="D17" s="600" t="str">
        <f t="shared" si="1"/>
        <v>Winnipeg</v>
      </c>
      <c r="E17" s="587">
        <f t="shared" si="2"/>
        <v>0</v>
      </c>
      <c r="F17" s="587">
        <f t="shared" si="3"/>
        <v>0</v>
      </c>
      <c r="G17" s="587">
        <f t="shared" si="4"/>
        <v>18</v>
      </c>
      <c r="H17" s="587">
        <f t="shared" si="5"/>
        <v>31</v>
      </c>
      <c r="I17" s="587">
        <f t="shared" si="6"/>
        <v>37</v>
      </c>
      <c r="J17" s="587">
        <f t="shared" si="7"/>
        <v>28</v>
      </c>
      <c r="K17" s="587">
        <f t="shared" si="8"/>
        <v>34</v>
      </c>
      <c r="L17" s="587">
        <f t="shared" si="9"/>
        <v>32</v>
      </c>
      <c r="M17" s="587">
        <f t="shared" si="10"/>
        <v>25</v>
      </c>
      <c r="N17" s="587">
        <f t="shared" si="11"/>
        <v>42</v>
      </c>
      <c r="O17" s="587">
        <f t="shared" si="12"/>
        <v>25</v>
      </c>
      <c r="P17" s="587">
        <f t="shared" si="13"/>
        <v>0</v>
      </c>
      <c r="Q17" s="587">
        <f t="shared" si="14"/>
        <v>0</v>
      </c>
      <c r="R17" s="587">
        <f t="shared" si="15"/>
        <v>0</v>
      </c>
      <c r="S17" s="587">
        <f t="shared" si="16"/>
        <v>0</v>
      </c>
      <c r="T17" s="97">
        <f t="shared" si="17"/>
        <v>272</v>
      </c>
    </row>
    <row r="18" spans="1:20" ht="20.05" customHeight="1" x14ac:dyDescent="0.25">
      <c r="A18" s="594">
        <v>140</v>
      </c>
      <c r="B18" s="598">
        <v>1770</v>
      </c>
      <c r="C18" s="84" t="str">
        <f t="shared" si="0"/>
        <v xml:space="preserve"> École Lagimodière</v>
      </c>
      <c r="D18" s="600" t="str">
        <f t="shared" si="1"/>
        <v>Lorette</v>
      </c>
      <c r="E18" s="587">
        <f t="shared" si="2"/>
        <v>0</v>
      </c>
      <c r="F18" s="587">
        <f t="shared" si="3"/>
        <v>0</v>
      </c>
      <c r="G18" s="587">
        <f t="shared" si="4"/>
        <v>34</v>
      </c>
      <c r="H18" s="587">
        <f t="shared" si="5"/>
        <v>18</v>
      </c>
      <c r="I18" s="587">
        <f t="shared" si="6"/>
        <v>31</v>
      </c>
      <c r="J18" s="587">
        <f t="shared" si="7"/>
        <v>15</v>
      </c>
      <c r="K18" s="587">
        <f t="shared" si="8"/>
        <v>12</v>
      </c>
      <c r="L18" s="587">
        <f t="shared" si="9"/>
        <v>22</v>
      </c>
      <c r="M18" s="587">
        <f t="shared" si="10"/>
        <v>19</v>
      </c>
      <c r="N18" s="587">
        <f t="shared" si="11"/>
        <v>18</v>
      </c>
      <c r="O18" s="587">
        <f t="shared" si="12"/>
        <v>18</v>
      </c>
      <c r="P18" s="587">
        <f t="shared" si="13"/>
        <v>0</v>
      </c>
      <c r="Q18" s="587">
        <f t="shared" si="14"/>
        <v>0</v>
      </c>
      <c r="R18" s="587">
        <f t="shared" si="15"/>
        <v>0</v>
      </c>
      <c r="S18" s="587">
        <f t="shared" si="16"/>
        <v>0</v>
      </c>
      <c r="T18" s="97">
        <f t="shared" si="17"/>
        <v>187</v>
      </c>
    </row>
    <row r="19" spans="1:20" ht="20.05" customHeight="1" x14ac:dyDescent="0.25">
      <c r="A19" s="594">
        <v>140</v>
      </c>
      <c r="B19" s="598">
        <v>1204</v>
      </c>
      <c r="C19" s="84" t="str">
        <f t="shared" si="0"/>
        <v xml:space="preserve"> École Noël-Ritchot</v>
      </c>
      <c r="D19" s="600" t="str">
        <f t="shared" si="1"/>
        <v>Saint-Norbert</v>
      </c>
      <c r="E19" s="587">
        <f t="shared" si="2"/>
        <v>0</v>
      </c>
      <c r="F19" s="587">
        <f t="shared" si="3"/>
        <v>0</v>
      </c>
      <c r="G19" s="587">
        <f t="shared" si="4"/>
        <v>27</v>
      </c>
      <c r="H19" s="587">
        <f t="shared" si="5"/>
        <v>38</v>
      </c>
      <c r="I19" s="587">
        <f t="shared" si="6"/>
        <v>29</v>
      </c>
      <c r="J19" s="587">
        <f t="shared" si="7"/>
        <v>30</v>
      </c>
      <c r="K19" s="587">
        <f t="shared" si="8"/>
        <v>28</v>
      </c>
      <c r="L19" s="587">
        <f t="shared" si="9"/>
        <v>31</v>
      </c>
      <c r="M19" s="587">
        <f t="shared" si="10"/>
        <v>31</v>
      </c>
      <c r="N19" s="587">
        <f t="shared" si="11"/>
        <v>19</v>
      </c>
      <c r="O19" s="587">
        <f t="shared" si="12"/>
        <v>29</v>
      </c>
      <c r="P19" s="587">
        <f t="shared" si="13"/>
        <v>0</v>
      </c>
      <c r="Q19" s="587">
        <f t="shared" si="14"/>
        <v>0</v>
      </c>
      <c r="R19" s="587">
        <f t="shared" si="15"/>
        <v>0</v>
      </c>
      <c r="S19" s="587">
        <f t="shared" si="16"/>
        <v>0</v>
      </c>
      <c r="T19" s="97">
        <f t="shared" si="17"/>
        <v>262</v>
      </c>
    </row>
    <row r="20" spans="1:20" ht="20.05" customHeight="1" x14ac:dyDescent="0.25">
      <c r="A20" s="594">
        <v>140</v>
      </c>
      <c r="B20" s="598">
        <v>1648</v>
      </c>
      <c r="C20" s="84" t="str">
        <f t="shared" si="0"/>
        <v xml:space="preserve"> École Pointe-Des-Chênes</v>
      </c>
      <c r="D20" s="600" t="str">
        <f t="shared" si="1"/>
        <v>Sainte-Anne</v>
      </c>
      <c r="E20" s="587">
        <f t="shared" si="2"/>
        <v>0</v>
      </c>
      <c r="F20" s="587">
        <f t="shared" si="3"/>
        <v>0</v>
      </c>
      <c r="G20" s="587">
        <f t="shared" si="4"/>
        <v>29</v>
      </c>
      <c r="H20" s="587">
        <f t="shared" si="5"/>
        <v>21</v>
      </c>
      <c r="I20" s="587">
        <f t="shared" si="6"/>
        <v>29</v>
      </c>
      <c r="J20" s="587">
        <f t="shared" si="7"/>
        <v>32</v>
      </c>
      <c r="K20" s="587">
        <f t="shared" si="8"/>
        <v>22</v>
      </c>
      <c r="L20" s="587">
        <f t="shared" si="9"/>
        <v>36</v>
      </c>
      <c r="M20" s="587">
        <f t="shared" si="10"/>
        <v>24</v>
      </c>
      <c r="N20" s="587">
        <f t="shared" si="11"/>
        <v>20</v>
      </c>
      <c r="O20" s="587">
        <f t="shared" si="12"/>
        <v>29</v>
      </c>
      <c r="P20" s="587">
        <f t="shared" si="13"/>
        <v>12</v>
      </c>
      <c r="Q20" s="587">
        <f t="shared" si="14"/>
        <v>27</v>
      </c>
      <c r="R20" s="587">
        <f t="shared" si="15"/>
        <v>22</v>
      </c>
      <c r="S20" s="587">
        <f t="shared" si="16"/>
        <v>19</v>
      </c>
      <c r="T20" s="97">
        <f t="shared" si="17"/>
        <v>322</v>
      </c>
    </row>
    <row r="21" spans="1:20" ht="20.05" customHeight="1" x14ac:dyDescent="0.25">
      <c r="A21" s="594">
        <v>140</v>
      </c>
      <c r="B21" s="598">
        <v>1887</v>
      </c>
      <c r="C21" s="84" t="str">
        <f t="shared" si="0"/>
        <v xml:space="preserve"> École Précieux-Sang</v>
      </c>
      <c r="D21" s="600" t="str">
        <f t="shared" si="1"/>
        <v>Winnipeg</v>
      </c>
      <c r="E21" s="587">
        <f t="shared" si="2"/>
        <v>0</v>
      </c>
      <c r="F21" s="587">
        <f t="shared" si="3"/>
        <v>0</v>
      </c>
      <c r="G21" s="587">
        <f t="shared" si="4"/>
        <v>54</v>
      </c>
      <c r="H21" s="587">
        <f t="shared" si="5"/>
        <v>76</v>
      </c>
      <c r="I21" s="587">
        <f t="shared" si="6"/>
        <v>70</v>
      </c>
      <c r="J21" s="587">
        <f t="shared" si="7"/>
        <v>61</v>
      </c>
      <c r="K21" s="587">
        <f t="shared" si="8"/>
        <v>59</v>
      </c>
      <c r="L21" s="587">
        <f t="shared" si="9"/>
        <v>71</v>
      </c>
      <c r="M21" s="587">
        <f t="shared" si="10"/>
        <v>50</v>
      </c>
      <c r="N21" s="587">
        <f t="shared" si="11"/>
        <v>55</v>
      </c>
      <c r="O21" s="587">
        <f t="shared" si="12"/>
        <v>53</v>
      </c>
      <c r="P21" s="587">
        <f t="shared" si="13"/>
        <v>0</v>
      </c>
      <c r="Q21" s="587">
        <f t="shared" si="14"/>
        <v>0</v>
      </c>
      <c r="R21" s="587">
        <f t="shared" si="15"/>
        <v>0</v>
      </c>
      <c r="S21" s="587">
        <f t="shared" si="16"/>
        <v>0</v>
      </c>
      <c r="T21" s="97">
        <f t="shared" si="17"/>
        <v>549</v>
      </c>
    </row>
    <row r="22" spans="1:20" ht="20.05" customHeight="1" x14ac:dyDescent="0.25">
      <c r="A22" s="594">
        <v>140</v>
      </c>
      <c r="B22" s="598">
        <v>1671</v>
      </c>
      <c r="C22" s="84" t="str">
        <f>VLOOKUP(B22,Schools,2)</f>
        <v xml:space="preserve"> École Régionale Notre-Dame</v>
      </c>
      <c r="D22" s="600" t="str">
        <f t="shared" si="1"/>
        <v>N.-D.-de-Lourdes</v>
      </c>
      <c r="E22" s="587">
        <f t="shared" si="2"/>
        <v>0</v>
      </c>
      <c r="F22" s="587">
        <f t="shared" si="3"/>
        <v>0</v>
      </c>
      <c r="G22" s="587">
        <f t="shared" si="4"/>
        <v>16</v>
      </c>
      <c r="H22" s="587">
        <f t="shared" si="5"/>
        <v>13</v>
      </c>
      <c r="I22" s="587">
        <f t="shared" si="6"/>
        <v>15</v>
      </c>
      <c r="J22" s="587">
        <f t="shared" si="7"/>
        <v>15</v>
      </c>
      <c r="K22" s="587">
        <f t="shared" si="8"/>
        <v>21</v>
      </c>
      <c r="L22" s="587">
        <f t="shared" si="9"/>
        <v>16</v>
      </c>
      <c r="M22" s="587">
        <f t="shared" si="10"/>
        <v>18</v>
      </c>
      <c r="N22" s="587">
        <f t="shared" si="11"/>
        <v>17</v>
      </c>
      <c r="O22" s="587">
        <f t="shared" si="12"/>
        <v>22</v>
      </c>
      <c r="P22" s="587">
        <f t="shared" si="13"/>
        <v>9</v>
      </c>
      <c r="Q22" s="587">
        <f t="shared" si="14"/>
        <v>21</v>
      </c>
      <c r="R22" s="587">
        <f t="shared" si="15"/>
        <v>12</v>
      </c>
      <c r="S22" s="587">
        <f t="shared" si="16"/>
        <v>19</v>
      </c>
      <c r="T22" s="97">
        <f>SUM(E22:S22)</f>
        <v>214</v>
      </c>
    </row>
    <row r="23" spans="1:20" ht="20.05" customHeight="1" x14ac:dyDescent="0.25">
      <c r="A23" s="594">
        <v>140</v>
      </c>
      <c r="B23" s="598">
        <v>1152</v>
      </c>
      <c r="C23" s="84" t="str">
        <f t="shared" si="0"/>
        <v xml:space="preserve"> École Régionale Saint-Jean-Baptiste</v>
      </c>
      <c r="D23" s="600" t="str">
        <f t="shared" si="1"/>
        <v>Saint-Jean-Baptiste</v>
      </c>
      <c r="E23" s="587">
        <f t="shared" si="2"/>
        <v>0</v>
      </c>
      <c r="F23" s="587">
        <f t="shared" si="3"/>
        <v>0</v>
      </c>
      <c r="G23" s="587">
        <f t="shared" si="4"/>
        <v>8</v>
      </c>
      <c r="H23" s="587">
        <f t="shared" si="5"/>
        <v>13</v>
      </c>
      <c r="I23" s="587">
        <f t="shared" si="6"/>
        <v>8</v>
      </c>
      <c r="J23" s="587">
        <f t="shared" si="7"/>
        <v>11</v>
      </c>
      <c r="K23" s="587">
        <f t="shared" si="8"/>
        <v>11</v>
      </c>
      <c r="L23" s="587">
        <f t="shared" si="9"/>
        <v>11</v>
      </c>
      <c r="M23" s="587">
        <f t="shared" si="10"/>
        <v>8</v>
      </c>
      <c r="N23" s="587">
        <f t="shared" si="11"/>
        <v>9</v>
      </c>
      <c r="O23" s="587">
        <f t="shared" si="12"/>
        <v>4</v>
      </c>
      <c r="P23" s="587">
        <f t="shared" si="13"/>
        <v>10</v>
      </c>
      <c r="Q23" s="587">
        <f t="shared" si="14"/>
        <v>7</v>
      </c>
      <c r="R23" s="587">
        <f t="shared" si="15"/>
        <v>4</v>
      </c>
      <c r="S23" s="587">
        <f t="shared" si="16"/>
        <v>7</v>
      </c>
      <c r="T23" s="97">
        <f t="shared" si="17"/>
        <v>111</v>
      </c>
    </row>
    <row r="24" spans="1:20" ht="20.05" customHeight="1" x14ac:dyDescent="0.25">
      <c r="A24" s="594">
        <v>140</v>
      </c>
      <c r="B24" s="598">
        <v>2211</v>
      </c>
      <c r="C24" s="84" t="str">
        <f t="shared" si="0"/>
        <v xml:space="preserve"> École Roméo-Dallaire</v>
      </c>
      <c r="D24" s="600" t="str">
        <f t="shared" si="1"/>
        <v>Winnipeg</v>
      </c>
      <c r="E24" s="587">
        <f t="shared" si="2"/>
        <v>0</v>
      </c>
      <c r="F24" s="587">
        <f t="shared" si="3"/>
        <v>0</v>
      </c>
      <c r="G24" s="587">
        <f t="shared" si="4"/>
        <v>16</v>
      </c>
      <c r="H24" s="587">
        <f t="shared" si="5"/>
        <v>34</v>
      </c>
      <c r="I24" s="587">
        <f t="shared" si="6"/>
        <v>18</v>
      </c>
      <c r="J24" s="587">
        <f t="shared" si="7"/>
        <v>36</v>
      </c>
      <c r="K24" s="587">
        <f t="shared" si="8"/>
        <v>24</v>
      </c>
      <c r="L24" s="587">
        <f t="shared" si="9"/>
        <v>25</v>
      </c>
      <c r="M24" s="587">
        <f t="shared" si="10"/>
        <v>26</v>
      </c>
      <c r="N24" s="587">
        <f t="shared" si="11"/>
        <v>13</v>
      </c>
      <c r="O24" s="587">
        <f t="shared" si="12"/>
        <v>15</v>
      </c>
      <c r="P24" s="587">
        <f t="shared" si="13"/>
        <v>0</v>
      </c>
      <c r="Q24" s="587">
        <f t="shared" si="14"/>
        <v>0</v>
      </c>
      <c r="R24" s="587">
        <f t="shared" si="15"/>
        <v>0</v>
      </c>
      <c r="S24" s="587">
        <f t="shared" si="16"/>
        <v>0</v>
      </c>
      <c r="T24" s="97">
        <f t="shared" si="17"/>
        <v>207</v>
      </c>
    </row>
    <row r="25" spans="1:20" ht="20.05" customHeight="1" x14ac:dyDescent="0.25">
      <c r="A25" s="594">
        <v>140</v>
      </c>
      <c r="B25" s="598">
        <v>1319</v>
      </c>
      <c r="C25" s="84" t="str">
        <f t="shared" si="0"/>
        <v xml:space="preserve"> École Sainte-Agathe</v>
      </c>
      <c r="D25" s="600" t="str">
        <f t="shared" si="1"/>
        <v>Sainte-Agathe</v>
      </c>
      <c r="E25" s="587">
        <f t="shared" si="2"/>
        <v>0</v>
      </c>
      <c r="F25" s="587">
        <f t="shared" si="3"/>
        <v>0</v>
      </c>
      <c r="G25" s="587">
        <f t="shared" si="4"/>
        <v>15</v>
      </c>
      <c r="H25" s="587">
        <f t="shared" si="5"/>
        <v>12</v>
      </c>
      <c r="I25" s="587">
        <f t="shared" si="6"/>
        <v>10</v>
      </c>
      <c r="J25" s="587">
        <f t="shared" si="7"/>
        <v>12</v>
      </c>
      <c r="K25" s="587">
        <f t="shared" si="8"/>
        <v>11</v>
      </c>
      <c r="L25" s="587">
        <f t="shared" si="9"/>
        <v>19</v>
      </c>
      <c r="M25" s="587">
        <f t="shared" si="10"/>
        <v>12</v>
      </c>
      <c r="N25" s="587">
        <f t="shared" si="11"/>
        <v>12</v>
      </c>
      <c r="O25" s="587">
        <f t="shared" si="12"/>
        <v>15</v>
      </c>
      <c r="P25" s="587">
        <f t="shared" si="13"/>
        <v>0</v>
      </c>
      <c r="Q25" s="587">
        <f t="shared" si="14"/>
        <v>0</v>
      </c>
      <c r="R25" s="587">
        <f t="shared" si="15"/>
        <v>0</v>
      </c>
      <c r="S25" s="587">
        <f t="shared" si="16"/>
        <v>0</v>
      </c>
      <c r="T25" s="97">
        <f t="shared" si="17"/>
        <v>118</v>
      </c>
    </row>
    <row r="26" spans="1:20" ht="20.05" customHeight="1" x14ac:dyDescent="0.25">
      <c r="A26" s="594">
        <v>140</v>
      </c>
      <c r="B26" s="598">
        <v>1399</v>
      </c>
      <c r="C26" s="84" t="str">
        <f t="shared" si="0"/>
        <v xml:space="preserve"> École Saint-Joachim</v>
      </c>
      <c r="D26" s="600" t="str">
        <f t="shared" si="1"/>
        <v>La Broquerie</v>
      </c>
      <c r="E26" s="587">
        <f t="shared" si="2"/>
        <v>0</v>
      </c>
      <c r="F26" s="587">
        <f t="shared" si="3"/>
        <v>0</v>
      </c>
      <c r="G26" s="587">
        <f t="shared" si="4"/>
        <v>40</v>
      </c>
      <c r="H26" s="587">
        <f t="shared" si="5"/>
        <v>30</v>
      </c>
      <c r="I26" s="587">
        <f t="shared" si="6"/>
        <v>29</v>
      </c>
      <c r="J26" s="587">
        <f t="shared" si="7"/>
        <v>32</v>
      </c>
      <c r="K26" s="587">
        <f t="shared" si="8"/>
        <v>41</v>
      </c>
      <c r="L26" s="587">
        <f t="shared" si="9"/>
        <v>37</v>
      </c>
      <c r="M26" s="587">
        <f t="shared" si="10"/>
        <v>45</v>
      </c>
      <c r="N26" s="587">
        <f t="shared" si="11"/>
        <v>35</v>
      </c>
      <c r="O26" s="587">
        <f t="shared" si="12"/>
        <v>32</v>
      </c>
      <c r="P26" s="587">
        <f t="shared" si="13"/>
        <v>32</v>
      </c>
      <c r="Q26" s="587">
        <f t="shared" si="14"/>
        <v>27</v>
      </c>
      <c r="R26" s="587">
        <f t="shared" si="15"/>
        <v>29</v>
      </c>
      <c r="S26" s="587">
        <f t="shared" si="16"/>
        <v>27</v>
      </c>
      <c r="T26" s="97">
        <f t="shared" si="17"/>
        <v>436</v>
      </c>
    </row>
    <row r="27" spans="1:20" ht="20.05" customHeight="1" x14ac:dyDescent="0.25">
      <c r="A27" s="594">
        <v>140</v>
      </c>
      <c r="B27" s="598">
        <v>1350</v>
      </c>
      <c r="C27" s="84" t="str">
        <f t="shared" si="0"/>
        <v xml:space="preserve"> École Saint-Lazare</v>
      </c>
      <c r="D27" s="600" t="str">
        <f t="shared" si="1"/>
        <v>Saint-Lazare</v>
      </c>
      <c r="E27" s="587">
        <f t="shared" si="2"/>
        <v>0</v>
      </c>
      <c r="F27" s="587">
        <f t="shared" si="3"/>
        <v>5</v>
      </c>
      <c r="G27" s="587">
        <f t="shared" si="4"/>
        <v>11</v>
      </c>
      <c r="H27" s="587">
        <f t="shared" si="5"/>
        <v>8</v>
      </c>
      <c r="I27" s="587">
        <f t="shared" si="6"/>
        <v>8</v>
      </c>
      <c r="J27" s="587">
        <f t="shared" si="7"/>
        <v>4</v>
      </c>
      <c r="K27" s="587">
        <f t="shared" si="8"/>
        <v>6</v>
      </c>
      <c r="L27" s="587">
        <f t="shared" si="9"/>
        <v>0</v>
      </c>
      <c r="M27" s="587">
        <f t="shared" si="10"/>
        <v>5</v>
      </c>
      <c r="N27" s="587">
        <f t="shared" si="11"/>
        <v>5</v>
      </c>
      <c r="O27" s="587">
        <f t="shared" si="12"/>
        <v>3</v>
      </c>
      <c r="P27" s="587">
        <f t="shared" si="13"/>
        <v>6</v>
      </c>
      <c r="Q27" s="587">
        <f t="shared" si="14"/>
        <v>4</v>
      </c>
      <c r="R27" s="587">
        <f t="shared" si="15"/>
        <v>5</v>
      </c>
      <c r="S27" s="587">
        <f t="shared" si="16"/>
        <v>4</v>
      </c>
      <c r="T27" s="97">
        <f t="shared" si="17"/>
        <v>74</v>
      </c>
    </row>
    <row r="28" spans="1:20" ht="20.05" customHeight="1" x14ac:dyDescent="0.25">
      <c r="A28" s="594">
        <v>140</v>
      </c>
      <c r="B28" s="598">
        <v>1808</v>
      </c>
      <c r="C28" s="84" t="str">
        <f t="shared" si="0"/>
        <v xml:space="preserve"> École Taché</v>
      </c>
      <c r="D28" s="600" t="str">
        <f t="shared" si="1"/>
        <v>Winnipeg</v>
      </c>
      <c r="E28" s="587">
        <f t="shared" si="2"/>
        <v>0</v>
      </c>
      <c r="F28" s="587">
        <f t="shared" si="3"/>
        <v>0</v>
      </c>
      <c r="G28" s="587">
        <f t="shared" si="4"/>
        <v>57</v>
      </c>
      <c r="H28" s="587">
        <f t="shared" si="5"/>
        <v>50</v>
      </c>
      <c r="I28" s="587">
        <f t="shared" si="6"/>
        <v>60</v>
      </c>
      <c r="J28" s="587">
        <f t="shared" si="7"/>
        <v>63</v>
      </c>
      <c r="K28" s="587">
        <f t="shared" si="8"/>
        <v>58</v>
      </c>
      <c r="L28" s="587">
        <f t="shared" si="9"/>
        <v>60</v>
      </c>
      <c r="M28" s="587">
        <f t="shared" si="10"/>
        <v>59</v>
      </c>
      <c r="N28" s="587">
        <f t="shared" si="11"/>
        <v>0</v>
      </c>
      <c r="O28" s="587">
        <f t="shared" si="12"/>
        <v>0</v>
      </c>
      <c r="P28" s="587">
        <f t="shared" si="13"/>
        <v>0</v>
      </c>
      <c r="Q28" s="587">
        <f t="shared" si="14"/>
        <v>0</v>
      </c>
      <c r="R28" s="587">
        <f t="shared" si="15"/>
        <v>0</v>
      </c>
      <c r="S28" s="587">
        <f t="shared" si="16"/>
        <v>0</v>
      </c>
      <c r="T28" s="97">
        <f t="shared" si="17"/>
        <v>407</v>
      </c>
    </row>
    <row r="29" spans="1:20" ht="20.05" customHeight="1" x14ac:dyDescent="0.25">
      <c r="A29" s="594">
        <v>140</v>
      </c>
      <c r="B29" s="598">
        <v>2329</v>
      </c>
      <c r="C29" s="84" t="str">
        <f t="shared" si="0"/>
        <v xml:space="preserve"> École Voix Des Prairies</v>
      </c>
      <c r="D29" s="600" t="str">
        <f t="shared" si="1"/>
        <v>Winnipeg</v>
      </c>
      <c r="E29" s="587">
        <f t="shared" si="2"/>
        <v>0</v>
      </c>
      <c r="F29" s="587">
        <f t="shared" si="3"/>
        <v>0</v>
      </c>
      <c r="G29" s="587">
        <f t="shared" si="4"/>
        <v>31</v>
      </c>
      <c r="H29" s="587">
        <f t="shared" si="5"/>
        <v>22</v>
      </c>
      <c r="I29" s="587">
        <f t="shared" si="6"/>
        <v>34</v>
      </c>
      <c r="J29" s="587">
        <f t="shared" si="7"/>
        <v>31</v>
      </c>
      <c r="K29" s="587">
        <f t="shared" si="8"/>
        <v>27</v>
      </c>
      <c r="L29" s="587">
        <f t="shared" si="9"/>
        <v>19</v>
      </c>
      <c r="M29" s="587">
        <f t="shared" si="10"/>
        <v>19</v>
      </c>
      <c r="N29" s="587">
        <f t="shared" si="11"/>
        <v>0</v>
      </c>
      <c r="O29" s="587">
        <f t="shared" si="12"/>
        <v>0</v>
      </c>
      <c r="P29" s="587">
        <f t="shared" si="13"/>
        <v>0</v>
      </c>
      <c r="Q29" s="587">
        <f t="shared" si="14"/>
        <v>0</v>
      </c>
      <c r="R29" s="587">
        <f t="shared" si="15"/>
        <v>0</v>
      </c>
      <c r="S29" s="587">
        <f t="shared" si="16"/>
        <v>0</v>
      </c>
      <c r="T29" s="97">
        <f t="shared" ref="T29" si="20">SUM(E29:S29)</f>
        <v>183</v>
      </c>
    </row>
    <row r="30" spans="1:20" ht="20.05" customHeight="1" x14ac:dyDescent="0.25">
      <c r="A30" s="594">
        <v>140</v>
      </c>
      <c r="B30" s="598">
        <v>1557</v>
      </c>
      <c r="C30" s="99" t="str">
        <f t="shared" si="0"/>
        <v xml:space="preserve"> École/Collège Régionale Gabrielle-Roy</v>
      </c>
      <c r="D30" s="600" t="str">
        <f t="shared" si="1"/>
        <v>Île des Chênes</v>
      </c>
      <c r="E30" s="588">
        <f t="shared" si="2"/>
        <v>0</v>
      </c>
      <c r="F30" s="587">
        <f t="shared" si="3"/>
        <v>18</v>
      </c>
      <c r="G30" s="587">
        <f t="shared" si="4"/>
        <v>28</v>
      </c>
      <c r="H30" s="587">
        <f t="shared" si="5"/>
        <v>30</v>
      </c>
      <c r="I30" s="587">
        <f t="shared" si="6"/>
        <v>23</v>
      </c>
      <c r="J30" s="587">
        <f t="shared" si="7"/>
        <v>31</v>
      </c>
      <c r="K30" s="587">
        <f t="shared" si="8"/>
        <v>32</v>
      </c>
      <c r="L30" s="587">
        <f t="shared" si="9"/>
        <v>29</v>
      </c>
      <c r="M30" s="587">
        <f t="shared" si="10"/>
        <v>42</v>
      </c>
      <c r="N30" s="587">
        <f t="shared" si="11"/>
        <v>28</v>
      </c>
      <c r="O30" s="587">
        <f t="shared" si="12"/>
        <v>22</v>
      </c>
      <c r="P30" s="587">
        <f t="shared" si="13"/>
        <v>73</v>
      </c>
      <c r="Q30" s="587">
        <f t="shared" si="14"/>
        <v>79</v>
      </c>
      <c r="R30" s="587">
        <f t="shared" si="15"/>
        <v>58</v>
      </c>
      <c r="S30" s="587">
        <f t="shared" si="16"/>
        <v>75</v>
      </c>
      <c r="T30" s="97">
        <f t="shared" si="17"/>
        <v>568</v>
      </c>
    </row>
    <row r="31" spans="1:20" ht="20.05" customHeight="1" x14ac:dyDescent="0.25">
      <c r="A31" s="594"/>
      <c r="B31" s="604"/>
      <c r="C31" s="127" t="s">
        <v>261</v>
      </c>
      <c r="D31" s="127" t="str">
        <f>CONCATENATE(VLOOKUP(A30,DIVISIONS,19)," SCHOOLS")</f>
        <v>25 SCHOOLS</v>
      </c>
      <c r="E31" s="95">
        <f>SUM(E6:E30)</f>
        <v>0</v>
      </c>
      <c r="F31" s="95">
        <f t="shared" ref="F31:T31" si="21">SUM(F6:F30)</f>
        <v>46</v>
      </c>
      <c r="G31" s="95">
        <f t="shared" si="21"/>
        <v>533</v>
      </c>
      <c r="H31" s="95">
        <f t="shared" si="21"/>
        <v>554</v>
      </c>
      <c r="I31" s="95">
        <f t="shared" si="21"/>
        <v>557</v>
      </c>
      <c r="J31" s="95">
        <f t="shared" si="21"/>
        <v>562</v>
      </c>
      <c r="K31" s="95">
        <f t="shared" si="21"/>
        <v>529</v>
      </c>
      <c r="L31" s="95">
        <f t="shared" si="21"/>
        <v>560</v>
      </c>
      <c r="M31" s="95">
        <f t="shared" si="21"/>
        <v>518</v>
      </c>
      <c r="N31" s="95">
        <f t="shared" si="21"/>
        <v>492</v>
      </c>
      <c r="O31" s="95">
        <f t="shared" si="21"/>
        <v>488</v>
      </c>
      <c r="P31" s="95">
        <f t="shared" si="21"/>
        <v>407</v>
      </c>
      <c r="Q31" s="95">
        <f t="shared" si="21"/>
        <v>410</v>
      </c>
      <c r="R31" s="95">
        <f t="shared" si="21"/>
        <v>369</v>
      </c>
      <c r="S31" s="95">
        <f t="shared" si="21"/>
        <v>422</v>
      </c>
      <c r="T31" s="95">
        <f t="shared" si="21"/>
        <v>6447</v>
      </c>
    </row>
  </sheetData>
  <mergeCells count="3">
    <mergeCell ref="C1:T1"/>
    <mergeCell ref="C2:T2"/>
    <mergeCell ref="C4:T4"/>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Narrow,Regular"&amp;12- 9 -</oddFooter>
  </headerFooter>
  <colBreaks count="1" manualBreakCount="1">
    <brk id="2" min="2" max="836"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rgb="FFE2FBFE"/>
    <pageSetUpPr autoPageBreaks="0"/>
  </sheetPr>
  <dimension ref="A1:V37"/>
  <sheetViews>
    <sheetView showGridLines="0" showZeros="0" topLeftCell="C1" zoomScale="82" zoomScaleNormal="82" workbookViewId="0">
      <selection sqref="A1:B1"/>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144</v>
      </c>
      <c r="B4" s="604"/>
      <c r="C4" s="771" t="str">
        <f>CONCATENATE(" ",UPPER(VLOOKUP(A4,DIVISIONS,2))," SCHOOL DIVISION")</f>
        <v xml:space="preserve"> EVERGREEN SCHOOL DIVISION</v>
      </c>
      <c r="D4" s="772"/>
      <c r="E4" s="772"/>
      <c r="F4" s="772"/>
      <c r="G4" s="772"/>
      <c r="H4" s="772"/>
      <c r="I4" s="772"/>
      <c r="J4" s="772"/>
      <c r="K4" s="772"/>
      <c r="L4" s="772"/>
      <c r="M4" s="772"/>
      <c r="N4" s="772"/>
      <c r="O4" s="772"/>
      <c r="P4" s="772"/>
      <c r="Q4" s="772"/>
      <c r="R4" s="772"/>
      <c r="S4" s="772"/>
      <c r="T4" s="773"/>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20.05" customHeight="1" x14ac:dyDescent="0.25">
      <c r="A6" s="594">
        <v>144</v>
      </c>
      <c r="B6" s="598">
        <v>1587</v>
      </c>
      <c r="C6" s="84" t="str">
        <f t="shared" ref="C6:C35" si="0">VLOOKUP(B6,Schools,2)</f>
        <v xml:space="preserve"> Arborg Collegiate</v>
      </c>
      <c r="D6" s="600" t="str">
        <f t="shared" ref="D6:D13" si="1">IF(VLOOKUP($B6,TYPE,3)=5,CONCATENATE(VLOOKUP($B6,PublicAdd,6)," ¹"),VLOOKUP($B6,PublicAdd,6))</f>
        <v>Arborg</v>
      </c>
      <c r="E6" s="587">
        <f t="shared" ref="E6:E35" si="2">IF($B6="","",VLOOKUP($B6,Schools,22))</f>
        <v>0</v>
      </c>
      <c r="F6" s="587">
        <f t="shared" ref="F6:F35" si="3">IF($B6="","",VLOOKUP($B6,Schools,5))</f>
        <v>0</v>
      </c>
      <c r="G6" s="587">
        <f t="shared" ref="G6:G35" si="4">IF($B6="","",VLOOKUP($B6,Schools,6))</f>
        <v>0</v>
      </c>
      <c r="H6" s="587">
        <f t="shared" ref="H6:H35" si="5">IF($B6="","",VLOOKUP($B6,Schools,7))</f>
        <v>0</v>
      </c>
      <c r="I6" s="587">
        <f t="shared" ref="I6:I35" si="6">IF($B6="","",VLOOKUP($B6,Schools,8))</f>
        <v>0</v>
      </c>
      <c r="J6" s="587">
        <f t="shared" ref="J6:J35" si="7">IF($B6="","",VLOOKUP($B6,Schools,9))</f>
        <v>0</v>
      </c>
      <c r="K6" s="587">
        <f t="shared" ref="K6:K35" si="8">IF($B6="","",VLOOKUP($B6,Schools,10))</f>
        <v>0</v>
      </c>
      <c r="L6" s="587">
        <f t="shared" ref="L6:L35" si="9">IF($B6="","",VLOOKUP($B6,Schools,11))</f>
        <v>0</v>
      </c>
      <c r="M6" s="587">
        <f t="shared" ref="M6:M35" si="10">IF($B6="","",VLOOKUP($B6,Schools,12))</f>
        <v>0</v>
      </c>
      <c r="N6" s="587">
        <f t="shared" ref="N6:N35" si="11">IF($B6="","",VLOOKUP($B6,Schools,13))</f>
        <v>31</v>
      </c>
      <c r="O6" s="587">
        <f t="shared" ref="O6:O35" si="12">IF($B6="","",VLOOKUP($B6,Schools,14))</f>
        <v>30</v>
      </c>
      <c r="P6" s="587">
        <f t="shared" ref="P6:P35" si="13">IF($B6="","",VLOOKUP($B6,Schools,15))</f>
        <v>28</v>
      </c>
      <c r="Q6" s="587">
        <f t="shared" ref="Q6:Q35" si="14">IF($B6="","",VLOOKUP($B6,Schools,16))</f>
        <v>30</v>
      </c>
      <c r="R6" s="587">
        <f t="shared" ref="R6:R35" si="15">IF($B6="","",VLOOKUP($B6,Schools,17))</f>
        <v>23</v>
      </c>
      <c r="S6" s="587">
        <f t="shared" ref="S6:S35" si="16">IF($B6="","",VLOOKUP($B6,Schools,18))</f>
        <v>27</v>
      </c>
      <c r="T6" s="97">
        <f t="shared" ref="T6:T35" si="17">SUM(E6:S6)</f>
        <v>169</v>
      </c>
      <c r="U6" s="575"/>
      <c r="V6" s="575"/>
    </row>
    <row r="7" spans="1:22" ht="20.05" customHeight="1" x14ac:dyDescent="0.25">
      <c r="A7" s="594">
        <v>144</v>
      </c>
      <c r="B7" s="598">
        <v>1423</v>
      </c>
      <c r="C7" s="84" t="str">
        <f t="shared" si="0"/>
        <v xml:space="preserve"> Arborg Early/Middle Years School</v>
      </c>
      <c r="D7" s="600" t="str">
        <f t="shared" si="1"/>
        <v>Arborg</v>
      </c>
      <c r="E7" s="587">
        <f t="shared" si="2"/>
        <v>0</v>
      </c>
      <c r="F7" s="587">
        <f t="shared" si="3"/>
        <v>0</v>
      </c>
      <c r="G7" s="587">
        <f t="shared" si="4"/>
        <v>21</v>
      </c>
      <c r="H7" s="587">
        <f t="shared" si="5"/>
        <v>34</v>
      </c>
      <c r="I7" s="587">
        <f t="shared" si="6"/>
        <v>25</v>
      </c>
      <c r="J7" s="587">
        <f t="shared" si="7"/>
        <v>25</v>
      </c>
      <c r="K7" s="587">
        <f t="shared" si="8"/>
        <v>26</v>
      </c>
      <c r="L7" s="587">
        <f t="shared" si="9"/>
        <v>23</v>
      </c>
      <c r="M7" s="587">
        <f t="shared" si="10"/>
        <v>27</v>
      </c>
      <c r="N7" s="587">
        <f t="shared" si="11"/>
        <v>0</v>
      </c>
      <c r="O7" s="587">
        <f t="shared" si="12"/>
        <v>0</v>
      </c>
      <c r="P7" s="587">
        <f t="shared" si="13"/>
        <v>0</v>
      </c>
      <c r="Q7" s="587">
        <f t="shared" si="14"/>
        <v>0</v>
      </c>
      <c r="R7" s="587">
        <f t="shared" si="15"/>
        <v>0</v>
      </c>
      <c r="S7" s="587">
        <f t="shared" si="16"/>
        <v>0</v>
      </c>
      <c r="T7" s="97">
        <f t="shared" si="17"/>
        <v>181</v>
      </c>
      <c r="U7" s="575"/>
      <c r="V7" s="575"/>
    </row>
    <row r="8" spans="1:22" ht="20.05" customHeight="1" x14ac:dyDescent="0.25">
      <c r="A8" s="594">
        <v>144</v>
      </c>
      <c r="B8" s="598">
        <v>1300</v>
      </c>
      <c r="C8" s="84" t="str">
        <f t="shared" si="0"/>
        <v xml:space="preserve"> Dr. George Johnson Middle School</v>
      </c>
      <c r="D8" s="600" t="str">
        <f t="shared" si="1"/>
        <v>Gimli</v>
      </c>
      <c r="E8" s="587">
        <f t="shared" si="2"/>
        <v>0</v>
      </c>
      <c r="F8" s="587">
        <f t="shared" si="3"/>
        <v>0</v>
      </c>
      <c r="G8" s="587">
        <f t="shared" si="4"/>
        <v>0</v>
      </c>
      <c r="H8" s="587">
        <f t="shared" si="5"/>
        <v>0</v>
      </c>
      <c r="I8" s="587">
        <f t="shared" si="6"/>
        <v>0</v>
      </c>
      <c r="J8" s="587">
        <f t="shared" si="7"/>
        <v>0</v>
      </c>
      <c r="K8" s="587">
        <f t="shared" si="8"/>
        <v>57</v>
      </c>
      <c r="L8" s="587">
        <f t="shared" si="9"/>
        <v>48</v>
      </c>
      <c r="M8" s="587">
        <f t="shared" si="10"/>
        <v>57</v>
      </c>
      <c r="N8" s="587">
        <f t="shared" si="11"/>
        <v>0</v>
      </c>
      <c r="O8" s="587">
        <f t="shared" si="12"/>
        <v>0</v>
      </c>
      <c r="P8" s="587">
        <f t="shared" si="13"/>
        <v>0</v>
      </c>
      <c r="Q8" s="587">
        <f t="shared" si="14"/>
        <v>0</v>
      </c>
      <c r="R8" s="587">
        <f t="shared" si="15"/>
        <v>0</v>
      </c>
      <c r="S8" s="587">
        <f t="shared" si="16"/>
        <v>0</v>
      </c>
      <c r="T8" s="97">
        <f t="shared" si="17"/>
        <v>162</v>
      </c>
      <c r="U8" s="575"/>
      <c r="V8" s="575"/>
    </row>
    <row r="9" spans="1:22" ht="20.05" customHeight="1" x14ac:dyDescent="0.25">
      <c r="A9" s="594">
        <v>144</v>
      </c>
      <c r="B9" s="598">
        <v>1368</v>
      </c>
      <c r="C9" s="84" t="str">
        <f t="shared" si="0"/>
        <v xml:space="preserve"> Gimli High School</v>
      </c>
      <c r="D9" s="600" t="str">
        <f t="shared" si="1"/>
        <v>Gimli</v>
      </c>
      <c r="E9" s="587">
        <f t="shared" si="2"/>
        <v>0</v>
      </c>
      <c r="F9" s="587">
        <f t="shared" si="3"/>
        <v>0</v>
      </c>
      <c r="G9" s="587">
        <f t="shared" si="4"/>
        <v>0</v>
      </c>
      <c r="H9" s="587">
        <f t="shared" si="5"/>
        <v>0</v>
      </c>
      <c r="I9" s="587">
        <f t="shared" si="6"/>
        <v>0</v>
      </c>
      <c r="J9" s="587">
        <f t="shared" si="7"/>
        <v>0</v>
      </c>
      <c r="K9" s="587">
        <f t="shared" si="8"/>
        <v>0</v>
      </c>
      <c r="L9" s="587">
        <f t="shared" si="9"/>
        <v>0</v>
      </c>
      <c r="M9" s="587">
        <f t="shared" si="10"/>
        <v>0</v>
      </c>
      <c r="N9" s="587">
        <f t="shared" si="11"/>
        <v>85</v>
      </c>
      <c r="O9" s="587">
        <f t="shared" si="12"/>
        <v>59</v>
      </c>
      <c r="P9" s="587">
        <f t="shared" si="13"/>
        <v>73</v>
      </c>
      <c r="Q9" s="587">
        <f t="shared" si="14"/>
        <v>61</v>
      </c>
      <c r="R9" s="587">
        <f t="shared" si="15"/>
        <v>66</v>
      </c>
      <c r="S9" s="587">
        <f t="shared" si="16"/>
        <v>91</v>
      </c>
      <c r="T9" s="97">
        <f t="shared" si="17"/>
        <v>435</v>
      </c>
      <c r="U9" s="575"/>
      <c r="V9" s="575"/>
    </row>
    <row r="10" spans="1:22" ht="20.05" customHeight="1" x14ac:dyDescent="0.25">
      <c r="A10" s="594">
        <v>144</v>
      </c>
      <c r="B10" s="598">
        <v>1857</v>
      </c>
      <c r="C10" s="84" t="str">
        <f t="shared" si="0"/>
        <v xml:space="preserve"> Riverton Collegiate</v>
      </c>
      <c r="D10" s="600" t="str">
        <f t="shared" si="1"/>
        <v>Riverton</v>
      </c>
      <c r="E10" s="587">
        <f t="shared" si="2"/>
        <v>0</v>
      </c>
      <c r="F10" s="587">
        <f t="shared" si="3"/>
        <v>0</v>
      </c>
      <c r="G10" s="587">
        <f t="shared" si="4"/>
        <v>0</v>
      </c>
      <c r="H10" s="587">
        <f t="shared" si="5"/>
        <v>0</v>
      </c>
      <c r="I10" s="587">
        <f t="shared" si="6"/>
        <v>0</v>
      </c>
      <c r="J10" s="587">
        <f t="shared" si="7"/>
        <v>0</v>
      </c>
      <c r="K10" s="587">
        <f t="shared" si="8"/>
        <v>0</v>
      </c>
      <c r="L10" s="587">
        <f t="shared" si="9"/>
        <v>0</v>
      </c>
      <c r="M10" s="587">
        <f t="shared" si="10"/>
        <v>0</v>
      </c>
      <c r="N10" s="587">
        <f t="shared" si="11"/>
        <v>21</v>
      </c>
      <c r="O10" s="587">
        <f t="shared" si="12"/>
        <v>16</v>
      </c>
      <c r="P10" s="587">
        <f t="shared" si="13"/>
        <v>12</v>
      </c>
      <c r="Q10" s="587">
        <f t="shared" si="14"/>
        <v>17</v>
      </c>
      <c r="R10" s="587">
        <f t="shared" si="15"/>
        <v>19</v>
      </c>
      <c r="S10" s="587">
        <f t="shared" si="16"/>
        <v>14</v>
      </c>
      <c r="T10" s="97">
        <f t="shared" si="17"/>
        <v>99</v>
      </c>
      <c r="U10" s="575"/>
      <c r="V10" s="575"/>
    </row>
    <row r="11" spans="1:22" ht="20.05" customHeight="1" x14ac:dyDescent="0.25">
      <c r="A11" s="594">
        <v>144</v>
      </c>
      <c r="B11" s="598">
        <v>2133</v>
      </c>
      <c r="C11" s="84" t="str">
        <f t="shared" si="0"/>
        <v xml:space="preserve"> Riverton Early Middle Years School</v>
      </c>
      <c r="D11" s="600" t="str">
        <f t="shared" si="1"/>
        <v>Riverton</v>
      </c>
      <c r="E11" s="587">
        <f t="shared" si="2"/>
        <v>0</v>
      </c>
      <c r="F11" s="587">
        <f t="shared" si="3"/>
        <v>0</v>
      </c>
      <c r="G11" s="587">
        <f t="shared" si="4"/>
        <v>19</v>
      </c>
      <c r="H11" s="587">
        <f t="shared" si="5"/>
        <v>14</v>
      </c>
      <c r="I11" s="587">
        <f t="shared" si="6"/>
        <v>20</v>
      </c>
      <c r="J11" s="587">
        <f t="shared" si="7"/>
        <v>13</v>
      </c>
      <c r="K11" s="587">
        <f t="shared" si="8"/>
        <v>19</v>
      </c>
      <c r="L11" s="587">
        <f t="shared" si="9"/>
        <v>22</v>
      </c>
      <c r="M11" s="587">
        <f t="shared" si="10"/>
        <v>10</v>
      </c>
      <c r="N11" s="587">
        <f t="shared" si="11"/>
        <v>0</v>
      </c>
      <c r="O11" s="587">
        <f t="shared" si="12"/>
        <v>0</v>
      </c>
      <c r="P11" s="587">
        <f t="shared" si="13"/>
        <v>0</v>
      </c>
      <c r="Q11" s="587">
        <f t="shared" si="14"/>
        <v>0</v>
      </c>
      <c r="R11" s="587">
        <f t="shared" si="15"/>
        <v>0</v>
      </c>
      <c r="S11" s="587">
        <f t="shared" si="16"/>
        <v>0</v>
      </c>
      <c r="T11" s="97">
        <f t="shared" si="17"/>
        <v>117</v>
      </c>
      <c r="U11" s="575"/>
      <c r="V11" s="575"/>
    </row>
    <row r="12" spans="1:22" ht="20.05" customHeight="1" x14ac:dyDescent="0.25">
      <c r="A12" s="594">
        <v>144</v>
      </c>
      <c r="B12" s="598">
        <v>2212</v>
      </c>
      <c r="C12" s="84" t="str">
        <f t="shared" si="0"/>
        <v xml:space="preserve"> Sigurbjorg Stefansson Early School</v>
      </c>
      <c r="D12" s="600" t="str">
        <f t="shared" si="1"/>
        <v>Gimli</v>
      </c>
      <c r="E12" s="587">
        <f t="shared" si="2"/>
        <v>0</v>
      </c>
      <c r="F12" s="587">
        <f t="shared" si="3"/>
        <v>0</v>
      </c>
      <c r="G12" s="587">
        <f t="shared" si="4"/>
        <v>26</v>
      </c>
      <c r="H12" s="587">
        <f t="shared" si="5"/>
        <v>38</v>
      </c>
      <c r="I12" s="587">
        <f t="shared" si="6"/>
        <v>37</v>
      </c>
      <c r="J12" s="587">
        <f t="shared" si="7"/>
        <v>43</v>
      </c>
      <c r="K12" s="587">
        <f t="shared" si="8"/>
        <v>0</v>
      </c>
      <c r="L12" s="587">
        <f t="shared" si="9"/>
        <v>0</v>
      </c>
      <c r="M12" s="587">
        <f t="shared" si="10"/>
        <v>0</v>
      </c>
      <c r="N12" s="587">
        <f t="shared" si="11"/>
        <v>0</v>
      </c>
      <c r="O12" s="587">
        <f t="shared" si="12"/>
        <v>0</v>
      </c>
      <c r="P12" s="587">
        <f t="shared" si="13"/>
        <v>0</v>
      </c>
      <c r="Q12" s="587">
        <f t="shared" si="14"/>
        <v>0</v>
      </c>
      <c r="R12" s="587">
        <f t="shared" si="15"/>
        <v>0</v>
      </c>
      <c r="S12" s="587">
        <f t="shared" si="16"/>
        <v>0</v>
      </c>
      <c r="T12" s="97">
        <f t="shared" si="17"/>
        <v>144</v>
      </c>
      <c r="U12" s="575"/>
      <c r="V12" s="575"/>
    </row>
    <row r="13" spans="1:22" ht="20.05" customHeight="1" x14ac:dyDescent="0.25">
      <c r="A13" s="594">
        <v>144</v>
      </c>
      <c r="B13" s="598">
        <v>1601</v>
      </c>
      <c r="C13" s="105" t="str">
        <f t="shared" si="0"/>
        <v xml:space="preserve"> Winnipeg Beach School</v>
      </c>
      <c r="D13" s="600" t="str">
        <f t="shared" si="1"/>
        <v>Winnipeg Beach</v>
      </c>
      <c r="E13" s="588">
        <f t="shared" si="2"/>
        <v>0</v>
      </c>
      <c r="F13" s="588">
        <f t="shared" si="3"/>
        <v>0</v>
      </c>
      <c r="G13" s="588">
        <f t="shared" si="4"/>
        <v>17</v>
      </c>
      <c r="H13" s="588">
        <f t="shared" si="5"/>
        <v>20</v>
      </c>
      <c r="I13" s="588">
        <f t="shared" si="6"/>
        <v>12</v>
      </c>
      <c r="J13" s="588">
        <f t="shared" si="7"/>
        <v>18</v>
      </c>
      <c r="K13" s="588">
        <f t="shared" si="8"/>
        <v>17</v>
      </c>
      <c r="L13" s="588">
        <f t="shared" si="9"/>
        <v>16</v>
      </c>
      <c r="M13" s="588">
        <f t="shared" si="10"/>
        <v>23</v>
      </c>
      <c r="N13" s="588">
        <f t="shared" si="11"/>
        <v>0</v>
      </c>
      <c r="O13" s="588">
        <f t="shared" si="12"/>
        <v>0</v>
      </c>
      <c r="P13" s="588">
        <f t="shared" si="13"/>
        <v>0</v>
      </c>
      <c r="Q13" s="588">
        <f t="shared" si="14"/>
        <v>0</v>
      </c>
      <c r="R13" s="588">
        <f t="shared" si="15"/>
        <v>0</v>
      </c>
      <c r="S13" s="588">
        <f t="shared" si="16"/>
        <v>0</v>
      </c>
      <c r="T13" s="98">
        <f t="shared" si="17"/>
        <v>123</v>
      </c>
      <c r="U13" s="575"/>
      <c r="V13" s="575"/>
    </row>
    <row r="14" spans="1:22" ht="20.05" customHeight="1" x14ac:dyDescent="0.25">
      <c r="A14" s="594"/>
      <c r="B14" s="604"/>
      <c r="C14" s="127" t="s">
        <v>261</v>
      </c>
      <c r="D14" s="127" t="str">
        <f>CONCATENATE(VLOOKUP(A13,DIVISIONS,19)," SCHOOLS")</f>
        <v>8 SCHOOLS</v>
      </c>
      <c r="E14" s="95">
        <f t="shared" ref="E14:T14" si="18">SUM(E6:E13)</f>
        <v>0</v>
      </c>
      <c r="F14" s="95">
        <f t="shared" si="18"/>
        <v>0</v>
      </c>
      <c r="G14" s="95">
        <f t="shared" si="18"/>
        <v>83</v>
      </c>
      <c r="H14" s="95">
        <f t="shared" si="18"/>
        <v>106</v>
      </c>
      <c r="I14" s="95">
        <f t="shared" si="18"/>
        <v>94</v>
      </c>
      <c r="J14" s="95">
        <f t="shared" si="18"/>
        <v>99</v>
      </c>
      <c r="K14" s="95">
        <f t="shared" si="18"/>
        <v>119</v>
      </c>
      <c r="L14" s="95">
        <f t="shared" si="18"/>
        <v>109</v>
      </c>
      <c r="M14" s="95">
        <f t="shared" si="18"/>
        <v>117</v>
      </c>
      <c r="N14" s="95">
        <f t="shared" si="18"/>
        <v>137</v>
      </c>
      <c r="O14" s="95">
        <f t="shared" si="18"/>
        <v>105</v>
      </c>
      <c r="P14" s="95">
        <f t="shared" si="18"/>
        <v>113</v>
      </c>
      <c r="Q14" s="95">
        <f t="shared" si="18"/>
        <v>108</v>
      </c>
      <c r="R14" s="95">
        <f t="shared" si="18"/>
        <v>108</v>
      </c>
      <c r="S14" s="95">
        <f t="shared" si="18"/>
        <v>132</v>
      </c>
      <c r="T14" s="95">
        <f t="shared" si="18"/>
        <v>1430</v>
      </c>
      <c r="U14" s="575"/>
      <c r="V14" s="575"/>
    </row>
    <row r="15" spans="1:22" ht="14.95" customHeight="1" x14ac:dyDescent="0.25">
      <c r="A15" s="594"/>
      <c r="B15" s="604"/>
      <c r="C15" s="104"/>
      <c r="D15" s="579"/>
      <c r="E15" s="608"/>
      <c r="F15" s="608"/>
      <c r="G15" s="608"/>
      <c r="H15" s="608"/>
      <c r="I15" s="608"/>
      <c r="J15" s="608"/>
      <c r="K15" s="608"/>
      <c r="L15" s="608"/>
      <c r="M15" s="608"/>
      <c r="N15" s="608"/>
      <c r="O15" s="608"/>
      <c r="P15" s="608"/>
      <c r="Q15" s="608"/>
      <c r="R15" s="608"/>
      <c r="S15" s="608"/>
      <c r="T15" s="106"/>
      <c r="U15" s="575"/>
      <c r="V15" s="575"/>
    </row>
    <row r="16" spans="1:22" ht="20.05" customHeight="1" x14ac:dyDescent="0.2">
      <c r="A16" s="594">
        <v>150</v>
      </c>
      <c r="B16" s="604"/>
      <c r="C16" s="771" t="str">
        <f>CONCATENATE(" ",UPPER(VLOOKUP(A16,DIVISIONS,2))," SCHOOL DIVISION")</f>
        <v xml:space="preserve"> FLIN FLON SCHOOL DIVISION</v>
      </c>
      <c r="D16" s="772"/>
      <c r="E16" s="772"/>
      <c r="F16" s="772"/>
      <c r="G16" s="772"/>
      <c r="H16" s="772"/>
      <c r="I16" s="772"/>
      <c r="J16" s="772"/>
      <c r="K16" s="772"/>
      <c r="L16" s="772"/>
      <c r="M16" s="772"/>
      <c r="N16" s="772"/>
      <c r="O16" s="772"/>
      <c r="P16" s="772"/>
      <c r="Q16" s="772"/>
      <c r="R16" s="772"/>
      <c r="S16" s="772"/>
      <c r="T16" s="773"/>
      <c r="U16" s="575"/>
      <c r="V16" s="575"/>
    </row>
    <row r="17" spans="1:20" ht="20.05" customHeight="1" x14ac:dyDescent="0.25">
      <c r="A17" s="594"/>
      <c r="B17" s="604"/>
      <c r="C17" s="93" t="s">
        <v>265</v>
      </c>
      <c r="D17" s="93" t="s">
        <v>266</v>
      </c>
      <c r="E17" s="94" t="s">
        <v>168</v>
      </c>
      <c r="F17" s="94" t="s">
        <v>229</v>
      </c>
      <c r="G17" s="94" t="s">
        <v>230</v>
      </c>
      <c r="H17" s="156" t="s">
        <v>267</v>
      </c>
      <c r="I17" s="156" t="s">
        <v>268</v>
      </c>
      <c r="J17" s="156" t="s">
        <v>269</v>
      </c>
      <c r="K17" s="156" t="s">
        <v>270</v>
      </c>
      <c r="L17" s="156" t="s">
        <v>21</v>
      </c>
      <c r="M17" s="156" t="s">
        <v>24</v>
      </c>
      <c r="N17" s="156" t="s">
        <v>26</v>
      </c>
      <c r="O17" s="156" t="s">
        <v>271</v>
      </c>
      <c r="P17" s="156" t="s">
        <v>272</v>
      </c>
      <c r="Q17" s="156" t="s">
        <v>273</v>
      </c>
      <c r="R17" s="156" t="s">
        <v>274</v>
      </c>
      <c r="S17" s="156" t="s">
        <v>275</v>
      </c>
      <c r="T17" s="94" t="s">
        <v>231</v>
      </c>
    </row>
    <row r="18" spans="1:20" ht="20.05" customHeight="1" x14ac:dyDescent="0.25">
      <c r="A18" s="594">
        <v>150</v>
      </c>
      <c r="B18" s="598">
        <v>1178</v>
      </c>
      <c r="C18" s="84" t="str">
        <f t="shared" si="0"/>
        <v xml:space="preserve"> École Mcisaac School</v>
      </c>
      <c r="D18" s="600" t="str">
        <f>IF(VLOOKUP($B18,TYPE,3)=5,CONCATENATE(VLOOKUP($B18,PublicAdd,6)," ¹"),VLOOKUP($B18,PublicAdd,6))</f>
        <v>Flin Flon</v>
      </c>
      <c r="E18" s="587">
        <f t="shared" si="2"/>
        <v>0</v>
      </c>
      <c r="F18" s="587">
        <f t="shared" si="3"/>
        <v>0</v>
      </c>
      <c r="G18" s="587">
        <f t="shared" si="4"/>
        <v>31</v>
      </c>
      <c r="H18" s="587">
        <f t="shared" si="5"/>
        <v>36</v>
      </c>
      <c r="I18" s="587">
        <f t="shared" si="6"/>
        <v>27</v>
      </c>
      <c r="J18" s="587">
        <f t="shared" si="7"/>
        <v>26</v>
      </c>
      <c r="K18" s="587">
        <f t="shared" si="8"/>
        <v>41</v>
      </c>
      <c r="L18" s="587">
        <f t="shared" si="9"/>
        <v>41</v>
      </c>
      <c r="M18" s="587">
        <f t="shared" si="10"/>
        <v>39</v>
      </c>
      <c r="N18" s="587">
        <f t="shared" si="11"/>
        <v>38</v>
      </c>
      <c r="O18" s="587">
        <f t="shared" si="12"/>
        <v>38</v>
      </c>
      <c r="P18" s="587">
        <f t="shared" si="13"/>
        <v>0</v>
      </c>
      <c r="Q18" s="587">
        <f t="shared" si="14"/>
        <v>0</v>
      </c>
      <c r="R18" s="587">
        <f t="shared" si="15"/>
        <v>0</v>
      </c>
      <c r="S18" s="587">
        <f t="shared" si="16"/>
        <v>0</v>
      </c>
      <c r="T18" s="97">
        <f t="shared" si="17"/>
        <v>317</v>
      </c>
    </row>
    <row r="19" spans="1:20" ht="20.05" customHeight="1" x14ac:dyDescent="0.25">
      <c r="A19" s="594">
        <v>150</v>
      </c>
      <c r="B19" s="598">
        <v>1865</v>
      </c>
      <c r="C19" s="84" t="str">
        <f t="shared" si="0"/>
        <v xml:space="preserve"> Hapnot Collegiate</v>
      </c>
      <c r="D19" s="600" t="str">
        <f>IF(VLOOKUP($B19,TYPE,3)=5,CONCATENATE(VLOOKUP($B19,PublicAdd,6)," ¹"),VLOOKUP($B19,PublicAdd,6))</f>
        <v>Flin Flon</v>
      </c>
      <c r="E19" s="587">
        <f t="shared" si="2"/>
        <v>0</v>
      </c>
      <c r="F19" s="587">
        <f t="shared" si="3"/>
        <v>0</v>
      </c>
      <c r="G19" s="587">
        <f t="shared" si="4"/>
        <v>0</v>
      </c>
      <c r="H19" s="587">
        <f t="shared" si="5"/>
        <v>0</v>
      </c>
      <c r="I19" s="587">
        <f t="shared" si="6"/>
        <v>0</v>
      </c>
      <c r="J19" s="587">
        <f t="shared" si="7"/>
        <v>0</v>
      </c>
      <c r="K19" s="587">
        <f t="shared" si="8"/>
        <v>0</v>
      </c>
      <c r="L19" s="587">
        <f t="shared" si="9"/>
        <v>0</v>
      </c>
      <c r="M19" s="587">
        <f t="shared" si="10"/>
        <v>0</v>
      </c>
      <c r="N19" s="587">
        <f t="shared" si="11"/>
        <v>0</v>
      </c>
      <c r="O19" s="587">
        <f t="shared" si="12"/>
        <v>0</v>
      </c>
      <c r="P19" s="587">
        <f t="shared" si="13"/>
        <v>58</v>
      </c>
      <c r="Q19" s="587">
        <f t="shared" si="14"/>
        <v>43</v>
      </c>
      <c r="R19" s="587">
        <f t="shared" si="15"/>
        <v>53</v>
      </c>
      <c r="S19" s="587">
        <f t="shared" si="16"/>
        <v>60</v>
      </c>
      <c r="T19" s="97">
        <f t="shared" si="17"/>
        <v>214</v>
      </c>
    </row>
    <row r="20" spans="1:20" ht="20.05" customHeight="1" x14ac:dyDescent="0.25">
      <c r="A20" s="594">
        <v>150</v>
      </c>
      <c r="B20" s="598">
        <v>2085</v>
      </c>
      <c r="C20" s="84" t="str">
        <f t="shared" si="0"/>
        <v xml:space="preserve"> Many Faces Education Centre</v>
      </c>
      <c r="D20" s="600" t="str">
        <f>IF(VLOOKUP($B20,TYPE,3)=5,CONCATENATE(VLOOKUP($B20,PublicAdd,6)," ¹"),VLOOKUP($B20,PublicAdd,6))</f>
        <v>Flin Flon</v>
      </c>
      <c r="E20" s="587">
        <f t="shared" si="2"/>
        <v>0</v>
      </c>
      <c r="F20" s="587">
        <f t="shared" si="3"/>
        <v>0</v>
      </c>
      <c r="G20" s="587">
        <f t="shared" si="4"/>
        <v>0</v>
      </c>
      <c r="H20" s="587">
        <f t="shared" si="5"/>
        <v>0</v>
      </c>
      <c r="I20" s="587">
        <f t="shared" si="6"/>
        <v>0</v>
      </c>
      <c r="J20" s="587">
        <f t="shared" si="7"/>
        <v>0</v>
      </c>
      <c r="K20" s="587">
        <f t="shared" si="8"/>
        <v>0</v>
      </c>
      <c r="L20" s="587">
        <f t="shared" si="9"/>
        <v>0</v>
      </c>
      <c r="M20" s="587">
        <f t="shared" si="10"/>
        <v>0</v>
      </c>
      <c r="N20" s="587">
        <f t="shared" si="11"/>
        <v>0</v>
      </c>
      <c r="O20" s="587">
        <f t="shared" si="12"/>
        <v>0</v>
      </c>
      <c r="P20" s="587">
        <f t="shared" si="13"/>
        <v>8</v>
      </c>
      <c r="Q20" s="587">
        <f t="shared" si="14"/>
        <v>10</v>
      </c>
      <c r="R20" s="587">
        <f t="shared" si="15"/>
        <v>13</v>
      </c>
      <c r="S20" s="587">
        <f t="shared" si="16"/>
        <v>37</v>
      </c>
      <c r="T20" s="97">
        <f t="shared" si="17"/>
        <v>68</v>
      </c>
    </row>
    <row r="21" spans="1:20" ht="20.05" customHeight="1" x14ac:dyDescent="0.25">
      <c r="A21" s="594">
        <v>150</v>
      </c>
      <c r="B21" s="598">
        <v>1736</v>
      </c>
      <c r="C21" s="105" t="str">
        <f t="shared" si="0"/>
        <v xml:space="preserve"> Ruth Betts Community School</v>
      </c>
      <c r="D21" s="600" t="str">
        <f>IF(VLOOKUP($B21,TYPE,3)=5,CONCATENATE(VLOOKUP($B21,PublicAdd,6)," ¹"),VLOOKUP($B21,PublicAdd,6))</f>
        <v>Flin Flon</v>
      </c>
      <c r="E21" s="588">
        <f t="shared" si="2"/>
        <v>0</v>
      </c>
      <c r="F21" s="587">
        <f t="shared" si="3"/>
        <v>0</v>
      </c>
      <c r="G21" s="587">
        <f t="shared" si="4"/>
        <v>19</v>
      </c>
      <c r="H21" s="587">
        <f t="shared" si="5"/>
        <v>24</v>
      </c>
      <c r="I21" s="587">
        <f t="shared" si="6"/>
        <v>28</v>
      </c>
      <c r="J21" s="587">
        <f t="shared" si="7"/>
        <v>29</v>
      </c>
      <c r="K21" s="587">
        <f t="shared" si="8"/>
        <v>29</v>
      </c>
      <c r="L21" s="587">
        <f t="shared" si="9"/>
        <v>36</v>
      </c>
      <c r="M21" s="587">
        <f t="shared" si="10"/>
        <v>30</v>
      </c>
      <c r="N21" s="587">
        <f t="shared" si="11"/>
        <v>32</v>
      </c>
      <c r="O21" s="587">
        <f t="shared" si="12"/>
        <v>28</v>
      </c>
      <c r="P21" s="587">
        <f t="shared" si="13"/>
        <v>0</v>
      </c>
      <c r="Q21" s="587">
        <f t="shared" si="14"/>
        <v>0</v>
      </c>
      <c r="R21" s="587">
        <f t="shared" si="15"/>
        <v>0</v>
      </c>
      <c r="S21" s="587">
        <f t="shared" si="16"/>
        <v>0</v>
      </c>
      <c r="T21" s="97">
        <f t="shared" si="17"/>
        <v>255</v>
      </c>
    </row>
    <row r="22" spans="1:20" ht="20.05" customHeight="1" x14ac:dyDescent="0.25">
      <c r="A22" s="594"/>
      <c r="B22" s="604"/>
      <c r="C22" s="127" t="s">
        <v>261</v>
      </c>
      <c r="D22" s="127" t="str">
        <f>CONCATENATE(VLOOKUP(A21,DIVISIONS,19)," SCHOOLS")</f>
        <v>4 SCHOOLS</v>
      </c>
      <c r="E22" s="95">
        <f>SUM(E18:E21)</f>
        <v>0</v>
      </c>
      <c r="F22" s="95">
        <f t="shared" ref="F22:T22" si="19">SUM(F18:F21)</f>
        <v>0</v>
      </c>
      <c r="G22" s="95">
        <f t="shared" si="19"/>
        <v>50</v>
      </c>
      <c r="H22" s="95">
        <f t="shared" si="19"/>
        <v>60</v>
      </c>
      <c r="I22" s="95">
        <f t="shared" si="19"/>
        <v>55</v>
      </c>
      <c r="J22" s="95">
        <f t="shared" si="19"/>
        <v>55</v>
      </c>
      <c r="K22" s="95">
        <f t="shared" si="19"/>
        <v>70</v>
      </c>
      <c r="L22" s="95">
        <f t="shared" si="19"/>
        <v>77</v>
      </c>
      <c r="M22" s="95">
        <f t="shared" si="19"/>
        <v>69</v>
      </c>
      <c r="N22" s="95">
        <f t="shared" si="19"/>
        <v>70</v>
      </c>
      <c r="O22" s="95">
        <f t="shared" si="19"/>
        <v>66</v>
      </c>
      <c r="P22" s="95">
        <f t="shared" si="19"/>
        <v>66</v>
      </c>
      <c r="Q22" s="95">
        <f t="shared" si="19"/>
        <v>53</v>
      </c>
      <c r="R22" s="95">
        <f t="shared" si="19"/>
        <v>66</v>
      </c>
      <c r="S22" s="95">
        <f t="shared" si="19"/>
        <v>97</v>
      </c>
      <c r="T22" s="95">
        <f t="shared" si="19"/>
        <v>854</v>
      </c>
    </row>
    <row r="23" spans="1:20" ht="14.95" customHeight="1" x14ac:dyDescent="0.25">
      <c r="A23" s="594"/>
      <c r="B23" s="604"/>
      <c r="C23" s="104"/>
      <c r="D23" s="579"/>
      <c r="E23" s="608"/>
      <c r="F23" s="608"/>
      <c r="G23" s="608"/>
      <c r="H23" s="608"/>
      <c r="I23" s="608"/>
      <c r="J23" s="608"/>
      <c r="K23" s="608"/>
      <c r="L23" s="608"/>
      <c r="M23" s="608"/>
      <c r="N23" s="608"/>
      <c r="O23" s="608"/>
      <c r="P23" s="608"/>
      <c r="Q23" s="608"/>
      <c r="R23" s="608"/>
      <c r="S23" s="608"/>
      <c r="T23" s="106"/>
    </row>
    <row r="24" spans="1:20" ht="20.05" customHeight="1" x14ac:dyDescent="0.2">
      <c r="A24" s="594">
        <v>103</v>
      </c>
      <c r="B24" s="604"/>
      <c r="C24" s="771" t="str">
        <f>CONCATENATE(" ",UPPER(VLOOKUP(A24,DIVISIONS,2))," SCHOOL DIVISION")</f>
        <v xml:space="preserve"> FORT LA BOSSE SCHOOL DIVISION</v>
      </c>
      <c r="D24" s="772"/>
      <c r="E24" s="772"/>
      <c r="F24" s="772"/>
      <c r="G24" s="772"/>
      <c r="H24" s="772"/>
      <c r="I24" s="772"/>
      <c r="J24" s="772"/>
      <c r="K24" s="772"/>
      <c r="L24" s="772"/>
      <c r="M24" s="772"/>
      <c r="N24" s="772"/>
      <c r="O24" s="772"/>
      <c r="P24" s="772"/>
      <c r="Q24" s="772"/>
      <c r="R24" s="772"/>
      <c r="S24" s="772"/>
      <c r="T24" s="773"/>
    </row>
    <row r="25" spans="1:20" ht="20.05" customHeight="1" x14ac:dyDescent="0.25">
      <c r="A25" s="594"/>
      <c r="B25" s="604"/>
      <c r="C25" s="93" t="s">
        <v>265</v>
      </c>
      <c r="D25" s="93" t="s">
        <v>266</v>
      </c>
      <c r="E25" s="94" t="s">
        <v>168</v>
      </c>
      <c r="F25" s="94" t="s">
        <v>229</v>
      </c>
      <c r="G25" s="94" t="s">
        <v>230</v>
      </c>
      <c r="H25" s="156" t="s">
        <v>267</v>
      </c>
      <c r="I25" s="156" t="s">
        <v>268</v>
      </c>
      <c r="J25" s="156" t="s">
        <v>269</v>
      </c>
      <c r="K25" s="156" t="s">
        <v>270</v>
      </c>
      <c r="L25" s="156" t="s">
        <v>21</v>
      </c>
      <c r="M25" s="156" t="s">
        <v>24</v>
      </c>
      <c r="N25" s="156" t="s">
        <v>26</v>
      </c>
      <c r="O25" s="156" t="s">
        <v>271</v>
      </c>
      <c r="P25" s="156" t="s">
        <v>272</v>
      </c>
      <c r="Q25" s="156" t="s">
        <v>273</v>
      </c>
      <c r="R25" s="156" t="s">
        <v>274</v>
      </c>
      <c r="S25" s="156" t="s">
        <v>275</v>
      </c>
      <c r="T25" s="94" t="s">
        <v>231</v>
      </c>
    </row>
    <row r="26" spans="1:20" ht="20.05" customHeight="1" x14ac:dyDescent="0.25">
      <c r="A26" s="594">
        <v>103</v>
      </c>
      <c r="B26" s="598">
        <v>2121</v>
      </c>
      <c r="C26" s="84" t="str">
        <f t="shared" si="0"/>
        <v xml:space="preserve"> Boundary Lane Colony School</v>
      </c>
      <c r="D26" s="600" t="str">
        <f t="shared" ref="D26:D35" si="20">IF(VLOOKUP($B26,TYPE,3)=5,CONCATENATE(VLOOKUP($B26,PublicAdd,6)," ¹"),VLOOKUP($B26,PublicAdd,6))</f>
        <v>Elkhorn ¹</v>
      </c>
      <c r="E26" s="587">
        <f t="shared" si="2"/>
        <v>0</v>
      </c>
      <c r="F26" s="587">
        <f t="shared" si="3"/>
        <v>0</v>
      </c>
      <c r="G26" s="587">
        <f t="shared" si="4"/>
        <v>3</v>
      </c>
      <c r="H26" s="587">
        <f t="shared" si="5"/>
        <v>2</v>
      </c>
      <c r="I26" s="587">
        <f t="shared" si="6"/>
        <v>7</v>
      </c>
      <c r="J26" s="587">
        <f t="shared" si="7"/>
        <v>2</v>
      </c>
      <c r="K26" s="587">
        <f t="shared" si="8"/>
        <v>1</v>
      </c>
      <c r="L26" s="587">
        <f t="shared" si="9"/>
        <v>6</v>
      </c>
      <c r="M26" s="587">
        <f t="shared" si="10"/>
        <v>2</v>
      </c>
      <c r="N26" s="587">
        <f t="shared" si="11"/>
        <v>2</v>
      </c>
      <c r="O26" s="587">
        <f t="shared" si="12"/>
        <v>2</v>
      </c>
      <c r="P26" s="587">
        <f t="shared" si="13"/>
        <v>3</v>
      </c>
      <c r="Q26" s="587">
        <f t="shared" si="14"/>
        <v>3</v>
      </c>
      <c r="R26" s="587">
        <f t="shared" si="15"/>
        <v>0</v>
      </c>
      <c r="S26" s="587">
        <f t="shared" si="16"/>
        <v>1</v>
      </c>
      <c r="T26" s="97">
        <f t="shared" si="17"/>
        <v>34</v>
      </c>
    </row>
    <row r="27" spans="1:20" ht="20.05" customHeight="1" x14ac:dyDescent="0.25">
      <c r="A27" s="594">
        <v>103</v>
      </c>
      <c r="B27" s="598">
        <v>1476</v>
      </c>
      <c r="C27" s="84" t="str">
        <f t="shared" si="0"/>
        <v xml:space="preserve"> Elkhorn School</v>
      </c>
      <c r="D27" s="600" t="str">
        <f t="shared" si="20"/>
        <v>Elkhorn</v>
      </c>
      <c r="E27" s="587">
        <f t="shared" si="2"/>
        <v>0</v>
      </c>
      <c r="F27" s="587">
        <f t="shared" si="3"/>
        <v>0</v>
      </c>
      <c r="G27" s="587">
        <f t="shared" si="4"/>
        <v>13</v>
      </c>
      <c r="H27" s="587">
        <f t="shared" si="5"/>
        <v>16</v>
      </c>
      <c r="I27" s="587">
        <f t="shared" si="6"/>
        <v>15</v>
      </c>
      <c r="J27" s="587">
        <f t="shared" si="7"/>
        <v>11</v>
      </c>
      <c r="K27" s="587">
        <f t="shared" si="8"/>
        <v>22</v>
      </c>
      <c r="L27" s="587">
        <f t="shared" si="9"/>
        <v>11</v>
      </c>
      <c r="M27" s="587">
        <f t="shared" si="10"/>
        <v>15</v>
      </c>
      <c r="N27" s="587">
        <f t="shared" si="11"/>
        <v>14</v>
      </c>
      <c r="O27" s="587">
        <f t="shared" si="12"/>
        <v>11</v>
      </c>
      <c r="P27" s="587">
        <f t="shared" si="13"/>
        <v>14</v>
      </c>
      <c r="Q27" s="587">
        <f t="shared" si="14"/>
        <v>9</v>
      </c>
      <c r="R27" s="587">
        <f t="shared" si="15"/>
        <v>6</v>
      </c>
      <c r="S27" s="587">
        <f t="shared" si="16"/>
        <v>9</v>
      </c>
      <c r="T27" s="97">
        <f t="shared" si="17"/>
        <v>166</v>
      </c>
    </row>
    <row r="28" spans="1:20" ht="20.05" customHeight="1" x14ac:dyDescent="0.25">
      <c r="A28" s="594">
        <v>103</v>
      </c>
      <c r="B28" s="598">
        <v>1224</v>
      </c>
      <c r="C28" s="84" t="str">
        <f t="shared" si="0"/>
        <v xml:space="preserve"> Goulter School</v>
      </c>
      <c r="D28" s="600" t="str">
        <f t="shared" si="20"/>
        <v>Virden</v>
      </c>
      <c r="E28" s="587">
        <f t="shared" si="2"/>
        <v>0</v>
      </c>
      <c r="F28" s="587">
        <f t="shared" si="3"/>
        <v>0</v>
      </c>
      <c r="G28" s="587">
        <f t="shared" si="4"/>
        <v>25</v>
      </c>
      <c r="H28" s="587">
        <f t="shared" si="5"/>
        <v>41</v>
      </c>
      <c r="I28" s="587">
        <f t="shared" si="6"/>
        <v>30</v>
      </c>
      <c r="J28" s="587">
        <f t="shared" si="7"/>
        <v>35</v>
      </c>
      <c r="K28" s="587">
        <f t="shared" si="8"/>
        <v>45</v>
      </c>
      <c r="L28" s="587">
        <f t="shared" si="9"/>
        <v>0</v>
      </c>
      <c r="M28" s="587">
        <f t="shared" si="10"/>
        <v>0</v>
      </c>
      <c r="N28" s="587">
        <f t="shared" si="11"/>
        <v>0</v>
      </c>
      <c r="O28" s="587">
        <f t="shared" si="12"/>
        <v>0</v>
      </c>
      <c r="P28" s="587">
        <f t="shared" si="13"/>
        <v>0</v>
      </c>
      <c r="Q28" s="587">
        <f t="shared" si="14"/>
        <v>0</v>
      </c>
      <c r="R28" s="587">
        <f t="shared" si="15"/>
        <v>0</v>
      </c>
      <c r="S28" s="587">
        <f t="shared" si="16"/>
        <v>0</v>
      </c>
      <c r="T28" s="97">
        <f t="shared" si="17"/>
        <v>176</v>
      </c>
    </row>
    <row r="29" spans="1:20" ht="20.05" customHeight="1" x14ac:dyDescent="0.25">
      <c r="A29" s="594">
        <v>103</v>
      </c>
      <c r="B29" s="598">
        <v>1672</v>
      </c>
      <c r="C29" s="84" t="str">
        <f t="shared" si="0"/>
        <v xml:space="preserve"> Kola School</v>
      </c>
      <c r="D29" s="600" t="str">
        <f t="shared" si="20"/>
        <v>Kola</v>
      </c>
      <c r="E29" s="587">
        <f t="shared" si="2"/>
        <v>0</v>
      </c>
      <c r="F29" s="587">
        <f t="shared" si="3"/>
        <v>0</v>
      </c>
      <c r="G29" s="587">
        <f t="shared" si="4"/>
        <v>0</v>
      </c>
      <c r="H29" s="587">
        <f t="shared" si="5"/>
        <v>3</v>
      </c>
      <c r="I29" s="587">
        <f t="shared" si="6"/>
        <v>5</v>
      </c>
      <c r="J29" s="587">
        <f t="shared" si="7"/>
        <v>4</v>
      </c>
      <c r="K29" s="587">
        <f t="shared" si="8"/>
        <v>3</v>
      </c>
      <c r="L29" s="587">
        <f t="shared" si="9"/>
        <v>4</v>
      </c>
      <c r="M29" s="587">
        <f t="shared" si="10"/>
        <v>5</v>
      </c>
      <c r="N29" s="587">
        <f t="shared" si="11"/>
        <v>0</v>
      </c>
      <c r="O29" s="587">
        <f t="shared" si="12"/>
        <v>3</v>
      </c>
      <c r="P29" s="587">
        <f t="shared" si="13"/>
        <v>0</v>
      </c>
      <c r="Q29" s="587">
        <f t="shared" si="14"/>
        <v>0</v>
      </c>
      <c r="R29" s="587">
        <f t="shared" si="15"/>
        <v>0</v>
      </c>
      <c r="S29" s="587">
        <f t="shared" si="16"/>
        <v>0</v>
      </c>
      <c r="T29" s="97">
        <f t="shared" si="17"/>
        <v>27</v>
      </c>
    </row>
    <row r="30" spans="1:20" ht="20.05" customHeight="1" x14ac:dyDescent="0.25">
      <c r="A30" s="594">
        <v>103</v>
      </c>
      <c r="B30" s="598">
        <v>1902</v>
      </c>
      <c r="C30" s="84" t="str">
        <f t="shared" si="0"/>
        <v xml:space="preserve"> Mary Montgomery School</v>
      </c>
      <c r="D30" s="600" t="str">
        <f t="shared" si="20"/>
        <v>Virden</v>
      </c>
      <c r="E30" s="587">
        <f t="shared" si="2"/>
        <v>0</v>
      </c>
      <c r="F30" s="587">
        <f t="shared" si="3"/>
        <v>0</v>
      </c>
      <c r="G30" s="587">
        <f t="shared" si="4"/>
        <v>27</v>
      </c>
      <c r="H30" s="587">
        <f t="shared" si="5"/>
        <v>32</v>
      </c>
      <c r="I30" s="587">
        <f t="shared" si="6"/>
        <v>41</v>
      </c>
      <c r="J30" s="587">
        <f t="shared" si="7"/>
        <v>31</v>
      </c>
      <c r="K30" s="587">
        <f t="shared" si="8"/>
        <v>34</v>
      </c>
      <c r="L30" s="587">
        <f t="shared" si="9"/>
        <v>0</v>
      </c>
      <c r="M30" s="587">
        <f t="shared" si="10"/>
        <v>0</v>
      </c>
      <c r="N30" s="587">
        <f t="shared" si="11"/>
        <v>0</v>
      </c>
      <c r="O30" s="587">
        <f t="shared" si="12"/>
        <v>0</v>
      </c>
      <c r="P30" s="587">
        <f t="shared" si="13"/>
        <v>0</v>
      </c>
      <c r="Q30" s="587">
        <f t="shared" si="14"/>
        <v>0</v>
      </c>
      <c r="R30" s="587">
        <f t="shared" si="15"/>
        <v>0</v>
      </c>
      <c r="S30" s="587">
        <f t="shared" si="16"/>
        <v>0</v>
      </c>
      <c r="T30" s="97">
        <f t="shared" si="17"/>
        <v>165</v>
      </c>
    </row>
    <row r="31" spans="1:20" ht="20.05" customHeight="1" x14ac:dyDescent="0.25">
      <c r="A31" s="594">
        <v>103</v>
      </c>
      <c r="B31" s="598">
        <v>1711</v>
      </c>
      <c r="C31" s="84" t="str">
        <f t="shared" si="0"/>
        <v xml:space="preserve"> Oak Lake Community School</v>
      </c>
      <c r="D31" s="600" t="str">
        <f t="shared" si="20"/>
        <v>Oak Lake</v>
      </c>
      <c r="E31" s="587">
        <f t="shared" si="2"/>
        <v>0</v>
      </c>
      <c r="F31" s="587">
        <f t="shared" si="3"/>
        <v>0</v>
      </c>
      <c r="G31" s="587">
        <f t="shared" si="4"/>
        <v>9</v>
      </c>
      <c r="H31" s="587">
        <f t="shared" si="5"/>
        <v>13</v>
      </c>
      <c r="I31" s="587">
        <f t="shared" si="6"/>
        <v>6</v>
      </c>
      <c r="J31" s="587">
        <f t="shared" si="7"/>
        <v>13</v>
      </c>
      <c r="K31" s="587">
        <f t="shared" si="8"/>
        <v>9</v>
      </c>
      <c r="L31" s="587">
        <f t="shared" si="9"/>
        <v>9</v>
      </c>
      <c r="M31" s="587">
        <f t="shared" si="10"/>
        <v>12</v>
      </c>
      <c r="N31" s="587">
        <f t="shared" si="11"/>
        <v>15</v>
      </c>
      <c r="O31" s="587">
        <f t="shared" si="12"/>
        <v>15</v>
      </c>
      <c r="P31" s="587">
        <f t="shared" si="13"/>
        <v>0</v>
      </c>
      <c r="Q31" s="587">
        <f t="shared" si="14"/>
        <v>0</v>
      </c>
      <c r="R31" s="587">
        <f t="shared" si="15"/>
        <v>0</v>
      </c>
      <c r="S31" s="587">
        <f t="shared" si="16"/>
        <v>0</v>
      </c>
      <c r="T31" s="97">
        <f t="shared" si="17"/>
        <v>101</v>
      </c>
    </row>
    <row r="32" spans="1:20" ht="20.05" customHeight="1" x14ac:dyDescent="0.25">
      <c r="A32" s="594">
        <v>103</v>
      </c>
      <c r="B32" s="598">
        <v>1313</v>
      </c>
      <c r="C32" s="84" t="str">
        <f t="shared" si="0"/>
        <v xml:space="preserve"> Plainview Colony School</v>
      </c>
      <c r="D32" s="600" t="str">
        <f t="shared" si="20"/>
        <v>Elkhorn ¹</v>
      </c>
      <c r="E32" s="587">
        <f t="shared" si="2"/>
        <v>0</v>
      </c>
      <c r="F32" s="587">
        <f t="shared" si="3"/>
        <v>0</v>
      </c>
      <c r="G32" s="587">
        <f t="shared" si="4"/>
        <v>4</v>
      </c>
      <c r="H32" s="587">
        <f t="shared" si="5"/>
        <v>4</v>
      </c>
      <c r="I32" s="587">
        <f t="shared" si="6"/>
        <v>4</v>
      </c>
      <c r="J32" s="587">
        <f t="shared" si="7"/>
        <v>6</v>
      </c>
      <c r="K32" s="587">
        <f t="shared" si="8"/>
        <v>3</v>
      </c>
      <c r="L32" s="587">
        <f t="shared" si="9"/>
        <v>4</v>
      </c>
      <c r="M32" s="587">
        <f t="shared" si="10"/>
        <v>1</v>
      </c>
      <c r="N32" s="587">
        <f t="shared" si="11"/>
        <v>5</v>
      </c>
      <c r="O32" s="587">
        <f t="shared" si="12"/>
        <v>3</v>
      </c>
      <c r="P32" s="587">
        <f t="shared" si="13"/>
        <v>4</v>
      </c>
      <c r="Q32" s="587">
        <f t="shared" si="14"/>
        <v>5</v>
      </c>
      <c r="R32" s="587">
        <f t="shared" si="15"/>
        <v>4</v>
      </c>
      <c r="S32" s="587">
        <f t="shared" si="16"/>
        <v>2</v>
      </c>
      <c r="T32" s="97">
        <f t="shared" si="17"/>
        <v>49</v>
      </c>
    </row>
    <row r="33" spans="1:20" ht="20.05" customHeight="1" x14ac:dyDescent="0.25">
      <c r="A33" s="594">
        <v>103</v>
      </c>
      <c r="B33" s="598">
        <v>1427</v>
      </c>
      <c r="C33" s="84" t="str">
        <f t="shared" si="0"/>
        <v xml:space="preserve"> Reston School</v>
      </c>
      <c r="D33" s="600" t="str">
        <f t="shared" si="20"/>
        <v>Reston</v>
      </c>
      <c r="E33" s="587">
        <f t="shared" si="2"/>
        <v>0</v>
      </c>
      <c r="F33" s="587">
        <f t="shared" si="3"/>
        <v>0</v>
      </c>
      <c r="G33" s="587">
        <f t="shared" si="4"/>
        <v>16</v>
      </c>
      <c r="H33" s="587">
        <f t="shared" si="5"/>
        <v>11</v>
      </c>
      <c r="I33" s="587">
        <f t="shared" si="6"/>
        <v>19</v>
      </c>
      <c r="J33" s="587">
        <f t="shared" si="7"/>
        <v>18</v>
      </c>
      <c r="K33" s="587">
        <f t="shared" si="8"/>
        <v>18</v>
      </c>
      <c r="L33" s="587">
        <f t="shared" si="9"/>
        <v>17</v>
      </c>
      <c r="M33" s="587">
        <f t="shared" si="10"/>
        <v>12</v>
      </c>
      <c r="N33" s="587">
        <f t="shared" si="11"/>
        <v>9</v>
      </c>
      <c r="O33" s="587">
        <f t="shared" si="12"/>
        <v>17</v>
      </c>
      <c r="P33" s="587">
        <f t="shared" si="13"/>
        <v>20</v>
      </c>
      <c r="Q33" s="587">
        <f t="shared" si="14"/>
        <v>12</v>
      </c>
      <c r="R33" s="587">
        <f t="shared" si="15"/>
        <v>16</v>
      </c>
      <c r="S33" s="587">
        <f t="shared" si="16"/>
        <v>20</v>
      </c>
      <c r="T33" s="97">
        <f t="shared" si="17"/>
        <v>205</v>
      </c>
    </row>
    <row r="34" spans="1:20" ht="20.05" customHeight="1" x14ac:dyDescent="0.25">
      <c r="A34" s="594">
        <v>103</v>
      </c>
      <c r="B34" s="314">
        <v>1043</v>
      </c>
      <c r="C34" s="84" t="str">
        <f t="shared" si="0"/>
        <v xml:space="preserve"> Virden Collegiate</v>
      </c>
      <c r="D34" s="600" t="str">
        <f t="shared" si="20"/>
        <v>Virden</v>
      </c>
      <c r="E34" s="587">
        <f t="shared" si="2"/>
        <v>0</v>
      </c>
      <c r="F34" s="587">
        <f t="shared" si="3"/>
        <v>0</v>
      </c>
      <c r="G34" s="587">
        <f t="shared" si="4"/>
        <v>0</v>
      </c>
      <c r="H34" s="587">
        <f t="shared" si="5"/>
        <v>0</v>
      </c>
      <c r="I34" s="587">
        <f t="shared" si="6"/>
        <v>0</v>
      </c>
      <c r="J34" s="587">
        <f t="shared" si="7"/>
        <v>0</v>
      </c>
      <c r="K34" s="587">
        <f t="shared" si="8"/>
        <v>1</v>
      </c>
      <c r="L34" s="587">
        <f t="shared" si="9"/>
        <v>0</v>
      </c>
      <c r="M34" s="587">
        <f t="shared" si="10"/>
        <v>0</v>
      </c>
      <c r="N34" s="587">
        <f t="shared" si="11"/>
        <v>0</v>
      </c>
      <c r="O34" s="587">
        <f t="shared" si="12"/>
        <v>0</v>
      </c>
      <c r="P34" s="587">
        <f t="shared" si="13"/>
        <v>101</v>
      </c>
      <c r="Q34" s="587">
        <f t="shared" si="14"/>
        <v>100</v>
      </c>
      <c r="R34" s="587">
        <f t="shared" si="15"/>
        <v>98</v>
      </c>
      <c r="S34" s="587">
        <f t="shared" si="16"/>
        <v>105</v>
      </c>
      <c r="T34" s="97">
        <f t="shared" si="17"/>
        <v>405</v>
      </c>
    </row>
    <row r="35" spans="1:20" ht="20.05" customHeight="1" x14ac:dyDescent="0.25">
      <c r="A35" s="594">
        <v>103</v>
      </c>
      <c r="B35" s="604">
        <v>1567</v>
      </c>
      <c r="C35" s="105" t="str">
        <f t="shared" si="0"/>
        <v xml:space="preserve"> Virden Junior High</v>
      </c>
      <c r="D35" s="600" t="str">
        <f t="shared" si="20"/>
        <v>Virden</v>
      </c>
      <c r="E35" s="588">
        <f t="shared" si="2"/>
        <v>0</v>
      </c>
      <c r="F35" s="587">
        <f t="shared" si="3"/>
        <v>0</v>
      </c>
      <c r="G35" s="587">
        <f t="shared" si="4"/>
        <v>0</v>
      </c>
      <c r="H35" s="587">
        <f t="shared" si="5"/>
        <v>0</v>
      </c>
      <c r="I35" s="587">
        <f t="shared" si="6"/>
        <v>0</v>
      </c>
      <c r="J35" s="587">
        <f t="shared" si="7"/>
        <v>0</v>
      </c>
      <c r="K35" s="587">
        <f t="shared" si="8"/>
        <v>0</v>
      </c>
      <c r="L35" s="587">
        <f t="shared" si="9"/>
        <v>82</v>
      </c>
      <c r="M35" s="587">
        <f t="shared" si="10"/>
        <v>65</v>
      </c>
      <c r="N35" s="587">
        <f t="shared" si="11"/>
        <v>66</v>
      </c>
      <c r="O35" s="587">
        <f t="shared" si="12"/>
        <v>81</v>
      </c>
      <c r="P35" s="587">
        <f t="shared" si="13"/>
        <v>0</v>
      </c>
      <c r="Q35" s="587">
        <f t="shared" si="14"/>
        <v>0</v>
      </c>
      <c r="R35" s="587">
        <f t="shared" si="15"/>
        <v>0</v>
      </c>
      <c r="S35" s="587">
        <f t="shared" si="16"/>
        <v>0</v>
      </c>
      <c r="T35" s="97">
        <f t="shared" si="17"/>
        <v>294</v>
      </c>
    </row>
    <row r="36" spans="1:20" ht="20.05" customHeight="1" x14ac:dyDescent="0.25">
      <c r="A36" s="594"/>
      <c r="B36" s="604"/>
      <c r="C36" s="127" t="s">
        <v>261</v>
      </c>
      <c r="D36" s="127" t="str">
        <f>CONCATENATE(VLOOKUP(A35,DIVISIONS,19)," SCHOOLS")</f>
        <v>10 SCHOOLS</v>
      </c>
      <c r="E36" s="95">
        <f>SUM(E26:E35)</f>
        <v>0</v>
      </c>
      <c r="F36" s="95">
        <f t="shared" ref="F36:T36" si="21">SUM(F26:F35)</f>
        <v>0</v>
      </c>
      <c r="G36" s="95">
        <f t="shared" si="21"/>
        <v>97</v>
      </c>
      <c r="H36" s="95">
        <f t="shared" si="21"/>
        <v>122</v>
      </c>
      <c r="I36" s="95">
        <f t="shared" si="21"/>
        <v>127</v>
      </c>
      <c r="J36" s="95">
        <f t="shared" si="21"/>
        <v>120</v>
      </c>
      <c r="K36" s="95">
        <f t="shared" si="21"/>
        <v>136</v>
      </c>
      <c r="L36" s="95">
        <f t="shared" si="21"/>
        <v>133</v>
      </c>
      <c r="M36" s="95">
        <f t="shared" si="21"/>
        <v>112</v>
      </c>
      <c r="N36" s="95">
        <f t="shared" si="21"/>
        <v>111</v>
      </c>
      <c r="O36" s="95">
        <f t="shared" si="21"/>
        <v>132</v>
      </c>
      <c r="P36" s="95">
        <f t="shared" si="21"/>
        <v>142</v>
      </c>
      <c r="Q36" s="95">
        <f t="shared" si="21"/>
        <v>129</v>
      </c>
      <c r="R36" s="95">
        <f t="shared" si="21"/>
        <v>124</v>
      </c>
      <c r="S36" s="95">
        <f t="shared" si="21"/>
        <v>137</v>
      </c>
      <c r="T36" s="95">
        <f t="shared" si="21"/>
        <v>1622</v>
      </c>
    </row>
    <row r="37" spans="1:20" ht="20.05" customHeight="1" x14ac:dyDescent="0.25">
      <c r="A37" s="594"/>
      <c r="B37" s="604"/>
      <c r="C37" s="146" t="s">
        <v>276</v>
      </c>
      <c r="D37" s="23"/>
      <c r="E37" s="110"/>
      <c r="F37" s="110"/>
      <c r="G37" s="110"/>
      <c r="H37" s="110"/>
      <c r="I37" s="110"/>
      <c r="J37" s="110"/>
      <c r="K37" s="110"/>
      <c r="L37" s="110"/>
      <c r="M37" s="110"/>
      <c r="N37" s="110"/>
      <c r="O37" s="110"/>
      <c r="P37" s="110"/>
      <c r="Q37" s="110"/>
      <c r="R37" s="110"/>
      <c r="S37" s="110"/>
      <c r="T37" s="110"/>
    </row>
  </sheetData>
  <mergeCells count="5">
    <mergeCell ref="C4:T4"/>
    <mergeCell ref="C16:T16"/>
    <mergeCell ref="C24:T24"/>
    <mergeCell ref="C1:T1"/>
    <mergeCell ref="C2:T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Narrow,Regular"&amp;12- 10 -</oddFooter>
  </headerFooter>
  <colBreaks count="1" manualBreakCount="1">
    <brk id="2" min="2" max="836"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rgb="FFE2FBFE"/>
    <pageSetUpPr autoPageBreaks="0"/>
  </sheetPr>
  <dimension ref="A1:V35"/>
  <sheetViews>
    <sheetView showGridLines="0" showZeros="0" topLeftCell="C9" zoomScale="82" zoomScaleNormal="82" workbookViewId="0">
      <selection sqref="A1:B1"/>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192</v>
      </c>
      <c r="B4" s="604"/>
      <c r="C4" s="771" t="str">
        <f>CONCATENATE(" ",UPPER(VLOOKUP(A4,DIVISIONS,2))," SCHOOL DIVISION")</f>
        <v xml:space="preserve"> FRONTIER SCHOOL DIVISION</v>
      </c>
      <c r="D4" s="772"/>
      <c r="E4" s="772"/>
      <c r="F4" s="772"/>
      <c r="G4" s="772"/>
      <c r="H4" s="772"/>
      <c r="I4" s="772"/>
      <c r="J4" s="772"/>
      <c r="K4" s="772"/>
      <c r="L4" s="772"/>
      <c r="M4" s="772"/>
      <c r="N4" s="772"/>
      <c r="O4" s="772"/>
      <c r="P4" s="772"/>
      <c r="Q4" s="772"/>
      <c r="R4" s="772"/>
      <c r="S4" s="772"/>
      <c r="T4" s="773"/>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19.05" customHeight="1" x14ac:dyDescent="0.25">
      <c r="A6" s="594">
        <v>192</v>
      </c>
      <c r="B6" s="598">
        <v>1821</v>
      </c>
      <c r="C6" s="84" t="str">
        <f t="shared" ref="C6:C18" si="0">VLOOKUP(B6,Schools,2)</f>
        <v xml:space="preserve"> Barrows Junction School</v>
      </c>
      <c r="D6" s="600" t="str">
        <f t="shared" ref="D6:D33" si="1">IF(VLOOKUP($B6,TYPE,3)=5,CONCATENATE(VLOOKUP($B6,PublicAdd,6)," ¹"),VLOOKUP($B6,PublicAdd,6))</f>
        <v>Barrows Junction</v>
      </c>
      <c r="E6" s="587">
        <f t="shared" ref="E6:E18" si="2">IF($B6="","",VLOOKUP($B6,Schools,22))</f>
        <v>0</v>
      </c>
      <c r="F6" s="587">
        <f t="shared" ref="F6:F18" si="3">IF($B6="","",VLOOKUP($B6,Schools,5))</f>
        <v>1</v>
      </c>
      <c r="G6" s="587">
        <f t="shared" ref="G6:G18" si="4">IF($B6="","",VLOOKUP($B6,Schools,6))</f>
        <v>5</v>
      </c>
      <c r="H6" s="587">
        <f t="shared" ref="H6:H18" si="5">IF($B6="","",VLOOKUP($B6,Schools,7))</f>
        <v>5</v>
      </c>
      <c r="I6" s="587">
        <f t="shared" ref="I6:I18" si="6">IF($B6="","",VLOOKUP($B6,Schools,8))</f>
        <v>4</v>
      </c>
      <c r="J6" s="587">
        <f t="shared" ref="J6:J18" si="7">IF($B6="","",VLOOKUP($B6,Schools,9))</f>
        <v>2</v>
      </c>
      <c r="K6" s="587">
        <f t="shared" ref="K6:K18" si="8">IF($B6="","",VLOOKUP($B6,Schools,10))</f>
        <v>4</v>
      </c>
      <c r="L6" s="587">
        <f t="shared" ref="L6:L18" si="9">IF($B6="","",VLOOKUP($B6,Schools,11))</f>
        <v>5</v>
      </c>
      <c r="M6" s="587">
        <f t="shared" ref="M6:M18" si="10">IF($B6="","",VLOOKUP($B6,Schools,12))</f>
        <v>4</v>
      </c>
      <c r="N6" s="587">
        <f t="shared" ref="N6:N18" si="11">IF($B6="","",VLOOKUP($B6,Schools,13))</f>
        <v>1</v>
      </c>
      <c r="O6" s="587">
        <f t="shared" ref="O6:O18" si="12">IF($B6="","",VLOOKUP($B6,Schools,14))</f>
        <v>2</v>
      </c>
      <c r="P6" s="587">
        <f t="shared" ref="P6:P18" si="13">IF($B6="","",VLOOKUP($B6,Schools,15))</f>
        <v>0</v>
      </c>
      <c r="Q6" s="587">
        <f t="shared" ref="Q6:Q18" si="14">IF($B6="","",VLOOKUP($B6,Schools,16))</f>
        <v>0</v>
      </c>
      <c r="R6" s="587">
        <f t="shared" ref="R6:R18" si="15">IF($B6="","",VLOOKUP($B6,Schools,17))</f>
        <v>0</v>
      </c>
      <c r="S6" s="587">
        <f t="shared" ref="S6:S18" si="16">IF($B6="","",VLOOKUP($B6,Schools,18))</f>
        <v>0</v>
      </c>
      <c r="T6" s="97">
        <f t="shared" ref="T6:T18" si="17">SUM(E6:S6)</f>
        <v>33</v>
      </c>
      <c r="U6" s="575"/>
      <c r="V6" s="575"/>
    </row>
    <row r="7" spans="1:22" ht="19.05" customHeight="1" x14ac:dyDescent="0.25">
      <c r="A7" s="594">
        <v>192</v>
      </c>
      <c r="B7" s="314">
        <v>1522</v>
      </c>
      <c r="C7" s="84" t="str">
        <f t="shared" ref="C7" si="18">VLOOKUP(B7,Schools,2)</f>
        <v xml:space="preserve"> Brochet School</v>
      </c>
      <c r="D7" s="600" t="str">
        <f t="shared" si="1"/>
        <v>Brochet</v>
      </c>
      <c r="E7" s="587">
        <f t="shared" si="2"/>
        <v>0</v>
      </c>
      <c r="F7" s="587">
        <f t="shared" si="3"/>
        <v>16</v>
      </c>
      <c r="G7" s="587">
        <f t="shared" si="4"/>
        <v>13</v>
      </c>
      <c r="H7" s="587">
        <f t="shared" si="5"/>
        <v>19</v>
      </c>
      <c r="I7" s="587">
        <f t="shared" si="6"/>
        <v>23</v>
      </c>
      <c r="J7" s="587">
        <f t="shared" si="7"/>
        <v>16</v>
      </c>
      <c r="K7" s="587">
        <f t="shared" si="8"/>
        <v>16</v>
      </c>
      <c r="L7" s="587">
        <f t="shared" si="9"/>
        <v>17</v>
      </c>
      <c r="M7" s="587">
        <f t="shared" si="10"/>
        <v>18</v>
      </c>
      <c r="N7" s="587">
        <f t="shared" si="11"/>
        <v>15</v>
      </c>
      <c r="O7" s="587">
        <f t="shared" si="12"/>
        <v>15</v>
      </c>
      <c r="P7" s="587">
        <f t="shared" si="13"/>
        <v>14</v>
      </c>
      <c r="Q7" s="587">
        <f t="shared" si="14"/>
        <v>5</v>
      </c>
      <c r="R7" s="587">
        <f t="shared" si="15"/>
        <v>0</v>
      </c>
      <c r="S7" s="587">
        <f t="shared" si="16"/>
        <v>1</v>
      </c>
      <c r="T7" s="97">
        <f t="shared" ref="T7" si="19">SUM(E7:S7)</f>
        <v>188</v>
      </c>
      <c r="U7" s="575"/>
      <c r="V7" s="575"/>
    </row>
    <row r="8" spans="1:22" ht="19.05" customHeight="1" x14ac:dyDescent="0.25">
      <c r="A8" s="594">
        <v>192</v>
      </c>
      <c r="B8" s="314">
        <v>1031</v>
      </c>
      <c r="C8" s="84" t="str">
        <f t="shared" si="0"/>
        <v xml:space="preserve"> Cold Lake School</v>
      </c>
      <c r="D8" s="600" t="str">
        <f t="shared" si="1"/>
        <v>Sherridon</v>
      </c>
      <c r="E8" s="587">
        <f t="shared" si="2"/>
        <v>0</v>
      </c>
      <c r="F8" s="587">
        <f t="shared" si="3"/>
        <v>0</v>
      </c>
      <c r="G8" s="587">
        <f t="shared" si="4"/>
        <v>1</v>
      </c>
      <c r="H8" s="587">
        <f t="shared" si="5"/>
        <v>0</v>
      </c>
      <c r="I8" s="587">
        <f t="shared" si="6"/>
        <v>0</v>
      </c>
      <c r="J8" s="587">
        <f t="shared" si="7"/>
        <v>0</v>
      </c>
      <c r="K8" s="587">
        <f t="shared" si="8"/>
        <v>2</v>
      </c>
      <c r="L8" s="587">
        <f t="shared" si="9"/>
        <v>1</v>
      </c>
      <c r="M8" s="587">
        <f t="shared" si="10"/>
        <v>1</v>
      </c>
      <c r="N8" s="587">
        <f t="shared" si="11"/>
        <v>1</v>
      </c>
      <c r="O8" s="587">
        <f t="shared" si="12"/>
        <v>0</v>
      </c>
      <c r="P8" s="587">
        <f t="shared" si="13"/>
        <v>1</v>
      </c>
      <c r="Q8" s="587">
        <f t="shared" si="14"/>
        <v>0</v>
      </c>
      <c r="R8" s="587">
        <f t="shared" si="15"/>
        <v>0</v>
      </c>
      <c r="S8" s="587">
        <f t="shared" si="16"/>
        <v>0</v>
      </c>
      <c r="T8" s="97">
        <f t="shared" si="17"/>
        <v>7</v>
      </c>
      <c r="U8" s="575"/>
      <c r="V8" s="575"/>
    </row>
    <row r="9" spans="1:22" ht="19.05" customHeight="1" x14ac:dyDescent="0.25">
      <c r="A9" s="594">
        <v>192</v>
      </c>
      <c r="B9" s="598">
        <v>1839</v>
      </c>
      <c r="C9" s="84" t="str">
        <f t="shared" si="0"/>
        <v xml:space="preserve"> Cormorant Lake School</v>
      </c>
      <c r="D9" s="600" t="str">
        <f t="shared" si="1"/>
        <v>Cormorant</v>
      </c>
      <c r="E9" s="587">
        <f t="shared" si="2"/>
        <v>0</v>
      </c>
      <c r="F9" s="587">
        <f t="shared" si="3"/>
        <v>6</v>
      </c>
      <c r="G9" s="587">
        <f t="shared" si="4"/>
        <v>11</v>
      </c>
      <c r="H9" s="587">
        <f t="shared" si="5"/>
        <v>6</v>
      </c>
      <c r="I9" s="587">
        <f t="shared" si="6"/>
        <v>11</v>
      </c>
      <c r="J9" s="587">
        <f t="shared" si="7"/>
        <v>9</v>
      </c>
      <c r="K9" s="587">
        <f t="shared" si="8"/>
        <v>12</v>
      </c>
      <c r="L9" s="587">
        <f t="shared" si="9"/>
        <v>6</v>
      </c>
      <c r="M9" s="587">
        <f t="shared" si="10"/>
        <v>6</v>
      </c>
      <c r="N9" s="587">
        <f t="shared" si="11"/>
        <v>8</v>
      </c>
      <c r="O9" s="587">
        <f t="shared" si="12"/>
        <v>2</v>
      </c>
      <c r="P9" s="587">
        <f t="shared" si="13"/>
        <v>8</v>
      </c>
      <c r="Q9" s="587">
        <f t="shared" si="14"/>
        <v>7</v>
      </c>
      <c r="R9" s="587">
        <f t="shared" si="15"/>
        <v>0</v>
      </c>
      <c r="S9" s="587">
        <f t="shared" si="16"/>
        <v>0</v>
      </c>
      <c r="T9" s="97">
        <f t="shared" si="17"/>
        <v>92</v>
      </c>
      <c r="U9" s="575"/>
      <c r="V9" s="575"/>
    </row>
    <row r="10" spans="1:22" ht="19.05" customHeight="1" x14ac:dyDescent="0.25">
      <c r="A10" s="594">
        <v>192</v>
      </c>
      <c r="B10" s="598">
        <v>1595</v>
      </c>
      <c r="C10" s="84" t="str">
        <f t="shared" si="0"/>
        <v xml:space="preserve"> Cranberry Portage Elementary</v>
      </c>
      <c r="D10" s="600" t="str">
        <f t="shared" si="1"/>
        <v>Cranberry Portage</v>
      </c>
      <c r="E10" s="587">
        <f t="shared" si="2"/>
        <v>0</v>
      </c>
      <c r="F10" s="587">
        <f t="shared" si="3"/>
        <v>5</v>
      </c>
      <c r="G10" s="587">
        <f t="shared" si="4"/>
        <v>7</v>
      </c>
      <c r="H10" s="587">
        <f t="shared" si="5"/>
        <v>7</v>
      </c>
      <c r="I10" s="587">
        <f t="shared" si="6"/>
        <v>8</v>
      </c>
      <c r="J10" s="587">
        <f t="shared" si="7"/>
        <v>11</v>
      </c>
      <c r="K10" s="587">
        <f t="shared" si="8"/>
        <v>8</v>
      </c>
      <c r="L10" s="587">
        <f t="shared" si="9"/>
        <v>4</v>
      </c>
      <c r="M10" s="587">
        <f t="shared" si="10"/>
        <v>6</v>
      </c>
      <c r="N10" s="587">
        <f t="shared" si="11"/>
        <v>13</v>
      </c>
      <c r="O10" s="587">
        <f t="shared" si="12"/>
        <v>4</v>
      </c>
      <c r="P10" s="587">
        <f t="shared" si="13"/>
        <v>0</v>
      </c>
      <c r="Q10" s="587">
        <f t="shared" si="14"/>
        <v>0</v>
      </c>
      <c r="R10" s="587">
        <f t="shared" si="15"/>
        <v>0</v>
      </c>
      <c r="S10" s="587">
        <f t="shared" si="16"/>
        <v>0</v>
      </c>
      <c r="T10" s="97">
        <f t="shared" si="17"/>
        <v>73</v>
      </c>
      <c r="U10" s="575"/>
      <c r="V10" s="575"/>
    </row>
    <row r="11" spans="1:22" ht="19.05" customHeight="1" x14ac:dyDescent="0.25">
      <c r="A11" s="594">
        <v>192</v>
      </c>
      <c r="B11" s="314">
        <v>1008</v>
      </c>
      <c r="C11" s="84" t="str">
        <f t="shared" si="0"/>
        <v xml:space="preserve"> D. R. Hamilton School</v>
      </c>
      <c r="D11" s="600" t="str">
        <f t="shared" si="1"/>
        <v>Cross Lake</v>
      </c>
      <c r="E11" s="587">
        <f t="shared" si="2"/>
        <v>0</v>
      </c>
      <c r="F11" s="587">
        <f t="shared" si="3"/>
        <v>7</v>
      </c>
      <c r="G11" s="587">
        <f t="shared" si="4"/>
        <v>9</v>
      </c>
      <c r="H11" s="587">
        <f t="shared" si="5"/>
        <v>7</v>
      </c>
      <c r="I11" s="587">
        <f t="shared" si="6"/>
        <v>17</v>
      </c>
      <c r="J11" s="587">
        <f t="shared" si="7"/>
        <v>15</v>
      </c>
      <c r="K11" s="587">
        <f t="shared" si="8"/>
        <v>9</v>
      </c>
      <c r="L11" s="587">
        <f t="shared" si="9"/>
        <v>10</v>
      </c>
      <c r="M11" s="587">
        <f t="shared" si="10"/>
        <v>10</v>
      </c>
      <c r="N11" s="587">
        <f t="shared" si="11"/>
        <v>6</v>
      </c>
      <c r="O11" s="587">
        <f t="shared" si="12"/>
        <v>13</v>
      </c>
      <c r="P11" s="587">
        <f t="shared" si="13"/>
        <v>10</v>
      </c>
      <c r="Q11" s="587">
        <f t="shared" si="14"/>
        <v>0</v>
      </c>
      <c r="R11" s="587">
        <f t="shared" si="15"/>
        <v>0</v>
      </c>
      <c r="S11" s="587">
        <f t="shared" si="16"/>
        <v>1</v>
      </c>
      <c r="T11" s="97">
        <f t="shared" si="17"/>
        <v>114</v>
      </c>
      <c r="U11" s="575"/>
      <c r="V11" s="575"/>
    </row>
    <row r="12" spans="1:22" ht="19.05" customHeight="1" x14ac:dyDescent="0.25">
      <c r="A12" s="594">
        <v>192</v>
      </c>
      <c r="B12" s="598">
        <v>1788</v>
      </c>
      <c r="C12" s="84" t="str">
        <f t="shared" si="0"/>
        <v xml:space="preserve"> Duck Bay School</v>
      </c>
      <c r="D12" s="600" t="str">
        <f t="shared" si="1"/>
        <v>Duck Bay</v>
      </c>
      <c r="E12" s="587">
        <f t="shared" si="2"/>
        <v>0</v>
      </c>
      <c r="F12" s="587">
        <f t="shared" si="3"/>
        <v>5</v>
      </c>
      <c r="G12" s="587">
        <f t="shared" si="4"/>
        <v>7</v>
      </c>
      <c r="H12" s="587">
        <f t="shared" si="5"/>
        <v>7</v>
      </c>
      <c r="I12" s="587">
        <f t="shared" si="6"/>
        <v>8</v>
      </c>
      <c r="J12" s="587">
        <f t="shared" si="7"/>
        <v>7</v>
      </c>
      <c r="K12" s="587">
        <f t="shared" si="8"/>
        <v>6</v>
      </c>
      <c r="L12" s="587">
        <f t="shared" si="9"/>
        <v>0</v>
      </c>
      <c r="M12" s="587">
        <f t="shared" si="10"/>
        <v>11</v>
      </c>
      <c r="N12" s="587">
        <f t="shared" si="11"/>
        <v>3</v>
      </c>
      <c r="O12" s="587">
        <f t="shared" si="12"/>
        <v>8</v>
      </c>
      <c r="P12" s="587">
        <f t="shared" si="13"/>
        <v>11</v>
      </c>
      <c r="Q12" s="587">
        <f t="shared" si="14"/>
        <v>0</v>
      </c>
      <c r="R12" s="587">
        <f t="shared" si="15"/>
        <v>0</v>
      </c>
      <c r="S12" s="587">
        <f t="shared" si="16"/>
        <v>0</v>
      </c>
      <c r="T12" s="97">
        <f t="shared" si="17"/>
        <v>73</v>
      </c>
      <c r="U12" s="575"/>
      <c r="V12" s="575"/>
    </row>
    <row r="13" spans="1:22" ht="19.05" customHeight="1" x14ac:dyDescent="0.25">
      <c r="A13" s="594">
        <v>192</v>
      </c>
      <c r="B13" s="598">
        <v>1904</v>
      </c>
      <c r="C13" s="84" t="str">
        <f t="shared" si="0"/>
        <v xml:space="preserve"> Duke Of Marlborough School</v>
      </c>
      <c r="D13" s="600" t="str">
        <f t="shared" si="1"/>
        <v>Churchill</v>
      </c>
      <c r="E13" s="587">
        <f t="shared" si="2"/>
        <v>0</v>
      </c>
      <c r="F13" s="587">
        <f t="shared" si="3"/>
        <v>6</v>
      </c>
      <c r="G13" s="587">
        <f t="shared" si="4"/>
        <v>3</v>
      </c>
      <c r="H13" s="587">
        <f t="shared" si="5"/>
        <v>0</v>
      </c>
      <c r="I13" s="587">
        <f t="shared" si="6"/>
        <v>4</v>
      </c>
      <c r="J13" s="587">
        <f t="shared" si="7"/>
        <v>8</v>
      </c>
      <c r="K13" s="587">
        <f t="shared" si="8"/>
        <v>11</v>
      </c>
      <c r="L13" s="587">
        <f t="shared" si="9"/>
        <v>8</v>
      </c>
      <c r="M13" s="587">
        <f t="shared" si="10"/>
        <v>7</v>
      </c>
      <c r="N13" s="587">
        <f t="shared" si="11"/>
        <v>5</v>
      </c>
      <c r="O13" s="587">
        <f t="shared" si="12"/>
        <v>6</v>
      </c>
      <c r="P13" s="587">
        <f t="shared" si="13"/>
        <v>13</v>
      </c>
      <c r="Q13" s="587">
        <f t="shared" si="14"/>
        <v>16</v>
      </c>
      <c r="R13" s="587">
        <f t="shared" si="15"/>
        <v>9</v>
      </c>
      <c r="S13" s="587">
        <f t="shared" si="16"/>
        <v>10</v>
      </c>
      <c r="T13" s="97">
        <f t="shared" si="17"/>
        <v>106</v>
      </c>
      <c r="U13" s="575"/>
      <c r="V13" s="575"/>
    </row>
    <row r="14" spans="1:22" ht="19.05" customHeight="1" x14ac:dyDescent="0.25">
      <c r="A14" s="594">
        <v>192</v>
      </c>
      <c r="B14" s="598">
        <v>1984</v>
      </c>
      <c r="C14" s="84" t="str">
        <f t="shared" si="0"/>
        <v xml:space="preserve"> Falcon Beach School</v>
      </c>
      <c r="D14" s="600" t="str">
        <f t="shared" si="1"/>
        <v>Falcon Lake</v>
      </c>
      <c r="E14" s="587">
        <f t="shared" si="2"/>
        <v>0</v>
      </c>
      <c r="F14" s="587">
        <f t="shared" si="3"/>
        <v>6</v>
      </c>
      <c r="G14" s="587">
        <f t="shared" si="4"/>
        <v>4</v>
      </c>
      <c r="H14" s="587">
        <f t="shared" si="5"/>
        <v>10</v>
      </c>
      <c r="I14" s="587">
        <f t="shared" si="6"/>
        <v>4</v>
      </c>
      <c r="J14" s="587">
        <f t="shared" si="7"/>
        <v>2</v>
      </c>
      <c r="K14" s="587">
        <f t="shared" si="8"/>
        <v>10</v>
      </c>
      <c r="L14" s="587">
        <f t="shared" si="9"/>
        <v>7</v>
      </c>
      <c r="M14" s="587">
        <f t="shared" si="10"/>
        <v>4</v>
      </c>
      <c r="N14" s="587">
        <f t="shared" si="11"/>
        <v>3</v>
      </c>
      <c r="O14" s="587">
        <f t="shared" si="12"/>
        <v>3</v>
      </c>
      <c r="P14" s="587">
        <f t="shared" si="13"/>
        <v>3</v>
      </c>
      <c r="Q14" s="587">
        <f t="shared" si="14"/>
        <v>4</v>
      </c>
      <c r="R14" s="587">
        <f t="shared" si="15"/>
        <v>0</v>
      </c>
      <c r="S14" s="587">
        <f t="shared" si="16"/>
        <v>0</v>
      </c>
      <c r="T14" s="97">
        <f t="shared" si="17"/>
        <v>60</v>
      </c>
      <c r="U14" s="575"/>
      <c r="V14" s="575"/>
    </row>
    <row r="15" spans="1:22" ht="19.05" customHeight="1" x14ac:dyDescent="0.25">
      <c r="A15" s="594">
        <v>192</v>
      </c>
      <c r="B15" s="598">
        <v>1852</v>
      </c>
      <c r="C15" s="84" t="str">
        <f t="shared" si="0"/>
        <v xml:space="preserve"> Frontier Collegiate</v>
      </c>
      <c r="D15" s="600" t="str">
        <f t="shared" si="1"/>
        <v>Cranberry Portage</v>
      </c>
      <c r="E15" s="587">
        <f t="shared" si="2"/>
        <v>0</v>
      </c>
      <c r="F15" s="587">
        <f t="shared" si="3"/>
        <v>0</v>
      </c>
      <c r="G15" s="587">
        <f t="shared" si="4"/>
        <v>0</v>
      </c>
      <c r="H15" s="587">
        <f t="shared" si="5"/>
        <v>0</v>
      </c>
      <c r="I15" s="587">
        <f t="shared" si="6"/>
        <v>0</v>
      </c>
      <c r="J15" s="587">
        <f t="shared" si="7"/>
        <v>0</v>
      </c>
      <c r="K15" s="587">
        <f t="shared" si="8"/>
        <v>0</v>
      </c>
      <c r="L15" s="587">
        <f t="shared" si="9"/>
        <v>0</v>
      </c>
      <c r="M15" s="587">
        <f t="shared" si="10"/>
        <v>0</v>
      </c>
      <c r="N15" s="587">
        <f t="shared" si="11"/>
        <v>0</v>
      </c>
      <c r="O15" s="587">
        <f t="shared" si="12"/>
        <v>0</v>
      </c>
      <c r="P15" s="587">
        <f t="shared" si="13"/>
        <v>55</v>
      </c>
      <c r="Q15" s="587">
        <f t="shared" si="14"/>
        <v>92</v>
      </c>
      <c r="R15" s="587">
        <f t="shared" si="15"/>
        <v>84</v>
      </c>
      <c r="S15" s="587">
        <f t="shared" si="16"/>
        <v>69</v>
      </c>
      <c r="T15" s="97">
        <f t="shared" si="17"/>
        <v>300</v>
      </c>
      <c r="U15" s="575"/>
      <c r="V15" s="575"/>
    </row>
    <row r="16" spans="1:22" ht="19.05" customHeight="1" x14ac:dyDescent="0.25">
      <c r="A16" s="594">
        <v>192</v>
      </c>
      <c r="B16" s="314">
        <v>1024</v>
      </c>
      <c r="C16" s="84" t="str">
        <f t="shared" si="0"/>
        <v xml:space="preserve"> Gillam School</v>
      </c>
      <c r="D16" s="600" t="str">
        <f t="shared" si="1"/>
        <v>Gillam</v>
      </c>
      <c r="E16" s="587">
        <f t="shared" si="2"/>
        <v>0</v>
      </c>
      <c r="F16" s="587">
        <f t="shared" si="3"/>
        <v>15</v>
      </c>
      <c r="G16" s="587">
        <f t="shared" si="4"/>
        <v>17</v>
      </c>
      <c r="H16" s="587">
        <f t="shared" si="5"/>
        <v>21</v>
      </c>
      <c r="I16" s="587">
        <f t="shared" si="6"/>
        <v>16</v>
      </c>
      <c r="J16" s="587">
        <f t="shared" si="7"/>
        <v>18</v>
      </c>
      <c r="K16" s="587">
        <f t="shared" si="8"/>
        <v>12</v>
      </c>
      <c r="L16" s="587">
        <f t="shared" si="9"/>
        <v>16</v>
      </c>
      <c r="M16" s="587">
        <f t="shared" si="10"/>
        <v>19</v>
      </c>
      <c r="N16" s="587">
        <f t="shared" si="11"/>
        <v>14</v>
      </c>
      <c r="O16" s="587">
        <f t="shared" si="12"/>
        <v>17</v>
      </c>
      <c r="P16" s="587">
        <f t="shared" si="13"/>
        <v>25</v>
      </c>
      <c r="Q16" s="587">
        <f t="shared" si="14"/>
        <v>23</v>
      </c>
      <c r="R16" s="587">
        <f t="shared" si="15"/>
        <v>21</v>
      </c>
      <c r="S16" s="587">
        <f t="shared" si="16"/>
        <v>23</v>
      </c>
      <c r="T16" s="97">
        <f t="shared" si="17"/>
        <v>257</v>
      </c>
      <c r="U16" s="575"/>
      <c r="V16" s="575"/>
    </row>
    <row r="17" spans="1:20" ht="19.05" customHeight="1" x14ac:dyDescent="0.25">
      <c r="A17" s="594">
        <v>192</v>
      </c>
      <c r="B17" s="598">
        <v>1278</v>
      </c>
      <c r="C17" s="84" t="str">
        <f t="shared" si="0"/>
        <v xml:space="preserve"> Grand Rapids School</v>
      </c>
      <c r="D17" s="600" t="str">
        <f t="shared" si="1"/>
        <v>Grand Rapids</v>
      </c>
      <c r="E17" s="587">
        <f t="shared" si="2"/>
        <v>0</v>
      </c>
      <c r="F17" s="587">
        <f t="shared" si="3"/>
        <v>33</v>
      </c>
      <c r="G17" s="587">
        <f t="shared" si="4"/>
        <v>39</v>
      </c>
      <c r="H17" s="587">
        <f t="shared" si="5"/>
        <v>31</v>
      </c>
      <c r="I17" s="587">
        <f t="shared" si="6"/>
        <v>40</v>
      </c>
      <c r="J17" s="587">
        <f t="shared" si="7"/>
        <v>28</v>
      </c>
      <c r="K17" s="587">
        <f t="shared" si="8"/>
        <v>42</v>
      </c>
      <c r="L17" s="587">
        <f t="shared" si="9"/>
        <v>25</v>
      </c>
      <c r="M17" s="587">
        <f t="shared" si="10"/>
        <v>30</v>
      </c>
      <c r="N17" s="587">
        <f t="shared" si="11"/>
        <v>42</v>
      </c>
      <c r="O17" s="587">
        <f t="shared" si="12"/>
        <v>28</v>
      </c>
      <c r="P17" s="587">
        <f t="shared" si="13"/>
        <v>44</v>
      </c>
      <c r="Q17" s="587">
        <f t="shared" si="14"/>
        <v>25</v>
      </c>
      <c r="R17" s="587">
        <f t="shared" si="15"/>
        <v>21</v>
      </c>
      <c r="S17" s="587">
        <f t="shared" si="16"/>
        <v>27</v>
      </c>
      <c r="T17" s="97">
        <f t="shared" si="17"/>
        <v>455</v>
      </c>
    </row>
    <row r="18" spans="1:20" ht="19.05" customHeight="1" x14ac:dyDescent="0.25">
      <c r="A18" s="594">
        <v>192</v>
      </c>
      <c r="B18" s="598">
        <v>2021</v>
      </c>
      <c r="C18" s="84" t="str">
        <f t="shared" si="0"/>
        <v xml:space="preserve"> Gypsumville School</v>
      </c>
      <c r="D18" s="600" t="str">
        <f t="shared" si="1"/>
        <v>Gypsumville</v>
      </c>
      <c r="E18" s="587">
        <f t="shared" si="2"/>
        <v>0</v>
      </c>
      <c r="F18" s="587">
        <f t="shared" si="3"/>
        <v>2</v>
      </c>
      <c r="G18" s="587">
        <f t="shared" si="4"/>
        <v>3</v>
      </c>
      <c r="H18" s="587">
        <f t="shared" si="5"/>
        <v>4</v>
      </c>
      <c r="I18" s="587">
        <f t="shared" si="6"/>
        <v>3</v>
      </c>
      <c r="J18" s="587">
        <f t="shared" si="7"/>
        <v>5</v>
      </c>
      <c r="K18" s="587">
        <f t="shared" si="8"/>
        <v>1</v>
      </c>
      <c r="L18" s="587">
        <f t="shared" si="9"/>
        <v>5</v>
      </c>
      <c r="M18" s="587">
        <f t="shared" si="10"/>
        <v>7</v>
      </c>
      <c r="N18" s="587">
        <f t="shared" si="11"/>
        <v>8</v>
      </c>
      <c r="O18" s="587">
        <f t="shared" si="12"/>
        <v>2</v>
      </c>
      <c r="P18" s="587">
        <f t="shared" si="13"/>
        <v>0</v>
      </c>
      <c r="Q18" s="587">
        <f t="shared" si="14"/>
        <v>0</v>
      </c>
      <c r="R18" s="587">
        <f t="shared" si="15"/>
        <v>0</v>
      </c>
      <c r="S18" s="587">
        <f t="shared" si="16"/>
        <v>0</v>
      </c>
      <c r="T18" s="97">
        <f t="shared" si="17"/>
        <v>40</v>
      </c>
    </row>
    <row r="19" spans="1:20" ht="19.05" customHeight="1" x14ac:dyDescent="0.25">
      <c r="A19" s="594">
        <v>192</v>
      </c>
      <c r="B19" s="598">
        <v>1925</v>
      </c>
      <c r="C19" s="84" t="str">
        <f t="shared" ref="C19:C33" si="20">VLOOKUP(B19,Schools,2)</f>
        <v xml:space="preserve"> Jack River School</v>
      </c>
      <c r="D19" s="600" t="str">
        <f t="shared" si="1"/>
        <v>Norway House</v>
      </c>
      <c r="E19" s="587">
        <f t="shared" ref="E19:E33" si="21">IF($B19="","",VLOOKUP($B19,Schools,22))</f>
        <v>0</v>
      </c>
      <c r="F19" s="587">
        <f t="shared" ref="F19:F33" si="22">IF($B19="","",VLOOKUP($B19,Schools,5))</f>
        <v>29</v>
      </c>
      <c r="G19" s="587">
        <f t="shared" ref="G19:G33" si="23">IF($B19="","",VLOOKUP($B19,Schools,6))</f>
        <v>37</v>
      </c>
      <c r="H19" s="587">
        <f t="shared" ref="H19:H33" si="24">IF($B19="","",VLOOKUP($B19,Schools,7))</f>
        <v>41</v>
      </c>
      <c r="I19" s="587">
        <f t="shared" ref="I19:I33" si="25">IF($B19="","",VLOOKUP($B19,Schools,8))</f>
        <v>50</v>
      </c>
      <c r="J19" s="587">
        <f t="shared" ref="J19:J33" si="26">IF($B19="","",VLOOKUP($B19,Schools,9))</f>
        <v>56</v>
      </c>
      <c r="K19" s="587">
        <f t="shared" ref="K19:K33" si="27">IF($B19="","",VLOOKUP($B19,Schools,10))</f>
        <v>54</v>
      </c>
      <c r="L19" s="587">
        <f t="shared" ref="L19:L33" si="28">IF($B19="","",VLOOKUP($B19,Schools,11))</f>
        <v>56</v>
      </c>
      <c r="M19" s="587">
        <f t="shared" ref="M19:M33" si="29">IF($B19="","",VLOOKUP($B19,Schools,12))</f>
        <v>41</v>
      </c>
      <c r="N19" s="587">
        <f t="shared" ref="N19:N33" si="30">IF($B19="","",VLOOKUP($B19,Schools,13))</f>
        <v>62</v>
      </c>
      <c r="O19" s="587">
        <f t="shared" ref="O19:O33" si="31">IF($B19="","",VLOOKUP($B19,Schools,14))</f>
        <v>41</v>
      </c>
      <c r="P19" s="587">
        <f t="shared" ref="P19:P33" si="32">IF($B19="","",VLOOKUP($B19,Schools,15))</f>
        <v>0</v>
      </c>
      <c r="Q19" s="587">
        <f t="shared" ref="Q19:Q33" si="33">IF($B19="","",VLOOKUP($B19,Schools,16))</f>
        <v>0</v>
      </c>
      <c r="R19" s="587">
        <f t="shared" ref="R19:R33" si="34">IF($B19="","",VLOOKUP($B19,Schools,17))</f>
        <v>0</v>
      </c>
      <c r="S19" s="587">
        <f t="shared" ref="S19:S33" si="35">IF($B19="","",VLOOKUP($B19,Schools,18))</f>
        <v>0</v>
      </c>
      <c r="T19" s="97">
        <f t="shared" ref="T19:T33" si="36">SUM(E19:S19)</f>
        <v>467</v>
      </c>
    </row>
    <row r="20" spans="1:20" ht="19.05" customHeight="1" x14ac:dyDescent="0.25">
      <c r="A20" s="594">
        <v>192</v>
      </c>
      <c r="B20" s="598">
        <v>1164</v>
      </c>
      <c r="C20" s="84" t="str">
        <f t="shared" si="20"/>
        <v xml:space="preserve"> Joseph H. Kerr School</v>
      </c>
      <c r="D20" s="600" t="str">
        <f t="shared" si="1"/>
        <v>Snow Lake</v>
      </c>
      <c r="E20" s="587">
        <f t="shared" si="21"/>
        <v>0</v>
      </c>
      <c r="F20" s="587">
        <f t="shared" si="22"/>
        <v>10</v>
      </c>
      <c r="G20" s="587">
        <f t="shared" si="23"/>
        <v>12</v>
      </c>
      <c r="H20" s="587">
        <f t="shared" si="24"/>
        <v>11</v>
      </c>
      <c r="I20" s="587">
        <f t="shared" si="25"/>
        <v>10</v>
      </c>
      <c r="J20" s="587">
        <f t="shared" si="26"/>
        <v>12</v>
      </c>
      <c r="K20" s="587">
        <f t="shared" si="27"/>
        <v>20</v>
      </c>
      <c r="L20" s="587">
        <f t="shared" si="28"/>
        <v>13</v>
      </c>
      <c r="M20" s="587">
        <f t="shared" si="29"/>
        <v>6</v>
      </c>
      <c r="N20" s="587">
        <f t="shared" si="30"/>
        <v>14</v>
      </c>
      <c r="O20" s="587">
        <f t="shared" si="31"/>
        <v>12</v>
      </c>
      <c r="P20" s="587">
        <f t="shared" si="32"/>
        <v>11</v>
      </c>
      <c r="Q20" s="587">
        <f t="shared" si="33"/>
        <v>12</v>
      </c>
      <c r="R20" s="587">
        <f t="shared" si="34"/>
        <v>7</v>
      </c>
      <c r="S20" s="587">
        <f t="shared" si="35"/>
        <v>6</v>
      </c>
      <c r="T20" s="97">
        <f t="shared" si="36"/>
        <v>156</v>
      </c>
    </row>
    <row r="21" spans="1:20" ht="19.05" customHeight="1" x14ac:dyDescent="0.25">
      <c r="A21" s="594">
        <v>192</v>
      </c>
      <c r="B21" s="598">
        <v>1279</v>
      </c>
      <c r="C21" s="84" t="str">
        <f t="shared" si="20"/>
        <v xml:space="preserve"> Julie Lindal School</v>
      </c>
      <c r="D21" s="600" t="str">
        <f t="shared" si="1"/>
        <v>Ilford</v>
      </c>
      <c r="E21" s="587">
        <f t="shared" si="21"/>
        <v>0</v>
      </c>
      <c r="F21" s="587">
        <f t="shared" si="22"/>
        <v>1</v>
      </c>
      <c r="G21" s="587">
        <f t="shared" si="23"/>
        <v>1</v>
      </c>
      <c r="H21" s="587">
        <f t="shared" si="24"/>
        <v>2</v>
      </c>
      <c r="I21" s="587">
        <f t="shared" si="25"/>
        <v>2</v>
      </c>
      <c r="J21" s="587">
        <f t="shared" si="26"/>
        <v>5</v>
      </c>
      <c r="K21" s="587">
        <f t="shared" si="27"/>
        <v>3</v>
      </c>
      <c r="L21" s="587">
        <f t="shared" si="28"/>
        <v>5</v>
      </c>
      <c r="M21" s="587">
        <f t="shared" si="29"/>
        <v>3</v>
      </c>
      <c r="N21" s="587">
        <f t="shared" si="30"/>
        <v>4</v>
      </c>
      <c r="O21" s="587">
        <f t="shared" si="31"/>
        <v>2</v>
      </c>
      <c r="P21" s="587">
        <f t="shared" si="32"/>
        <v>0</v>
      </c>
      <c r="Q21" s="587">
        <f t="shared" si="33"/>
        <v>0</v>
      </c>
      <c r="R21" s="587">
        <f t="shared" si="34"/>
        <v>0</v>
      </c>
      <c r="S21" s="587">
        <f t="shared" si="35"/>
        <v>0</v>
      </c>
      <c r="T21" s="97">
        <f t="shared" si="36"/>
        <v>28</v>
      </c>
    </row>
    <row r="22" spans="1:20" ht="19.05" customHeight="1" x14ac:dyDescent="0.25">
      <c r="A22" s="594">
        <v>192</v>
      </c>
      <c r="B22" s="598">
        <v>1303</v>
      </c>
      <c r="C22" s="84" t="str">
        <f t="shared" si="20"/>
        <v xml:space="preserve"> Lakefront School</v>
      </c>
      <c r="D22" s="600" t="str">
        <f t="shared" si="1"/>
        <v>Crane River</v>
      </c>
      <c r="E22" s="587">
        <f t="shared" si="21"/>
        <v>0</v>
      </c>
      <c r="F22" s="587">
        <f t="shared" si="22"/>
        <v>3</v>
      </c>
      <c r="G22" s="587">
        <f t="shared" si="23"/>
        <v>4</v>
      </c>
      <c r="H22" s="587">
        <f t="shared" si="24"/>
        <v>2</v>
      </c>
      <c r="I22" s="587">
        <f t="shared" si="25"/>
        <v>5</v>
      </c>
      <c r="J22" s="587">
        <f t="shared" si="26"/>
        <v>3</v>
      </c>
      <c r="K22" s="587">
        <f t="shared" si="27"/>
        <v>3</v>
      </c>
      <c r="L22" s="587">
        <f t="shared" si="28"/>
        <v>2</v>
      </c>
      <c r="M22" s="587">
        <f t="shared" si="29"/>
        <v>3</v>
      </c>
      <c r="N22" s="587">
        <f t="shared" si="30"/>
        <v>2</v>
      </c>
      <c r="O22" s="587">
        <f t="shared" si="31"/>
        <v>1</v>
      </c>
      <c r="P22" s="587">
        <f t="shared" si="32"/>
        <v>0</v>
      </c>
      <c r="Q22" s="587">
        <f t="shared" si="33"/>
        <v>0</v>
      </c>
      <c r="R22" s="587">
        <f t="shared" si="34"/>
        <v>0</v>
      </c>
      <c r="S22" s="587">
        <f t="shared" si="35"/>
        <v>0</v>
      </c>
      <c r="T22" s="97">
        <f t="shared" si="36"/>
        <v>28</v>
      </c>
    </row>
    <row r="23" spans="1:20" ht="19.05" customHeight="1" x14ac:dyDescent="0.25">
      <c r="A23" s="594">
        <v>192</v>
      </c>
      <c r="B23" s="598">
        <v>1811</v>
      </c>
      <c r="C23" s="84" t="str">
        <f t="shared" si="20"/>
        <v xml:space="preserve"> Leaf Rapids Education Centre</v>
      </c>
      <c r="D23" s="600" t="str">
        <f t="shared" si="1"/>
        <v>Leaf Rapids</v>
      </c>
      <c r="E23" s="587">
        <f t="shared" si="21"/>
        <v>0</v>
      </c>
      <c r="F23" s="587">
        <f t="shared" si="22"/>
        <v>1</v>
      </c>
      <c r="G23" s="587">
        <f t="shared" si="23"/>
        <v>6</v>
      </c>
      <c r="H23" s="587">
        <f t="shared" si="24"/>
        <v>10</v>
      </c>
      <c r="I23" s="587">
        <f t="shared" si="25"/>
        <v>11</v>
      </c>
      <c r="J23" s="587">
        <f t="shared" si="26"/>
        <v>9</v>
      </c>
      <c r="K23" s="587">
        <f t="shared" si="27"/>
        <v>6</v>
      </c>
      <c r="L23" s="587">
        <f t="shared" si="28"/>
        <v>9</v>
      </c>
      <c r="M23" s="587">
        <f t="shared" si="29"/>
        <v>8</v>
      </c>
      <c r="N23" s="587">
        <f t="shared" si="30"/>
        <v>3</v>
      </c>
      <c r="O23" s="587">
        <f t="shared" si="31"/>
        <v>5</v>
      </c>
      <c r="P23" s="587">
        <f t="shared" si="32"/>
        <v>9</v>
      </c>
      <c r="Q23" s="587">
        <f t="shared" si="33"/>
        <v>7</v>
      </c>
      <c r="R23" s="587">
        <f t="shared" si="34"/>
        <v>6</v>
      </c>
      <c r="S23" s="587">
        <f t="shared" si="35"/>
        <v>3</v>
      </c>
      <c r="T23" s="97">
        <f t="shared" si="36"/>
        <v>93</v>
      </c>
    </row>
    <row r="24" spans="1:20" ht="19.05" customHeight="1" x14ac:dyDescent="0.25">
      <c r="A24" s="594">
        <v>192</v>
      </c>
      <c r="B24" s="598">
        <v>1271</v>
      </c>
      <c r="C24" s="84" t="str">
        <f t="shared" si="20"/>
        <v xml:space="preserve"> Matheson Island School</v>
      </c>
      <c r="D24" s="600" t="str">
        <f t="shared" si="1"/>
        <v>Matheson Island</v>
      </c>
      <c r="E24" s="587">
        <f t="shared" si="21"/>
        <v>0</v>
      </c>
      <c r="F24" s="587">
        <f t="shared" si="22"/>
        <v>3</v>
      </c>
      <c r="G24" s="587">
        <f t="shared" si="23"/>
        <v>1</v>
      </c>
      <c r="H24" s="587">
        <f t="shared" si="24"/>
        <v>2</v>
      </c>
      <c r="I24" s="587">
        <f t="shared" si="25"/>
        <v>1</v>
      </c>
      <c r="J24" s="587">
        <f t="shared" si="26"/>
        <v>1</v>
      </c>
      <c r="K24" s="587">
        <f t="shared" si="27"/>
        <v>0</v>
      </c>
      <c r="L24" s="587">
        <f t="shared" si="28"/>
        <v>2</v>
      </c>
      <c r="M24" s="587">
        <f t="shared" si="29"/>
        <v>1</v>
      </c>
      <c r="N24" s="587">
        <f t="shared" si="30"/>
        <v>0</v>
      </c>
      <c r="O24" s="587">
        <f t="shared" si="31"/>
        <v>0</v>
      </c>
      <c r="P24" s="587">
        <f t="shared" si="32"/>
        <v>0</v>
      </c>
      <c r="Q24" s="587">
        <f t="shared" si="33"/>
        <v>0</v>
      </c>
      <c r="R24" s="587">
        <f t="shared" si="34"/>
        <v>0</v>
      </c>
      <c r="S24" s="587">
        <f t="shared" si="35"/>
        <v>0</v>
      </c>
      <c r="T24" s="97">
        <f t="shared" si="36"/>
        <v>11</v>
      </c>
    </row>
    <row r="25" spans="1:20" ht="19.05" customHeight="1" x14ac:dyDescent="0.25">
      <c r="A25" s="594">
        <v>192</v>
      </c>
      <c r="B25" s="598">
        <v>1682</v>
      </c>
      <c r="C25" s="84" t="str">
        <f t="shared" si="20"/>
        <v xml:space="preserve"> Mel Johnson School</v>
      </c>
      <c r="D25" s="600" t="str">
        <f t="shared" si="1"/>
        <v>Wabowden</v>
      </c>
      <c r="E25" s="587">
        <f t="shared" si="21"/>
        <v>0</v>
      </c>
      <c r="F25" s="587">
        <f t="shared" si="22"/>
        <v>5</v>
      </c>
      <c r="G25" s="587">
        <f t="shared" si="23"/>
        <v>13</v>
      </c>
      <c r="H25" s="587">
        <f t="shared" si="24"/>
        <v>10</v>
      </c>
      <c r="I25" s="587">
        <f t="shared" si="25"/>
        <v>7</v>
      </c>
      <c r="J25" s="587">
        <f t="shared" si="26"/>
        <v>7</v>
      </c>
      <c r="K25" s="587">
        <f t="shared" si="27"/>
        <v>8</v>
      </c>
      <c r="L25" s="587">
        <f t="shared" si="28"/>
        <v>12</v>
      </c>
      <c r="M25" s="587">
        <f t="shared" si="29"/>
        <v>7</v>
      </c>
      <c r="N25" s="587">
        <f t="shared" si="30"/>
        <v>10</v>
      </c>
      <c r="O25" s="587">
        <f t="shared" si="31"/>
        <v>9</v>
      </c>
      <c r="P25" s="587">
        <f t="shared" si="32"/>
        <v>8</v>
      </c>
      <c r="Q25" s="587">
        <f t="shared" si="33"/>
        <v>9</v>
      </c>
      <c r="R25" s="587">
        <f t="shared" si="34"/>
        <v>7</v>
      </c>
      <c r="S25" s="587">
        <f t="shared" si="35"/>
        <v>8</v>
      </c>
      <c r="T25" s="97">
        <f t="shared" si="36"/>
        <v>120</v>
      </c>
    </row>
    <row r="26" spans="1:20" ht="19.05" customHeight="1" x14ac:dyDescent="0.25">
      <c r="A26" s="594">
        <v>192</v>
      </c>
      <c r="B26" s="598">
        <v>2118</v>
      </c>
      <c r="C26" s="84" t="str">
        <f t="shared" si="20"/>
        <v xml:space="preserve"> Ministic School</v>
      </c>
      <c r="D26" s="600" t="str">
        <f t="shared" si="1"/>
        <v>God's Lake Narrows</v>
      </c>
      <c r="E26" s="587">
        <f t="shared" si="21"/>
        <v>0</v>
      </c>
      <c r="F26" s="587">
        <f t="shared" si="22"/>
        <v>0</v>
      </c>
      <c r="G26" s="587">
        <f t="shared" si="23"/>
        <v>1</v>
      </c>
      <c r="H26" s="587">
        <f t="shared" si="24"/>
        <v>2</v>
      </c>
      <c r="I26" s="587">
        <f t="shared" si="25"/>
        <v>0</v>
      </c>
      <c r="J26" s="587">
        <f t="shared" si="26"/>
        <v>3</v>
      </c>
      <c r="K26" s="587">
        <f t="shared" si="27"/>
        <v>0</v>
      </c>
      <c r="L26" s="587">
        <f t="shared" si="28"/>
        <v>2</v>
      </c>
      <c r="M26" s="587">
        <f t="shared" si="29"/>
        <v>1</v>
      </c>
      <c r="N26" s="587">
        <f t="shared" si="30"/>
        <v>1</v>
      </c>
      <c r="O26" s="587">
        <f t="shared" si="31"/>
        <v>1</v>
      </c>
      <c r="P26" s="587">
        <f t="shared" si="32"/>
        <v>2</v>
      </c>
      <c r="Q26" s="587">
        <f t="shared" si="33"/>
        <v>1</v>
      </c>
      <c r="R26" s="587">
        <f t="shared" si="34"/>
        <v>0</v>
      </c>
      <c r="S26" s="587">
        <f t="shared" si="35"/>
        <v>0</v>
      </c>
      <c r="T26" s="97">
        <f t="shared" si="36"/>
        <v>14</v>
      </c>
    </row>
    <row r="27" spans="1:20" ht="19.05" customHeight="1" x14ac:dyDescent="0.25">
      <c r="A27" s="594">
        <v>192</v>
      </c>
      <c r="B27" s="598">
        <v>2213</v>
      </c>
      <c r="C27" s="84" t="str">
        <f t="shared" si="20"/>
        <v xml:space="preserve"> Peonan Point School</v>
      </c>
      <c r="D27" s="600" t="str">
        <f t="shared" si="1"/>
        <v>St. Martin</v>
      </c>
      <c r="E27" s="587">
        <f t="shared" si="21"/>
        <v>0</v>
      </c>
      <c r="F27" s="587">
        <f t="shared" si="22"/>
        <v>0</v>
      </c>
      <c r="G27" s="587">
        <f t="shared" si="23"/>
        <v>0</v>
      </c>
      <c r="H27" s="587">
        <f t="shared" si="24"/>
        <v>0</v>
      </c>
      <c r="I27" s="587">
        <f t="shared" si="25"/>
        <v>0</v>
      </c>
      <c r="J27" s="587">
        <f t="shared" si="26"/>
        <v>0</v>
      </c>
      <c r="K27" s="587">
        <f t="shared" si="27"/>
        <v>0</v>
      </c>
      <c r="L27" s="587">
        <f t="shared" si="28"/>
        <v>0</v>
      </c>
      <c r="M27" s="587">
        <f t="shared" si="29"/>
        <v>0</v>
      </c>
      <c r="N27" s="587">
        <f t="shared" si="30"/>
        <v>0</v>
      </c>
      <c r="O27" s="587">
        <f t="shared" si="31"/>
        <v>0</v>
      </c>
      <c r="P27" s="587">
        <f t="shared" si="32"/>
        <v>1</v>
      </c>
      <c r="Q27" s="587">
        <f t="shared" si="33"/>
        <v>0</v>
      </c>
      <c r="R27" s="587">
        <f t="shared" si="34"/>
        <v>0</v>
      </c>
      <c r="S27" s="587">
        <f t="shared" si="35"/>
        <v>1</v>
      </c>
      <c r="T27" s="97">
        <f t="shared" si="36"/>
        <v>2</v>
      </c>
    </row>
    <row r="28" spans="1:20" ht="19.05" customHeight="1" x14ac:dyDescent="0.25">
      <c r="A28" s="594">
        <v>192</v>
      </c>
      <c r="B28" s="598">
        <v>1850</v>
      </c>
      <c r="C28" s="84" t="str">
        <f t="shared" si="20"/>
        <v xml:space="preserve"> Philomene Chartrand School</v>
      </c>
      <c r="D28" s="600" t="str">
        <f t="shared" si="1"/>
        <v>Camperville</v>
      </c>
      <c r="E28" s="587">
        <f t="shared" si="21"/>
        <v>0</v>
      </c>
      <c r="F28" s="587">
        <f t="shared" si="22"/>
        <v>0</v>
      </c>
      <c r="G28" s="587">
        <f t="shared" si="23"/>
        <v>9</v>
      </c>
      <c r="H28" s="587">
        <f t="shared" si="24"/>
        <v>12</v>
      </c>
      <c r="I28" s="587">
        <f t="shared" si="25"/>
        <v>9</v>
      </c>
      <c r="J28" s="587">
        <f t="shared" si="26"/>
        <v>15</v>
      </c>
      <c r="K28" s="587">
        <f t="shared" si="27"/>
        <v>7</v>
      </c>
      <c r="L28" s="587">
        <f t="shared" si="28"/>
        <v>9</v>
      </c>
      <c r="M28" s="587">
        <f t="shared" si="29"/>
        <v>9</v>
      </c>
      <c r="N28" s="587">
        <f t="shared" si="30"/>
        <v>6</v>
      </c>
      <c r="O28" s="587">
        <f t="shared" si="31"/>
        <v>7</v>
      </c>
      <c r="P28" s="587">
        <f t="shared" si="32"/>
        <v>0</v>
      </c>
      <c r="Q28" s="587">
        <f t="shared" si="33"/>
        <v>0</v>
      </c>
      <c r="R28" s="587">
        <f t="shared" si="34"/>
        <v>0</v>
      </c>
      <c r="S28" s="587">
        <f t="shared" si="35"/>
        <v>0</v>
      </c>
      <c r="T28" s="97">
        <f t="shared" si="36"/>
        <v>83</v>
      </c>
    </row>
    <row r="29" spans="1:20" ht="19.05" customHeight="1" x14ac:dyDescent="0.25">
      <c r="A29" s="594">
        <v>192</v>
      </c>
      <c r="B29" s="598">
        <v>1185</v>
      </c>
      <c r="C29" s="132" t="str">
        <f t="shared" si="20"/>
        <v xml:space="preserve"> Rorketon School</v>
      </c>
      <c r="D29" s="609" t="str">
        <f t="shared" si="1"/>
        <v>Rorketon</v>
      </c>
      <c r="E29" s="610">
        <f t="shared" si="21"/>
        <v>0</v>
      </c>
      <c r="F29" s="610">
        <f t="shared" si="22"/>
        <v>2</v>
      </c>
      <c r="G29" s="610">
        <f t="shared" si="23"/>
        <v>0</v>
      </c>
      <c r="H29" s="610">
        <f t="shared" si="24"/>
        <v>1</v>
      </c>
      <c r="I29" s="610">
        <f t="shared" si="25"/>
        <v>1</v>
      </c>
      <c r="J29" s="610">
        <f t="shared" si="26"/>
        <v>1</v>
      </c>
      <c r="K29" s="610">
        <f t="shared" si="27"/>
        <v>1</v>
      </c>
      <c r="L29" s="610">
        <f t="shared" si="28"/>
        <v>0</v>
      </c>
      <c r="M29" s="610">
        <f t="shared" si="29"/>
        <v>1</v>
      </c>
      <c r="N29" s="610">
        <f t="shared" si="30"/>
        <v>2</v>
      </c>
      <c r="O29" s="610">
        <f t="shared" si="31"/>
        <v>0</v>
      </c>
      <c r="P29" s="610">
        <f t="shared" si="32"/>
        <v>20</v>
      </c>
      <c r="Q29" s="610">
        <f t="shared" si="33"/>
        <v>20</v>
      </c>
      <c r="R29" s="610">
        <f t="shared" si="34"/>
        <v>18</v>
      </c>
      <c r="S29" s="610">
        <f t="shared" si="35"/>
        <v>8</v>
      </c>
      <c r="T29" s="133">
        <f t="shared" si="36"/>
        <v>75</v>
      </c>
    </row>
    <row r="30" spans="1:20" ht="19.05" customHeight="1" x14ac:dyDescent="0.25">
      <c r="A30" s="594">
        <v>192</v>
      </c>
      <c r="B30" s="598">
        <v>1688</v>
      </c>
      <c r="C30" s="84" t="str">
        <f t="shared" si="20"/>
        <v xml:space="preserve"> Stevenson Island School</v>
      </c>
      <c r="D30" s="600" t="str">
        <f t="shared" si="1"/>
        <v>Stevenson Island</v>
      </c>
      <c r="E30" s="587">
        <f t="shared" si="21"/>
        <v>0</v>
      </c>
      <c r="F30" s="587">
        <f t="shared" si="22"/>
        <v>2</v>
      </c>
      <c r="G30" s="587">
        <f t="shared" si="23"/>
        <v>0</v>
      </c>
      <c r="H30" s="587">
        <f t="shared" si="24"/>
        <v>1</v>
      </c>
      <c r="I30" s="587">
        <f t="shared" si="25"/>
        <v>0</v>
      </c>
      <c r="J30" s="587">
        <f t="shared" si="26"/>
        <v>1</v>
      </c>
      <c r="K30" s="587">
        <f t="shared" si="27"/>
        <v>1</v>
      </c>
      <c r="L30" s="587">
        <f t="shared" si="28"/>
        <v>1</v>
      </c>
      <c r="M30" s="587">
        <f t="shared" si="29"/>
        <v>3</v>
      </c>
      <c r="N30" s="587">
        <f t="shared" si="30"/>
        <v>1</v>
      </c>
      <c r="O30" s="587">
        <f t="shared" si="31"/>
        <v>1</v>
      </c>
      <c r="P30" s="587">
        <f t="shared" si="32"/>
        <v>2</v>
      </c>
      <c r="Q30" s="587">
        <f t="shared" si="33"/>
        <v>1</v>
      </c>
      <c r="R30" s="587">
        <f t="shared" si="34"/>
        <v>0</v>
      </c>
      <c r="S30" s="587">
        <f t="shared" si="35"/>
        <v>0</v>
      </c>
      <c r="T30" s="97">
        <f t="shared" si="36"/>
        <v>14</v>
      </c>
    </row>
    <row r="31" spans="1:20" ht="19.05" customHeight="1" x14ac:dyDescent="0.25">
      <c r="A31" s="594">
        <v>192</v>
      </c>
      <c r="B31" s="598">
        <v>1605</v>
      </c>
      <c r="C31" s="84" t="str">
        <f t="shared" si="20"/>
        <v xml:space="preserve"> Thicket Portage School</v>
      </c>
      <c r="D31" s="600" t="str">
        <f t="shared" si="1"/>
        <v>Thicket Portage</v>
      </c>
      <c r="E31" s="587">
        <f t="shared" si="21"/>
        <v>0</v>
      </c>
      <c r="F31" s="587">
        <f t="shared" si="22"/>
        <v>1</v>
      </c>
      <c r="G31" s="587">
        <f t="shared" si="23"/>
        <v>4</v>
      </c>
      <c r="H31" s="587">
        <f t="shared" si="24"/>
        <v>4</v>
      </c>
      <c r="I31" s="587">
        <f t="shared" si="25"/>
        <v>2</v>
      </c>
      <c r="J31" s="587">
        <f t="shared" si="26"/>
        <v>3</v>
      </c>
      <c r="K31" s="587">
        <f t="shared" si="27"/>
        <v>2</v>
      </c>
      <c r="L31" s="587">
        <f t="shared" si="28"/>
        <v>2</v>
      </c>
      <c r="M31" s="587">
        <f t="shared" si="29"/>
        <v>1</v>
      </c>
      <c r="N31" s="587">
        <f t="shared" si="30"/>
        <v>2</v>
      </c>
      <c r="O31" s="587">
        <f t="shared" si="31"/>
        <v>1</v>
      </c>
      <c r="P31" s="587">
        <f t="shared" si="32"/>
        <v>0</v>
      </c>
      <c r="Q31" s="587">
        <f t="shared" si="33"/>
        <v>1</v>
      </c>
      <c r="R31" s="587">
        <f t="shared" si="34"/>
        <v>3</v>
      </c>
      <c r="S31" s="587">
        <f t="shared" si="35"/>
        <v>2</v>
      </c>
      <c r="T31" s="97">
        <f t="shared" si="36"/>
        <v>28</v>
      </c>
    </row>
    <row r="32" spans="1:20" ht="19.05" customHeight="1" x14ac:dyDescent="0.25">
      <c r="A32" s="594">
        <v>192</v>
      </c>
      <c r="B32" s="598">
        <v>1890</v>
      </c>
      <c r="C32" s="84" t="str">
        <f t="shared" si="20"/>
        <v xml:space="preserve"> Waterhen School</v>
      </c>
      <c r="D32" s="600" t="str">
        <f t="shared" si="1"/>
        <v>Waterhen</v>
      </c>
      <c r="E32" s="587">
        <f t="shared" si="21"/>
        <v>0</v>
      </c>
      <c r="F32" s="587">
        <f t="shared" si="22"/>
        <v>7</v>
      </c>
      <c r="G32" s="587">
        <f t="shared" si="23"/>
        <v>6</v>
      </c>
      <c r="H32" s="587">
        <f t="shared" si="24"/>
        <v>7</v>
      </c>
      <c r="I32" s="587">
        <f t="shared" si="25"/>
        <v>8</v>
      </c>
      <c r="J32" s="587">
        <f t="shared" si="26"/>
        <v>7</v>
      </c>
      <c r="K32" s="587">
        <f t="shared" si="27"/>
        <v>7</v>
      </c>
      <c r="L32" s="587">
        <f t="shared" si="28"/>
        <v>6</v>
      </c>
      <c r="M32" s="587">
        <f t="shared" si="29"/>
        <v>5</v>
      </c>
      <c r="N32" s="587">
        <f t="shared" si="30"/>
        <v>10</v>
      </c>
      <c r="O32" s="587">
        <f t="shared" si="31"/>
        <v>5</v>
      </c>
      <c r="P32" s="587">
        <f t="shared" si="32"/>
        <v>4</v>
      </c>
      <c r="Q32" s="587">
        <f t="shared" si="33"/>
        <v>0</v>
      </c>
      <c r="R32" s="587">
        <f t="shared" si="34"/>
        <v>0</v>
      </c>
      <c r="S32" s="587">
        <f t="shared" si="35"/>
        <v>0</v>
      </c>
      <c r="T32" s="97">
        <f t="shared" si="36"/>
        <v>72</v>
      </c>
    </row>
    <row r="33" spans="1:20" ht="19.05" customHeight="1" x14ac:dyDescent="0.25">
      <c r="A33" s="594">
        <v>192</v>
      </c>
      <c r="B33" s="598">
        <v>1073</v>
      </c>
      <c r="C33" s="105" t="str">
        <f t="shared" si="20"/>
        <v xml:space="preserve"> West Lynn Heights School</v>
      </c>
      <c r="D33" s="600" t="str">
        <f t="shared" si="1"/>
        <v>Lynn Lake</v>
      </c>
      <c r="E33" s="588">
        <f t="shared" si="21"/>
        <v>0</v>
      </c>
      <c r="F33" s="587">
        <f t="shared" si="22"/>
        <v>0</v>
      </c>
      <c r="G33" s="587">
        <f t="shared" si="23"/>
        <v>5</v>
      </c>
      <c r="H33" s="587">
        <f t="shared" si="24"/>
        <v>10</v>
      </c>
      <c r="I33" s="587">
        <f t="shared" si="25"/>
        <v>11</v>
      </c>
      <c r="J33" s="587">
        <f t="shared" si="26"/>
        <v>17</v>
      </c>
      <c r="K33" s="587">
        <f t="shared" si="27"/>
        <v>20</v>
      </c>
      <c r="L33" s="587">
        <f t="shared" si="28"/>
        <v>20</v>
      </c>
      <c r="M33" s="587">
        <f t="shared" si="29"/>
        <v>11</v>
      </c>
      <c r="N33" s="587">
        <f t="shared" si="30"/>
        <v>20</v>
      </c>
      <c r="O33" s="587">
        <f t="shared" si="31"/>
        <v>19</v>
      </c>
      <c r="P33" s="587">
        <f t="shared" si="32"/>
        <v>14</v>
      </c>
      <c r="Q33" s="587">
        <f t="shared" si="33"/>
        <v>21</v>
      </c>
      <c r="R33" s="587">
        <f t="shared" si="34"/>
        <v>10</v>
      </c>
      <c r="S33" s="587">
        <f t="shared" si="35"/>
        <v>25</v>
      </c>
      <c r="T33" s="97">
        <f t="shared" si="36"/>
        <v>203</v>
      </c>
    </row>
    <row r="34" spans="1:20" ht="20.05" customHeight="1" x14ac:dyDescent="0.25">
      <c r="A34" s="594"/>
      <c r="B34" s="604"/>
      <c r="C34" s="127" t="s">
        <v>277</v>
      </c>
      <c r="D34" s="127" t="str">
        <f>CONCATENATE(VLOOKUP(A33,DIVISIONS,19)-8," SCHOOLS")</f>
        <v>28 SCHOOLS</v>
      </c>
      <c r="E34" s="95">
        <f t="shared" ref="E34:T34" si="37">SUM(E6:E33)</f>
        <v>0</v>
      </c>
      <c r="F34" s="95">
        <f t="shared" si="37"/>
        <v>166</v>
      </c>
      <c r="G34" s="95">
        <f t="shared" si="37"/>
        <v>218</v>
      </c>
      <c r="H34" s="95">
        <f t="shared" si="37"/>
        <v>232</v>
      </c>
      <c r="I34" s="95">
        <f t="shared" si="37"/>
        <v>255</v>
      </c>
      <c r="J34" s="95">
        <f t="shared" si="37"/>
        <v>261</v>
      </c>
      <c r="K34" s="95">
        <f t="shared" si="37"/>
        <v>265</v>
      </c>
      <c r="L34" s="95">
        <f t="shared" si="37"/>
        <v>243</v>
      </c>
      <c r="M34" s="95">
        <f t="shared" si="37"/>
        <v>223</v>
      </c>
      <c r="N34" s="95">
        <f t="shared" si="37"/>
        <v>256</v>
      </c>
      <c r="O34" s="95">
        <f t="shared" si="37"/>
        <v>204</v>
      </c>
      <c r="P34" s="95">
        <f t="shared" si="37"/>
        <v>255</v>
      </c>
      <c r="Q34" s="95">
        <f t="shared" si="37"/>
        <v>244</v>
      </c>
      <c r="R34" s="95">
        <f t="shared" si="37"/>
        <v>186</v>
      </c>
      <c r="S34" s="95">
        <f t="shared" si="37"/>
        <v>184</v>
      </c>
      <c r="T34" s="95">
        <f t="shared" si="37"/>
        <v>3192</v>
      </c>
    </row>
    <row r="35" spans="1:20" ht="14.95" customHeight="1" x14ac:dyDescent="0.3">
      <c r="A35" s="606"/>
      <c r="B35" s="607"/>
      <c r="C35" s="147"/>
      <c r="D35" s="23"/>
      <c r="E35" s="110"/>
      <c r="F35" s="110"/>
      <c r="G35" s="110"/>
      <c r="H35" s="110"/>
      <c r="I35" s="110"/>
      <c r="J35" s="110"/>
      <c r="K35" s="110"/>
      <c r="L35" s="110"/>
      <c r="M35" s="110"/>
      <c r="N35" s="110"/>
      <c r="O35" s="110"/>
      <c r="P35" s="110"/>
      <c r="Q35" s="110"/>
      <c r="R35" s="110"/>
      <c r="S35" s="110"/>
      <c r="T35" s="110"/>
    </row>
  </sheetData>
  <mergeCells count="3">
    <mergeCell ref="C4:T4"/>
    <mergeCell ref="C1:T1"/>
    <mergeCell ref="C2:T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Narrow,Regular"&amp;12- 11 -</oddFooter>
  </headerFooter>
  <rowBreaks count="1" manualBreakCount="1">
    <brk id="34" min="2" max="19" man="1"/>
  </rowBreaks>
  <colBreaks count="1" manualBreakCount="1">
    <brk id="2" min="2" max="836"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rgb="FFE2FBFE"/>
    <pageSetUpPr autoPageBreaks="0"/>
  </sheetPr>
  <dimension ref="A1:V35"/>
  <sheetViews>
    <sheetView showGridLines="0" showZeros="0" topLeftCell="C1" zoomScale="82" zoomScaleNormal="82" workbookViewId="0">
      <selection activeCell="C2" sqref="C2:T2"/>
    </sheetView>
  </sheetViews>
  <sheetFormatPr defaultColWidth="9.125" defaultRowHeight="13.6" x14ac:dyDescent="0.25"/>
  <cols>
    <col min="1" max="1" width="6.75" style="33" hidden="1" customWidth="1"/>
    <col min="2" max="2" width="6.75" style="34" hidden="1" customWidth="1"/>
    <col min="3" max="3" width="41.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192</v>
      </c>
      <c r="B4" s="604"/>
      <c r="C4" s="775" t="s">
        <v>278</v>
      </c>
      <c r="D4" s="776"/>
      <c r="E4" s="776"/>
      <c r="F4" s="776"/>
      <c r="G4" s="776"/>
      <c r="H4" s="776"/>
      <c r="I4" s="776"/>
      <c r="J4" s="776"/>
      <c r="K4" s="776"/>
      <c r="L4" s="776"/>
      <c r="M4" s="776"/>
      <c r="N4" s="776"/>
      <c r="O4" s="776"/>
      <c r="P4" s="776"/>
      <c r="Q4" s="776"/>
      <c r="R4" s="776"/>
      <c r="S4" s="776"/>
      <c r="T4" s="777"/>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20.05" customHeight="1" x14ac:dyDescent="0.25">
      <c r="A6" s="594">
        <v>192</v>
      </c>
      <c r="B6" s="598">
        <v>1680</v>
      </c>
      <c r="C6" s="84" t="str">
        <f t="shared" ref="C6:C9" si="0">VLOOKUP(B6,Schools,2)</f>
        <v xml:space="preserve"> Berens River School</v>
      </c>
      <c r="D6" s="600" t="str">
        <f t="shared" ref="D6:D13" si="1">IF(VLOOKUP($B6,TYPE,3)=5,CONCATENATE(VLOOKUP($B6,PublicAdd,6)," ¹"),VLOOKUP($B6,PublicAdd,6))</f>
        <v>Berens River</v>
      </c>
      <c r="E6" s="587">
        <f>IF($B6="","",VLOOKUP($B6,Schools,22))</f>
        <v>0</v>
      </c>
      <c r="F6" s="587">
        <f>IF($B6="","",VLOOKUP($B6,Schools,5))</f>
        <v>1</v>
      </c>
      <c r="G6" s="587">
        <f>IF($B6="","",VLOOKUP($B6,Schools,6))</f>
        <v>44</v>
      </c>
      <c r="H6" s="587">
        <f>IF($B6="","",VLOOKUP($B6,Schools,7))</f>
        <v>32</v>
      </c>
      <c r="I6" s="587">
        <f>IF($B6="","",VLOOKUP($B6,Schools,8))</f>
        <v>34</v>
      </c>
      <c r="J6" s="587">
        <f>IF($B6="","",VLOOKUP($B6,Schools,9))</f>
        <v>41</v>
      </c>
      <c r="K6" s="587">
        <f>IF($B6="","",VLOOKUP($B6,Schools,10))</f>
        <v>36</v>
      </c>
      <c r="L6" s="587">
        <f>IF($B6="","",VLOOKUP($B6,Schools,11))</f>
        <v>42</v>
      </c>
      <c r="M6" s="587">
        <f>IF($B6="","",VLOOKUP($B6,Schools,12))</f>
        <v>38</v>
      </c>
      <c r="N6" s="587">
        <f>IF($B6="","",VLOOKUP($B6,Schools,13))</f>
        <v>32</v>
      </c>
      <c r="O6" s="587">
        <f>IF($B6="","",VLOOKUP($B6,Schools,14))</f>
        <v>32</v>
      </c>
      <c r="P6" s="587">
        <f>IF($B6="","",VLOOKUP($B6,Schools,15))</f>
        <v>35</v>
      </c>
      <c r="Q6" s="587">
        <f>IF($B6="","",VLOOKUP($B6,Schools,16))</f>
        <v>0</v>
      </c>
      <c r="R6" s="587">
        <f>IF($B6="","",VLOOKUP($B6,Schools,17))</f>
        <v>0</v>
      </c>
      <c r="S6" s="587">
        <f>IF($B6="","",VLOOKUP($B6,Schools,18))</f>
        <v>0</v>
      </c>
      <c r="T6" s="97">
        <f t="shared" ref="T6:T13" si="2">SUM(E6:S6)</f>
        <v>367</v>
      </c>
      <c r="U6" s="575"/>
      <c r="V6" s="575"/>
    </row>
    <row r="7" spans="1:22" ht="20.05" customHeight="1" x14ac:dyDescent="0.25">
      <c r="A7" s="594">
        <v>192</v>
      </c>
      <c r="B7" s="598">
        <v>1968</v>
      </c>
      <c r="C7" s="84" t="str">
        <f t="shared" si="0"/>
        <v xml:space="preserve"> Dauphin River School</v>
      </c>
      <c r="D7" s="600" t="str">
        <f t="shared" si="1"/>
        <v>Gypsumville P.O.</v>
      </c>
      <c r="E7" s="587">
        <f t="shared" ref="E7:E32" si="3">IF($B7="","",VLOOKUP($B7,Schools,22))</f>
        <v>0</v>
      </c>
      <c r="F7" s="587">
        <f t="shared" ref="F7:F32" si="4">IF($B7="","",VLOOKUP($B7,Schools,5))</f>
        <v>1</v>
      </c>
      <c r="G7" s="587">
        <f t="shared" ref="G7:G32" si="5">IF($B7="","",VLOOKUP($B7,Schools,6))</f>
        <v>1</v>
      </c>
      <c r="H7" s="587">
        <f t="shared" ref="H7:H32" si="6">IF($B7="","",VLOOKUP($B7,Schools,7))</f>
        <v>1</v>
      </c>
      <c r="I7" s="587">
        <f t="shared" ref="I7:I32" si="7">IF($B7="","",VLOOKUP($B7,Schools,8))</f>
        <v>5</v>
      </c>
      <c r="J7" s="587">
        <f t="shared" ref="J7:J32" si="8">IF($B7="","",VLOOKUP($B7,Schools,9))</f>
        <v>4</v>
      </c>
      <c r="K7" s="587">
        <f t="shared" ref="K7:K32" si="9">IF($B7="","",VLOOKUP($B7,Schools,10))</f>
        <v>2</v>
      </c>
      <c r="L7" s="587">
        <f t="shared" ref="L7:L32" si="10">IF($B7="","",VLOOKUP($B7,Schools,11))</f>
        <v>3</v>
      </c>
      <c r="M7" s="587">
        <f t="shared" ref="M7:M32" si="11">IF($B7="","",VLOOKUP($B7,Schools,12))</f>
        <v>2</v>
      </c>
      <c r="N7" s="587">
        <f t="shared" ref="N7:N32" si="12">IF($B7="","",VLOOKUP($B7,Schools,13))</f>
        <v>6</v>
      </c>
      <c r="O7" s="587">
        <f t="shared" ref="O7:O32" si="13">IF($B7="","",VLOOKUP($B7,Schools,14))</f>
        <v>7</v>
      </c>
      <c r="P7" s="587">
        <f t="shared" ref="P7:P32" si="14">IF($B7="","",VLOOKUP($B7,Schools,15))</f>
        <v>4</v>
      </c>
      <c r="Q7" s="587">
        <f t="shared" ref="Q7:Q32" si="15">IF($B7="","",VLOOKUP($B7,Schools,16))</f>
        <v>4</v>
      </c>
      <c r="R7" s="587">
        <f t="shared" ref="R7:R32" si="16">IF($B7="","",VLOOKUP($B7,Schools,17))</f>
        <v>2</v>
      </c>
      <c r="S7" s="587">
        <f t="shared" ref="S7:S32" si="17">IF($B7="","",VLOOKUP($B7,Schools,18))</f>
        <v>2</v>
      </c>
      <c r="T7" s="97">
        <f t="shared" ref="T7" si="18">SUM(E7:S7)</f>
        <v>44</v>
      </c>
      <c r="U7" s="575"/>
      <c r="V7" s="575"/>
    </row>
    <row r="8" spans="1:22" ht="20.05" customHeight="1" x14ac:dyDescent="0.25">
      <c r="A8" s="594">
        <v>192</v>
      </c>
      <c r="B8" s="598">
        <v>1528</v>
      </c>
      <c r="C8" s="84" t="str">
        <f t="shared" si="0"/>
        <v xml:space="preserve"> Frontier Mosakahiken School</v>
      </c>
      <c r="D8" s="600" t="str">
        <f t="shared" si="1"/>
        <v>Moose Lake</v>
      </c>
      <c r="E8" s="587">
        <f t="shared" si="3"/>
        <v>0</v>
      </c>
      <c r="F8" s="587">
        <f t="shared" si="4"/>
        <v>15</v>
      </c>
      <c r="G8" s="587">
        <f t="shared" si="5"/>
        <v>29</v>
      </c>
      <c r="H8" s="587">
        <f t="shared" si="6"/>
        <v>38</v>
      </c>
      <c r="I8" s="587">
        <f t="shared" si="7"/>
        <v>30</v>
      </c>
      <c r="J8" s="587">
        <f t="shared" si="8"/>
        <v>28</v>
      </c>
      <c r="K8" s="587">
        <f t="shared" si="9"/>
        <v>37</v>
      </c>
      <c r="L8" s="587">
        <f t="shared" si="10"/>
        <v>34</v>
      </c>
      <c r="M8" s="587">
        <f t="shared" si="11"/>
        <v>38</v>
      </c>
      <c r="N8" s="587">
        <f t="shared" si="12"/>
        <v>29</v>
      </c>
      <c r="O8" s="587">
        <f t="shared" si="13"/>
        <v>25</v>
      </c>
      <c r="P8" s="587">
        <f t="shared" si="14"/>
        <v>23</v>
      </c>
      <c r="Q8" s="587">
        <f t="shared" si="15"/>
        <v>18</v>
      </c>
      <c r="R8" s="587">
        <f t="shared" si="16"/>
        <v>25</v>
      </c>
      <c r="S8" s="587">
        <f t="shared" si="17"/>
        <v>40</v>
      </c>
      <c r="T8" s="97">
        <f t="shared" si="2"/>
        <v>409</v>
      </c>
      <c r="U8" s="575"/>
      <c r="V8" s="575"/>
    </row>
    <row r="9" spans="1:22" ht="20.05" customHeight="1" x14ac:dyDescent="0.25">
      <c r="A9" s="594">
        <v>192</v>
      </c>
      <c r="B9" s="598">
        <v>2232</v>
      </c>
      <c r="C9" s="84" t="str">
        <f t="shared" si="0"/>
        <v xml:space="preserve"> Helen Betty Osborne Ininiw Edu. Res. Ctr</v>
      </c>
      <c r="D9" s="600" t="str">
        <f t="shared" si="1"/>
        <v>Norway House</v>
      </c>
      <c r="E9" s="587">
        <f>IF($B9="","",VLOOKUP($B9,Schools,22))</f>
        <v>0</v>
      </c>
      <c r="F9" s="587">
        <f>IF($B9="","",VLOOKUP($B9,Schools,5))</f>
        <v>32</v>
      </c>
      <c r="G9" s="587">
        <f>IF($B9="","",VLOOKUP($B9,Schools,6))</f>
        <v>67</v>
      </c>
      <c r="H9" s="587">
        <f>IF($B9="","",VLOOKUP($B9,Schools,7))</f>
        <v>95</v>
      </c>
      <c r="I9" s="587">
        <f>IF($B9="","",VLOOKUP($B9,Schools,8))</f>
        <v>76</v>
      </c>
      <c r="J9" s="587">
        <f>IF($B9="","",VLOOKUP($B9,Schools,9))</f>
        <v>99</v>
      </c>
      <c r="K9" s="587">
        <f>IF($B9="","",VLOOKUP($B9,Schools,10))</f>
        <v>87</v>
      </c>
      <c r="L9" s="587">
        <f>IF($B9="","",VLOOKUP($B9,Schools,11))</f>
        <v>99</v>
      </c>
      <c r="M9" s="587">
        <f>IF($B9="","",VLOOKUP($B9,Schools,12))</f>
        <v>75</v>
      </c>
      <c r="N9" s="587">
        <f>IF($B9="","",VLOOKUP($B9,Schools,13))</f>
        <v>102</v>
      </c>
      <c r="O9" s="587">
        <f>IF($B9="","",VLOOKUP($B9,Schools,14))</f>
        <v>86</v>
      </c>
      <c r="P9" s="587">
        <f>IF($B9="","",VLOOKUP($B9,Schools,15))</f>
        <v>139</v>
      </c>
      <c r="Q9" s="587">
        <f>IF($B9="","",VLOOKUP($B9,Schools,16))</f>
        <v>133</v>
      </c>
      <c r="R9" s="587">
        <f>IF($B9="","",VLOOKUP($B9,Schools,17))</f>
        <v>117</v>
      </c>
      <c r="S9" s="587">
        <f>IF($B9="","",VLOOKUP($B9,Schools,18))</f>
        <v>130</v>
      </c>
      <c r="T9" s="97">
        <f t="shared" si="2"/>
        <v>1337</v>
      </c>
      <c r="U9" s="575"/>
      <c r="V9" s="575"/>
    </row>
    <row r="10" spans="1:22" ht="20.05" customHeight="1" x14ac:dyDescent="0.25">
      <c r="A10" s="594">
        <v>192</v>
      </c>
      <c r="B10" s="598">
        <v>1516</v>
      </c>
      <c r="C10" s="84" t="str">
        <f t="shared" ref="C10:C32" si="19">VLOOKUP(B10,Schools,2)</f>
        <v xml:space="preserve"> Minegoziibe Anishinabe School</v>
      </c>
      <c r="D10" s="600" t="str">
        <f t="shared" si="1"/>
        <v>Camperville</v>
      </c>
      <c r="E10" s="587">
        <f t="shared" si="3"/>
        <v>0</v>
      </c>
      <c r="F10" s="587">
        <f t="shared" si="4"/>
        <v>10</v>
      </c>
      <c r="G10" s="587">
        <f t="shared" si="5"/>
        <v>18</v>
      </c>
      <c r="H10" s="587">
        <f t="shared" si="6"/>
        <v>11</v>
      </c>
      <c r="I10" s="587">
        <f t="shared" si="7"/>
        <v>24</v>
      </c>
      <c r="J10" s="587">
        <f t="shared" si="8"/>
        <v>13</v>
      </c>
      <c r="K10" s="587">
        <f t="shared" si="9"/>
        <v>20</v>
      </c>
      <c r="L10" s="587">
        <f t="shared" si="10"/>
        <v>13</v>
      </c>
      <c r="M10" s="587">
        <f t="shared" si="11"/>
        <v>18</v>
      </c>
      <c r="N10" s="587">
        <f t="shared" si="12"/>
        <v>17</v>
      </c>
      <c r="O10" s="587">
        <f t="shared" si="13"/>
        <v>21</v>
      </c>
      <c r="P10" s="587">
        <f t="shared" si="14"/>
        <v>21</v>
      </c>
      <c r="Q10" s="587">
        <f t="shared" si="15"/>
        <v>20</v>
      </c>
      <c r="R10" s="587">
        <f t="shared" si="16"/>
        <v>16</v>
      </c>
      <c r="S10" s="587">
        <f t="shared" si="17"/>
        <v>29</v>
      </c>
      <c r="T10" s="97">
        <f t="shared" si="2"/>
        <v>251</v>
      </c>
      <c r="U10" s="575"/>
      <c r="V10" s="575"/>
    </row>
    <row r="11" spans="1:22" ht="20.05" customHeight="1" x14ac:dyDescent="0.25">
      <c r="A11" s="594">
        <v>192</v>
      </c>
      <c r="B11" s="598">
        <v>2023</v>
      </c>
      <c r="C11" s="84" t="str">
        <f t="shared" si="19"/>
        <v xml:space="preserve"> Skownan School</v>
      </c>
      <c r="D11" s="600" t="str">
        <f t="shared" si="1"/>
        <v>Skownan</v>
      </c>
      <c r="E11" s="587">
        <f t="shared" si="3"/>
        <v>0</v>
      </c>
      <c r="F11" s="587">
        <f t="shared" si="4"/>
        <v>9</v>
      </c>
      <c r="G11" s="587">
        <f t="shared" si="5"/>
        <v>9</v>
      </c>
      <c r="H11" s="587">
        <f t="shared" si="6"/>
        <v>15</v>
      </c>
      <c r="I11" s="587">
        <f t="shared" si="7"/>
        <v>11</v>
      </c>
      <c r="J11" s="587">
        <f t="shared" si="8"/>
        <v>10</v>
      </c>
      <c r="K11" s="587">
        <f t="shared" si="9"/>
        <v>10</v>
      </c>
      <c r="L11" s="587">
        <f t="shared" si="10"/>
        <v>15</v>
      </c>
      <c r="M11" s="587">
        <f t="shared" si="11"/>
        <v>11</v>
      </c>
      <c r="N11" s="587">
        <f t="shared" si="12"/>
        <v>14</v>
      </c>
      <c r="O11" s="587">
        <f t="shared" si="13"/>
        <v>11</v>
      </c>
      <c r="P11" s="587">
        <f t="shared" si="14"/>
        <v>9</v>
      </c>
      <c r="Q11" s="587">
        <f t="shared" si="15"/>
        <v>0</v>
      </c>
      <c r="R11" s="587">
        <f t="shared" si="16"/>
        <v>0</v>
      </c>
      <c r="S11" s="587">
        <f t="shared" si="17"/>
        <v>0</v>
      </c>
      <c r="T11" s="97">
        <f t="shared" si="2"/>
        <v>124</v>
      </c>
      <c r="U11" s="575"/>
      <c r="V11" s="575"/>
    </row>
    <row r="12" spans="1:22" ht="20.05" customHeight="1" x14ac:dyDescent="0.25">
      <c r="A12" s="594">
        <v>192</v>
      </c>
      <c r="B12" s="314">
        <v>1032</v>
      </c>
      <c r="C12" s="84" t="str">
        <f t="shared" ref="C12" si="20">VLOOKUP(B12,Schools,2)</f>
        <v xml:space="preserve"> Thunderbird School</v>
      </c>
      <c r="D12" s="600" t="str">
        <f t="shared" si="1"/>
        <v>South Indian Lake</v>
      </c>
      <c r="E12" s="587">
        <f t="shared" si="3"/>
        <v>0</v>
      </c>
      <c r="F12" s="587">
        <f t="shared" si="4"/>
        <v>11</v>
      </c>
      <c r="G12" s="587">
        <f t="shared" si="5"/>
        <v>14</v>
      </c>
      <c r="H12" s="587">
        <f t="shared" si="6"/>
        <v>26</v>
      </c>
      <c r="I12" s="587">
        <f t="shared" si="7"/>
        <v>22</v>
      </c>
      <c r="J12" s="587">
        <f t="shared" si="8"/>
        <v>21</v>
      </c>
      <c r="K12" s="587">
        <f t="shared" si="9"/>
        <v>15</v>
      </c>
      <c r="L12" s="587">
        <f t="shared" si="10"/>
        <v>23</v>
      </c>
      <c r="M12" s="587">
        <f t="shared" si="11"/>
        <v>20</v>
      </c>
      <c r="N12" s="587">
        <f t="shared" si="12"/>
        <v>14</v>
      </c>
      <c r="O12" s="587">
        <f t="shared" si="13"/>
        <v>19</v>
      </c>
      <c r="P12" s="587">
        <f t="shared" si="14"/>
        <v>27</v>
      </c>
      <c r="Q12" s="587">
        <f t="shared" si="15"/>
        <v>3</v>
      </c>
      <c r="R12" s="587">
        <f t="shared" si="16"/>
        <v>0</v>
      </c>
      <c r="S12" s="587">
        <f t="shared" si="17"/>
        <v>0</v>
      </c>
      <c r="T12" s="97">
        <f t="shared" ref="T12" si="21">SUM(E12:S12)</f>
        <v>215</v>
      </c>
      <c r="U12" s="575"/>
      <c r="V12" s="575"/>
    </row>
    <row r="13" spans="1:22" ht="20.05" customHeight="1" x14ac:dyDescent="0.25">
      <c r="A13" s="594">
        <v>192</v>
      </c>
      <c r="B13" s="598">
        <v>1681</v>
      </c>
      <c r="C13" s="105" t="str">
        <f t="shared" si="19"/>
        <v xml:space="preserve"> Wanipigow School</v>
      </c>
      <c r="D13" s="611" t="str">
        <f t="shared" si="1"/>
        <v>Wanipigow</v>
      </c>
      <c r="E13" s="588">
        <f t="shared" si="3"/>
        <v>0</v>
      </c>
      <c r="F13" s="588">
        <f t="shared" si="4"/>
        <v>16</v>
      </c>
      <c r="G13" s="588">
        <f t="shared" si="5"/>
        <v>21</v>
      </c>
      <c r="H13" s="588">
        <f t="shared" si="6"/>
        <v>24</v>
      </c>
      <c r="I13" s="588">
        <f t="shared" si="7"/>
        <v>30</v>
      </c>
      <c r="J13" s="588">
        <f t="shared" si="8"/>
        <v>17</v>
      </c>
      <c r="K13" s="588">
        <f t="shared" si="9"/>
        <v>18</v>
      </c>
      <c r="L13" s="588">
        <f t="shared" si="10"/>
        <v>16</v>
      </c>
      <c r="M13" s="588">
        <f t="shared" si="11"/>
        <v>24</v>
      </c>
      <c r="N13" s="588">
        <f t="shared" si="12"/>
        <v>14</v>
      </c>
      <c r="O13" s="588">
        <f t="shared" si="13"/>
        <v>13</v>
      </c>
      <c r="P13" s="588">
        <f t="shared" si="14"/>
        <v>22</v>
      </c>
      <c r="Q13" s="588">
        <f t="shared" si="15"/>
        <v>24</v>
      </c>
      <c r="R13" s="588">
        <f t="shared" si="16"/>
        <v>24</v>
      </c>
      <c r="S13" s="588">
        <f t="shared" si="17"/>
        <v>28</v>
      </c>
      <c r="T13" s="98">
        <f t="shared" si="2"/>
        <v>291</v>
      </c>
      <c r="U13" s="575"/>
      <c r="V13" s="575"/>
    </row>
    <row r="14" spans="1:22" ht="20.05" customHeight="1" x14ac:dyDescent="0.25">
      <c r="A14" s="594"/>
      <c r="B14" s="604"/>
      <c r="C14" s="127" t="s">
        <v>277</v>
      </c>
      <c r="D14" s="127" t="s">
        <v>279</v>
      </c>
      <c r="E14" s="95">
        <f t="shared" ref="E14:T14" si="22">SUM(E6:E13)</f>
        <v>0</v>
      </c>
      <c r="F14" s="95">
        <f t="shared" si="22"/>
        <v>95</v>
      </c>
      <c r="G14" s="95">
        <f t="shared" si="22"/>
        <v>203</v>
      </c>
      <c r="H14" s="95">
        <f t="shared" si="22"/>
        <v>242</v>
      </c>
      <c r="I14" s="95">
        <f t="shared" si="22"/>
        <v>232</v>
      </c>
      <c r="J14" s="95">
        <f t="shared" si="22"/>
        <v>233</v>
      </c>
      <c r="K14" s="95">
        <f t="shared" si="22"/>
        <v>225</v>
      </c>
      <c r="L14" s="95">
        <f t="shared" si="22"/>
        <v>245</v>
      </c>
      <c r="M14" s="95">
        <f t="shared" si="22"/>
        <v>226</v>
      </c>
      <c r="N14" s="95">
        <f t="shared" si="22"/>
        <v>228</v>
      </c>
      <c r="O14" s="95">
        <f t="shared" si="22"/>
        <v>214</v>
      </c>
      <c r="P14" s="95">
        <f t="shared" si="22"/>
        <v>280</v>
      </c>
      <c r="Q14" s="95">
        <f t="shared" si="22"/>
        <v>202</v>
      </c>
      <c r="R14" s="95">
        <f t="shared" si="22"/>
        <v>184</v>
      </c>
      <c r="S14" s="95">
        <f t="shared" si="22"/>
        <v>229</v>
      </c>
      <c r="T14" s="95">
        <f t="shared" si="22"/>
        <v>3038</v>
      </c>
      <c r="U14" s="575"/>
      <c r="V14" s="575"/>
    </row>
    <row r="15" spans="1:22" ht="20.05" customHeight="1" x14ac:dyDescent="0.25">
      <c r="A15" s="594"/>
      <c r="B15" s="604"/>
      <c r="C15" s="183" t="s">
        <v>261</v>
      </c>
      <c r="D15" s="183" t="str">
        <f>CONCATENATE(VLOOKUP(A13,DIVISIONS,19)," SCHOOLS")</f>
        <v>36 SCHOOLS</v>
      </c>
      <c r="E15" s="180">
        <f>'11'!E34+E14</f>
        <v>0</v>
      </c>
      <c r="F15" s="180">
        <f>'11'!F34+F14</f>
        <v>261</v>
      </c>
      <c r="G15" s="180">
        <f>'11'!G34+G14</f>
        <v>421</v>
      </c>
      <c r="H15" s="180">
        <f>'11'!H34+H14</f>
        <v>474</v>
      </c>
      <c r="I15" s="180">
        <f>'11'!I34+I14</f>
        <v>487</v>
      </c>
      <c r="J15" s="180">
        <f>'11'!J34+J14</f>
        <v>494</v>
      </c>
      <c r="K15" s="180">
        <f>'11'!K34+K14</f>
        <v>490</v>
      </c>
      <c r="L15" s="180">
        <f>'11'!L34+L14</f>
        <v>488</v>
      </c>
      <c r="M15" s="180">
        <f>'11'!M34+M14</f>
        <v>449</v>
      </c>
      <c r="N15" s="180">
        <f>'11'!N34+N14</f>
        <v>484</v>
      </c>
      <c r="O15" s="180">
        <f>'11'!O34+O14</f>
        <v>418</v>
      </c>
      <c r="P15" s="180">
        <f>'11'!P34+P14</f>
        <v>535</v>
      </c>
      <c r="Q15" s="180">
        <f>'11'!Q34+Q14</f>
        <v>446</v>
      </c>
      <c r="R15" s="180">
        <f>'11'!R34+R14</f>
        <v>370</v>
      </c>
      <c r="S15" s="180">
        <f>'11'!S34+S14</f>
        <v>413</v>
      </c>
      <c r="T15" s="180">
        <f>'11'!T34+T14</f>
        <v>6230</v>
      </c>
      <c r="U15" s="575"/>
      <c r="V15" s="575"/>
    </row>
    <row r="16" spans="1:22" ht="14.95" customHeight="1" x14ac:dyDescent="0.25">
      <c r="A16" s="594"/>
      <c r="B16" s="604"/>
      <c r="C16" s="107"/>
      <c r="D16" s="579"/>
      <c r="E16" s="608"/>
      <c r="F16" s="608"/>
      <c r="G16" s="608"/>
      <c r="H16" s="608"/>
      <c r="I16" s="608"/>
      <c r="J16" s="608"/>
      <c r="K16" s="608"/>
      <c r="L16" s="608"/>
      <c r="M16" s="608"/>
      <c r="N16" s="608"/>
      <c r="O16" s="608"/>
      <c r="P16" s="608"/>
      <c r="Q16" s="608"/>
      <c r="R16" s="608"/>
      <c r="S16" s="608"/>
      <c r="T16" s="106"/>
      <c r="U16" s="575"/>
      <c r="V16" s="575"/>
    </row>
    <row r="17" spans="1:20" ht="20.05" customHeight="1" x14ac:dyDescent="0.2">
      <c r="A17" s="594">
        <v>105</v>
      </c>
      <c r="B17" s="604"/>
      <c r="C17" s="771" t="str">
        <f>CONCATENATE(" ",UPPER(VLOOKUP(A17,DIVISIONS,2))," SCHOOL DIVISION")</f>
        <v xml:space="preserve"> GARDEN VALLEY SCHOOL DIVISION</v>
      </c>
      <c r="D17" s="772"/>
      <c r="E17" s="772"/>
      <c r="F17" s="772"/>
      <c r="G17" s="772"/>
      <c r="H17" s="772"/>
      <c r="I17" s="772"/>
      <c r="J17" s="772"/>
      <c r="K17" s="772"/>
      <c r="L17" s="772"/>
      <c r="M17" s="772"/>
      <c r="N17" s="772"/>
      <c r="O17" s="772"/>
      <c r="P17" s="772"/>
      <c r="Q17" s="772"/>
      <c r="R17" s="772"/>
      <c r="S17" s="772"/>
      <c r="T17" s="773"/>
    </row>
    <row r="18" spans="1:20" ht="20.05" customHeight="1" x14ac:dyDescent="0.25">
      <c r="A18" s="594"/>
      <c r="B18" s="604"/>
      <c r="C18" s="93" t="s">
        <v>265</v>
      </c>
      <c r="D18" s="93" t="s">
        <v>266</v>
      </c>
      <c r="E18" s="94" t="s">
        <v>168</v>
      </c>
      <c r="F18" s="94" t="s">
        <v>229</v>
      </c>
      <c r="G18" s="94" t="s">
        <v>230</v>
      </c>
      <c r="H18" s="156" t="s">
        <v>267</v>
      </c>
      <c r="I18" s="156" t="s">
        <v>268</v>
      </c>
      <c r="J18" s="156" t="s">
        <v>269</v>
      </c>
      <c r="K18" s="156" t="s">
        <v>270</v>
      </c>
      <c r="L18" s="156" t="s">
        <v>21</v>
      </c>
      <c r="M18" s="156" t="s">
        <v>24</v>
      </c>
      <c r="N18" s="156" t="s">
        <v>26</v>
      </c>
      <c r="O18" s="156" t="s">
        <v>271</v>
      </c>
      <c r="P18" s="156" t="s">
        <v>272</v>
      </c>
      <c r="Q18" s="156" t="s">
        <v>273</v>
      </c>
      <c r="R18" s="156" t="s">
        <v>274</v>
      </c>
      <c r="S18" s="156" t="s">
        <v>275</v>
      </c>
      <c r="T18" s="94" t="s">
        <v>231</v>
      </c>
    </row>
    <row r="19" spans="1:20" ht="20.05" customHeight="1" x14ac:dyDescent="0.25">
      <c r="A19" s="594">
        <v>105</v>
      </c>
      <c r="B19" s="598">
        <v>1334</v>
      </c>
      <c r="C19" s="84" t="str">
        <f t="shared" si="19"/>
        <v xml:space="preserve"> Blumenfeld School</v>
      </c>
      <c r="D19" s="600" t="str">
        <f t="shared" ref="D19:D32" si="23">IF(VLOOKUP($B19,TYPE,3)=5,CONCATENATE(VLOOKUP($B19,PublicAdd,6)," ¹"),VLOOKUP($B19,PublicAdd,6))</f>
        <v>Winkler</v>
      </c>
      <c r="E19" s="587">
        <f t="shared" si="3"/>
        <v>0</v>
      </c>
      <c r="F19" s="587">
        <f t="shared" si="4"/>
        <v>0</v>
      </c>
      <c r="G19" s="587">
        <f t="shared" si="5"/>
        <v>0</v>
      </c>
      <c r="H19" s="587">
        <f t="shared" si="6"/>
        <v>4</v>
      </c>
      <c r="I19" s="587">
        <f t="shared" si="7"/>
        <v>7</v>
      </c>
      <c r="J19" s="587">
        <f t="shared" si="8"/>
        <v>8</v>
      </c>
      <c r="K19" s="587">
        <f t="shared" si="9"/>
        <v>7</v>
      </c>
      <c r="L19" s="587">
        <f t="shared" si="10"/>
        <v>5</v>
      </c>
      <c r="M19" s="587">
        <f t="shared" si="11"/>
        <v>8</v>
      </c>
      <c r="N19" s="587">
        <f t="shared" si="12"/>
        <v>5</v>
      </c>
      <c r="O19" s="587">
        <f t="shared" si="13"/>
        <v>8</v>
      </c>
      <c r="P19" s="587">
        <f t="shared" si="14"/>
        <v>0</v>
      </c>
      <c r="Q19" s="587">
        <f t="shared" si="15"/>
        <v>0</v>
      </c>
      <c r="R19" s="587">
        <f t="shared" si="16"/>
        <v>0</v>
      </c>
      <c r="S19" s="587">
        <f t="shared" si="17"/>
        <v>0</v>
      </c>
      <c r="T19" s="97">
        <f t="shared" ref="T19:T32" si="24">SUM(E19:S19)</f>
        <v>52</v>
      </c>
    </row>
    <row r="20" spans="1:20" ht="20.05" customHeight="1" x14ac:dyDescent="0.25">
      <c r="A20" s="594">
        <v>105</v>
      </c>
      <c r="B20" s="598">
        <v>1444</v>
      </c>
      <c r="C20" s="84" t="str">
        <f t="shared" si="19"/>
        <v xml:space="preserve"> Border Valley Elementary</v>
      </c>
      <c r="D20" s="600" t="str">
        <f t="shared" si="23"/>
        <v>Winkler</v>
      </c>
      <c r="E20" s="587">
        <f t="shared" si="3"/>
        <v>0</v>
      </c>
      <c r="F20" s="587">
        <f t="shared" si="4"/>
        <v>0</v>
      </c>
      <c r="G20" s="587">
        <f t="shared" si="5"/>
        <v>9</v>
      </c>
      <c r="H20" s="587">
        <f t="shared" si="6"/>
        <v>21</v>
      </c>
      <c r="I20" s="587">
        <f t="shared" si="7"/>
        <v>9</v>
      </c>
      <c r="J20" s="587">
        <f t="shared" si="8"/>
        <v>9</v>
      </c>
      <c r="K20" s="587">
        <f t="shared" si="9"/>
        <v>8</v>
      </c>
      <c r="L20" s="587">
        <f t="shared" si="10"/>
        <v>11</v>
      </c>
      <c r="M20" s="587">
        <f t="shared" si="11"/>
        <v>14</v>
      </c>
      <c r="N20" s="587">
        <f t="shared" si="12"/>
        <v>12</v>
      </c>
      <c r="O20" s="587">
        <f t="shared" si="13"/>
        <v>17</v>
      </c>
      <c r="P20" s="587">
        <f t="shared" si="14"/>
        <v>0</v>
      </c>
      <c r="Q20" s="587">
        <f t="shared" si="15"/>
        <v>0</v>
      </c>
      <c r="R20" s="587">
        <f t="shared" si="16"/>
        <v>0</v>
      </c>
      <c r="S20" s="587">
        <f t="shared" si="17"/>
        <v>0</v>
      </c>
      <c r="T20" s="97">
        <f t="shared" si="24"/>
        <v>110</v>
      </c>
    </row>
    <row r="21" spans="1:20" ht="20.05" customHeight="1" x14ac:dyDescent="0.25">
      <c r="A21" s="594">
        <v>105</v>
      </c>
      <c r="B21" s="598">
        <v>1107</v>
      </c>
      <c r="C21" s="84" t="str">
        <f t="shared" si="19"/>
        <v xml:space="preserve"> Edelweiss School</v>
      </c>
      <c r="D21" s="600" t="str">
        <f t="shared" si="23"/>
        <v>Plum Coulee ¹</v>
      </c>
      <c r="E21" s="587">
        <f t="shared" si="3"/>
        <v>0</v>
      </c>
      <c r="F21" s="587">
        <f t="shared" si="4"/>
        <v>0</v>
      </c>
      <c r="G21" s="587">
        <f t="shared" si="5"/>
        <v>1</v>
      </c>
      <c r="H21" s="587">
        <f t="shared" si="6"/>
        <v>2</v>
      </c>
      <c r="I21" s="587">
        <f t="shared" si="7"/>
        <v>3</v>
      </c>
      <c r="J21" s="587">
        <f t="shared" si="8"/>
        <v>4</v>
      </c>
      <c r="K21" s="587">
        <f t="shared" si="9"/>
        <v>2</v>
      </c>
      <c r="L21" s="587">
        <f t="shared" si="10"/>
        <v>1</v>
      </c>
      <c r="M21" s="587">
        <f t="shared" si="11"/>
        <v>1</v>
      </c>
      <c r="N21" s="587">
        <f t="shared" si="12"/>
        <v>5</v>
      </c>
      <c r="O21" s="587">
        <f t="shared" si="13"/>
        <v>1</v>
      </c>
      <c r="P21" s="587">
        <f t="shared" si="14"/>
        <v>4</v>
      </c>
      <c r="Q21" s="587">
        <f t="shared" si="15"/>
        <v>1</v>
      </c>
      <c r="R21" s="587">
        <f t="shared" si="16"/>
        <v>3</v>
      </c>
      <c r="S21" s="587">
        <f t="shared" si="17"/>
        <v>4</v>
      </c>
      <c r="T21" s="97">
        <f t="shared" si="24"/>
        <v>32</v>
      </c>
    </row>
    <row r="22" spans="1:20" ht="20.05" customHeight="1" x14ac:dyDescent="0.25">
      <c r="A22" s="594">
        <v>105</v>
      </c>
      <c r="B22" s="598">
        <v>2248</v>
      </c>
      <c r="C22" s="84" t="str">
        <f t="shared" si="19"/>
        <v xml:space="preserve"> Emerado Centennial</v>
      </c>
      <c r="D22" s="600" t="str">
        <f t="shared" si="23"/>
        <v>Winkler</v>
      </c>
      <c r="E22" s="587">
        <f t="shared" si="3"/>
        <v>0</v>
      </c>
      <c r="F22" s="587">
        <f t="shared" si="4"/>
        <v>0</v>
      </c>
      <c r="G22" s="587">
        <f t="shared" si="5"/>
        <v>0</v>
      </c>
      <c r="H22" s="587">
        <f t="shared" si="6"/>
        <v>0</v>
      </c>
      <c r="I22" s="587">
        <f t="shared" si="7"/>
        <v>0</v>
      </c>
      <c r="J22" s="587">
        <f t="shared" si="8"/>
        <v>0</v>
      </c>
      <c r="K22" s="587">
        <f t="shared" si="9"/>
        <v>81</v>
      </c>
      <c r="L22" s="587">
        <f t="shared" si="10"/>
        <v>71</v>
      </c>
      <c r="M22" s="587">
        <f t="shared" si="11"/>
        <v>96</v>
      </c>
      <c r="N22" s="587">
        <f t="shared" si="12"/>
        <v>68</v>
      </c>
      <c r="O22" s="587">
        <f t="shared" si="13"/>
        <v>102</v>
      </c>
      <c r="P22" s="587">
        <f t="shared" si="14"/>
        <v>0</v>
      </c>
      <c r="Q22" s="587">
        <f t="shared" si="15"/>
        <v>0</v>
      </c>
      <c r="R22" s="587">
        <f t="shared" si="16"/>
        <v>0</v>
      </c>
      <c r="S22" s="587">
        <f t="shared" si="17"/>
        <v>0</v>
      </c>
      <c r="T22" s="97">
        <f t="shared" si="24"/>
        <v>418</v>
      </c>
    </row>
    <row r="23" spans="1:20" ht="20.05" customHeight="1" x14ac:dyDescent="0.25">
      <c r="A23" s="594">
        <v>105</v>
      </c>
      <c r="B23" s="598">
        <v>1565</v>
      </c>
      <c r="C23" s="84" t="str">
        <f t="shared" si="19"/>
        <v xml:space="preserve"> Garden Valley Collegiate</v>
      </c>
      <c r="D23" s="600" t="str">
        <f t="shared" si="23"/>
        <v>Winkler</v>
      </c>
      <c r="E23" s="587">
        <f t="shared" si="3"/>
        <v>0</v>
      </c>
      <c r="F23" s="587">
        <f t="shared" si="4"/>
        <v>0</v>
      </c>
      <c r="G23" s="587">
        <f t="shared" si="5"/>
        <v>0</v>
      </c>
      <c r="H23" s="587">
        <f t="shared" si="6"/>
        <v>0</v>
      </c>
      <c r="I23" s="587">
        <f t="shared" si="7"/>
        <v>0</v>
      </c>
      <c r="J23" s="587">
        <f t="shared" si="8"/>
        <v>0</v>
      </c>
      <c r="K23" s="587">
        <f t="shared" si="9"/>
        <v>0</v>
      </c>
      <c r="L23" s="587">
        <f t="shared" si="10"/>
        <v>0</v>
      </c>
      <c r="M23" s="587">
        <f t="shared" si="11"/>
        <v>0</v>
      </c>
      <c r="N23" s="587">
        <f t="shared" si="12"/>
        <v>0</v>
      </c>
      <c r="O23" s="587">
        <f t="shared" si="13"/>
        <v>0</v>
      </c>
      <c r="P23" s="587">
        <f t="shared" si="14"/>
        <v>177</v>
      </c>
      <c r="Q23" s="587">
        <f t="shared" si="15"/>
        <v>161</v>
      </c>
      <c r="R23" s="587">
        <f t="shared" si="16"/>
        <v>165</v>
      </c>
      <c r="S23" s="587">
        <f t="shared" si="17"/>
        <v>183</v>
      </c>
      <c r="T23" s="97">
        <f t="shared" si="24"/>
        <v>686</v>
      </c>
    </row>
    <row r="24" spans="1:20" ht="20.05" customHeight="1" x14ac:dyDescent="0.25">
      <c r="A24" s="594">
        <v>105</v>
      </c>
      <c r="B24" s="598">
        <v>1339</v>
      </c>
      <c r="C24" s="84" t="str">
        <f t="shared" si="19"/>
        <v xml:space="preserve"> Hochfeld School</v>
      </c>
      <c r="D24" s="600" t="str">
        <f t="shared" si="23"/>
        <v>Schanzenfeld</v>
      </c>
      <c r="E24" s="587">
        <f t="shared" si="3"/>
        <v>0</v>
      </c>
      <c r="F24" s="587">
        <f t="shared" si="4"/>
        <v>0</v>
      </c>
      <c r="G24" s="587">
        <f t="shared" si="5"/>
        <v>0</v>
      </c>
      <c r="H24" s="587">
        <f t="shared" si="6"/>
        <v>10</v>
      </c>
      <c r="I24" s="587">
        <f t="shared" si="7"/>
        <v>12</v>
      </c>
      <c r="J24" s="587">
        <f t="shared" si="8"/>
        <v>13</v>
      </c>
      <c r="K24" s="587">
        <f t="shared" si="9"/>
        <v>4</v>
      </c>
      <c r="L24" s="587">
        <f t="shared" si="10"/>
        <v>12</v>
      </c>
      <c r="M24" s="587">
        <f t="shared" si="11"/>
        <v>12</v>
      </c>
      <c r="N24" s="587">
        <f t="shared" si="12"/>
        <v>0</v>
      </c>
      <c r="O24" s="587">
        <f t="shared" si="13"/>
        <v>0</v>
      </c>
      <c r="P24" s="587">
        <f t="shared" si="14"/>
        <v>0</v>
      </c>
      <c r="Q24" s="587">
        <f t="shared" si="15"/>
        <v>0</v>
      </c>
      <c r="R24" s="587">
        <f t="shared" si="16"/>
        <v>0</v>
      </c>
      <c r="S24" s="587">
        <f t="shared" si="17"/>
        <v>0</v>
      </c>
      <c r="T24" s="97">
        <f t="shared" si="24"/>
        <v>63</v>
      </c>
    </row>
    <row r="25" spans="1:20" ht="20.05" customHeight="1" x14ac:dyDescent="0.25">
      <c r="A25" s="594">
        <v>105</v>
      </c>
      <c r="B25" s="598">
        <v>1544</v>
      </c>
      <c r="C25" s="84" t="str">
        <f t="shared" si="19"/>
        <v xml:space="preserve"> J. R. Walkof Elementary</v>
      </c>
      <c r="D25" s="600" t="str">
        <f t="shared" si="23"/>
        <v>Winkler</v>
      </c>
      <c r="E25" s="587">
        <f t="shared" si="3"/>
        <v>0</v>
      </c>
      <c r="F25" s="587">
        <f t="shared" si="4"/>
        <v>0</v>
      </c>
      <c r="G25" s="587">
        <f t="shared" si="5"/>
        <v>51</v>
      </c>
      <c r="H25" s="587">
        <f t="shared" si="6"/>
        <v>73</v>
      </c>
      <c r="I25" s="587">
        <f t="shared" si="7"/>
        <v>78</v>
      </c>
      <c r="J25" s="587">
        <f t="shared" si="8"/>
        <v>78</v>
      </c>
      <c r="K25" s="587">
        <f t="shared" si="9"/>
        <v>0</v>
      </c>
      <c r="L25" s="587">
        <f t="shared" si="10"/>
        <v>0</v>
      </c>
      <c r="M25" s="587">
        <f t="shared" si="11"/>
        <v>0</v>
      </c>
      <c r="N25" s="587">
        <f t="shared" si="12"/>
        <v>0</v>
      </c>
      <c r="O25" s="587">
        <f t="shared" si="13"/>
        <v>0</v>
      </c>
      <c r="P25" s="587">
        <f t="shared" si="14"/>
        <v>0</v>
      </c>
      <c r="Q25" s="587">
        <f t="shared" si="15"/>
        <v>0</v>
      </c>
      <c r="R25" s="587">
        <f t="shared" si="16"/>
        <v>0</v>
      </c>
      <c r="S25" s="587">
        <f t="shared" si="17"/>
        <v>0</v>
      </c>
      <c r="T25" s="97">
        <f t="shared" si="24"/>
        <v>280</v>
      </c>
    </row>
    <row r="26" spans="1:20" ht="20.05" customHeight="1" x14ac:dyDescent="0.25">
      <c r="A26" s="594">
        <v>105</v>
      </c>
      <c r="B26" s="598">
        <v>2285</v>
      </c>
      <c r="C26" s="84" t="str">
        <f>VLOOKUP(B26,Schools,2)</f>
        <v xml:space="preserve"> Northlands Parkway Collegiate</v>
      </c>
      <c r="D26" s="600" t="str">
        <f t="shared" si="23"/>
        <v>Winkler</v>
      </c>
      <c r="E26" s="587">
        <f t="shared" si="3"/>
        <v>0</v>
      </c>
      <c r="F26" s="587">
        <f t="shared" si="4"/>
        <v>0</v>
      </c>
      <c r="G26" s="587">
        <f t="shared" si="5"/>
        <v>0</v>
      </c>
      <c r="H26" s="587">
        <f t="shared" si="6"/>
        <v>0</v>
      </c>
      <c r="I26" s="587">
        <f t="shared" si="7"/>
        <v>0</v>
      </c>
      <c r="J26" s="587">
        <f t="shared" si="8"/>
        <v>0</v>
      </c>
      <c r="K26" s="587">
        <f t="shared" si="9"/>
        <v>0</v>
      </c>
      <c r="L26" s="587">
        <f t="shared" si="10"/>
        <v>0</v>
      </c>
      <c r="M26" s="587">
        <f t="shared" si="11"/>
        <v>0</v>
      </c>
      <c r="N26" s="587">
        <f t="shared" si="12"/>
        <v>0</v>
      </c>
      <c r="O26" s="587">
        <f t="shared" si="13"/>
        <v>0</v>
      </c>
      <c r="P26" s="587">
        <f t="shared" si="14"/>
        <v>163</v>
      </c>
      <c r="Q26" s="587">
        <f t="shared" si="15"/>
        <v>190</v>
      </c>
      <c r="R26" s="587">
        <f t="shared" si="16"/>
        <v>177</v>
      </c>
      <c r="S26" s="587">
        <f t="shared" si="17"/>
        <v>221</v>
      </c>
      <c r="T26" s="97">
        <f>SUM(E26:S26)</f>
        <v>751</v>
      </c>
    </row>
    <row r="27" spans="1:20" ht="20.05" customHeight="1" x14ac:dyDescent="0.25">
      <c r="A27" s="594">
        <v>105</v>
      </c>
      <c r="B27" s="598">
        <v>2053</v>
      </c>
      <c r="C27" s="84" t="str">
        <f t="shared" si="19"/>
        <v xml:space="preserve"> Parkland Elementary School</v>
      </c>
      <c r="D27" s="600" t="str">
        <f t="shared" si="23"/>
        <v>Winkler</v>
      </c>
      <c r="E27" s="587">
        <f t="shared" si="3"/>
        <v>0</v>
      </c>
      <c r="F27" s="587">
        <f t="shared" si="4"/>
        <v>0</v>
      </c>
      <c r="G27" s="587">
        <f t="shared" si="5"/>
        <v>40</v>
      </c>
      <c r="H27" s="587">
        <f t="shared" si="6"/>
        <v>23</v>
      </c>
      <c r="I27" s="587">
        <f t="shared" si="7"/>
        <v>26</v>
      </c>
      <c r="J27" s="587">
        <f t="shared" si="8"/>
        <v>34</v>
      </c>
      <c r="K27" s="587">
        <f t="shared" si="9"/>
        <v>36</v>
      </c>
      <c r="L27" s="587">
        <f t="shared" si="10"/>
        <v>31</v>
      </c>
      <c r="M27" s="587">
        <f t="shared" si="11"/>
        <v>41</v>
      </c>
      <c r="N27" s="587">
        <f t="shared" si="12"/>
        <v>22</v>
      </c>
      <c r="O27" s="587">
        <f t="shared" si="13"/>
        <v>42</v>
      </c>
      <c r="P27" s="587">
        <f t="shared" si="14"/>
        <v>0</v>
      </c>
      <c r="Q27" s="587">
        <f t="shared" si="15"/>
        <v>0</v>
      </c>
      <c r="R27" s="587">
        <f t="shared" si="16"/>
        <v>0</v>
      </c>
      <c r="S27" s="587">
        <f t="shared" si="17"/>
        <v>0</v>
      </c>
      <c r="T27" s="97">
        <f t="shared" si="24"/>
        <v>295</v>
      </c>
    </row>
    <row r="28" spans="1:20" ht="20.05" customHeight="1" x14ac:dyDescent="0.25">
      <c r="A28" s="594">
        <v>105</v>
      </c>
      <c r="B28" s="598">
        <v>2316</v>
      </c>
      <c r="C28" s="84" t="str">
        <f t="shared" ref="C28" si="25">VLOOKUP(B28,Schools,2)</f>
        <v xml:space="preserve"> Pine Ridge Elementary School</v>
      </c>
      <c r="D28" s="600" t="str">
        <f t="shared" si="23"/>
        <v>Winkler</v>
      </c>
      <c r="E28" s="587">
        <f t="shared" si="3"/>
        <v>0</v>
      </c>
      <c r="F28" s="587">
        <f t="shared" si="4"/>
        <v>0</v>
      </c>
      <c r="G28" s="587">
        <f t="shared" si="5"/>
        <v>50</v>
      </c>
      <c r="H28" s="587">
        <f t="shared" si="6"/>
        <v>53</v>
      </c>
      <c r="I28" s="587">
        <f t="shared" si="7"/>
        <v>61</v>
      </c>
      <c r="J28" s="587">
        <f t="shared" si="8"/>
        <v>63</v>
      </c>
      <c r="K28" s="587">
        <f t="shared" si="9"/>
        <v>56</v>
      </c>
      <c r="L28" s="587">
        <f t="shared" si="10"/>
        <v>64</v>
      </c>
      <c r="M28" s="587">
        <f t="shared" si="11"/>
        <v>56</v>
      </c>
      <c r="N28" s="587">
        <f t="shared" si="12"/>
        <v>66</v>
      </c>
      <c r="O28" s="587">
        <f t="shared" si="13"/>
        <v>51</v>
      </c>
      <c r="P28" s="587">
        <f t="shared" si="14"/>
        <v>0</v>
      </c>
      <c r="Q28" s="587">
        <f t="shared" si="15"/>
        <v>0</v>
      </c>
      <c r="R28" s="587">
        <f t="shared" si="16"/>
        <v>0</v>
      </c>
      <c r="S28" s="587">
        <f t="shared" si="17"/>
        <v>0</v>
      </c>
      <c r="T28" s="97">
        <f t="shared" ref="T28" si="26">SUM(E28:S28)</f>
        <v>520</v>
      </c>
    </row>
    <row r="29" spans="1:20" ht="20.05" customHeight="1" x14ac:dyDescent="0.25">
      <c r="A29" s="594">
        <v>105</v>
      </c>
      <c r="B29" s="598">
        <v>1717</v>
      </c>
      <c r="C29" s="84" t="str">
        <f t="shared" si="19"/>
        <v xml:space="preserve"> Plum Coulee School</v>
      </c>
      <c r="D29" s="600" t="str">
        <f t="shared" si="23"/>
        <v>Plum Coulee</v>
      </c>
      <c r="E29" s="587">
        <f t="shared" si="3"/>
        <v>0</v>
      </c>
      <c r="F29" s="587">
        <f t="shared" si="4"/>
        <v>0</v>
      </c>
      <c r="G29" s="587">
        <f t="shared" si="5"/>
        <v>35</v>
      </c>
      <c r="H29" s="587">
        <f t="shared" si="6"/>
        <v>22</v>
      </c>
      <c r="I29" s="587">
        <f t="shared" si="7"/>
        <v>32</v>
      </c>
      <c r="J29" s="587">
        <f t="shared" si="8"/>
        <v>19</v>
      </c>
      <c r="K29" s="587">
        <f t="shared" si="9"/>
        <v>28</v>
      </c>
      <c r="L29" s="587">
        <f t="shared" si="10"/>
        <v>28</v>
      </c>
      <c r="M29" s="587">
        <f t="shared" si="11"/>
        <v>33</v>
      </c>
      <c r="N29" s="587">
        <f t="shared" si="12"/>
        <v>27</v>
      </c>
      <c r="O29" s="587">
        <f t="shared" si="13"/>
        <v>25</v>
      </c>
      <c r="P29" s="587">
        <f t="shared" si="14"/>
        <v>0</v>
      </c>
      <c r="Q29" s="587">
        <f t="shared" si="15"/>
        <v>0</v>
      </c>
      <c r="R29" s="587">
        <f t="shared" si="16"/>
        <v>0</v>
      </c>
      <c r="S29" s="587">
        <f t="shared" si="17"/>
        <v>0</v>
      </c>
      <c r="T29" s="97">
        <f t="shared" si="24"/>
        <v>249</v>
      </c>
    </row>
    <row r="30" spans="1:20" ht="20.05" customHeight="1" x14ac:dyDescent="0.25">
      <c r="A30" s="594">
        <v>105</v>
      </c>
      <c r="B30" s="598">
        <v>2275</v>
      </c>
      <c r="C30" s="84" t="str">
        <f>VLOOKUP(B30,Schools,2)</f>
        <v xml:space="preserve"> Prairie Dale School</v>
      </c>
      <c r="D30" s="600" t="str">
        <f t="shared" si="23"/>
        <v>Schanzenfeld</v>
      </c>
      <c r="E30" s="587">
        <f t="shared" si="3"/>
        <v>0</v>
      </c>
      <c r="F30" s="587">
        <f t="shared" si="4"/>
        <v>0</v>
      </c>
      <c r="G30" s="587">
        <f t="shared" si="5"/>
        <v>0</v>
      </c>
      <c r="H30" s="587">
        <f t="shared" si="6"/>
        <v>0</v>
      </c>
      <c r="I30" s="587">
        <f t="shared" si="7"/>
        <v>0</v>
      </c>
      <c r="J30" s="587">
        <f t="shared" si="8"/>
        <v>0</v>
      </c>
      <c r="K30" s="587">
        <f t="shared" si="9"/>
        <v>59</v>
      </c>
      <c r="L30" s="587">
        <f t="shared" si="10"/>
        <v>54</v>
      </c>
      <c r="M30" s="587">
        <f t="shared" si="11"/>
        <v>60</v>
      </c>
      <c r="N30" s="587">
        <f t="shared" si="12"/>
        <v>63</v>
      </c>
      <c r="O30" s="587">
        <f t="shared" si="13"/>
        <v>66</v>
      </c>
      <c r="P30" s="587">
        <f t="shared" si="14"/>
        <v>0</v>
      </c>
      <c r="Q30" s="587">
        <f t="shared" si="15"/>
        <v>0</v>
      </c>
      <c r="R30" s="587">
        <f t="shared" si="16"/>
        <v>0</v>
      </c>
      <c r="S30" s="587">
        <f t="shared" si="17"/>
        <v>0</v>
      </c>
      <c r="T30" s="97">
        <f>SUM(E30:S30)</f>
        <v>302</v>
      </c>
    </row>
    <row r="31" spans="1:20" ht="20.05" customHeight="1" x14ac:dyDescent="0.25">
      <c r="A31" s="594">
        <v>105</v>
      </c>
      <c r="B31" s="598">
        <v>1091</v>
      </c>
      <c r="C31" s="84" t="str">
        <f t="shared" si="19"/>
        <v xml:space="preserve"> Southwood Elementary</v>
      </c>
      <c r="D31" s="600" t="str">
        <f t="shared" si="23"/>
        <v>Schanzenfeld</v>
      </c>
      <c r="E31" s="587">
        <f t="shared" si="3"/>
        <v>0</v>
      </c>
      <c r="F31" s="587">
        <f t="shared" si="4"/>
        <v>0</v>
      </c>
      <c r="G31" s="587">
        <f t="shared" si="5"/>
        <v>53</v>
      </c>
      <c r="H31" s="587">
        <f t="shared" si="6"/>
        <v>39</v>
      </c>
      <c r="I31" s="587">
        <f t="shared" si="7"/>
        <v>42</v>
      </c>
      <c r="J31" s="587">
        <f t="shared" si="8"/>
        <v>44</v>
      </c>
      <c r="K31" s="587">
        <f t="shared" si="9"/>
        <v>0</v>
      </c>
      <c r="L31" s="587">
        <f t="shared" si="10"/>
        <v>0</v>
      </c>
      <c r="M31" s="587">
        <f t="shared" si="11"/>
        <v>0</v>
      </c>
      <c r="N31" s="587">
        <f t="shared" si="12"/>
        <v>0</v>
      </c>
      <c r="O31" s="587">
        <f t="shared" si="13"/>
        <v>0</v>
      </c>
      <c r="P31" s="587">
        <f t="shared" si="14"/>
        <v>0</v>
      </c>
      <c r="Q31" s="587">
        <f t="shared" si="15"/>
        <v>0</v>
      </c>
      <c r="R31" s="587">
        <f t="shared" si="16"/>
        <v>0</v>
      </c>
      <c r="S31" s="587">
        <f t="shared" si="17"/>
        <v>0</v>
      </c>
      <c r="T31" s="97">
        <f t="shared" si="24"/>
        <v>178</v>
      </c>
    </row>
    <row r="32" spans="1:20" ht="20.05" customHeight="1" x14ac:dyDescent="0.25">
      <c r="A32" s="594">
        <v>105</v>
      </c>
      <c r="B32" s="598">
        <v>1124</v>
      </c>
      <c r="C32" s="105" t="str">
        <f t="shared" si="19"/>
        <v xml:space="preserve"> Winkler Elementary</v>
      </c>
      <c r="D32" s="600" t="str">
        <f t="shared" si="23"/>
        <v>Winkler</v>
      </c>
      <c r="E32" s="588">
        <f t="shared" si="3"/>
        <v>0</v>
      </c>
      <c r="F32" s="587">
        <f t="shared" si="4"/>
        <v>0</v>
      </c>
      <c r="G32" s="587">
        <f t="shared" si="5"/>
        <v>45</v>
      </c>
      <c r="H32" s="587">
        <f t="shared" si="6"/>
        <v>42</v>
      </c>
      <c r="I32" s="587">
        <f t="shared" si="7"/>
        <v>36</v>
      </c>
      <c r="J32" s="587">
        <f t="shared" si="8"/>
        <v>50</v>
      </c>
      <c r="K32" s="587">
        <f t="shared" si="9"/>
        <v>44</v>
      </c>
      <c r="L32" s="587">
        <f t="shared" si="10"/>
        <v>53</v>
      </c>
      <c r="M32" s="587">
        <f t="shared" si="11"/>
        <v>43</v>
      </c>
      <c r="N32" s="587">
        <f t="shared" si="12"/>
        <v>42</v>
      </c>
      <c r="O32" s="587">
        <f t="shared" si="13"/>
        <v>40</v>
      </c>
      <c r="P32" s="587">
        <f t="shared" si="14"/>
        <v>0</v>
      </c>
      <c r="Q32" s="587">
        <f t="shared" si="15"/>
        <v>0</v>
      </c>
      <c r="R32" s="587">
        <f t="shared" si="16"/>
        <v>0</v>
      </c>
      <c r="S32" s="587">
        <f t="shared" si="17"/>
        <v>0</v>
      </c>
      <c r="T32" s="97">
        <f t="shared" si="24"/>
        <v>395</v>
      </c>
    </row>
    <row r="33" spans="1:20" ht="20.05" customHeight="1" x14ac:dyDescent="0.25">
      <c r="A33" s="594"/>
      <c r="B33" s="604"/>
      <c r="C33" s="127" t="s">
        <v>261</v>
      </c>
      <c r="D33" s="127" t="str">
        <f>CONCATENATE(VLOOKUP(A32,DIVISIONS,19)," SCHOOLS")</f>
        <v>14 SCHOOLS</v>
      </c>
      <c r="E33" s="95">
        <f>SUM(E19:E32)</f>
        <v>0</v>
      </c>
      <c r="F33" s="95">
        <f t="shared" ref="F33:T33" si="27">SUM(F19:F32)</f>
        <v>0</v>
      </c>
      <c r="G33" s="95">
        <f t="shared" si="27"/>
        <v>284</v>
      </c>
      <c r="H33" s="95">
        <f t="shared" si="27"/>
        <v>289</v>
      </c>
      <c r="I33" s="95">
        <f t="shared" si="27"/>
        <v>306</v>
      </c>
      <c r="J33" s="95">
        <f t="shared" si="27"/>
        <v>322</v>
      </c>
      <c r="K33" s="95">
        <f t="shared" si="27"/>
        <v>325</v>
      </c>
      <c r="L33" s="95">
        <f t="shared" si="27"/>
        <v>330</v>
      </c>
      <c r="M33" s="95">
        <f t="shared" si="27"/>
        <v>364</v>
      </c>
      <c r="N33" s="95">
        <f t="shared" si="27"/>
        <v>310</v>
      </c>
      <c r="O33" s="95">
        <f t="shared" si="27"/>
        <v>352</v>
      </c>
      <c r="P33" s="95">
        <f t="shared" si="27"/>
        <v>344</v>
      </c>
      <c r="Q33" s="95">
        <f t="shared" si="27"/>
        <v>352</v>
      </c>
      <c r="R33" s="95">
        <f t="shared" si="27"/>
        <v>345</v>
      </c>
      <c r="S33" s="95">
        <f t="shared" si="27"/>
        <v>408</v>
      </c>
      <c r="T33" s="95">
        <f t="shared" si="27"/>
        <v>4331</v>
      </c>
    </row>
    <row r="34" spans="1:20" ht="20.05" customHeight="1" x14ac:dyDescent="0.25">
      <c r="A34" s="606"/>
      <c r="B34" s="607"/>
      <c r="C34" s="146" t="s">
        <v>276</v>
      </c>
      <c r="D34" s="23"/>
      <c r="E34" s="110"/>
      <c r="F34" s="110"/>
      <c r="G34" s="110"/>
      <c r="H34" s="110"/>
      <c r="I34" s="110"/>
      <c r="J34" s="110"/>
      <c r="K34" s="110"/>
      <c r="L34" s="110"/>
      <c r="M34" s="110"/>
      <c r="N34" s="110"/>
      <c r="O34" s="110"/>
      <c r="P34" s="110"/>
      <c r="Q34" s="110"/>
      <c r="R34" s="110"/>
      <c r="S34" s="110"/>
      <c r="T34" s="110"/>
    </row>
    <row r="35" spans="1:20" ht="14.95" customHeight="1" x14ac:dyDescent="0.25">
      <c r="A35" s="577"/>
      <c r="B35" s="578"/>
      <c r="C35" s="111"/>
      <c r="D35" s="579"/>
      <c r="E35" s="608"/>
      <c r="F35" s="608"/>
      <c r="G35" s="608"/>
      <c r="H35" s="608"/>
      <c r="I35" s="608"/>
      <c r="J35" s="608"/>
      <c r="K35" s="608"/>
      <c r="L35" s="608"/>
      <c r="M35" s="608"/>
      <c r="N35" s="608"/>
      <c r="O35" s="608"/>
      <c r="P35" s="608"/>
      <c r="Q35" s="608"/>
      <c r="R35" s="608"/>
      <c r="S35" s="608"/>
      <c r="T35" s="106"/>
    </row>
  </sheetData>
  <mergeCells count="4">
    <mergeCell ref="C4:T4"/>
    <mergeCell ref="C17:T17"/>
    <mergeCell ref="C1:T1"/>
    <mergeCell ref="C2:T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Narrow,Regular"&amp;12- 12 -</oddFooter>
  </headerFooter>
  <rowBreaks count="1" manualBreakCount="1">
    <brk id="34" min="2" max="19" man="1"/>
  </rowBreaks>
  <colBreaks count="1" manualBreakCount="1">
    <brk id="2" min="2" max="836"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rgb="FFE2FBFE"/>
    <pageSetUpPr autoPageBreaks="0"/>
  </sheetPr>
  <dimension ref="A1:V27"/>
  <sheetViews>
    <sheetView showGridLines="0" showZeros="0" topLeftCell="C1" zoomScale="82" zoomScaleNormal="82" workbookViewId="0">
      <selection sqref="A1:B1"/>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174</v>
      </c>
      <c r="B4" s="604"/>
      <c r="C4" s="771" t="str">
        <f>CONCATENATE(" ",UPPER(VLOOKUP(A4,DIVISIONS,2))," SCHOOL DIVISION")</f>
        <v xml:space="preserve"> HANOVER  SCHOOL DIVISION</v>
      </c>
      <c r="D4" s="772"/>
      <c r="E4" s="772"/>
      <c r="F4" s="772"/>
      <c r="G4" s="772"/>
      <c r="H4" s="772"/>
      <c r="I4" s="772"/>
      <c r="J4" s="772"/>
      <c r="K4" s="772"/>
      <c r="L4" s="772"/>
      <c r="M4" s="772"/>
      <c r="N4" s="772"/>
      <c r="O4" s="772"/>
      <c r="P4" s="772"/>
      <c r="Q4" s="772"/>
      <c r="R4" s="772"/>
      <c r="S4" s="772"/>
      <c r="T4" s="773"/>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20.05" customHeight="1" x14ac:dyDescent="0.25">
      <c r="A6" s="594">
        <v>174</v>
      </c>
      <c r="B6" s="598">
        <v>1122</v>
      </c>
      <c r="C6" s="84" t="str">
        <f t="shared" ref="C6:C25" si="0">VLOOKUP(B6,Schools,2)</f>
        <v xml:space="preserve"> Blumenort School</v>
      </c>
      <c r="D6" s="600" t="str">
        <f t="shared" ref="D6:D25" si="1">IF(VLOOKUP($B6,TYPE,3)=5,CONCATENATE(VLOOKUP($B6,PublicAdd,6)," ¹"),VLOOKUP($B6,PublicAdd,6))</f>
        <v>Blumenort</v>
      </c>
      <c r="E6" s="587">
        <f t="shared" ref="E6:E25" si="2">IF($B6="","",VLOOKUP($B6,Schools,22))</f>
        <v>0</v>
      </c>
      <c r="F6" s="587">
        <f t="shared" ref="F6:F25" si="3">IF($B6="","",VLOOKUP($B6,Schools,5))</f>
        <v>0</v>
      </c>
      <c r="G6" s="587">
        <f t="shared" ref="G6:G25" si="4">IF($B6="","",VLOOKUP($B6,Schools,6))</f>
        <v>38</v>
      </c>
      <c r="H6" s="587">
        <f t="shared" ref="H6:H25" si="5">IF($B6="","",VLOOKUP($B6,Schools,7))</f>
        <v>35</v>
      </c>
      <c r="I6" s="587">
        <f t="shared" ref="I6:I25" si="6">IF($B6="","",VLOOKUP($B6,Schools,8))</f>
        <v>48</v>
      </c>
      <c r="J6" s="587">
        <f t="shared" ref="J6:J25" si="7">IF($B6="","",VLOOKUP($B6,Schools,9))</f>
        <v>54</v>
      </c>
      <c r="K6" s="587">
        <f t="shared" ref="K6:K25" si="8">IF($B6="","",VLOOKUP($B6,Schools,10))</f>
        <v>52</v>
      </c>
      <c r="L6" s="587">
        <f t="shared" ref="L6:L25" si="9">IF($B6="","",VLOOKUP($B6,Schools,11))</f>
        <v>46</v>
      </c>
      <c r="M6" s="587">
        <f t="shared" ref="M6:M25" si="10">IF($B6="","",VLOOKUP($B6,Schools,12))</f>
        <v>44</v>
      </c>
      <c r="N6" s="587">
        <f t="shared" ref="N6:N25" si="11">IF($B6="","",VLOOKUP($B6,Schools,13))</f>
        <v>57</v>
      </c>
      <c r="O6" s="587">
        <f t="shared" ref="O6:O25" si="12">IF($B6="","",VLOOKUP($B6,Schools,14))</f>
        <v>38</v>
      </c>
      <c r="P6" s="587">
        <f t="shared" ref="P6:P25" si="13">IF($B6="","",VLOOKUP($B6,Schools,15))</f>
        <v>0</v>
      </c>
      <c r="Q6" s="587">
        <f t="shared" ref="Q6:Q25" si="14">IF($B6="","",VLOOKUP($B6,Schools,16))</f>
        <v>0</v>
      </c>
      <c r="R6" s="587">
        <f t="shared" ref="R6:R25" si="15">IF($B6="","",VLOOKUP($B6,Schools,17))</f>
        <v>0</v>
      </c>
      <c r="S6" s="587">
        <f t="shared" ref="S6:S25" si="16">IF($B6="","",VLOOKUP($B6,Schools,18))</f>
        <v>0</v>
      </c>
      <c r="T6" s="97">
        <f t="shared" ref="T6:T25" si="17">SUM(E6:S6)</f>
        <v>412</v>
      </c>
      <c r="U6" s="575"/>
      <c r="V6" s="575"/>
    </row>
    <row r="7" spans="1:22" ht="20.05" customHeight="1" x14ac:dyDescent="0.25">
      <c r="A7" s="594">
        <v>174</v>
      </c>
      <c r="B7" s="598">
        <v>1882</v>
      </c>
      <c r="C7" s="84" t="str">
        <f t="shared" si="0"/>
        <v xml:space="preserve"> Bothwell School</v>
      </c>
      <c r="D7" s="600" t="str">
        <f t="shared" si="1"/>
        <v>New Bothwell</v>
      </c>
      <c r="E7" s="587">
        <f t="shared" si="2"/>
        <v>0</v>
      </c>
      <c r="F7" s="587">
        <f t="shared" si="3"/>
        <v>0</v>
      </c>
      <c r="G7" s="587">
        <f t="shared" si="4"/>
        <v>9</v>
      </c>
      <c r="H7" s="587">
        <f t="shared" si="5"/>
        <v>16</v>
      </c>
      <c r="I7" s="587">
        <f t="shared" si="6"/>
        <v>11</v>
      </c>
      <c r="J7" s="587">
        <f t="shared" si="7"/>
        <v>14</v>
      </c>
      <c r="K7" s="587">
        <f t="shared" si="8"/>
        <v>13</v>
      </c>
      <c r="L7" s="587">
        <f t="shared" si="9"/>
        <v>12</v>
      </c>
      <c r="M7" s="587">
        <f t="shared" si="10"/>
        <v>14</v>
      </c>
      <c r="N7" s="587">
        <f t="shared" si="11"/>
        <v>13</v>
      </c>
      <c r="O7" s="587">
        <f t="shared" si="12"/>
        <v>10</v>
      </c>
      <c r="P7" s="587">
        <f t="shared" si="13"/>
        <v>0</v>
      </c>
      <c r="Q7" s="587">
        <f t="shared" si="14"/>
        <v>0</v>
      </c>
      <c r="R7" s="587">
        <f t="shared" si="15"/>
        <v>0</v>
      </c>
      <c r="S7" s="587">
        <f t="shared" si="16"/>
        <v>0</v>
      </c>
      <c r="T7" s="97">
        <f t="shared" si="17"/>
        <v>112</v>
      </c>
      <c r="U7" s="575"/>
      <c r="V7" s="575"/>
    </row>
    <row r="8" spans="1:22" ht="20.05" customHeight="1" x14ac:dyDescent="0.25">
      <c r="A8" s="594">
        <v>174</v>
      </c>
      <c r="B8" s="598">
        <v>2282</v>
      </c>
      <c r="C8" s="84" t="str">
        <f>VLOOKUP(B8,Schools,2)</f>
        <v xml:space="preserve"> Clearspring Middle School</v>
      </c>
      <c r="D8" s="192" t="str">
        <f t="shared" si="1"/>
        <v>Steinbach</v>
      </c>
      <c r="E8" s="587">
        <f t="shared" si="2"/>
        <v>0</v>
      </c>
      <c r="F8" s="587">
        <f t="shared" si="3"/>
        <v>0</v>
      </c>
      <c r="G8" s="587">
        <f t="shared" si="4"/>
        <v>0</v>
      </c>
      <c r="H8" s="587">
        <f t="shared" si="5"/>
        <v>0</v>
      </c>
      <c r="I8" s="587">
        <f t="shared" si="6"/>
        <v>0</v>
      </c>
      <c r="J8" s="587">
        <f t="shared" si="7"/>
        <v>0</v>
      </c>
      <c r="K8" s="587">
        <f t="shared" si="8"/>
        <v>0</v>
      </c>
      <c r="L8" s="587">
        <f t="shared" si="9"/>
        <v>148</v>
      </c>
      <c r="M8" s="587">
        <f t="shared" si="10"/>
        <v>148</v>
      </c>
      <c r="N8" s="587">
        <f t="shared" si="11"/>
        <v>159</v>
      </c>
      <c r="O8" s="587">
        <f t="shared" si="12"/>
        <v>146</v>
      </c>
      <c r="P8" s="587">
        <f t="shared" si="13"/>
        <v>0</v>
      </c>
      <c r="Q8" s="587">
        <f t="shared" si="14"/>
        <v>0</v>
      </c>
      <c r="R8" s="587">
        <f t="shared" si="15"/>
        <v>0</v>
      </c>
      <c r="S8" s="587">
        <f t="shared" si="16"/>
        <v>0</v>
      </c>
      <c r="T8" s="97">
        <f>SUM(E8:S8)</f>
        <v>601</v>
      </c>
      <c r="U8" s="575"/>
      <c r="V8" s="575"/>
    </row>
    <row r="9" spans="1:22" ht="20.05" customHeight="1" x14ac:dyDescent="0.25">
      <c r="A9" s="594">
        <v>174</v>
      </c>
      <c r="B9" s="598">
        <v>1469</v>
      </c>
      <c r="C9" s="84" t="str">
        <f t="shared" si="0"/>
        <v xml:space="preserve"> Crystal Springs School</v>
      </c>
      <c r="D9" s="600" t="str">
        <f t="shared" si="1"/>
        <v>Ste. Agathe ¹</v>
      </c>
      <c r="E9" s="587">
        <f t="shared" si="2"/>
        <v>0</v>
      </c>
      <c r="F9" s="587">
        <f t="shared" si="3"/>
        <v>0</v>
      </c>
      <c r="G9" s="587">
        <f t="shared" si="4"/>
        <v>2</v>
      </c>
      <c r="H9" s="587">
        <f t="shared" si="5"/>
        <v>3</v>
      </c>
      <c r="I9" s="587">
        <f t="shared" si="6"/>
        <v>4</v>
      </c>
      <c r="J9" s="587">
        <f t="shared" si="7"/>
        <v>2</v>
      </c>
      <c r="K9" s="587">
        <f t="shared" si="8"/>
        <v>3</v>
      </c>
      <c r="L9" s="587">
        <f t="shared" si="9"/>
        <v>2</v>
      </c>
      <c r="M9" s="587">
        <f t="shared" si="10"/>
        <v>6</v>
      </c>
      <c r="N9" s="587">
        <f t="shared" si="11"/>
        <v>2</v>
      </c>
      <c r="O9" s="587">
        <f t="shared" si="12"/>
        <v>3</v>
      </c>
      <c r="P9" s="587">
        <f t="shared" si="13"/>
        <v>7</v>
      </c>
      <c r="Q9" s="587">
        <f t="shared" si="14"/>
        <v>6</v>
      </c>
      <c r="R9" s="587">
        <f t="shared" si="15"/>
        <v>2</v>
      </c>
      <c r="S9" s="587">
        <f t="shared" si="16"/>
        <v>8</v>
      </c>
      <c r="T9" s="97">
        <f t="shared" si="17"/>
        <v>50</v>
      </c>
      <c r="U9" s="575"/>
      <c r="V9" s="575"/>
    </row>
    <row r="10" spans="1:22" ht="20.05" customHeight="1" x14ac:dyDescent="0.25">
      <c r="A10" s="594">
        <v>174</v>
      </c>
      <c r="B10" s="598">
        <v>1198</v>
      </c>
      <c r="C10" s="84" t="str">
        <f t="shared" si="0"/>
        <v xml:space="preserve"> Elmdale School</v>
      </c>
      <c r="D10" s="600" t="str">
        <f t="shared" si="1"/>
        <v>Steinbach</v>
      </c>
      <c r="E10" s="587">
        <f t="shared" si="2"/>
        <v>0</v>
      </c>
      <c r="F10" s="587">
        <f t="shared" si="3"/>
        <v>0</v>
      </c>
      <c r="G10" s="587">
        <f t="shared" si="4"/>
        <v>45</v>
      </c>
      <c r="H10" s="587">
        <f t="shared" si="5"/>
        <v>37</v>
      </c>
      <c r="I10" s="587">
        <f t="shared" si="6"/>
        <v>49</v>
      </c>
      <c r="J10" s="587">
        <f t="shared" si="7"/>
        <v>51</v>
      </c>
      <c r="K10" s="587">
        <f t="shared" si="8"/>
        <v>44</v>
      </c>
      <c r="L10" s="587">
        <f t="shared" si="9"/>
        <v>0</v>
      </c>
      <c r="M10" s="587">
        <f t="shared" si="10"/>
        <v>0</v>
      </c>
      <c r="N10" s="587">
        <f t="shared" si="11"/>
        <v>0</v>
      </c>
      <c r="O10" s="587">
        <f t="shared" si="12"/>
        <v>0</v>
      </c>
      <c r="P10" s="587">
        <f t="shared" si="13"/>
        <v>0</v>
      </c>
      <c r="Q10" s="587">
        <f t="shared" si="14"/>
        <v>0</v>
      </c>
      <c r="R10" s="587">
        <f t="shared" si="15"/>
        <v>0</v>
      </c>
      <c r="S10" s="587">
        <f t="shared" si="16"/>
        <v>0</v>
      </c>
      <c r="T10" s="97">
        <f t="shared" si="17"/>
        <v>226</v>
      </c>
      <c r="U10" s="575"/>
      <c r="V10" s="575"/>
    </row>
    <row r="11" spans="1:22" ht="20.05" customHeight="1" x14ac:dyDescent="0.25">
      <c r="A11" s="594">
        <v>174</v>
      </c>
      <c r="B11" s="598">
        <v>1693</v>
      </c>
      <c r="C11" s="84" t="str">
        <f t="shared" si="0"/>
        <v xml:space="preserve"> Green Valley School</v>
      </c>
      <c r="D11" s="600" t="str">
        <f t="shared" si="1"/>
        <v>Grunthal</v>
      </c>
      <c r="E11" s="587">
        <f t="shared" si="2"/>
        <v>0</v>
      </c>
      <c r="F11" s="587">
        <f t="shared" si="3"/>
        <v>0</v>
      </c>
      <c r="G11" s="587">
        <f t="shared" si="4"/>
        <v>0</v>
      </c>
      <c r="H11" s="587">
        <f t="shared" si="5"/>
        <v>0</v>
      </c>
      <c r="I11" s="587">
        <f t="shared" si="6"/>
        <v>0</v>
      </c>
      <c r="J11" s="587">
        <f t="shared" si="7"/>
        <v>0</v>
      </c>
      <c r="K11" s="587">
        <f t="shared" si="8"/>
        <v>0</v>
      </c>
      <c r="L11" s="587">
        <f t="shared" si="9"/>
        <v>0</v>
      </c>
      <c r="M11" s="587">
        <f t="shared" si="10"/>
        <v>72</v>
      </c>
      <c r="N11" s="587">
        <f t="shared" si="11"/>
        <v>60</v>
      </c>
      <c r="O11" s="587">
        <f t="shared" si="12"/>
        <v>51</v>
      </c>
      <c r="P11" s="587">
        <f t="shared" si="13"/>
        <v>73</v>
      </c>
      <c r="Q11" s="587">
        <f t="shared" si="14"/>
        <v>63</v>
      </c>
      <c r="R11" s="587">
        <f t="shared" si="15"/>
        <v>70</v>
      </c>
      <c r="S11" s="587">
        <f t="shared" si="16"/>
        <v>63</v>
      </c>
      <c r="T11" s="97">
        <f t="shared" si="17"/>
        <v>452</v>
      </c>
      <c r="U11" s="575"/>
      <c r="V11" s="575"/>
    </row>
    <row r="12" spans="1:22" ht="20.05" customHeight="1" x14ac:dyDescent="0.25">
      <c r="A12" s="594">
        <v>174</v>
      </c>
      <c r="B12" s="598">
        <v>1234</v>
      </c>
      <c r="C12" s="84" t="str">
        <f t="shared" si="0"/>
        <v xml:space="preserve"> Kleefeld School</v>
      </c>
      <c r="D12" s="600" t="str">
        <f t="shared" si="1"/>
        <v>Kleefeld</v>
      </c>
      <c r="E12" s="587">
        <f t="shared" si="2"/>
        <v>0</v>
      </c>
      <c r="F12" s="587">
        <f t="shared" si="3"/>
        <v>0</v>
      </c>
      <c r="G12" s="587">
        <f t="shared" si="4"/>
        <v>59</v>
      </c>
      <c r="H12" s="587">
        <f t="shared" si="5"/>
        <v>55</v>
      </c>
      <c r="I12" s="587">
        <f t="shared" si="6"/>
        <v>51</v>
      </c>
      <c r="J12" s="587">
        <f t="shared" si="7"/>
        <v>60</v>
      </c>
      <c r="K12" s="587">
        <f t="shared" si="8"/>
        <v>47</v>
      </c>
      <c r="L12" s="587">
        <f t="shared" si="9"/>
        <v>56</v>
      </c>
      <c r="M12" s="587">
        <f t="shared" si="10"/>
        <v>49</v>
      </c>
      <c r="N12" s="587">
        <f t="shared" si="11"/>
        <v>46</v>
      </c>
      <c r="O12" s="587">
        <f t="shared" si="12"/>
        <v>44</v>
      </c>
      <c r="P12" s="587">
        <f t="shared" si="13"/>
        <v>0</v>
      </c>
      <c r="Q12" s="587">
        <f t="shared" si="14"/>
        <v>0</v>
      </c>
      <c r="R12" s="587">
        <f t="shared" si="15"/>
        <v>0</v>
      </c>
      <c r="S12" s="587">
        <f t="shared" si="16"/>
        <v>0</v>
      </c>
      <c r="T12" s="97">
        <f t="shared" si="17"/>
        <v>467</v>
      </c>
      <c r="U12" s="575"/>
      <c r="V12" s="575"/>
    </row>
    <row r="13" spans="1:22" ht="20.05" customHeight="1" x14ac:dyDescent="0.25">
      <c r="A13" s="594">
        <v>174</v>
      </c>
      <c r="B13" s="598">
        <v>1129</v>
      </c>
      <c r="C13" s="84" t="str">
        <f t="shared" si="0"/>
        <v xml:space="preserve"> Landmark Collegiate</v>
      </c>
      <c r="D13" s="600" t="str">
        <f t="shared" si="1"/>
        <v>Landmark</v>
      </c>
      <c r="E13" s="587">
        <f t="shared" si="2"/>
        <v>0</v>
      </c>
      <c r="F13" s="587">
        <f t="shared" si="3"/>
        <v>0</v>
      </c>
      <c r="G13" s="587">
        <f t="shared" si="4"/>
        <v>0</v>
      </c>
      <c r="H13" s="587">
        <f t="shared" si="5"/>
        <v>0</v>
      </c>
      <c r="I13" s="587">
        <f t="shared" si="6"/>
        <v>0</v>
      </c>
      <c r="J13" s="587">
        <f t="shared" si="7"/>
        <v>0</v>
      </c>
      <c r="K13" s="587">
        <f t="shared" si="8"/>
        <v>0</v>
      </c>
      <c r="L13" s="587">
        <f t="shared" si="9"/>
        <v>0</v>
      </c>
      <c r="M13" s="587">
        <f t="shared" si="10"/>
        <v>0</v>
      </c>
      <c r="N13" s="587">
        <f t="shared" si="11"/>
        <v>35</v>
      </c>
      <c r="O13" s="587">
        <f t="shared" si="12"/>
        <v>31</v>
      </c>
      <c r="P13" s="587">
        <f t="shared" si="13"/>
        <v>36</v>
      </c>
      <c r="Q13" s="587">
        <f t="shared" si="14"/>
        <v>30</v>
      </c>
      <c r="R13" s="587">
        <f t="shared" si="15"/>
        <v>40</v>
      </c>
      <c r="S13" s="587">
        <f t="shared" si="16"/>
        <v>31</v>
      </c>
      <c r="T13" s="97">
        <f t="shared" si="17"/>
        <v>203</v>
      </c>
      <c r="U13" s="575"/>
      <c r="V13" s="575"/>
    </row>
    <row r="14" spans="1:22" ht="20.05" customHeight="1" x14ac:dyDescent="0.25">
      <c r="A14" s="594">
        <v>174</v>
      </c>
      <c r="B14" s="598">
        <v>2051</v>
      </c>
      <c r="C14" s="84" t="str">
        <f t="shared" si="0"/>
        <v xml:space="preserve"> Landmark Elementary School</v>
      </c>
      <c r="D14" s="600" t="str">
        <f t="shared" si="1"/>
        <v>Landmark</v>
      </c>
      <c r="E14" s="587">
        <f t="shared" si="2"/>
        <v>0</v>
      </c>
      <c r="F14" s="587">
        <f t="shared" si="3"/>
        <v>0</v>
      </c>
      <c r="G14" s="587">
        <f t="shared" si="4"/>
        <v>30</v>
      </c>
      <c r="H14" s="587">
        <f t="shared" si="5"/>
        <v>31</v>
      </c>
      <c r="I14" s="587">
        <f t="shared" si="6"/>
        <v>38</v>
      </c>
      <c r="J14" s="587">
        <f t="shared" si="7"/>
        <v>24</v>
      </c>
      <c r="K14" s="587">
        <f t="shared" si="8"/>
        <v>26</v>
      </c>
      <c r="L14" s="587">
        <f t="shared" si="9"/>
        <v>33</v>
      </c>
      <c r="M14" s="587">
        <f t="shared" si="10"/>
        <v>30</v>
      </c>
      <c r="N14" s="587">
        <f t="shared" si="11"/>
        <v>0</v>
      </c>
      <c r="O14" s="587">
        <f t="shared" si="12"/>
        <v>0</v>
      </c>
      <c r="P14" s="587">
        <f t="shared" si="13"/>
        <v>0</v>
      </c>
      <c r="Q14" s="587">
        <f t="shared" si="14"/>
        <v>0</v>
      </c>
      <c r="R14" s="587">
        <f t="shared" si="15"/>
        <v>0</v>
      </c>
      <c r="S14" s="587">
        <f t="shared" si="16"/>
        <v>0</v>
      </c>
      <c r="T14" s="97">
        <f t="shared" si="17"/>
        <v>212</v>
      </c>
      <c r="U14" s="575"/>
      <c r="V14" s="575"/>
    </row>
    <row r="15" spans="1:22" ht="20.05" customHeight="1" x14ac:dyDescent="0.25">
      <c r="A15" s="594">
        <v>174</v>
      </c>
      <c r="B15" s="598">
        <v>1959</v>
      </c>
      <c r="C15" s="84" t="str">
        <f t="shared" si="0"/>
        <v xml:space="preserve"> Mitchell Elementary School</v>
      </c>
      <c r="D15" s="600" t="str">
        <f t="shared" si="1"/>
        <v>Mitchell</v>
      </c>
      <c r="E15" s="587">
        <f t="shared" si="2"/>
        <v>0</v>
      </c>
      <c r="F15" s="587">
        <f t="shared" si="3"/>
        <v>0</v>
      </c>
      <c r="G15" s="587">
        <f t="shared" si="4"/>
        <v>68</v>
      </c>
      <c r="H15" s="587">
        <f t="shared" si="5"/>
        <v>73</v>
      </c>
      <c r="I15" s="587">
        <f t="shared" si="6"/>
        <v>80</v>
      </c>
      <c r="J15" s="587">
        <f t="shared" si="7"/>
        <v>82</v>
      </c>
      <c r="K15" s="587">
        <f t="shared" si="8"/>
        <v>100</v>
      </c>
      <c r="L15" s="587">
        <f t="shared" si="9"/>
        <v>0</v>
      </c>
      <c r="M15" s="587">
        <f t="shared" si="10"/>
        <v>0</v>
      </c>
      <c r="N15" s="587">
        <f t="shared" si="11"/>
        <v>0</v>
      </c>
      <c r="O15" s="587">
        <f t="shared" si="12"/>
        <v>0</v>
      </c>
      <c r="P15" s="587">
        <f t="shared" si="13"/>
        <v>0</v>
      </c>
      <c r="Q15" s="587">
        <f t="shared" si="14"/>
        <v>0</v>
      </c>
      <c r="R15" s="587">
        <f t="shared" si="15"/>
        <v>0</v>
      </c>
      <c r="S15" s="587">
        <f t="shared" si="16"/>
        <v>0</v>
      </c>
      <c r="T15" s="97">
        <f t="shared" si="17"/>
        <v>403</v>
      </c>
      <c r="U15" s="575"/>
      <c r="V15" s="575"/>
    </row>
    <row r="16" spans="1:22" ht="20.05" customHeight="1" x14ac:dyDescent="0.25">
      <c r="A16" s="594">
        <v>174</v>
      </c>
      <c r="B16" s="598">
        <v>2229</v>
      </c>
      <c r="C16" s="84" t="str">
        <f t="shared" si="0"/>
        <v xml:space="preserve"> Mitchell Middle School</v>
      </c>
      <c r="D16" s="600" t="str">
        <f t="shared" si="1"/>
        <v>Mitchell</v>
      </c>
      <c r="E16" s="587">
        <f t="shared" si="2"/>
        <v>0</v>
      </c>
      <c r="F16" s="587">
        <f t="shared" si="3"/>
        <v>0</v>
      </c>
      <c r="G16" s="587">
        <f t="shared" si="4"/>
        <v>0</v>
      </c>
      <c r="H16" s="587">
        <f t="shared" si="5"/>
        <v>0</v>
      </c>
      <c r="I16" s="587">
        <f t="shared" si="6"/>
        <v>0</v>
      </c>
      <c r="J16" s="587">
        <f t="shared" si="7"/>
        <v>0</v>
      </c>
      <c r="K16" s="587">
        <f t="shared" si="8"/>
        <v>0</v>
      </c>
      <c r="L16" s="587">
        <f t="shared" si="9"/>
        <v>71</v>
      </c>
      <c r="M16" s="587">
        <f t="shared" si="10"/>
        <v>92</v>
      </c>
      <c r="N16" s="587">
        <f t="shared" si="11"/>
        <v>98</v>
      </c>
      <c r="O16" s="587">
        <f t="shared" si="12"/>
        <v>77</v>
      </c>
      <c r="P16" s="587">
        <f t="shared" si="13"/>
        <v>0</v>
      </c>
      <c r="Q16" s="587">
        <f t="shared" si="14"/>
        <v>0</v>
      </c>
      <c r="R16" s="587">
        <f t="shared" si="15"/>
        <v>0</v>
      </c>
      <c r="S16" s="587">
        <f t="shared" si="16"/>
        <v>0</v>
      </c>
      <c r="T16" s="97">
        <f t="shared" si="17"/>
        <v>338</v>
      </c>
      <c r="U16" s="575"/>
      <c r="V16" s="575"/>
    </row>
    <row r="17" spans="1:20" ht="20.05" customHeight="1" x14ac:dyDescent="0.25">
      <c r="A17" s="594">
        <v>174</v>
      </c>
      <c r="B17" s="598">
        <v>1777</v>
      </c>
      <c r="C17" s="84" t="str">
        <f t="shared" si="0"/>
        <v xml:space="preserve"> Niverville Elementary</v>
      </c>
      <c r="D17" s="600" t="str">
        <f t="shared" si="1"/>
        <v>Niverville</v>
      </c>
      <c r="E17" s="587">
        <f t="shared" si="2"/>
        <v>0</v>
      </c>
      <c r="F17" s="587">
        <f t="shared" si="3"/>
        <v>0</v>
      </c>
      <c r="G17" s="587">
        <f t="shared" si="4"/>
        <v>93</v>
      </c>
      <c r="H17" s="587">
        <f t="shared" si="5"/>
        <v>79</v>
      </c>
      <c r="I17" s="587">
        <f t="shared" si="6"/>
        <v>100</v>
      </c>
      <c r="J17" s="587">
        <f t="shared" si="7"/>
        <v>109</v>
      </c>
      <c r="K17" s="587">
        <f t="shared" si="8"/>
        <v>90</v>
      </c>
      <c r="L17" s="587">
        <f t="shared" si="9"/>
        <v>0</v>
      </c>
      <c r="M17" s="587">
        <f t="shared" si="10"/>
        <v>0</v>
      </c>
      <c r="N17" s="587">
        <f t="shared" si="11"/>
        <v>0</v>
      </c>
      <c r="O17" s="587">
        <f t="shared" si="12"/>
        <v>0</v>
      </c>
      <c r="P17" s="587">
        <f t="shared" si="13"/>
        <v>0</v>
      </c>
      <c r="Q17" s="587">
        <f t="shared" si="14"/>
        <v>0</v>
      </c>
      <c r="R17" s="587">
        <f t="shared" si="15"/>
        <v>0</v>
      </c>
      <c r="S17" s="587">
        <f t="shared" si="16"/>
        <v>0</v>
      </c>
      <c r="T17" s="97">
        <f t="shared" si="17"/>
        <v>471</v>
      </c>
    </row>
    <row r="18" spans="1:20" ht="20.05" customHeight="1" x14ac:dyDescent="0.25">
      <c r="A18" s="594">
        <v>174</v>
      </c>
      <c r="B18" s="598">
        <v>2319</v>
      </c>
      <c r="C18" s="84" t="str">
        <f t="shared" si="0"/>
        <v xml:space="preserve"> Niverville High School</v>
      </c>
      <c r="D18" s="600" t="str">
        <f t="shared" si="1"/>
        <v>Niverville</v>
      </c>
      <c r="E18" s="587">
        <f t="shared" si="2"/>
        <v>0</v>
      </c>
      <c r="F18" s="587">
        <f t="shared" si="3"/>
        <v>0</v>
      </c>
      <c r="G18" s="587">
        <f t="shared" si="4"/>
        <v>0</v>
      </c>
      <c r="H18" s="587">
        <f t="shared" si="5"/>
        <v>0</v>
      </c>
      <c r="I18" s="587">
        <f t="shared" si="6"/>
        <v>0</v>
      </c>
      <c r="J18" s="587">
        <f t="shared" si="7"/>
        <v>0</v>
      </c>
      <c r="K18" s="587">
        <f t="shared" si="8"/>
        <v>0</v>
      </c>
      <c r="L18" s="587">
        <f t="shared" si="9"/>
        <v>0</v>
      </c>
      <c r="M18" s="587">
        <f t="shared" si="10"/>
        <v>0</v>
      </c>
      <c r="N18" s="587">
        <f t="shared" si="11"/>
        <v>0</v>
      </c>
      <c r="O18" s="587">
        <f t="shared" si="12"/>
        <v>0</v>
      </c>
      <c r="P18" s="587">
        <f t="shared" si="13"/>
        <v>112</v>
      </c>
      <c r="Q18" s="587">
        <f t="shared" si="14"/>
        <v>107</v>
      </c>
      <c r="R18" s="587">
        <f t="shared" si="15"/>
        <v>101</v>
      </c>
      <c r="S18" s="587">
        <f t="shared" si="16"/>
        <v>110</v>
      </c>
      <c r="T18" s="97">
        <f t="shared" si="17"/>
        <v>430</v>
      </c>
    </row>
    <row r="19" spans="1:20" ht="20.05" customHeight="1" x14ac:dyDescent="0.25">
      <c r="A19" s="594">
        <v>174</v>
      </c>
      <c r="B19" s="598">
        <v>1309</v>
      </c>
      <c r="C19" s="84" t="str">
        <f t="shared" ref="C19" si="18">VLOOKUP(B19,Schools,2)</f>
        <v xml:space="preserve"> Niverville Middle School</v>
      </c>
      <c r="D19" s="600" t="str">
        <f t="shared" si="1"/>
        <v>Niverville</v>
      </c>
      <c r="E19" s="587">
        <f t="shared" si="2"/>
        <v>0</v>
      </c>
      <c r="F19" s="587">
        <f t="shared" si="3"/>
        <v>0</v>
      </c>
      <c r="G19" s="587">
        <f t="shared" si="4"/>
        <v>0</v>
      </c>
      <c r="H19" s="587">
        <f t="shared" si="5"/>
        <v>0</v>
      </c>
      <c r="I19" s="587">
        <f t="shared" si="6"/>
        <v>0</v>
      </c>
      <c r="J19" s="587">
        <f t="shared" si="7"/>
        <v>0</v>
      </c>
      <c r="K19" s="587">
        <f t="shared" si="8"/>
        <v>0</v>
      </c>
      <c r="L19" s="587">
        <f t="shared" si="9"/>
        <v>91</v>
      </c>
      <c r="M19" s="587">
        <f t="shared" si="10"/>
        <v>89</v>
      </c>
      <c r="N19" s="587">
        <f t="shared" si="11"/>
        <v>106</v>
      </c>
      <c r="O19" s="587">
        <f t="shared" si="12"/>
        <v>98</v>
      </c>
      <c r="P19" s="587">
        <f t="shared" si="13"/>
        <v>0</v>
      </c>
      <c r="Q19" s="587">
        <f t="shared" si="14"/>
        <v>0</v>
      </c>
      <c r="R19" s="587">
        <f t="shared" si="15"/>
        <v>0</v>
      </c>
      <c r="S19" s="587">
        <f t="shared" si="16"/>
        <v>0</v>
      </c>
      <c r="T19" s="97">
        <f t="shared" ref="T19" si="19">SUM(E19:S19)</f>
        <v>384</v>
      </c>
    </row>
    <row r="20" spans="1:20" ht="20.05" customHeight="1" x14ac:dyDescent="0.25">
      <c r="A20" s="594">
        <v>174</v>
      </c>
      <c r="B20" s="598">
        <v>2354</v>
      </c>
      <c r="C20" s="84" t="str">
        <f t="shared" ref="C20" si="20">VLOOKUP(B20,Schools,2)</f>
        <v xml:space="preserve"> Parkhill School</v>
      </c>
      <c r="D20" s="600" t="str">
        <f t="shared" si="1"/>
        <v>Steinbach</v>
      </c>
      <c r="E20" s="587">
        <f t="shared" si="2"/>
        <v>0</v>
      </c>
      <c r="F20" s="587">
        <f t="shared" si="3"/>
        <v>0</v>
      </c>
      <c r="G20" s="587">
        <f t="shared" si="4"/>
        <v>75</v>
      </c>
      <c r="H20" s="587">
        <f t="shared" si="5"/>
        <v>63</v>
      </c>
      <c r="I20" s="587">
        <f t="shared" si="6"/>
        <v>79</v>
      </c>
      <c r="J20" s="587">
        <f t="shared" si="7"/>
        <v>60</v>
      </c>
      <c r="K20" s="587">
        <f t="shared" si="8"/>
        <v>57</v>
      </c>
      <c r="L20" s="587">
        <f t="shared" si="9"/>
        <v>0</v>
      </c>
      <c r="M20" s="587">
        <f t="shared" si="10"/>
        <v>0</v>
      </c>
      <c r="N20" s="587">
        <f t="shared" si="11"/>
        <v>0</v>
      </c>
      <c r="O20" s="587">
        <f t="shared" si="12"/>
        <v>0</v>
      </c>
      <c r="P20" s="587">
        <f t="shared" si="13"/>
        <v>0</v>
      </c>
      <c r="Q20" s="587">
        <f t="shared" si="14"/>
        <v>0</v>
      </c>
      <c r="R20" s="587">
        <f t="shared" si="15"/>
        <v>0</v>
      </c>
      <c r="S20" s="587">
        <f t="shared" si="16"/>
        <v>0</v>
      </c>
      <c r="T20" s="97">
        <f t="shared" ref="T20" si="21">SUM(E20:S20)</f>
        <v>334</v>
      </c>
    </row>
    <row r="21" spans="1:20" ht="20.05" customHeight="1" x14ac:dyDescent="0.25">
      <c r="A21" s="594">
        <v>174</v>
      </c>
      <c r="B21" s="598">
        <v>1590</v>
      </c>
      <c r="C21" s="84" t="str">
        <f t="shared" si="0"/>
        <v xml:space="preserve"> South Oaks Elementary</v>
      </c>
      <c r="D21" s="600" t="str">
        <f t="shared" si="1"/>
        <v>Grunthal</v>
      </c>
      <c r="E21" s="587">
        <f t="shared" si="2"/>
        <v>0</v>
      </c>
      <c r="F21" s="587">
        <f t="shared" si="3"/>
        <v>0</v>
      </c>
      <c r="G21" s="587">
        <f t="shared" si="4"/>
        <v>62</v>
      </c>
      <c r="H21" s="587">
        <f t="shared" si="5"/>
        <v>73</v>
      </c>
      <c r="I21" s="587">
        <f t="shared" si="6"/>
        <v>74</v>
      </c>
      <c r="J21" s="587">
        <f t="shared" si="7"/>
        <v>59</v>
      </c>
      <c r="K21" s="587">
        <f t="shared" si="8"/>
        <v>56</v>
      </c>
      <c r="L21" s="587">
        <f t="shared" si="9"/>
        <v>71</v>
      </c>
      <c r="M21" s="587">
        <f t="shared" si="10"/>
        <v>0</v>
      </c>
      <c r="N21" s="587">
        <f t="shared" si="11"/>
        <v>0</v>
      </c>
      <c r="O21" s="587">
        <f t="shared" si="12"/>
        <v>0</v>
      </c>
      <c r="P21" s="587">
        <f t="shared" si="13"/>
        <v>0</v>
      </c>
      <c r="Q21" s="587">
        <f t="shared" si="14"/>
        <v>0</v>
      </c>
      <c r="R21" s="587">
        <f t="shared" si="15"/>
        <v>0</v>
      </c>
      <c r="S21" s="587">
        <f t="shared" si="16"/>
        <v>0</v>
      </c>
      <c r="T21" s="97">
        <f t="shared" si="17"/>
        <v>395</v>
      </c>
    </row>
    <row r="22" spans="1:20" ht="20.05" customHeight="1" x14ac:dyDescent="0.25">
      <c r="A22" s="594">
        <v>174</v>
      </c>
      <c r="B22" s="598">
        <v>1513</v>
      </c>
      <c r="C22" s="84" t="str">
        <f t="shared" si="0"/>
        <v xml:space="preserve"> Southwood School</v>
      </c>
      <c r="D22" s="600" t="str">
        <f t="shared" si="1"/>
        <v>Steinbach</v>
      </c>
      <c r="E22" s="587">
        <f t="shared" si="2"/>
        <v>0</v>
      </c>
      <c r="F22" s="587">
        <f t="shared" si="3"/>
        <v>0</v>
      </c>
      <c r="G22" s="587">
        <f t="shared" si="4"/>
        <v>68</v>
      </c>
      <c r="H22" s="587">
        <f t="shared" si="5"/>
        <v>93</v>
      </c>
      <c r="I22" s="587">
        <f t="shared" si="6"/>
        <v>92</v>
      </c>
      <c r="J22" s="587">
        <f t="shared" si="7"/>
        <v>80</v>
      </c>
      <c r="K22" s="587">
        <f t="shared" si="8"/>
        <v>85</v>
      </c>
      <c r="L22" s="587">
        <f t="shared" si="9"/>
        <v>0</v>
      </c>
      <c r="M22" s="587">
        <f t="shared" si="10"/>
        <v>0</v>
      </c>
      <c r="N22" s="587">
        <f t="shared" si="11"/>
        <v>0</v>
      </c>
      <c r="O22" s="587">
        <f t="shared" si="12"/>
        <v>0</v>
      </c>
      <c r="P22" s="587">
        <f t="shared" si="13"/>
        <v>0</v>
      </c>
      <c r="Q22" s="587">
        <f t="shared" si="14"/>
        <v>0</v>
      </c>
      <c r="R22" s="587">
        <f t="shared" si="15"/>
        <v>0</v>
      </c>
      <c r="S22" s="587">
        <f t="shared" si="16"/>
        <v>0</v>
      </c>
      <c r="T22" s="97">
        <f t="shared" si="17"/>
        <v>418</v>
      </c>
    </row>
    <row r="23" spans="1:20" ht="20.05" customHeight="1" x14ac:dyDescent="0.25">
      <c r="A23" s="594">
        <v>174</v>
      </c>
      <c r="B23" s="598">
        <v>1353</v>
      </c>
      <c r="C23" s="84" t="str">
        <f t="shared" si="0"/>
        <v xml:space="preserve"> Steinbach Regional Secondary</v>
      </c>
      <c r="D23" s="600" t="str">
        <f t="shared" si="1"/>
        <v>Steinbach</v>
      </c>
      <c r="E23" s="587">
        <f t="shared" si="2"/>
        <v>0</v>
      </c>
      <c r="F23" s="587">
        <f t="shared" si="3"/>
        <v>0</v>
      </c>
      <c r="G23" s="587">
        <f t="shared" si="4"/>
        <v>0</v>
      </c>
      <c r="H23" s="587">
        <f t="shared" si="5"/>
        <v>0</v>
      </c>
      <c r="I23" s="587">
        <f t="shared" si="6"/>
        <v>0</v>
      </c>
      <c r="J23" s="587">
        <f t="shared" si="7"/>
        <v>0</v>
      </c>
      <c r="K23" s="587">
        <f t="shared" si="8"/>
        <v>0</v>
      </c>
      <c r="L23" s="587">
        <f t="shared" si="9"/>
        <v>0</v>
      </c>
      <c r="M23" s="587">
        <f t="shared" si="10"/>
        <v>0</v>
      </c>
      <c r="N23" s="587">
        <f t="shared" si="11"/>
        <v>0</v>
      </c>
      <c r="O23" s="587">
        <f t="shared" si="12"/>
        <v>0</v>
      </c>
      <c r="P23" s="587">
        <f t="shared" si="13"/>
        <v>581</v>
      </c>
      <c r="Q23" s="587">
        <f t="shared" si="14"/>
        <v>540</v>
      </c>
      <c r="R23" s="587">
        <f t="shared" si="15"/>
        <v>559</v>
      </c>
      <c r="S23" s="587">
        <f t="shared" si="16"/>
        <v>510</v>
      </c>
      <c r="T23" s="97">
        <f t="shared" si="17"/>
        <v>2190</v>
      </c>
    </row>
    <row r="24" spans="1:20" ht="20.05" customHeight="1" x14ac:dyDescent="0.25">
      <c r="A24" s="594">
        <v>174</v>
      </c>
      <c r="B24" s="598">
        <v>1437</v>
      </c>
      <c r="C24" s="84" t="str">
        <f>VLOOKUP(B24,Schools,2)</f>
        <v xml:space="preserve"> Stonybrook Middle School</v>
      </c>
      <c r="D24" s="600" t="str">
        <f t="shared" si="1"/>
        <v>Steinbach</v>
      </c>
      <c r="E24" s="587">
        <f t="shared" si="2"/>
        <v>0</v>
      </c>
      <c r="F24" s="587">
        <f t="shared" si="3"/>
        <v>0</v>
      </c>
      <c r="G24" s="587">
        <f t="shared" si="4"/>
        <v>0</v>
      </c>
      <c r="H24" s="587">
        <f t="shared" si="5"/>
        <v>0</v>
      </c>
      <c r="I24" s="587">
        <f t="shared" si="6"/>
        <v>0</v>
      </c>
      <c r="J24" s="587">
        <f t="shared" si="7"/>
        <v>0</v>
      </c>
      <c r="K24" s="587">
        <f t="shared" si="8"/>
        <v>0</v>
      </c>
      <c r="L24" s="587">
        <f t="shared" si="9"/>
        <v>156</v>
      </c>
      <c r="M24" s="587">
        <f t="shared" si="10"/>
        <v>166</v>
      </c>
      <c r="N24" s="587">
        <f t="shared" si="11"/>
        <v>165</v>
      </c>
      <c r="O24" s="587">
        <f t="shared" si="12"/>
        <v>154</v>
      </c>
      <c r="P24" s="587">
        <f t="shared" si="13"/>
        <v>0</v>
      </c>
      <c r="Q24" s="587">
        <f t="shared" si="14"/>
        <v>0</v>
      </c>
      <c r="R24" s="587">
        <f t="shared" si="15"/>
        <v>0</v>
      </c>
      <c r="S24" s="587">
        <f t="shared" si="16"/>
        <v>0</v>
      </c>
      <c r="T24" s="97">
        <f>SUM(E24:S24)</f>
        <v>641</v>
      </c>
    </row>
    <row r="25" spans="1:20" ht="20.05" customHeight="1" x14ac:dyDescent="0.25">
      <c r="A25" s="594">
        <v>174</v>
      </c>
      <c r="B25" s="598">
        <v>1182</v>
      </c>
      <c r="C25" s="105" t="str">
        <f t="shared" si="0"/>
        <v xml:space="preserve"> Woodlawn School</v>
      </c>
      <c r="D25" s="600" t="str">
        <f t="shared" si="1"/>
        <v>Steinbach</v>
      </c>
      <c r="E25" s="588">
        <f t="shared" si="2"/>
        <v>0</v>
      </c>
      <c r="F25" s="587">
        <f t="shared" si="3"/>
        <v>0</v>
      </c>
      <c r="G25" s="587">
        <f t="shared" si="4"/>
        <v>83</v>
      </c>
      <c r="H25" s="587">
        <f t="shared" si="5"/>
        <v>79</v>
      </c>
      <c r="I25" s="587">
        <f t="shared" si="6"/>
        <v>90</v>
      </c>
      <c r="J25" s="587">
        <f t="shared" si="7"/>
        <v>86</v>
      </c>
      <c r="K25" s="587">
        <f t="shared" si="8"/>
        <v>79</v>
      </c>
      <c r="L25" s="587">
        <f t="shared" si="9"/>
        <v>0</v>
      </c>
      <c r="M25" s="587">
        <f t="shared" si="10"/>
        <v>0</v>
      </c>
      <c r="N25" s="587">
        <f t="shared" si="11"/>
        <v>0</v>
      </c>
      <c r="O25" s="587">
        <f t="shared" si="12"/>
        <v>0</v>
      </c>
      <c r="P25" s="587">
        <f t="shared" si="13"/>
        <v>0</v>
      </c>
      <c r="Q25" s="587">
        <f t="shared" si="14"/>
        <v>0</v>
      </c>
      <c r="R25" s="587">
        <f t="shared" si="15"/>
        <v>0</v>
      </c>
      <c r="S25" s="587">
        <f t="shared" si="16"/>
        <v>0</v>
      </c>
      <c r="T25" s="97">
        <f t="shared" si="17"/>
        <v>417</v>
      </c>
    </row>
    <row r="26" spans="1:20" ht="20.05" customHeight="1" x14ac:dyDescent="0.25">
      <c r="A26" s="594"/>
      <c r="B26" s="604"/>
      <c r="C26" s="127" t="s">
        <v>261</v>
      </c>
      <c r="D26" s="127" t="str">
        <f>CONCATENATE(VLOOKUP(A25,DIVISIONS,19)," SCHOOLS")</f>
        <v>20 SCHOOLS</v>
      </c>
      <c r="E26" s="95">
        <f>SUM(E6:E25)</f>
        <v>0</v>
      </c>
      <c r="F26" s="95">
        <f t="shared" ref="F26:T26" si="22">SUM(F6:F25)</f>
        <v>0</v>
      </c>
      <c r="G26" s="95">
        <f t="shared" si="22"/>
        <v>632</v>
      </c>
      <c r="H26" s="95">
        <f t="shared" si="22"/>
        <v>637</v>
      </c>
      <c r="I26" s="95">
        <f t="shared" si="22"/>
        <v>716</v>
      </c>
      <c r="J26" s="95">
        <f t="shared" si="22"/>
        <v>681</v>
      </c>
      <c r="K26" s="95">
        <f t="shared" si="22"/>
        <v>652</v>
      </c>
      <c r="L26" s="95">
        <f t="shared" si="22"/>
        <v>686</v>
      </c>
      <c r="M26" s="95">
        <f t="shared" si="22"/>
        <v>710</v>
      </c>
      <c r="N26" s="95">
        <f t="shared" si="22"/>
        <v>741</v>
      </c>
      <c r="O26" s="95">
        <f t="shared" si="22"/>
        <v>652</v>
      </c>
      <c r="P26" s="95">
        <f t="shared" si="22"/>
        <v>809</v>
      </c>
      <c r="Q26" s="95">
        <f t="shared" si="22"/>
        <v>746</v>
      </c>
      <c r="R26" s="95">
        <f t="shared" si="22"/>
        <v>772</v>
      </c>
      <c r="S26" s="95">
        <f t="shared" si="22"/>
        <v>722</v>
      </c>
      <c r="T26" s="95">
        <f t="shared" si="22"/>
        <v>9156</v>
      </c>
    </row>
    <row r="27" spans="1:20" ht="20.05" customHeight="1" x14ac:dyDescent="0.25">
      <c r="A27" s="606"/>
      <c r="B27" s="607"/>
      <c r="C27" s="146" t="s">
        <v>276</v>
      </c>
      <c r="D27" s="23"/>
      <c r="E27" s="110"/>
      <c r="F27" s="110"/>
      <c r="G27" s="110"/>
      <c r="H27" s="110"/>
      <c r="I27" s="110"/>
      <c r="J27" s="110"/>
      <c r="K27" s="110"/>
      <c r="L27" s="110"/>
      <c r="M27" s="110"/>
      <c r="N27" s="110"/>
      <c r="O27" s="110"/>
      <c r="P27" s="110"/>
      <c r="Q27" s="110"/>
      <c r="R27" s="110"/>
      <c r="S27" s="110"/>
      <c r="T27" s="110"/>
    </row>
  </sheetData>
  <mergeCells count="3">
    <mergeCell ref="C4:T4"/>
    <mergeCell ref="C1:T1"/>
    <mergeCell ref="C2:T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Narrow,Regular"&amp;12- 13 -</oddFooter>
  </headerFooter>
  <colBreaks count="1" manualBreakCount="1">
    <brk id="2" min="2" max="836"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E2FBFE"/>
    <pageSetUpPr autoPageBreaks="0"/>
  </sheetPr>
  <dimension ref="A1:V114"/>
  <sheetViews>
    <sheetView showGridLines="0" showZeros="0" topLeftCell="C1" zoomScale="82" zoomScaleNormal="82" workbookViewId="0">
      <selection sqref="A1:B1"/>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155</v>
      </c>
      <c r="B4" s="604"/>
      <c r="C4" s="771" t="str">
        <f>CONCATENATE(" ",UPPER(VLOOKUP(A4,DIVISIONS,2))," SCHOOL DIVISION")</f>
        <v xml:space="preserve"> INTERLAKE SCHOOL DIVISION</v>
      </c>
      <c r="D4" s="772"/>
      <c r="E4" s="772"/>
      <c r="F4" s="772"/>
      <c r="G4" s="772"/>
      <c r="H4" s="772"/>
      <c r="I4" s="772"/>
      <c r="J4" s="772"/>
      <c r="K4" s="772"/>
      <c r="L4" s="772"/>
      <c r="M4" s="772"/>
      <c r="N4" s="772"/>
      <c r="O4" s="772"/>
      <c r="P4" s="772"/>
      <c r="Q4" s="772"/>
      <c r="R4" s="772"/>
      <c r="S4" s="772"/>
      <c r="T4" s="773"/>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20.05" customHeight="1" x14ac:dyDescent="0.25">
      <c r="A6" s="594">
        <v>155</v>
      </c>
      <c r="B6" s="314">
        <v>1028</v>
      </c>
      <c r="C6" s="84" t="str">
        <f t="shared" ref="C6:C14" si="0">VLOOKUP(B6,Schools,2)</f>
        <v xml:space="preserve"> Balmoral School</v>
      </c>
      <c r="D6" s="600" t="str">
        <f t="shared" ref="D6:D26" si="1">IF(VLOOKUP($B6,TYPE,3)=5,CONCATENATE(VLOOKUP($B6,PublicAdd,6)," ¹"),VLOOKUP($B6,PublicAdd,6))</f>
        <v>Balmoral</v>
      </c>
      <c r="E6" s="587">
        <f t="shared" ref="E6:E15" si="2">IF($B6="","",VLOOKUP($B6,Schools,22))</f>
        <v>0</v>
      </c>
      <c r="F6" s="587">
        <f t="shared" ref="F6:F15" si="3">IF($B6="","",VLOOKUP($B6,Schools,5))</f>
        <v>0</v>
      </c>
      <c r="G6" s="587">
        <f t="shared" ref="G6:G15" si="4">IF($B6="","",VLOOKUP($B6,Schools,6))</f>
        <v>4</v>
      </c>
      <c r="H6" s="587">
        <f t="shared" ref="H6:H15" si="5">IF($B6="","",VLOOKUP($B6,Schools,7))</f>
        <v>17</v>
      </c>
      <c r="I6" s="587">
        <f t="shared" ref="I6:I15" si="6">IF($B6="","",VLOOKUP($B6,Schools,8))</f>
        <v>6</v>
      </c>
      <c r="J6" s="587">
        <f t="shared" ref="J6:J15" si="7">IF($B6="","",VLOOKUP($B6,Schools,9))</f>
        <v>10</v>
      </c>
      <c r="K6" s="587">
        <f t="shared" ref="K6:K15" si="8">IF($B6="","",VLOOKUP($B6,Schools,10))</f>
        <v>9</v>
      </c>
      <c r="L6" s="587">
        <f t="shared" ref="L6:L15" si="9">IF($B6="","",VLOOKUP($B6,Schools,11))</f>
        <v>11</v>
      </c>
      <c r="M6" s="587">
        <f t="shared" ref="M6:M15" si="10">IF($B6="","",VLOOKUP($B6,Schools,12))</f>
        <v>4</v>
      </c>
      <c r="N6" s="587">
        <f t="shared" ref="N6:N15" si="11">IF($B6="","",VLOOKUP($B6,Schools,13))</f>
        <v>15</v>
      </c>
      <c r="O6" s="587">
        <f t="shared" ref="O6:O15" si="12">IF($B6="","",VLOOKUP($B6,Schools,14))</f>
        <v>13</v>
      </c>
      <c r="P6" s="587">
        <f t="shared" ref="P6:P15" si="13">IF($B6="","",VLOOKUP($B6,Schools,15))</f>
        <v>0</v>
      </c>
      <c r="Q6" s="587">
        <f t="shared" ref="Q6:Q15" si="14">IF($B6="","",VLOOKUP($B6,Schools,16))</f>
        <v>0</v>
      </c>
      <c r="R6" s="587">
        <f t="shared" ref="R6:R15" si="15">IF($B6="","",VLOOKUP($B6,Schools,17))</f>
        <v>0</v>
      </c>
      <c r="S6" s="587">
        <f t="shared" ref="S6:S15" si="16">IF($B6="","",VLOOKUP($B6,Schools,18))</f>
        <v>0</v>
      </c>
      <c r="T6" s="97">
        <f t="shared" ref="T6:T14" si="17">SUM(E6:S6)</f>
        <v>89</v>
      </c>
      <c r="U6" s="575"/>
      <c r="V6" s="575"/>
    </row>
    <row r="7" spans="1:22" ht="20.05" customHeight="1" x14ac:dyDescent="0.25">
      <c r="A7" s="594">
        <v>155</v>
      </c>
      <c r="B7" s="598">
        <v>1752</v>
      </c>
      <c r="C7" s="84" t="str">
        <f t="shared" si="0"/>
        <v xml:space="preserve"> Brant-Argyle School</v>
      </c>
      <c r="D7" s="600" t="str">
        <f t="shared" si="1"/>
        <v>Argyle</v>
      </c>
      <c r="E7" s="587">
        <f t="shared" si="2"/>
        <v>0</v>
      </c>
      <c r="F7" s="587">
        <f t="shared" si="3"/>
        <v>0</v>
      </c>
      <c r="G7" s="587">
        <f t="shared" si="4"/>
        <v>2</v>
      </c>
      <c r="H7" s="587">
        <f t="shared" si="5"/>
        <v>9</v>
      </c>
      <c r="I7" s="587">
        <f t="shared" si="6"/>
        <v>4</v>
      </c>
      <c r="J7" s="587">
        <f t="shared" si="7"/>
        <v>1</v>
      </c>
      <c r="K7" s="587">
        <f t="shared" si="8"/>
        <v>7</v>
      </c>
      <c r="L7" s="587">
        <f t="shared" si="9"/>
        <v>6</v>
      </c>
      <c r="M7" s="587">
        <f t="shared" si="10"/>
        <v>4</v>
      </c>
      <c r="N7" s="587">
        <f t="shared" si="11"/>
        <v>8</v>
      </c>
      <c r="O7" s="587">
        <f t="shared" si="12"/>
        <v>5</v>
      </c>
      <c r="P7" s="587">
        <f t="shared" si="13"/>
        <v>0</v>
      </c>
      <c r="Q7" s="587">
        <f t="shared" si="14"/>
        <v>0</v>
      </c>
      <c r="R7" s="587">
        <f t="shared" si="15"/>
        <v>0</v>
      </c>
      <c r="S7" s="587">
        <f t="shared" si="16"/>
        <v>0</v>
      </c>
      <c r="T7" s="97">
        <f t="shared" si="17"/>
        <v>46</v>
      </c>
      <c r="U7" s="575"/>
      <c r="V7" s="575"/>
    </row>
    <row r="8" spans="1:22" ht="20.05" customHeight="1" x14ac:dyDescent="0.25">
      <c r="A8" s="594">
        <v>155</v>
      </c>
      <c r="B8" s="612">
        <v>1145</v>
      </c>
      <c r="C8" s="132" t="str">
        <f t="shared" si="0"/>
        <v xml:space="preserve"> Collège Stonewall Collegiate</v>
      </c>
      <c r="D8" s="600" t="str">
        <f t="shared" si="1"/>
        <v>Stonewall</v>
      </c>
      <c r="E8" s="610">
        <f t="shared" si="2"/>
        <v>0</v>
      </c>
      <c r="F8" s="610">
        <f t="shared" si="3"/>
        <v>0</v>
      </c>
      <c r="G8" s="610">
        <f t="shared" si="4"/>
        <v>0</v>
      </c>
      <c r="H8" s="610">
        <f t="shared" si="5"/>
        <v>0</v>
      </c>
      <c r="I8" s="610">
        <f t="shared" si="6"/>
        <v>0</v>
      </c>
      <c r="J8" s="610">
        <f t="shared" si="7"/>
        <v>0</v>
      </c>
      <c r="K8" s="610">
        <f t="shared" si="8"/>
        <v>0</v>
      </c>
      <c r="L8" s="610">
        <f t="shared" si="9"/>
        <v>0</v>
      </c>
      <c r="M8" s="610">
        <f t="shared" si="10"/>
        <v>0</v>
      </c>
      <c r="N8" s="610">
        <f t="shared" si="11"/>
        <v>0</v>
      </c>
      <c r="O8" s="610">
        <f t="shared" si="12"/>
        <v>0</v>
      </c>
      <c r="P8" s="610">
        <f t="shared" si="13"/>
        <v>154</v>
      </c>
      <c r="Q8" s="610">
        <f t="shared" si="14"/>
        <v>143</v>
      </c>
      <c r="R8" s="610">
        <f t="shared" si="15"/>
        <v>151</v>
      </c>
      <c r="S8" s="610">
        <f t="shared" si="16"/>
        <v>141</v>
      </c>
      <c r="T8" s="133">
        <f t="shared" si="17"/>
        <v>589</v>
      </c>
      <c r="U8" s="575"/>
      <c r="V8" s="575"/>
    </row>
    <row r="9" spans="1:22" ht="20.05" customHeight="1" x14ac:dyDescent="0.25">
      <c r="A9" s="594">
        <v>155</v>
      </c>
      <c r="B9" s="612">
        <v>1106</v>
      </c>
      <c r="C9" s="132" t="str">
        <f t="shared" si="0"/>
        <v xml:space="preserve"> École R. W. Bobby Bend School</v>
      </c>
      <c r="D9" s="600" t="str">
        <f t="shared" si="1"/>
        <v>Stonewall</v>
      </c>
      <c r="E9" s="610">
        <f t="shared" si="2"/>
        <v>0</v>
      </c>
      <c r="F9" s="610">
        <f t="shared" si="3"/>
        <v>0</v>
      </c>
      <c r="G9" s="610">
        <f t="shared" si="4"/>
        <v>81</v>
      </c>
      <c r="H9" s="610">
        <f t="shared" si="5"/>
        <v>73</v>
      </c>
      <c r="I9" s="610">
        <f t="shared" si="6"/>
        <v>85</v>
      </c>
      <c r="J9" s="610">
        <f t="shared" si="7"/>
        <v>84</v>
      </c>
      <c r="K9" s="610">
        <f t="shared" si="8"/>
        <v>88</v>
      </c>
      <c r="L9" s="610">
        <f t="shared" si="9"/>
        <v>0</v>
      </c>
      <c r="M9" s="610">
        <f t="shared" si="10"/>
        <v>0</v>
      </c>
      <c r="N9" s="610">
        <f t="shared" si="11"/>
        <v>0</v>
      </c>
      <c r="O9" s="610">
        <f t="shared" si="12"/>
        <v>0</v>
      </c>
      <c r="P9" s="610">
        <f t="shared" si="13"/>
        <v>0</v>
      </c>
      <c r="Q9" s="610">
        <f t="shared" si="14"/>
        <v>0</v>
      </c>
      <c r="R9" s="610">
        <f t="shared" si="15"/>
        <v>0</v>
      </c>
      <c r="S9" s="610">
        <f t="shared" si="16"/>
        <v>0</v>
      </c>
      <c r="T9" s="133">
        <f t="shared" si="17"/>
        <v>411</v>
      </c>
      <c r="U9" s="575"/>
      <c r="V9" s="575"/>
    </row>
    <row r="10" spans="1:22" ht="20.05" customHeight="1" x14ac:dyDescent="0.25">
      <c r="A10" s="594">
        <v>155</v>
      </c>
      <c r="B10" s="612">
        <v>1879</v>
      </c>
      <c r="C10" s="84" t="str">
        <f t="shared" si="0"/>
        <v xml:space="preserve"> École Stonewall Centennial School</v>
      </c>
      <c r="D10" s="600" t="str">
        <f t="shared" si="1"/>
        <v>Stonewall</v>
      </c>
      <c r="E10" s="587">
        <f t="shared" si="2"/>
        <v>0</v>
      </c>
      <c r="F10" s="587">
        <f t="shared" si="3"/>
        <v>0</v>
      </c>
      <c r="G10" s="587">
        <f t="shared" si="4"/>
        <v>0</v>
      </c>
      <c r="H10" s="587">
        <f t="shared" si="5"/>
        <v>0</v>
      </c>
      <c r="I10" s="587">
        <f t="shared" si="6"/>
        <v>0</v>
      </c>
      <c r="J10" s="587">
        <f t="shared" si="7"/>
        <v>0</v>
      </c>
      <c r="K10" s="587">
        <f t="shared" si="8"/>
        <v>0</v>
      </c>
      <c r="L10" s="587">
        <f t="shared" si="9"/>
        <v>101</v>
      </c>
      <c r="M10" s="587">
        <f t="shared" si="10"/>
        <v>92</v>
      </c>
      <c r="N10" s="587">
        <f t="shared" si="11"/>
        <v>94</v>
      </c>
      <c r="O10" s="587">
        <f t="shared" si="12"/>
        <v>107</v>
      </c>
      <c r="P10" s="587">
        <f t="shared" si="13"/>
        <v>0</v>
      </c>
      <c r="Q10" s="587">
        <f t="shared" si="14"/>
        <v>0</v>
      </c>
      <c r="R10" s="587">
        <f t="shared" si="15"/>
        <v>0</v>
      </c>
      <c r="S10" s="587">
        <f t="shared" si="16"/>
        <v>0</v>
      </c>
      <c r="T10" s="97">
        <f t="shared" si="17"/>
        <v>394</v>
      </c>
      <c r="U10" s="575"/>
      <c r="V10" s="575"/>
    </row>
    <row r="11" spans="1:22" ht="20.05" customHeight="1" x14ac:dyDescent="0.25">
      <c r="A11" s="594">
        <v>155</v>
      </c>
      <c r="B11" s="612">
        <v>1282</v>
      </c>
      <c r="C11" s="84" t="str">
        <f t="shared" si="0"/>
        <v xml:space="preserve"> Grosse Isle School</v>
      </c>
      <c r="D11" s="600" t="str">
        <f t="shared" si="1"/>
        <v>Grosse Isle</v>
      </c>
      <c r="E11" s="587">
        <f t="shared" si="2"/>
        <v>0</v>
      </c>
      <c r="F11" s="587">
        <f t="shared" si="3"/>
        <v>0</v>
      </c>
      <c r="G11" s="587">
        <f t="shared" si="4"/>
        <v>0</v>
      </c>
      <c r="H11" s="587">
        <f t="shared" si="5"/>
        <v>0</v>
      </c>
      <c r="I11" s="587">
        <f t="shared" si="6"/>
        <v>0</v>
      </c>
      <c r="J11" s="587">
        <f t="shared" si="7"/>
        <v>0</v>
      </c>
      <c r="K11" s="587">
        <f t="shared" si="8"/>
        <v>0</v>
      </c>
      <c r="L11" s="587">
        <f t="shared" si="9"/>
        <v>11</v>
      </c>
      <c r="M11" s="587">
        <f t="shared" si="10"/>
        <v>9</v>
      </c>
      <c r="N11" s="587">
        <f t="shared" si="11"/>
        <v>19</v>
      </c>
      <c r="O11" s="587">
        <f t="shared" si="12"/>
        <v>8</v>
      </c>
      <c r="P11" s="587">
        <f t="shared" si="13"/>
        <v>0</v>
      </c>
      <c r="Q11" s="587">
        <f t="shared" si="14"/>
        <v>0</v>
      </c>
      <c r="R11" s="587">
        <f t="shared" si="15"/>
        <v>0</v>
      </c>
      <c r="S11" s="587">
        <f t="shared" si="16"/>
        <v>0</v>
      </c>
      <c r="T11" s="97">
        <f t="shared" si="17"/>
        <v>47</v>
      </c>
      <c r="U11" s="575"/>
      <c r="V11" s="575"/>
    </row>
    <row r="12" spans="1:22" ht="20.05" customHeight="1" x14ac:dyDescent="0.25">
      <c r="A12" s="594">
        <v>155</v>
      </c>
      <c r="B12" s="612">
        <v>1610</v>
      </c>
      <c r="C12" s="84" t="str">
        <f t="shared" si="0"/>
        <v xml:space="preserve"> Kelsey School</v>
      </c>
      <c r="D12" s="600" t="str">
        <f t="shared" si="1"/>
        <v>Rosser ¹</v>
      </c>
      <c r="E12" s="587">
        <f t="shared" si="2"/>
        <v>0</v>
      </c>
      <c r="F12" s="587">
        <f t="shared" si="3"/>
        <v>0</v>
      </c>
      <c r="G12" s="587">
        <f t="shared" si="4"/>
        <v>2</v>
      </c>
      <c r="H12" s="587">
        <f t="shared" si="5"/>
        <v>7</v>
      </c>
      <c r="I12" s="587">
        <f t="shared" si="6"/>
        <v>0</v>
      </c>
      <c r="J12" s="587">
        <f t="shared" si="7"/>
        <v>3</v>
      </c>
      <c r="K12" s="587">
        <f t="shared" si="8"/>
        <v>5</v>
      </c>
      <c r="L12" s="587">
        <f t="shared" si="9"/>
        <v>2</v>
      </c>
      <c r="M12" s="587">
        <f t="shared" si="10"/>
        <v>3</v>
      </c>
      <c r="N12" s="587">
        <f t="shared" si="11"/>
        <v>2</v>
      </c>
      <c r="O12" s="587">
        <f t="shared" si="12"/>
        <v>3</v>
      </c>
      <c r="P12" s="587">
        <f t="shared" si="13"/>
        <v>0</v>
      </c>
      <c r="Q12" s="587">
        <f t="shared" si="14"/>
        <v>4</v>
      </c>
      <c r="R12" s="587">
        <f t="shared" si="15"/>
        <v>0</v>
      </c>
      <c r="S12" s="587">
        <f t="shared" si="16"/>
        <v>2</v>
      </c>
      <c r="T12" s="97">
        <f t="shared" si="17"/>
        <v>33</v>
      </c>
      <c r="U12" s="575"/>
      <c r="V12" s="575"/>
    </row>
    <row r="13" spans="1:22" ht="20.05" customHeight="1" x14ac:dyDescent="0.25">
      <c r="A13" s="594">
        <v>155</v>
      </c>
      <c r="B13" s="612">
        <v>1283</v>
      </c>
      <c r="C13" s="84" t="str">
        <f t="shared" si="0"/>
        <v xml:space="preserve"> Lightly School</v>
      </c>
      <c r="D13" s="600" t="str">
        <f t="shared" si="1"/>
        <v>Balmoral ¹</v>
      </c>
      <c r="E13" s="587">
        <f t="shared" si="2"/>
        <v>0</v>
      </c>
      <c r="F13" s="587">
        <f t="shared" si="3"/>
        <v>0</v>
      </c>
      <c r="G13" s="587">
        <f t="shared" si="4"/>
        <v>2</v>
      </c>
      <c r="H13" s="587">
        <f t="shared" si="5"/>
        <v>0</v>
      </c>
      <c r="I13" s="587">
        <f t="shared" si="6"/>
        <v>0</v>
      </c>
      <c r="J13" s="587">
        <f t="shared" si="7"/>
        <v>1</v>
      </c>
      <c r="K13" s="587">
        <f t="shared" si="8"/>
        <v>1</v>
      </c>
      <c r="L13" s="587">
        <f t="shared" si="9"/>
        <v>3</v>
      </c>
      <c r="M13" s="587">
        <f t="shared" si="10"/>
        <v>0</v>
      </c>
      <c r="N13" s="587">
        <f t="shared" si="11"/>
        <v>3</v>
      </c>
      <c r="O13" s="587">
        <f t="shared" si="12"/>
        <v>1</v>
      </c>
      <c r="P13" s="587">
        <f t="shared" si="13"/>
        <v>1</v>
      </c>
      <c r="Q13" s="587">
        <f t="shared" si="14"/>
        <v>1</v>
      </c>
      <c r="R13" s="587">
        <f t="shared" si="15"/>
        <v>2</v>
      </c>
      <c r="S13" s="587">
        <f t="shared" si="16"/>
        <v>1</v>
      </c>
      <c r="T13" s="97">
        <f t="shared" si="17"/>
        <v>16</v>
      </c>
      <c r="U13" s="575"/>
      <c r="V13" s="575"/>
    </row>
    <row r="14" spans="1:22" ht="20.05" customHeight="1" x14ac:dyDescent="0.25">
      <c r="A14" s="594">
        <v>155</v>
      </c>
      <c r="B14" s="612">
        <v>2143</v>
      </c>
      <c r="C14" s="84" t="str">
        <f t="shared" si="0"/>
        <v xml:space="preserve"> Mallard School</v>
      </c>
      <c r="D14" s="600" t="str">
        <f t="shared" si="1"/>
        <v>Warren ¹</v>
      </c>
      <c r="E14" s="587">
        <f t="shared" si="2"/>
        <v>0</v>
      </c>
      <c r="F14" s="587">
        <f t="shared" si="3"/>
        <v>0</v>
      </c>
      <c r="G14" s="587">
        <f t="shared" si="4"/>
        <v>0</v>
      </c>
      <c r="H14" s="587">
        <f t="shared" si="5"/>
        <v>0</v>
      </c>
      <c r="I14" s="587">
        <f t="shared" si="6"/>
        <v>0</v>
      </c>
      <c r="J14" s="587">
        <f t="shared" si="7"/>
        <v>0</v>
      </c>
      <c r="K14" s="587">
        <f t="shared" si="8"/>
        <v>1</v>
      </c>
      <c r="L14" s="587">
        <f t="shared" si="9"/>
        <v>0</v>
      </c>
      <c r="M14" s="587">
        <f t="shared" si="10"/>
        <v>0</v>
      </c>
      <c r="N14" s="587">
        <f t="shared" si="11"/>
        <v>2</v>
      </c>
      <c r="O14" s="587">
        <f t="shared" si="12"/>
        <v>3</v>
      </c>
      <c r="P14" s="587">
        <f t="shared" si="13"/>
        <v>2</v>
      </c>
      <c r="Q14" s="587">
        <f t="shared" si="14"/>
        <v>1</v>
      </c>
      <c r="R14" s="587">
        <f t="shared" si="15"/>
        <v>3</v>
      </c>
      <c r="S14" s="587">
        <f t="shared" si="16"/>
        <v>2</v>
      </c>
      <c r="T14" s="97">
        <f t="shared" si="17"/>
        <v>14</v>
      </c>
      <c r="U14" s="575"/>
      <c r="V14" s="575"/>
    </row>
    <row r="15" spans="1:22" ht="20.05" customHeight="1" x14ac:dyDescent="0.25">
      <c r="A15" s="594">
        <v>155</v>
      </c>
      <c r="B15" s="612">
        <v>2299</v>
      </c>
      <c r="C15" s="84" t="str">
        <f t="shared" ref="C15" si="18">VLOOKUP(B15,Schools,2)</f>
        <v xml:space="preserve"> Meadow Lane School</v>
      </c>
      <c r="D15" s="192" t="str">
        <f t="shared" si="1"/>
        <v>Rosser ¹</v>
      </c>
      <c r="E15" s="587">
        <f t="shared" si="2"/>
        <v>0</v>
      </c>
      <c r="F15" s="587">
        <f t="shared" si="3"/>
        <v>0</v>
      </c>
      <c r="G15" s="587">
        <f t="shared" si="4"/>
        <v>2</v>
      </c>
      <c r="H15" s="587">
        <f t="shared" si="5"/>
        <v>2</v>
      </c>
      <c r="I15" s="587">
        <f t="shared" si="6"/>
        <v>1</v>
      </c>
      <c r="J15" s="587">
        <f t="shared" si="7"/>
        <v>4</v>
      </c>
      <c r="K15" s="587">
        <f t="shared" si="8"/>
        <v>1</v>
      </c>
      <c r="L15" s="587">
        <f t="shared" si="9"/>
        <v>4</v>
      </c>
      <c r="M15" s="587">
        <f t="shared" si="10"/>
        <v>3</v>
      </c>
      <c r="N15" s="587">
        <f t="shared" si="11"/>
        <v>3</v>
      </c>
      <c r="O15" s="587">
        <f t="shared" si="12"/>
        <v>2</v>
      </c>
      <c r="P15" s="587">
        <f t="shared" si="13"/>
        <v>0</v>
      </c>
      <c r="Q15" s="587">
        <f t="shared" si="14"/>
        <v>2</v>
      </c>
      <c r="R15" s="587">
        <f t="shared" si="15"/>
        <v>2</v>
      </c>
      <c r="S15" s="587">
        <f t="shared" si="16"/>
        <v>0</v>
      </c>
      <c r="T15" s="97">
        <f t="shared" ref="T15" si="19">SUM(E15:S15)</f>
        <v>26</v>
      </c>
      <c r="U15" s="575"/>
      <c r="V15" s="575"/>
    </row>
    <row r="16" spans="1:22" ht="20.05" customHeight="1" x14ac:dyDescent="0.25">
      <c r="A16" s="594">
        <v>155</v>
      </c>
      <c r="B16" s="612">
        <v>1205</v>
      </c>
      <c r="C16" s="84" t="str">
        <f t="shared" ref="C16:C35" si="20">VLOOKUP(B16,Schools,2)</f>
        <v xml:space="preserve"> New Haven School</v>
      </c>
      <c r="D16" s="600" t="str">
        <f t="shared" si="1"/>
        <v>Argyle ¹</v>
      </c>
      <c r="E16" s="587">
        <f t="shared" ref="E16:E35" si="21">IF($B16="","",VLOOKUP($B16,Schools,22))</f>
        <v>0</v>
      </c>
      <c r="F16" s="587">
        <f t="shared" ref="F16:F35" si="22">IF($B16="","",VLOOKUP($B16,Schools,5))</f>
        <v>0</v>
      </c>
      <c r="G16" s="587">
        <f t="shared" ref="G16:G35" si="23">IF($B16="","",VLOOKUP($B16,Schools,6))</f>
        <v>1</v>
      </c>
      <c r="H16" s="587">
        <f t="shared" ref="H16:H35" si="24">IF($B16="","",VLOOKUP($B16,Schools,7))</f>
        <v>3</v>
      </c>
      <c r="I16" s="587">
        <f t="shared" ref="I16:I35" si="25">IF($B16="","",VLOOKUP($B16,Schools,8))</f>
        <v>1</v>
      </c>
      <c r="J16" s="587">
        <f t="shared" ref="J16:J35" si="26">IF($B16="","",VLOOKUP($B16,Schools,9))</f>
        <v>1</v>
      </c>
      <c r="K16" s="587">
        <f t="shared" ref="K16:K35" si="27">IF($B16="","",VLOOKUP($B16,Schools,10))</f>
        <v>1</v>
      </c>
      <c r="L16" s="587">
        <f t="shared" ref="L16:L35" si="28">IF($B16="","",VLOOKUP($B16,Schools,11))</f>
        <v>1</v>
      </c>
      <c r="M16" s="587">
        <f t="shared" ref="M16:M35" si="29">IF($B16="","",VLOOKUP($B16,Schools,12))</f>
        <v>5</v>
      </c>
      <c r="N16" s="587">
        <f t="shared" ref="N16:N35" si="30">IF($B16="","",VLOOKUP($B16,Schools,13))</f>
        <v>3</v>
      </c>
      <c r="O16" s="587">
        <f t="shared" ref="O16:O35" si="31">IF($B16="","",VLOOKUP($B16,Schools,14))</f>
        <v>1</v>
      </c>
      <c r="P16" s="587">
        <f t="shared" ref="P16:P35" si="32">IF($B16="","",VLOOKUP($B16,Schools,15))</f>
        <v>3</v>
      </c>
      <c r="Q16" s="587">
        <f t="shared" ref="Q16:Q35" si="33">IF($B16="","",VLOOKUP($B16,Schools,16))</f>
        <v>5</v>
      </c>
      <c r="R16" s="587">
        <f t="shared" ref="R16:R35" si="34">IF($B16="","",VLOOKUP($B16,Schools,17))</f>
        <v>0</v>
      </c>
      <c r="S16" s="587">
        <f t="shared" ref="S16:S35" si="35">IF($B16="","",VLOOKUP($B16,Schools,18))</f>
        <v>5</v>
      </c>
      <c r="T16" s="97">
        <f t="shared" ref="T16:T35" si="36">SUM(E16:S16)</f>
        <v>30</v>
      </c>
      <c r="U16" s="575"/>
      <c r="V16" s="575"/>
    </row>
    <row r="17" spans="1:20" ht="20.05" customHeight="1" x14ac:dyDescent="0.25">
      <c r="A17" s="594">
        <v>155</v>
      </c>
      <c r="B17" s="598">
        <v>1433</v>
      </c>
      <c r="C17" s="84" t="str">
        <f t="shared" si="20"/>
        <v xml:space="preserve"> Omega School</v>
      </c>
      <c r="D17" s="600" t="str">
        <f t="shared" si="1"/>
        <v>Teulon ¹</v>
      </c>
      <c r="E17" s="587">
        <f t="shared" si="21"/>
        <v>0</v>
      </c>
      <c r="F17" s="587">
        <f t="shared" si="22"/>
        <v>0</v>
      </c>
      <c r="G17" s="587">
        <f t="shared" si="23"/>
        <v>3</v>
      </c>
      <c r="H17" s="587">
        <f t="shared" si="24"/>
        <v>3</v>
      </c>
      <c r="I17" s="587">
        <f t="shared" si="25"/>
        <v>3</v>
      </c>
      <c r="J17" s="587">
        <f t="shared" si="26"/>
        <v>4</v>
      </c>
      <c r="K17" s="587">
        <f t="shared" si="27"/>
        <v>4</v>
      </c>
      <c r="L17" s="587">
        <f t="shared" si="28"/>
        <v>0</v>
      </c>
      <c r="M17" s="587">
        <f t="shared" si="29"/>
        <v>2</v>
      </c>
      <c r="N17" s="587">
        <f t="shared" si="30"/>
        <v>3</v>
      </c>
      <c r="O17" s="587">
        <f t="shared" si="31"/>
        <v>0</v>
      </c>
      <c r="P17" s="587">
        <f t="shared" si="32"/>
        <v>3</v>
      </c>
      <c r="Q17" s="587">
        <f t="shared" si="33"/>
        <v>0</v>
      </c>
      <c r="R17" s="587">
        <f t="shared" si="34"/>
        <v>1</v>
      </c>
      <c r="S17" s="587">
        <f t="shared" si="35"/>
        <v>0</v>
      </c>
      <c r="T17" s="97">
        <f t="shared" si="36"/>
        <v>26</v>
      </c>
    </row>
    <row r="18" spans="1:20" ht="20.05" customHeight="1" x14ac:dyDescent="0.25">
      <c r="A18" s="594">
        <v>155</v>
      </c>
      <c r="B18" s="598">
        <v>2113</v>
      </c>
      <c r="C18" s="130" t="str">
        <f t="shared" si="20"/>
        <v xml:space="preserve"> Prairie Blossom School</v>
      </c>
      <c r="D18" s="600" t="str">
        <f t="shared" si="1"/>
        <v>Balmoral ¹</v>
      </c>
      <c r="E18" s="613">
        <f t="shared" si="21"/>
        <v>0</v>
      </c>
      <c r="F18" s="613">
        <f t="shared" si="22"/>
        <v>0</v>
      </c>
      <c r="G18" s="613">
        <f t="shared" si="23"/>
        <v>3</v>
      </c>
      <c r="H18" s="613">
        <f t="shared" si="24"/>
        <v>0</v>
      </c>
      <c r="I18" s="613">
        <f t="shared" si="25"/>
        <v>1</v>
      </c>
      <c r="J18" s="613">
        <f t="shared" si="26"/>
        <v>1</v>
      </c>
      <c r="K18" s="613">
        <f t="shared" si="27"/>
        <v>2</v>
      </c>
      <c r="L18" s="613">
        <f t="shared" si="28"/>
        <v>2</v>
      </c>
      <c r="M18" s="613">
        <f t="shared" si="29"/>
        <v>2</v>
      </c>
      <c r="N18" s="613">
        <f t="shared" si="30"/>
        <v>4</v>
      </c>
      <c r="O18" s="613">
        <f t="shared" si="31"/>
        <v>4</v>
      </c>
      <c r="P18" s="613">
        <f t="shared" si="32"/>
        <v>4</v>
      </c>
      <c r="Q18" s="613">
        <f t="shared" si="33"/>
        <v>1</v>
      </c>
      <c r="R18" s="613">
        <f t="shared" si="34"/>
        <v>2</v>
      </c>
      <c r="S18" s="613">
        <f t="shared" si="35"/>
        <v>2</v>
      </c>
      <c r="T18" s="131">
        <f t="shared" si="36"/>
        <v>28</v>
      </c>
    </row>
    <row r="19" spans="1:20" ht="20.05" customHeight="1" x14ac:dyDescent="0.25">
      <c r="A19" s="594">
        <v>155</v>
      </c>
      <c r="B19" s="598">
        <v>1572</v>
      </c>
      <c r="C19" s="84" t="str">
        <f t="shared" si="20"/>
        <v xml:space="preserve"> Rock Lake School</v>
      </c>
      <c r="D19" s="600" t="str">
        <f t="shared" si="1"/>
        <v>Grosse Isle ¹</v>
      </c>
      <c r="E19" s="587">
        <f t="shared" si="21"/>
        <v>0</v>
      </c>
      <c r="F19" s="587">
        <f t="shared" si="22"/>
        <v>0</v>
      </c>
      <c r="G19" s="587">
        <f t="shared" si="23"/>
        <v>5</v>
      </c>
      <c r="H19" s="587">
        <f t="shared" si="24"/>
        <v>5</v>
      </c>
      <c r="I19" s="587">
        <f t="shared" si="25"/>
        <v>2</v>
      </c>
      <c r="J19" s="587">
        <f t="shared" si="26"/>
        <v>1</v>
      </c>
      <c r="K19" s="587">
        <f t="shared" si="27"/>
        <v>6</v>
      </c>
      <c r="L19" s="587">
        <f t="shared" si="28"/>
        <v>4</v>
      </c>
      <c r="M19" s="587">
        <f t="shared" si="29"/>
        <v>4</v>
      </c>
      <c r="N19" s="587">
        <f t="shared" si="30"/>
        <v>4</v>
      </c>
      <c r="O19" s="587">
        <f t="shared" si="31"/>
        <v>2</v>
      </c>
      <c r="P19" s="587">
        <f t="shared" si="32"/>
        <v>2</v>
      </c>
      <c r="Q19" s="587">
        <f t="shared" si="33"/>
        <v>3</v>
      </c>
      <c r="R19" s="587">
        <f t="shared" si="34"/>
        <v>5</v>
      </c>
      <c r="S19" s="587">
        <f t="shared" si="35"/>
        <v>3</v>
      </c>
      <c r="T19" s="97">
        <f t="shared" si="36"/>
        <v>46</v>
      </c>
    </row>
    <row r="20" spans="1:20" ht="20.05" customHeight="1" x14ac:dyDescent="0.25">
      <c r="A20" s="594">
        <v>155</v>
      </c>
      <c r="B20" s="598">
        <v>1346</v>
      </c>
      <c r="C20" s="108" t="str">
        <f t="shared" si="20"/>
        <v xml:space="preserve"> Rosser School</v>
      </c>
      <c r="D20" s="614" t="str">
        <f t="shared" si="1"/>
        <v>Rosser</v>
      </c>
      <c r="E20" s="615">
        <f t="shared" si="21"/>
        <v>0</v>
      </c>
      <c r="F20" s="615">
        <f t="shared" si="22"/>
        <v>0</v>
      </c>
      <c r="G20" s="615">
        <f t="shared" si="23"/>
        <v>6</v>
      </c>
      <c r="H20" s="615">
        <f t="shared" si="24"/>
        <v>15</v>
      </c>
      <c r="I20" s="615">
        <f t="shared" si="25"/>
        <v>10</v>
      </c>
      <c r="J20" s="615">
        <f t="shared" si="26"/>
        <v>12</v>
      </c>
      <c r="K20" s="615">
        <f t="shared" si="27"/>
        <v>10</v>
      </c>
      <c r="L20" s="615">
        <f t="shared" si="28"/>
        <v>0</v>
      </c>
      <c r="M20" s="615">
        <f t="shared" si="29"/>
        <v>0</v>
      </c>
      <c r="N20" s="615">
        <f t="shared" si="30"/>
        <v>0</v>
      </c>
      <c r="O20" s="615">
        <f t="shared" si="31"/>
        <v>0</v>
      </c>
      <c r="P20" s="615">
        <f t="shared" si="32"/>
        <v>0</v>
      </c>
      <c r="Q20" s="615">
        <f t="shared" si="33"/>
        <v>0</v>
      </c>
      <c r="R20" s="615">
        <f t="shared" si="34"/>
        <v>0</v>
      </c>
      <c r="S20" s="615">
        <f t="shared" si="35"/>
        <v>0</v>
      </c>
      <c r="T20" s="109">
        <f t="shared" si="36"/>
        <v>53</v>
      </c>
    </row>
    <row r="21" spans="1:20" ht="20.05" customHeight="1" x14ac:dyDescent="0.25">
      <c r="A21" s="594">
        <v>155</v>
      </c>
      <c r="B21" s="598">
        <v>1381</v>
      </c>
      <c r="C21" s="84" t="str">
        <f t="shared" si="20"/>
        <v xml:space="preserve"> Stony Mountain Elementary</v>
      </c>
      <c r="D21" s="600" t="str">
        <f t="shared" si="1"/>
        <v>Stony Mountain</v>
      </c>
      <c r="E21" s="587">
        <f t="shared" si="21"/>
        <v>0</v>
      </c>
      <c r="F21" s="587">
        <f t="shared" si="22"/>
        <v>0</v>
      </c>
      <c r="G21" s="587">
        <f t="shared" si="23"/>
        <v>23</v>
      </c>
      <c r="H21" s="587">
        <f t="shared" si="24"/>
        <v>17</v>
      </c>
      <c r="I21" s="587">
        <f t="shared" si="25"/>
        <v>21</v>
      </c>
      <c r="J21" s="587">
        <f t="shared" si="26"/>
        <v>18</v>
      </c>
      <c r="K21" s="587">
        <f t="shared" si="27"/>
        <v>30</v>
      </c>
      <c r="L21" s="587">
        <f t="shared" si="28"/>
        <v>24</v>
      </c>
      <c r="M21" s="587">
        <f t="shared" si="29"/>
        <v>24</v>
      </c>
      <c r="N21" s="587">
        <f t="shared" si="30"/>
        <v>14</v>
      </c>
      <c r="O21" s="587">
        <f t="shared" si="31"/>
        <v>29</v>
      </c>
      <c r="P21" s="587">
        <f t="shared" si="32"/>
        <v>0</v>
      </c>
      <c r="Q21" s="587">
        <f t="shared" si="33"/>
        <v>0</v>
      </c>
      <c r="R21" s="587">
        <f t="shared" si="34"/>
        <v>0</v>
      </c>
      <c r="S21" s="587">
        <f t="shared" si="35"/>
        <v>0</v>
      </c>
      <c r="T21" s="97">
        <f t="shared" si="36"/>
        <v>200</v>
      </c>
    </row>
    <row r="22" spans="1:20" ht="20.05" customHeight="1" x14ac:dyDescent="0.25">
      <c r="A22" s="594">
        <v>155</v>
      </c>
      <c r="B22" s="598">
        <v>1650</v>
      </c>
      <c r="C22" s="84" t="str">
        <f t="shared" si="20"/>
        <v xml:space="preserve"> Teulon Collegiate</v>
      </c>
      <c r="D22" s="600" t="str">
        <f t="shared" si="1"/>
        <v>Teulon</v>
      </c>
      <c r="E22" s="587">
        <f t="shared" si="21"/>
        <v>0</v>
      </c>
      <c r="F22" s="587">
        <f t="shared" si="22"/>
        <v>0</v>
      </c>
      <c r="G22" s="587">
        <f t="shared" si="23"/>
        <v>0</v>
      </c>
      <c r="H22" s="587">
        <f t="shared" si="24"/>
        <v>0</v>
      </c>
      <c r="I22" s="587">
        <f t="shared" si="25"/>
        <v>0</v>
      </c>
      <c r="J22" s="587">
        <f t="shared" si="26"/>
        <v>0</v>
      </c>
      <c r="K22" s="587">
        <f t="shared" si="27"/>
        <v>0</v>
      </c>
      <c r="L22" s="587">
        <f t="shared" si="28"/>
        <v>0</v>
      </c>
      <c r="M22" s="587">
        <f t="shared" si="29"/>
        <v>0</v>
      </c>
      <c r="N22" s="587">
        <f t="shared" si="30"/>
        <v>29</v>
      </c>
      <c r="O22" s="587">
        <f t="shared" si="31"/>
        <v>40</v>
      </c>
      <c r="P22" s="587">
        <f t="shared" si="32"/>
        <v>27</v>
      </c>
      <c r="Q22" s="587">
        <f t="shared" si="33"/>
        <v>39</v>
      </c>
      <c r="R22" s="587">
        <f t="shared" si="34"/>
        <v>41</v>
      </c>
      <c r="S22" s="587">
        <f t="shared" si="35"/>
        <v>38</v>
      </c>
      <c r="T22" s="97">
        <f t="shared" si="36"/>
        <v>214</v>
      </c>
    </row>
    <row r="23" spans="1:20" ht="20.05" customHeight="1" x14ac:dyDescent="0.25">
      <c r="A23" s="594">
        <v>155</v>
      </c>
      <c r="B23" s="598">
        <v>1494</v>
      </c>
      <c r="C23" s="84" t="str">
        <f t="shared" si="20"/>
        <v xml:space="preserve"> Teulon Elementary</v>
      </c>
      <c r="D23" s="600" t="str">
        <f t="shared" si="1"/>
        <v>Teulon</v>
      </c>
      <c r="E23" s="587">
        <f t="shared" si="21"/>
        <v>0</v>
      </c>
      <c r="F23" s="587">
        <f t="shared" si="22"/>
        <v>0</v>
      </c>
      <c r="G23" s="587">
        <f t="shared" si="23"/>
        <v>29</v>
      </c>
      <c r="H23" s="587">
        <f t="shared" si="24"/>
        <v>28</v>
      </c>
      <c r="I23" s="587">
        <f t="shared" si="25"/>
        <v>33</v>
      </c>
      <c r="J23" s="587">
        <f t="shared" si="26"/>
        <v>33</v>
      </c>
      <c r="K23" s="587">
        <f t="shared" si="27"/>
        <v>26</v>
      </c>
      <c r="L23" s="587">
        <f t="shared" si="28"/>
        <v>34</v>
      </c>
      <c r="M23" s="587">
        <f t="shared" si="29"/>
        <v>39</v>
      </c>
      <c r="N23" s="587">
        <f t="shared" si="30"/>
        <v>0</v>
      </c>
      <c r="O23" s="587">
        <f t="shared" si="31"/>
        <v>0</v>
      </c>
      <c r="P23" s="587">
        <f t="shared" si="32"/>
        <v>0</v>
      </c>
      <c r="Q23" s="587">
        <f t="shared" si="33"/>
        <v>0</v>
      </c>
      <c r="R23" s="587">
        <f t="shared" si="34"/>
        <v>0</v>
      </c>
      <c r="S23" s="587">
        <f t="shared" si="35"/>
        <v>0</v>
      </c>
      <c r="T23" s="97">
        <f t="shared" si="36"/>
        <v>222</v>
      </c>
    </row>
    <row r="24" spans="1:20" ht="20.05" customHeight="1" x14ac:dyDescent="0.25">
      <c r="A24" s="594">
        <v>155</v>
      </c>
      <c r="B24" s="598">
        <v>1908</v>
      </c>
      <c r="C24" s="84" t="str">
        <f t="shared" si="20"/>
        <v xml:space="preserve"> Warren Collegiate</v>
      </c>
      <c r="D24" s="600" t="str">
        <f t="shared" si="1"/>
        <v>Warren</v>
      </c>
      <c r="E24" s="587">
        <f t="shared" si="21"/>
        <v>0</v>
      </c>
      <c r="F24" s="587">
        <f t="shared" si="22"/>
        <v>0</v>
      </c>
      <c r="G24" s="587">
        <f t="shared" si="23"/>
        <v>0</v>
      </c>
      <c r="H24" s="587">
        <f t="shared" si="24"/>
        <v>0</v>
      </c>
      <c r="I24" s="587">
        <f t="shared" si="25"/>
        <v>0</v>
      </c>
      <c r="J24" s="587">
        <f t="shared" si="26"/>
        <v>0</v>
      </c>
      <c r="K24" s="587">
        <f t="shared" si="27"/>
        <v>0</v>
      </c>
      <c r="L24" s="587">
        <f t="shared" si="28"/>
        <v>0</v>
      </c>
      <c r="M24" s="587">
        <f t="shared" si="29"/>
        <v>0</v>
      </c>
      <c r="N24" s="587">
        <f t="shared" si="30"/>
        <v>0</v>
      </c>
      <c r="O24" s="587">
        <f t="shared" si="31"/>
        <v>0</v>
      </c>
      <c r="P24" s="587">
        <f t="shared" si="32"/>
        <v>51</v>
      </c>
      <c r="Q24" s="587">
        <f t="shared" si="33"/>
        <v>38</v>
      </c>
      <c r="R24" s="587">
        <f t="shared" si="34"/>
        <v>51</v>
      </c>
      <c r="S24" s="587">
        <f t="shared" si="35"/>
        <v>47</v>
      </c>
      <c r="T24" s="97">
        <f t="shared" si="36"/>
        <v>187</v>
      </c>
    </row>
    <row r="25" spans="1:20" ht="20.05" customHeight="1" x14ac:dyDescent="0.25">
      <c r="A25" s="594">
        <v>155</v>
      </c>
      <c r="B25" s="598">
        <v>1710</v>
      </c>
      <c r="C25" s="84" t="str">
        <f t="shared" si="20"/>
        <v xml:space="preserve"> Warren Elementary</v>
      </c>
      <c r="D25" s="600" t="str">
        <f t="shared" si="1"/>
        <v>Warren</v>
      </c>
      <c r="E25" s="587">
        <f t="shared" si="21"/>
        <v>0</v>
      </c>
      <c r="F25" s="587">
        <f t="shared" si="22"/>
        <v>0</v>
      </c>
      <c r="G25" s="587">
        <f t="shared" si="23"/>
        <v>18</v>
      </c>
      <c r="H25" s="587">
        <f t="shared" si="24"/>
        <v>18</v>
      </c>
      <c r="I25" s="587">
        <f t="shared" si="25"/>
        <v>27</v>
      </c>
      <c r="J25" s="587">
        <f t="shared" si="26"/>
        <v>11</v>
      </c>
      <c r="K25" s="587">
        <f t="shared" si="27"/>
        <v>23</v>
      </c>
      <c r="L25" s="587">
        <f t="shared" si="28"/>
        <v>19</v>
      </c>
      <c r="M25" s="587">
        <f t="shared" si="29"/>
        <v>18</v>
      </c>
      <c r="N25" s="587">
        <f t="shared" si="30"/>
        <v>23</v>
      </c>
      <c r="O25" s="587">
        <f t="shared" si="31"/>
        <v>17</v>
      </c>
      <c r="P25" s="587">
        <f t="shared" si="32"/>
        <v>0</v>
      </c>
      <c r="Q25" s="587">
        <f t="shared" si="33"/>
        <v>0</v>
      </c>
      <c r="R25" s="587">
        <f t="shared" si="34"/>
        <v>0</v>
      </c>
      <c r="S25" s="587">
        <f t="shared" si="35"/>
        <v>0</v>
      </c>
      <c r="T25" s="97">
        <f t="shared" si="36"/>
        <v>174</v>
      </c>
    </row>
    <row r="26" spans="1:20" ht="20.05" customHeight="1" x14ac:dyDescent="0.25">
      <c r="A26" s="594">
        <v>155</v>
      </c>
      <c r="B26" s="598">
        <v>1160</v>
      </c>
      <c r="C26" s="105" t="str">
        <f t="shared" si="20"/>
        <v xml:space="preserve"> Woodlands School</v>
      </c>
      <c r="D26" s="600" t="str">
        <f t="shared" si="1"/>
        <v>Woodlands</v>
      </c>
      <c r="E26" s="588">
        <f t="shared" si="21"/>
        <v>0</v>
      </c>
      <c r="F26" s="587">
        <f t="shared" si="22"/>
        <v>0</v>
      </c>
      <c r="G26" s="587">
        <f t="shared" si="23"/>
        <v>16</v>
      </c>
      <c r="H26" s="587">
        <f t="shared" si="24"/>
        <v>22</v>
      </c>
      <c r="I26" s="587">
        <f t="shared" si="25"/>
        <v>14</v>
      </c>
      <c r="J26" s="587">
        <f t="shared" si="26"/>
        <v>14</v>
      </c>
      <c r="K26" s="587">
        <f t="shared" si="27"/>
        <v>16</v>
      </c>
      <c r="L26" s="587">
        <f t="shared" si="28"/>
        <v>18</v>
      </c>
      <c r="M26" s="587">
        <f t="shared" si="29"/>
        <v>13</v>
      </c>
      <c r="N26" s="587">
        <f t="shared" si="30"/>
        <v>14</v>
      </c>
      <c r="O26" s="587">
        <f t="shared" si="31"/>
        <v>19</v>
      </c>
      <c r="P26" s="587">
        <f t="shared" si="32"/>
        <v>0</v>
      </c>
      <c r="Q26" s="587">
        <f t="shared" si="33"/>
        <v>0</v>
      </c>
      <c r="R26" s="587">
        <f t="shared" si="34"/>
        <v>0</v>
      </c>
      <c r="S26" s="587">
        <f t="shared" si="35"/>
        <v>0</v>
      </c>
      <c r="T26" s="97">
        <f t="shared" si="36"/>
        <v>146</v>
      </c>
    </row>
    <row r="27" spans="1:20" ht="20.05" customHeight="1" x14ac:dyDescent="0.25">
      <c r="A27" s="594"/>
      <c r="B27" s="604"/>
      <c r="C27" s="127" t="s">
        <v>261</v>
      </c>
      <c r="D27" s="127" t="str">
        <f>CONCATENATE(VLOOKUP(A26,DIVISIONS,19)," SCHOOLS")</f>
        <v>21 SCHOOLS</v>
      </c>
      <c r="E27" s="95">
        <f t="shared" ref="E27:T27" si="37">SUM(E6:E26)</f>
        <v>0</v>
      </c>
      <c r="F27" s="95">
        <f t="shared" si="37"/>
        <v>0</v>
      </c>
      <c r="G27" s="95">
        <f t="shared" si="37"/>
        <v>197</v>
      </c>
      <c r="H27" s="95">
        <f t="shared" si="37"/>
        <v>219</v>
      </c>
      <c r="I27" s="95">
        <f t="shared" si="37"/>
        <v>208</v>
      </c>
      <c r="J27" s="95">
        <f t="shared" si="37"/>
        <v>198</v>
      </c>
      <c r="K27" s="95">
        <f t="shared" si="37"/>
        <v>230</v>
      </c>
      <c r="L27" s="95">
        <f t="shared" si="37"/>
        <v>240</v>
      </c>
      <c r="M27" s="95">
        <f t="shared" si="37"/>
        <v>222</v>
      </c>
      <c r="N27" s="95">
        <f t="shared" si="37"/>
        <v>240</v>
      </c>
      <c r="O27" s="95">
        <f t="shared" si="37"/>
        <v>254</v>
      </c>
      <c r="P27" s="95">
        <f t="shared" si="37"/>
        <v>247</v>
      </c>
      <c r="Q27" s="95">
        <f t="shared" si="37"/>
        <v>237</v>
      </c>
      <c r="R27" s="95">
        <f t="shared" si="37"/>
        <v>258</v>
      </c>
      <c r="S27" s="95">
        <f t="shared" si="37"/>
        <v>241</v>
      </c>
      <c r="T27" s="95">
        <f t="shared" si="37"/>
        <v>2991</v>
      </c>
    </row>
    <row r="28" spans="1:20" ht="14.95" customHeight="1" x14ac:dyDescent="0.25">
      <c r="A28" s="594"/>
      <c r="B28" s="604"/>
      <c r="C28" s="104"/>
      <c r="D28" s="579"/>
      <c r="E28" s="608"/>
      <c r="F28" s="608"/>
      <c r="G28" s="608"/>
      <c r="H28" s="608"/>
      <c r="I28" s="608"/>
      <c r="J28" s="608"/>
      <c r="K28" s="608"/>
      <c r="L28" s="608"/>
      <c r="M28" s="608"/>
      <c r="N28" s="608"/>
      <c r="O28" s="608"/>
      <c r="P28" s="608"/>
      <c r="Q28" s="608"/>
      <c r="R28" s="608"/>
      <c r="S28" s="608"/>
      <c r="T28" s="106"/>
    </row>
    <row r="29" spans="1:20" ht="20.05" customHeight="1" x14ac:dyDescent="0.2">
      <c r="A29" s="594">
        <v>171</v>
      </c>
      <c r="B29" s="604"/>
      <c r="C29" s="771" t="str">
        <f>CONCATENATE(" ",UPPER(VLOOKUP(A29,DIVISIONS,2))," SCHOOL DIVISION")</f>
        <v xml:space="preserve"> KELSEY SCHOOL DIVISION</v>
      </c>
      <c r="D29" s="772"/>
      <c r="E29" s="772"/>
      <c r="F29" s="772"/>
      <c r="G29" s="772"/>
      <c r="H29" s="772"/>
      <c r="I29" s="772"/>
      <c r="J29" s="772"/>
      <c r="K29" s="772"/>
      <c r="L29" s="772"/>
      <c r="M29" s="772"/>
      <c r="N29" s="772"/>
      <c r="O29" s="772"/>
      <c r="P29" s="772"/>
      <c r="Q29" s="772"/>
      <c r="R29" s="772"/>
      <c r="S29" s="772"/>
      <c r="T29" s="773"/>
    </row>
    <row r="30" spans="1:20" ht="18.7" customHeight="1" x14ac:dyDescent="0.25">
      <c r="A30" s="594"/>
      <c r="B30" s="604"/>
      <c r="C30" s="93" t="s">
        <v>265</v>
      </c>
      <c r="D30" s="93" t="s">
        <v>266</v>
      </c>
      <c r="E30" s="94" t="s">
        <v>168</v>
      </c>
      <c r="F30" s="94" t="s">
        <v>229</v>
      </c>
      <c r="G30" s="94" t="s">
        <v>230</v>
      </c>
      <c r="H30" s="156" t="s">
        <v>267</v>
      </c>
      <c r="I30" s="156" t="s">
        <v>268</v>
      </c>
      <c r="J30" s="156" t="s">
        <v>269</v>
      </c>
      <c r="K30" s="156" t="s">
        <v>270</v>
      </c>
      <c r="L30" s="156" t="s">
        <v>21</v>
      </c>
      <c r="M30" s="156" t="s">
        <v>24</v>
      </c>
      <c r="N30" s="156" t="s">
        <v>26</v>
      </c>
      <c r="O30" s="156" t="s">
        <v>271</v>
      </c>
      <c r="P30" s="156" t="s">
        <v>272</v>
      </c>
      <c r="Q30" s="156" t="s">
        <v>273</v>
      </c>
      <c r="R30" s="156" t="s">
        <v>274</v>
      </c>
      <c r="S30" s="156" t="s">
        <v>275</v>
      </c>
      <c r="T30" s="94" t="s">
        <v>231</v>
      </c>
    </row>
    <row r="31" spans="1:20" ht="20.05" customHeight="1" x14ac:dyDescent="0.25">
      <c r="A31" s="594">
        <v>171</v>
      </c>
      <c r="B31" s="314">
        <v>1021</v>
      </c>
      <c r="C31" s="84" t="str">
        <f t="shared" si="20"/>
        <v xml:space="preserve"> École Opasquia School</v>
      </c>
      <c r="D31" s="600" t="str">
        <f>IF(VLOOKUP($B31,TYPE,3)=5,CONCATENATE(VLOOKUP($B31,PublicAdd,6)," ¹"),VLOOKUP($B31,PublicAdd,6))</f>
        <v>The Pas</v>
      </c>
      <c r="E31" s="587">
        <f t="shared" si="21"/>
        <v>0</v>
      </c>
      <c r="F31" s="587">
        <f t="shared" si="22"/>
        <v>0</v>
      </c>
      <c r="G31" s="587">
        <f t="shared" si="23"/>
        <v>49</v>
      </c>
      <c r="H31" s="587">
        <f t="shared" si="24"/>
        <v>46</v>
      </c>
      <c r="I31" s="587">
        <f t="shared" si="25"/>
        <v>55</v>
      </c>
      <c r="J31" s="587">
        <f t="shared" si="26"/>
        <v>39</v>
      </c>
      <c r="K31" s="587">
        <f t="shared" si="27"/>
        <v>66</v>
      </c>
      <c r="L31" s="587">
        <f t="shared" si="28"/>
        <v>41</v>
      </c>
      <c r="M31" s="587">
        <f t="shared" si="29"/>
        <v>0</v>
      </c>
      <c r="N31" s="587">
        <f t="shared" si="30"/>
        <v>0</v>
      </c>
      <c r="O31" s="587">
        <f t="shared" si="31"/>
        <v>0</v>
      </c>
      <c r="P31" s="587">
        <f t="shared" si="32"/>
        <v>0</v>
      </c>
      <c r="Q31" s="587">
        <f t="shared" si="33"/>
        <v>0</v>
      </c>
      <c r="R31" s="587">
        <f t="shared" si="34"/>
        <v>0</v>
      </c>
      <c r="S31" s="587">
        <f t="shared" si="35"/>
        <v>0</v>
      </c>
      <c r="T31" s="97">
        <f t="shared" si="36"/>
        <v>296</v>
      </c>
    </row>
    <row r="32" spans="1:20" ht="20.05" customHeight="1" x14ac:dyDescent="0.25">
      <c r="A32" s="594">
        <v>171</v>
      </c>
      <c r="B32" s="598">
        <v>1386</v>
      </c>
      <c r="C32" s="84" t="str">
        <f t="shared" si="20"/>
        <v xml:space="preserve"> Kelsey Community School</v>
      </c>
      <c r="D32" s="600" t="str">
        <f>IF(VLOOKUP($B32,TYPE,3)=5,CONCATENATE(VLOOKUP($B32,PublicAdd,6)," ¹"),VLOOKUP($B32,PublicAdd,6))</f>
        <v>The Pas</v>
      </c>
      <c r="E32" s="587">
        <f t="shared" si="21"/>
        <v>0</v>
      </c>
      <c r="F32" s="587">
        <f t="shared" si="22"/>
        <v>0</v>
      </c>
      <c r="G32" s="587">
        <f t="shared" si="23"/>
        <v>54</v>
      </c>
      <c r="H32" s="587">
        <f t="shared" si="24"/>
        <v>51</v>
      </c>
      <c r="I32" s="587">
        <f t="shared" si="25"/>
        <v>61</v>
      </c>
      <c r="J32" s="587">
        <f t="shared" si="26"/>
        <v>41</v>
      </c>
      <c r="K32" s="587">
        <f t="shared" si="27"/>
        <v>61</v>
      </c>
      <c r="L32" s="587">
        <f t="shared" si="28"/>
        <v>62</v>
      </c>
      <c r="M32" s="587">
        <f t="shared" si="29"/>
        <v>0</v>
      </c>
      <c r="N32" s="587">
        <f t="shared" si="30"/>
        <v>0</v>
      </c>
      <c r="O32" s="587">
        <f t="shared" si="31"/>
        <v>0</v>
      </c>
      <c r="P32" s="587">
        <f t="shared" si="32"/>
        <v>0</v>
      </c>
      <c r="Q32" s="587">
        <f t="shared" si="33"/>
        <v>0</v>
      </c>
      <c r="R32" s="587">
        <f t="shared" si="34"/>
        <v>0</v>
      </c>
      <c r="S32" s="587">
        <f t="shared" si="35"/>
        <v>0</v>
      </c>
      <c r="T32" s="97">
        <f t="shared" si="36"/>
        <v>330</v>
      </c>
    </row>
    <row r="33" spans="1:20" ht="20.05" customHeight="1" x14ac:dyDescent="0.25">
      <c r="A33" s="594">
        <v>171</v>
      </c>
      <c r="B33" s="598">
        <v>1724</v>
      </c>
      <c r="C33" s="84" t="str">
        <f t="shared" si="20"/>
        <v xml:space="preserve"> Margaret Barbour Collegiate Institute</v>
      </c>
      <c r="D33" s="600" t="str">
        <f>IF(VLOOKUP($B33,TYPE,3)=5,CONCATENATE(VLOOKUP($B33,PublicAdd,6)," ¹"),VLOOKUP($B33,PublicAdd,6))</f>
        <v>The Pas</v>
      </c>
      <c r="E33" s="587">
        <f t="shared" si="21"/>
        <v>0</v>
      </c>
      <c r="F33" s="587">
        <f t="shared" si="22"/>
        <v>0</v>
      </c>
      <c r="G33" s="587">
        <f t="shared" si="23"/>
        <v>0</v>
      </c>
      <c r="H33" s="587">
        <f t="shared" si="24"/>
        <v>0</v>
      </c>
      <c r="I33" s="587">
        <f t="shared" si="25"/>
        <v>0</v>
      </c>
      <c r="J33" s="587">
        <f t="shared" si="26"/>
        <v>0</v>
      </c>
      <c r="K33" s="587">
        <f t="shared" si="27"/>
        <v>0</v>
      </c>
      <c r="L33" s="587">
        <f t="shared" si="28"/>
        <v>0</v>
      </c>
      <c r="M33" s="587">
        <f t="shared" si="29"/>
        <v>0</v>
      </c>
      <c r="N33" s="587">
        <f t="shared" si="30"/>
        <v>0</v>
      </c>
      <c r="O33" s="587">
        <f t="shared" si="31"/>
        <v>0</v>
      </c>
      <c r="P33" s="587">
        <f t="shared" si="32"/>
        <v>101</v>
      </c>
      <c r="Q33" s="587">
        <f t="shared" si="33"/>
        <v>91</v>
      </c>
      <c r="R33" s="587">
        <f t="shared" si="34"/>
        <v>95</v>
      </c>
      <c r="S33" s="587">
        <f t="shared" si="35"/>
        <v>120</v>
      </c>
      <c r="T33" s="97">
        <f t="shared" si="36"/>
        <v>407</v>
      </c>
    </row>
    <row r="34" spans="1:20" ht="20.05" customHeight="1" x14ac:dyDescent="0.25">
      <c r="A34" s="594">
        <v>171</v>
      </c>
      <c r="B34" s="598">
        <v>1616</v>
      </c>
      <c r="C34" s="84" t="str">
        <f t="shared" si="20"/>
        <v xml:space="preserve"> Mary Duncan School</v>
      </c>
      <c r="D34" s="600" t="str">
        <f>IF(VLOOKUP($B34,TYPE,3)=5,CONCATENATE(VLOOKUP($B34,PublicAdd,6)," ¹"),VLOOKUP($B34,PublicAdd,6))</f>
        <v>The Pas</v>
      </c>
      <c r="E34" s="587">
        <f t="shared" si="21"/>
        <v>0</v>
      </c>
      <c r="F34" s="587">
        <f t="shared" si="22"/>
        <v>0</v>
      </c>
      <c r="G34" s="587">
        <f t="shared" si="23"/>
        <v>0</v>
      </c>
      <c r="H34" s="587">
        <f t="shared" si="24"/>
        <v>0</v>
      </c>
      <c r="I34" s="587">
        <f t="shared" si="25"/>
        <v>0</v>
      </c>
      <c r="J34" s="587">
        <f t="shared" si="26"/>
        <v>0</v>
      </c>
      <c r="K34" s="587">
        <f t="shared" si="27"/>
        <v>0</v>
      </c>
      <c r="L34" s="587">
        <f t="shared" si="28"/>
        <v>0</v>
      </c>
      <c r="M34" s="587">
        <f t="shared" si="29"/>
        <v>0</v>
      </c>
      <c r="N34" s="587">
        <f t="shared" si="30"/>
        <v>4</v>
      </c>
      <c r="O34" s="587">
        <f t="shared" si="31"/>
        <v>7</v>
      </c>
      <c r="P34" s="587">
        <f t="shared" si="32"/>
        <v>13</v>
      </c>
      <c r="Q34" s="587">
        <f t="shared" si="33"/>
        <v>19</v>
      </c>
      <c r="R34" s="587">
        <f t="shared" si="34"/>
        <v>16</v>
      </c>
      <c r="S34" s="587">
        <f t="shared" si="35"/>
        <v>35</v>
      </c>
      <c r="T34" s="97">
        <f t="shared" si="36"/>
        <v>94</v>
      </c>
    </row>
    <row r="35" spans="1:20" ht="20.05" customHeight="1" x14ac:dyDescent="0.25">
      <c r="A35" s="594">
        <v>171</v>
      </c>
      <c r="B35" s="598">
        <v>1260</v>
      </c>
      <c r="C35" s="105" t="str">
        <f t="shared" si="20"/>
        <v xml:space="preserve"> Scott Bateman Middle School</v>
      </c>
      <c r="D35" s="600" t="str">
        <f>IF(VLOOKUP($B35,TYPE,3)=5,CONCATENATE(VLOOKUP($B35,PublicAdd,6)," ¹"),VLOOKUP($B35,PublicAdd,6))</f>
        <v>The Pas</v>
      </c>
      <c r="E35" s="588">
        <f t="shared" si="21"/>
        <v>0</v>
      </c>
      <c r="F35" s="587">
        <f t="shared" si="22"/>
        <v>0</v>
      </c>
      <c r="G35" s="587">
        <f t="shared" si="23"/>
        <v>0</v>
      </c>
      <c r="H35" s="587">
        <f t="shared" si="24"/>
        <v>0</v>
      </c>
      <c r="I35" s="587">
        <f t="shared" si="25"/>
        <v>0</v>
      </c>
      <c r="J35" s="587">
        <f t="shared" si="26"/>
        <v>0</v>
      </c>
      <c r="K35" s="587">
        <f t="shared" si="27"/>
        <v>0</v>
      </c>
      <c r="L35" s="587">
        <f t="shared" si="28"/>
        <v>0</v>
      </c>
      <c r="M35" s="587">
        <f t="shared" si="29"/>
        <v>99</v>
      </c>
      <c r="N35" s="587">
        <f t="shared" si="30"/>
        <v>110</v>
      </c>
      <c r="O35" s="587">
        <f t="shared" si="31"/>
        <v>108</v>
      </c>
      <c r="P35" s="587">
        <f t="shared" si="32"/>
        <v>0</v>
      </c>
      <c r="Q35" s="587">
        <f t="shared" si="33"/>
        <v>0</v>
      </c>
      <c r="R35" s="587">
        <f t="shared" si="34"/>
        <v>0</v>
      </c>
      <c r="S35" s="587">
        <f t="shared" si="35"/>
        <v>0</v>
      </c>
      <c r="T35" s="97">
        <f t="shared" si="36"/>
        <v>317</v>
      </c>
    </row>
    <row r="36" spans="1:20" ht="20.05" customHeight="1" x14ac:dyDescent="0.25">
      <c r="A36" s="594"/>
      <c r="B36" s="604"/>
      <c r="C36" s="127" t="s">
        <v>261</v>
      </c>
      <c r="D36" s="127" t="str">
        <f>CONCATENATE(VLOOKUP(A35,DIVISIONS,19)," SCHOOLS")</f>
        <v>5 SCHOOLS</v>
      </c>
      <c r="E36" s="95">
        <f>SUM(E31:E35)</f>
        <v>0</v>
      </c>
      <c r="F36" s="95">
        <f t="shared" ref="F36:T36" si="38">SUM(F31:F35)</f>
        <v>0</v>
      </c>
      <c r="G36" s="95">
        <f t="shared" si="38"/>
        <v>103</v>
      </c>
      <c r="H36" s="95">
        <f t="shared" si="38"/>
        <v>97</v>
      </c>
      <c r="I36" s="95">
        <f t="shared" si="38"/>
        <v>116</v>
      </c>
      <c r="J36" s="95">
        <f t="shared" si="38"/>
        <v>80</v>
      </c>
      <c r="K36" s="95">
        <f t="shared" si="38"/>
        <v>127</v>
      </c>
      <c r="L36" s="95">
        <f t="shared" si="38"/>
        <v>103</v>
      </c>
      <c r="M36" s="95">
        <f t="shared" si="38"/>
        <v>99</v>
      </c>
      <c r="N36" s="95">
        <f t="shared" si="38"/>
        <v>114</v>
      </c>
      <c r="O36" s="95">
        <f t="shared" si="38"/>
        <v>115</v>
      </c>
      <c r="P36" s="95">
        <f t="shared" si="38"/>
        <v>114</v>
      </c>
      <c r="Q36" s="95">
        <f t="shared" si="38"/>
        <v>110</v>
      </c>
      <c r="R36" s="95">
        <f t="shared" si="38"/>
        <v>111</v>
      </c>
      <c r="S36" s="95">
        <f t="shared" si="38"/>
        <v>155</v>
      </c>
      <c r="T36" s="95">
        <f t="shared" si="38"/>
        <v>1444</v>
      </c>
    </row>
    <row r="37" spans="1:20" ht="20.05" customHeight="1" x14ac:dyDescent="0.25">
      <c r="A37" s="594"/>
      <c r="B37" s="604"/>
      <c r="C37" s="146" t="s">
        <v>276</v>
      </c>
      <c r="D37" s="23"/>
      <c r="E37" s="110"/>
      <c r="F37" s="110"/>
      <c r="G37" s="110"/>
      <c r="H37" s="110"/>
      <c r="I37" s="110"/>
      <c r="J37" s="110"/>
      <c r="K37" s="110"/>
      <c r="L37" s="110"/>
      <c r="M37" s="110"/>
      <c r="N37" s="110"/>
      <c r="O37" s="110"/>
      <c r="P37" s="110"/>
      <c r="Q37" s="110"/>
      <c r="R37" s="110"/>
      <c r="S37" s="110"/>
      <c r="T37" s="110"/>
    </row>
    <row r="38" spans="1:20" ht="20.05" customHeight="1" x14ac:dyDescent="0.25">
      <c r="A38" s="575"/>
      <c r="B38" s="576"/>
      <c r="C38" s="575"/>
      <c r="D38" s="575"/>
      <c r="E38" s="575"/>
      <c r="F38" s="575"/>
      <c r="G38" s="575"/>
      <c r="H38" s="575"/>
      <c r="I38" s="575"/>
      <c r="J38" s="575"/>
      <c r="K38" s="575"/>
      <c r="L38" s="575"/>
      <c r="M38" s="575"/>
      <c r="N38" s="575"/>
      <c r="O38" s="575"/>
      <c r="P38" s="575"/>
      <c r="Q38" s="575"/>
      <c r="R38" s="575"/>
      <c r="S38" s="575"/>
    </row>
    <row r="39" spans="1:20" ht="20.05" customHeight="1" x14ac:dyDescent="0.25">
      <c r="A39" s="575"/>
      <c r="B39" s="576"/>
      <c r="C39" s="575"/>
      <c r="D39" s="575"/>
      <c r="E39" s="575"/>
      <c r="F39" s="575"/>
      <c r="G39" s="575"/>
      <c r="H39" s="575"/>
      <c r="I39" s="575"/>
      <c r="J39" s="575"/>
      <c r="K39" s="575"/>
      <c r="L39" s="575"/>
      <c r="M39" s="575"/>
      <c r="N39" s="575"/>
      <c r="O39" s="575"/>
      <c r="P39" s="575"/>
      <c r="Q39" s="575"/>
      <c r="R39" s="575"/>
      <c r="S39" s="575"/>
    </row>
    <row r="40" spans="1:20" ht="20.05" customHeight="1" x14ac:dyDescent="0.25">
      <c r="A40" s="575"/>
      <c r="B40" s="576"/>
      <c r="C40" s="575"/>
      <c r="D40" s="575"/>
      <c r="E40" s="575"/>
      <c r="F40" s="575"/>
      <c r="G40" s="575"/>
      <c r="H40" s="575"/>
      <c r="I40" s="575"/>
      <c r="J40" s="575"/>
      <c r="K40" s="575"/>
      <c r="L40" s="575"/>
      <c r="M40" s="575"/>
      <c r="N40" s="575"/>
      <c r="O40" s="575"/>
      <c r="P40" s="575"/>
      <c r="Q40" s="575"/>
      <c r="R40" s="575"/>
      <c r="S40" s="575"/>
    </row>
    <row r="41" spans="1:20" ht="20.05" customHeight="1" x14ac:dyDescent="0.25">
      <c r="A41" s="575"/>
      <c r="B41" s="576"/>
      <c r="C41" s="575"/>
      <c r="D41" s="575"/>
      <c r="E41" s="575"/>
      <c r="F41" s="575"/>
      <c r="G41" s="575"/>
      <c r="H41" s="575"/>
      <c r="I41" s="575"/>
      <c r="J41" s="575"/>
      <c r="K41" s="575"/>
      <c r="L41" s="575"/>
      <c r="M41" s="575"/>
      <c r="N41" s="575"/>
      <c r="O41" s="575"/>
      <c r="P41" s="575"/>
      <c r="Q41" s="575"/>
      <c r="R41" s="575"/>
      <c r="S41" s="575"/>
    </row>
    <row r="42" spans="1:20" ht="20.05" customHeight="1" x14ac:dyDescent="0.25">
      <c r="A42" s="575"/>
      <c r="B42" s="576"/>
      <c r="C42" s="575"/>
      <c r="D42" s="575"/>
      <c r="E42" s="575"/>
      <c r="F42" s="575"/>
      <c r="G42" s="575"/>
      <c r="H42" s="575"/>
      <c r="I42" s="575"/>
      <c r="J42" s="575"/>
      <c r="K42" s="575"/>
      <c r="L42" s="575"/>
      <c r="M42" s="575"/>
      <c r="N42" s="575"/>
      <c r="O42" s="575"/>
      <c r="P42" s="575"/>
      <c r="Q42" s="575"/>
      <c r="R42" s="575"/>
      <c r="S42" s="575"/>
    </row>
    <row r="43" spans="1:20" ht="20.05" customHeight="1" x14ac:dyDescent="0.25">
      <c r="A43" s="575"/>
      <c r="B43" s="576"/>
      <c r="C43" s="575"/>
      <c r="D43" s="575"/>
      <c r="E43" s="575"/>
      <c r="F43" s="575"/>
      <c r="G43" s="575"/>
      <c r="H43" s="575"/>
      <c r="I43" s="575"/>
      <c r="J43" s="575"/>
      <c r="K43" s="575"/>
      <c r="L43" s="575"/>
      <c r="M43" s="575"/>
      <c r="N43" s="575"/>
      <c r="O43" s="575"/>
      <c r="P43" s="575"/>
      <c r="Q43" s="575"/>
      <c r="R43" s="575"/>
      <c r="S43" s="575"/>
    </row>
    <row r="44" spans="1:20" ht="20.05" customHeight="1" x14ac:dyDescent="0.25">
      <c r="A44" s="575"/>
      <c r="B44" s="576"/>
      <c r="C44" s="575"/>
      <c r="D44" s="575"/>
      <c r="E44" s="575"/>
      <c r="F44" s="575"/>
      <c r="G44" s="575"/>
      <c r="H44" s="575"/>
      <c r="I44" s="575"/>
      <c r="J44" s="575"/>
      <c r="K44" s="575"/>
      <c r="L44" s="575"/>
      <c r="M44" s="575"/>
      <c r="N44" s="575"/>
      <c r="O44" s="575"/>
      <c r="P44" s="575"/>
      <c r="Q44" s="575"/>
      <c r="R44" s="575"/>
      <c r="S44" s="575"/>
    </row>
    <row r="45" spans="1:20" ht="20.05" customHeight="1" x14ac:dyDescent="0.25">
      <c r="A45" s="575"/>
      <c r="B45" s="576"/>
      <c r="C45" s="575"/>
      <c r="D45" s="575"/>
      <c r="E45" s="575"/>
      <c r="F45" s="575"/>
      <c r="G45" s="575"/>
      <c r="H45" s="575"/>
      <c r="I45" s="575"/>
      <c r="J45" s="575"/>
      <c r="K45" s="575"/>
      <c r="L45" s="575"/>
      <c r="M45" s="575"/>
      <c r="N45" s="575"/>
      <c r="O45" s="575"/>
      <c r="P45" s="575"/>
      <c r="Q45" s="575"/>
      <c r="R45" s="575"/>
      <c r="S45" s="575"/>
    </row>
    <row r="46" spans="1:20" ht="20.05" customHeight="1" x14ac:dyDescent="0.25">
      <c r="A46" s="575"/>
      <c r="B46" s="576"/>
      <c r="C46" s="575"/>
      <c r="D46" s="575"/>
      <c r="E46" s="575"/>
      <c r="F46" s="575"/>
      <c r="G46" s="575"/>
      <c r="H46" s="575"/>
      <c r="I46" s="575"/>
      <c r="J46" s="575"/>
      <c r="K46" s="575"/>
      <c r="L46" s="575"/>
      <c r="M46" s="575"/>
      <c r="N46" s="575"/>
      <c r="O46" s="575"/>
      <c r="P46" s="575"/>
      <c r="Q46" s="575"/>
      <c r="R46" s="575"/>
      <c r="S46" s="575"/>
    </row>
    <row r="47" spans="1:20" ht="20.05" customHeight="1" x14ac:dyDescent="0.25">
      <c r="A47" s="575"/>
      <c r="B47" s="576"/>
      <c r="C47" s="575"/>
      <c r="D47" s="575"/>
      <c r="E47" s="575"/>
      <c r="F47" s="575"/>
      <c r="G47" s="575"/>
      <c r="H47" s="575"/>
      <c r="I47" s="575"/>
      <c r="J47" s="575"/>
      <c r="K47" s="575"/>
      <c r="L47" s="575"/>
      <c r="M47" s="575"/>
      <c r="N47" s="575"/>
      <c r="O47" s="575"/>
      <c r="P47" s="575"/>
      <c r="Q47" s="575"/>
      <c r="R47" s="575"/>
      <c r="S47" s="575"/>
    </row>
    <row r="48" spans="1:20" ht="20.05" customHeight="1" x14ac:dyDescent="0.25">
      <c r="A48" s="575"/>
      <c r="B48" s="576"/>
      <c r="C48" s="575"/>
      <c r="D48" s="575"/>
      <c r="E48" s="575"/>
      <c r="F48" s="575"/>
      <c r="G48" s="575"/>
      <c r="H48" s="575"/>
      <c r="I48" s="575"/>
      <c r="J48" s="575"/>
      <c r="K48" s="575"/>
      <c r="L48" s="575"/>
      <c r="M48" s="575"/>
      <c r="N48" s="575"/>
      <c r="O48" s="575"/>
      <c r="P48" s="575"/>
      <c r="Q48" s="575"/>
      <c r="R48" s="575"/>
      <c r="S48" s="575"/>
    </row>
    <row r="49" ht="20.05" customHeight="1" x14ac:dyDescent="0.25"/>
    <row r="50" ht="20.05" customHeight="1" x14ac:dyDescent="0.25"/>
    <row r="51" ht="20.05" customHeight="1" x14ac:dyDescent="0.25"/>
    <row r="52" ht="20.05" customHeight="1" x14ac:dyDescent="0.25"/>
    <row r="53" ht="20.05" customHeight="1" x14ac:dyDescent="0.25"/>
    <row r="54" ht="20.05" customHeight="1" x14ac:dyDescent="0.25"/>
    <row r="55" ht="20.05" customHeight="1" x14ac:dyDescent="0.25"/>
    <row r="56" ht="20.05" customHeight="1" x14ac:dyDescent="0.25"/>
    <row r="57" ht="20.05" customHeight="1" x14ac:dyDescent="0.25"/>
    <row r="58" ht="20.05" customHeight="1" x14ac:dyDescent="0.25"/>
    <row r="59" ht="20.05" customHeight="1" x14ac:dyDescent="0.25"/>
    <row r="60" ht="20.05" customHeight="1" x14ac:dyDescent="0.25"/>
    <row r="61" ht="20.05" customHeight="1" x14ac:dyDescent="0.25"/>
    <row r="62" ht="20.05" customHeight="1" x14ac:dyDescent="0.25"/>
    <row r="63" ht="20.05" customHeight="1" x14ac:dyDescent="0.25"/>
    <row r="64" ht="20.05" customHeight="1" x14ac:dyDescent="0.25"/>
    <row r="65" ht="20.05" customHeight="1" x14ac:dyDescent="0.25"/>
    <row r="66" ht="20.05" customHeight="1" x14ac:dyDescent="0.25"/>
    <row r="67" ht="20.05" customHeight="1" x14ac:dyDescent="0.25"/>
    <row r="68" ht="20.05" customHeight="1" x14ac:dyDescent="0.25"/>
    <row r="69" ht="20.05" customHeight="1" x14ac:dyDescent="0.25"/>
    <row r="70" ht="20.05" customHeight="1" x14ac:dyDescent="0.25"/>
    <row r="71" ht="20.05" customHeight="1" x14ac:dyDescent="0.25"/>
    <row r="72" ht="20.05" customHeight="1" x14ac:dyDescent="0.25"/>
    <row r="73" ht="20.05" customHeight="1" x14ac:dyDescent="0.25"/>
    <row r="74" ht="20.05" customHeight="1" x14ac:dyDescent="0.25"/>
    <row r="75" ht="20.05" customHeight="1" x14ac:dyDescent="0.25"/>
    <row r="76" ht="20.05" customHeight="1" x14ac:dyDescent="0.25"/>
    <row r="77" ht="20.05" customHeight="1" x14ac:dyDescent="0.25"/>
    <row r="78" ht="20.05" customHeight="1" x14ac:dyDescent="0.25"/>
    <row r="79" ht="20.05" customHeight="1" x14ac:dyDescent="0.25"/>
    <row r="80" ht="20.05" customHeight="1" x14ac:dyDescent="0.25"/>
    <row r="81" ht="20.05" customHeight="1" x14ac:dyDescent="0.25"/>
    <row r="82" ht="20.05" customHeight="1" x14ac:dyDescent="0.25"/>
    <row r="83" ht="20.05" customHeight="1" x14ac:dyDescent="0.25"/>
    <row r="84" ht="20.05" customHeight="1" x14ac:dyDescent="0.25"/>
    <row r="85" ht="20.05" customHeight="1" x14ac:dyDescent="0.25"/>
    <row r="86" ht="20.05" customHeight="1" x14ac:dyDescent="0.25"/>
    <row r="87" ht="20.05" customHeight="1" x14ac:dyDescent="0.25"/>
    <row r="88" ht="20.05" customHeight="1" x14ac:dyDescent="0.25"/>
    <row r="89" ht="20.05" customHeight="1" x14ac:dyDescent="0.25"/>
    <row r="90" ht="20.05" customHeight="1" x14ac:dyDescent="0.25"/>
    <row r="91" ht="20.05" customHeight="1" x14ac:dyDescent="0.25"/>
    <row r="92" ht="20.05" customHeight="1" x14ac:dyDescent="0.25"/>
    <row r="93" ht="20.05" customHeight="1" x14ac:dyDescent="0.25"/>
    <row r="94" ht="20.05" customHeight="1" x14ac:dyDescent="0.25"/>
    <row r="95" ht="20.05" customHeight="1" x14ac:dyDescent="0.25"/>
    <row r="96" ht="20.05" customHeight="1" x14ac:dyDescent="0.25"/>
    <row r="97" ht="20.05" customHeight="1" x14ac:dyDescent="0.25"/>
    <row r="98" ht="20.05" customHeight="1" x14ac:dyDescent="0.25"/>
    <row r="99" ht="20.05" customHeight="1" x14ac:dyDescent="0.25"/>
    <row r="100" ht="20.05" customHeight="1" x14ac:dyDescent="0.25"/>
    <row r="101" ht="20.05" customHeight="1" x14ac:dyDescent="0.25"/>
    <row r="102" ht="20.05" customHeight="1" x14ac:dyDescent="0.25"/>
    <row r="103" ht="20.05" customHeight="1" x14ac:dyDescent="0.25"/>
    <row r="104" ht="20.05" customHeight="1" x14ac:dyDescent="0.25"/>
    <row r="105" ht="20.05" customHeight="1" x14ac:dyDescent="0.25"/>
    <row r="106" ht="20.05" customHeight="1" x14ac:dyDescent="0.25"/>
    <row r="107" ht="20.05" customHeight="1" x14ac:dyDescent="0.25"/>
    <row r="108" ht="20.05" customHeight="1" x14ac:dyDescent="0.25"/>
    <row r="109" ht="20.05" customHeight="1" x14ac:dyDescent="0.25"/>
    <row r="110" ht="20.05" customHeight="1" x14ac:dyDescent="0.25"/>
    <row r="111" ht="20.05" customHeight="1" x14ac:dyDescent="0.25"/>
    <row r="112" ht="20.05" customHeight="1" x14ac:dyDescent="0.25"/>
    <row r="113" ht="20.05" customHeight="1" x14ac:dyDescent="0.25"/>
    <row r="114" ht="20.05" customHeight="1" x14ac:dyDescent="0.25"/>
  </sheetData>
  <mergeCells count="4">
    <mergeCell ref="C4:T4"/>
    <mergeCell ref="C29:T29"/>
    <mergeCell ref="C1:T1"/>
    <mergeCell ref="C2:T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Narrow,Regular"&amp;12- 14 -</oddFooter>
  </headerFooter>
  <colBreaks count="1" manualBreakCount="1">
    <brk id="2" min="2" max="836"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tabColor rgb="FFE2FBFE"/>
    <pageSetUpPr autoPageBreaks="0"/>
  </sheetPr>
  <dimension ref="A1:V36"/>
  <sheetViews>
    <sheetView showGridLines="0" showZeros="0" topLeftCell="C1" zoomScale="82" zoomScaleNormal="82" workbookViewId="0">
      <selection sqref="A1:B1"/>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149</v>
      </c>
      <c r="B4" s="604"/>
      <c r="C4" s="771" t="str">
        <f>CONCATENATE(" ",UPPER(VLOOKUP(A4,DIVISIONS,2))," SCHOOL DIVISION")</f>
        <v xml:space="preserve"> LAKESHORE SCHOOL DIVISION</v>
      </c>
      <c r="D4" s="772"/>
      <c r="E4" s="772"/>
      <c r="F4" s="772"/>
      <c r="G4" s="772"/>
      <c r="H4" s="772"/>
      <c r="I4" s="772"/>
      <c r="J4" s="772"/>
      <c r="K4" s="772"/>
      <c r="L4" s="772"/>
      <c r="M4" s="772"/>
      <c r="N4" s="772"/>
      <c r="O4" s="772"/>
      <c r="P4" s="772"/>
      <c r="Q4" s="772"/>
      <c r="R4" s="772"/>
      <c r="S4" s="772"/>
      <c r="T4" s="773"/>
      <c r="U4" s="575"/>
      <c r="V4" s="575"/>
    </row>
    <row r="5" spans="1:22" ht="18.7"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20.05" customHeight="1" x14ac:dyDescent="0.25">
      <c r="A6" s="594">
        <v>149</v>
      </c>
      <c r="B6" s="598">
        <v>1816</v>
      </c>
      <c r="C6" s="84" t="str">
        <f t="shared" ref="C6:C34" si="0">VLOOKUP(B6,Schools,2)</f>
        <v xml:space="preserve"> Alf Cuthbert School</v>
      </c>
      <c r="D6" s="600" t="str">
        <f t="shared" ref="D6:D15" si="1">IF(VLOOKUP($B6,TYPE,3)=5,CONCATENATE(VLOOKUP($B6,PublicAdd,6)," ¹"),VLOOKUP($B6,PublicAdd,6))</f>
        <v>Moosehorn</v>
      </c>
      <c r="E6" s="587">
        <f t="shared" ref="E6:E34" si="2">IF($B6="","",VLOOKUP($B6,Schools,22))</f>
        <v>0</v>
      </c>
      <c r="F6" s="587">
        <f t="shared" ref="F6:F34" si="3">IF($B6="","",VLOOKUP($B6,Schools,5))</f>
        <v>0</v>
      </c>
      <c r="G6" s="587">
        <f t="shared" ref="G6:G34" si="4">IF($B6="","",VLOOKUP($B6,Schools,6))</f>
        <v>7</v>
      </c>
      <c r="H6" s="587">
        <f t="shared" ref="H6:H34" si="5">IF($B6="","",VLOOKUP($B6,Schools,7))</f>
        <v>9</v>
      </c>
      <c r="I6" s="587">
        <f t="shared" ref="I6:I34" si="6">IF($B6="","",VLOOKUP($B6,Schools,8))</f>
        <v>5</v>
      </c>
      <c r="J6" s="587">
        <f t="shared" ref="J6:J34" si="7">IF($B6="","",VLOOKUP($B6,Schools,9))</f>
        <v>9</v>
      </c>
      <c r="K6" s="587">
        <f t="shared" ref="K6:K34" si="8">IF($B6="","",VLOOKUP($B6,Schools,10))</f>
        <v>7</v>
      </c>
      <c r="L6" s="587">
        <f t="shared" ref="L6:L34" si="9">IF($B6="","",VLOOKUP($B6,Schools,11))</f>
        <v>12</v>
      </c>
      <c r="M6" s="587">
        <f t="shared" ref="M6:M34" si="10">IF($B6="","",VLOOKUP($B6,Schools,12))</f>
        <v>9</v>
      </c>
      <c r="N6" s="587">
        <f t="shared" ref="N6:N34" si="11">IF($B6="","",VLOOKUP($B6,Schools,13))</f>
        <v>11</v>
      </c>
      <c r="O6" s="587">
        <f t="shared" ref="O6:O34" si="12">IF($B6="","",VLOOKUP($B6,Schools,14))</f>
        <v>9</v>
      </c>
      <c r="P6" s="587">
        <f t="shared" ref="P6:P34" si="13">IF($B6="","",VLOOKUP($B6,Schools,15))</f>
        <v>0</v>
      </c>
      <c r="Q6" s="587">
        <f t="shared" ref="Q6:Q34" si="14">IF($B6="","",VLOOKUP($B6,Schools,16))</f>
        <v>0</v>
      </c>
      <c r="R6" s="587">
        <f t="shared" ref="R6:R34" si="15">IF($B6="","",VLOOKUP($B6,Schools,17))</f>
        <v>0</v>
      </c>
      <c r="S6" s="587">
        <f t="shared" ref="S6:S34" si="16">IF($B6="","",VLOOKUP($B6,Schools,18))</f>
        <v>0</v>
      </c>
      <c r="T6" s="97">
        <f t="shared" ref="T6:T34" si="17">SUM(E6:S6)</f>
        <v>78</v>
      </c>
      <c r="U6" s="575"/>
      <c r="V6" s="575"/>
    </row>
    <row r="7" spans="1:22" ht="20.05" customHeight="1" x14ac:dyDescent="0.25">
      <c r="A7" s="594">
        <v>149</v>
      </c>
      <c r="B7" s="598">
        <v>1090</v>
      </c>
      <c r="C7" s="84" t="str">
        <f t="shared" si="0"/>
        <v xml:space="preserve"> Ashern Central School</v>
      </c>
      <c r="D7" s="600" t="str">
        <f t="shared" si="1"/>
        <v>Ashern</v>
      </c>
      <c r="E7" s="587">
        <f t="shared" si="2"/>
        <v>0</v>
      </c>
      <c r="F7" s="587">
        <f t="shared" si="3"/>
        <v>0</v>
      </c>
      <c r="G7" s="587">
        <f t="shared" si="4"/>
        <v>0</v>
      </c>
      <c r="H7" s="587">
        <f t="shared" si="5"/>
        <v>0</v>
      </c>
      <c r="I7" s="587">
        <f t="shared" si="6"/>
        <v>0</v>
      </c>
      <c r="J7" s="587">
        <f t="shared" si="7"/>
        <v>0</v>
      </c>
      <c r="K7" s="587">
        <f t="shared" si="8"/>
        <v>0</v>
      </c>
      <c r="L7" s="587">
        <f t="shared" si="9"/>
        <v>15</v>
      </c>
      <c r="M7" s="587">
        <f t="shared" si="10"/>
        <v>16</v>
      </c>
      <c r="N7" s="587">
        <f t="shared" si="11"/>
        <v>16</v>
      </c>
      <c r="O7" s="587">
        <f t="shared" si="12"/>
        <v>15</v>
      </c>
      <c r="P7" s="587">
        <f t="shared" si="13"/>
        <v>27</v>
      </c>
      <c r="Q7" s="587">
        <f t="shared" si="14"/>
        <v>29</v>
      </c>
      <c r="R7" s="587">
        <f t="shared" si="15"/>
        <v>35</v>
      </c>
      <c r="S7" s="587">
        <f t="shared" si="16"/>
        <v>29</v>
      </c>
      <c r="T7" s="97">
        <f t="shared" si="17"/>
        <v>182</v>
      </c>
      <c r="U7" s="575"/>
      <c r="V7" s="575"/>
    </row>
    <row r="8" spans="1:22" ht="20.05" customHeight="1" x14ac:dyDescent="0.25">
      <c r="A8" s="594">
        <v>149</v>
      </c>
      <c r="B8" s="598">
        <v>2116</v>
      </c>
      <c r="C8" s="84" t="str">
        <f t="shared" si="0"/>
        <v xml:space="preserve"> Ashern Early Years School</v>
      </c>
      <c r="D8" s="600" t="str">
        <f t="shared" si="1"/>
        <v>Ashern</v>
      </c>
      <c r="E8" s="587">
        <f t="shared" si="2"/>
        <v>0</v>
      </c>
      <c r="F8" s="587">
        <f t="shared" si="3"/>
        <v>0</v>
      </c>
      <c r="G8" s="587">
        <f t="shared" si="4"/>
        <v>13</v>
      </c>
      <c r="H8" s="587">
        <f t="shared" si="5"/>
        <v>15</v>
      </c>
      <c r="I8" s="587">
        <f t="shared" si="6"/>
        <v>16</v>
      </c>
      <c r="J8" s="587">
        <f t="shared" si="7"/>
        <v>18</v>
      </c>
      <c r="K8" s="587">
        <f t="shared" si="8"/>
        <v>21</v>
      </c>
      <c r="L8" s="587">
        <f t="shared" si="9"/>
        <v>0</v>
      </c>
      <c r="M8" s="587">
        <f t="shared" si="10"/>
        <v>0</v>
      </c>
      <c r="N8" s="587">
        <f t="shared" si="11"/>
        <v>0</v>
      </c>
      <c r="O8" s="587">
        <f t="shared" si="12"/>
        <v>0</v>
      </c>
      <c r="P8" s="587">
        <f t="shared" si="13"/>
        <v>0</v>
      </c>
      <c r="Q8" s="587">
        <f t="shared" si="14"/>
        <v>0</v>
      </c>
      <c r="R8" s="587">
        <f t="shared" si="15"/>
        <v>0</v>
      </c>
      <c r="S8" s="587">
        <f t="shared" si="16"/>
        <v>0</v>
      </c>
      <c r="T8" s="97">
        <f t="shared" si="17"/>
        <v>83</v>
      </c>
      <c r="U8" s="575"/>
      <c r="V8" s="575"/>
    </row>
    <row r="9" spans="1:22" ht="20.05" customHeight="1" x14ac:dyDescent="0.25">
      <c r="A9" s="594">
        <v>149</v>
      </c>
      <c r="B9" s="598">
        <v>1123</v>
      </c>
      <c r="C9" s="84" t="str">
        <f t="shared" si="0"/>
        <v xml:space="preserve"> Broad Valley Colony School</v>
      </c>
      <c r="D9" s="600" t="str">
        <f t="shared" si="1"/>
        <v>Poplarfield ¹</v>
      </c>
      <c r="E9" s="587">
        <f t="shared" si="2"/>
        <v>0</v>
      </c>
      <c r="F9" s="587">
        <f t="shared" si="3"/>
        <v>0</v>
      </c>
      <c r="G9" s="587">
        <f t="shared" si="4"/>
        <v>4</v>
      </c>
      <c r="H9" s="587">
        <f t="shared" si="5"/>
        <v>2</v>
      </c>
      <c r="I9" s="587">
        <f t="shared" si="6"/>
        <v>3</v>
      </c>
      <c r="J9" s="587">
        <f t="shared" si="7"/>
        <v>4</v>
      </c>
      <c r="K9" s="587">
        <f t="shared" si="8"/>
        <v>3</v>
      </c>
      <c r="L9" s="587">
        <f t="shared" si="9"/>
        <v>7</v>
      </c>
      <c r="M9" s="587">
        <f t="shared" si="10"/>
        <v>3</v>
      </c>
      <c r="N9" s="587">
        <f t="shared" si="11"/>
        <v>4</v>
      </c>
      <c r="O9" s="587">
        <f t="shared" si="12"/>
        <v>1</v>
      </c>
      <c r="P9" s="587">
        <f t="shared" si="13"/>
        <v>5</v>
      </c>
      <c r="Q9" s="587">
        <f t="shared" si="14"/>
        <v>2</v>
      </c>
      <c r="R9" s="587">
        <f t="shared" si="15"/>
        <v>2</v>
      </c>
      <c r="S9" s="587">
        <f t="shared" si="16"/>
        <v>0</v>
      </c>
      <c r="T9" s="97">
        <f t="shared" si="17"/>
        <v>40</v>
      </c>
      <c r="U9" s="575"/>
      <c r="V9" s="575"/>
    </row>
    <row r="10" spans="1:22" ht="20.05" customHeight="1" x14ac:dyDescent="0.25">
      <c r="A10" s="594">
        <v>149</v>
      </c>
      <c r="B10" s="598">
        <v>1116</v>
      </c>
      <c r="C10" s="84" t="str">
        <f t="shared" si="0"/>
        <v xml:space="preserve"> Eriksdale School</v>
      </c>
      <c r="D10" s="600" t="str">
        <f t="shared" si="1"/>
        <v>Eriksdale</v>
      </c>
      <c r="E10" s="587">
        <f t="shared" si="2"/>
        <v>0</v>
      </c>
      <c r="F10" s="587">
        <f t="shared" si="3"/>
        <v>0</v>
      </c>
      <c r="G10" s="587">
        <f t="shared" si="4"/>
        <v>6</v>
      </c>
      <c r="H10" s="587">
        <f t="shared" si="5"/>
        <v>7</v>
      </c>
      <c r="I10" s="587">
        <f t="shared" si="6"/>
        <v>6</v>
      </c>
      <c r="J10" s="587">
        <f t="shared" si="7"/>
        <v>11</v>
      </c>
      <c r="K10" s="587">
        <f t="shared" si="8"/>
        <v>5</v>
      </c>
      <c r="L10" s="587">
        <f t="shared" si="9"/>
        <v>23</v>
      </c>
      <c r="M10" s="587">
        <f t="shared" si="10"/>
        <v>27</v>
      </c>
      <c r="N10" s="587">
        <f t="shared" si="11"/>
        <v>26</v>
      </c>
      <c r="O10" s="587">
        <f t="shared" si="12"/>
        <v>19</v>
      </c>
      <c r="P10" s="587">
        <f t="shared" si="13"/>
        <v>0</v>
      </c>
      <c r="Q10" s="587">
        <f t="shared" si="14"/>
        <v>0</v>
      </c>
      <c r="R10" s="587">
        <f t="shared" si="15"/>
        <v>0</v>
      </c>
      <c r="S10" s="587">
        <f t="shared" si="16"/>
        <v>0</v>
      </c>
      <c r="T10" s="97">
        <f t="shared" si="17"/>
        <v>130</v>
      </c>
      <c r="U10" s="575"/>
      <c r="V10" s="575"/>
    </row>
    <row r="11" spans="1:22" ht="20.05" customHeight="1" x14ac:dyDescent="0.25">
      <c r="A11" s="594">
        <v>149</v>
      </c>
      <c r="B11" s="598">
        <v>1765</v>
      </c>
      <c r="C11" s="84" t="str">
        <f t="shared" si="0"/>
        <v xml:space="preserve"> Fisher Branch Collegiate</v>
      </c>
      <c r="D11" s="600" t="str">
        <f t="shared" si="1"/>
        <v>Fisher Branch</v>
      </c>
      <c r="E11" s="587">
        <f t="shared" si="2"/>
        <v>0</v>
      </c>
      <c r="F11" s="587">
        <f t="shared" si="3"/>
        <v>0</v>
      </c>
      <c r="G11" s="587">
        <f t="shared" si="4"/>
        <v>0</v>
      </c>
      <c r="H11" s="587">
        <f t="shared" si="5"/>
        <v>0</v>
      </c>
      <c r="I11" s="587">
        <f t="shared" si="6"/>
        <v>0</v>
      </c>
      <c r="J11" s="587">
        <f t="shared" si="7"/>
        <v>0</v>
      </c>
      <c r="K11" s="587">
        <f t="shared" si="8"/>
        <v>0</v>
      </c>
      <c r="L11" s="587">
        <f t="shared" si="9"/>
        <v>27</v>
      </c>
      <c r="M11" s="587">
        <f t="shared" si="10"/>
        <v>15</v>
      </c>
      <c r="N11" s="587">
        <f t="shared" si="11"/>
        <v>22</v>
      </c>
      <c r="O11" s="587">
        <f t="shared" si="12"/>
        <v>12</v>
      </c>
      <c r="P11" s="587">
        <f t="shared" si="13"/>
        <v>24</v>
      </c>
      <c r="Q11" s="587">
        <f t="shared" si="14"/>
        <v>21</v>
      </c>
      <c r="R11" s="587">
        <f t="shared" si="15"/>
        <v>15</v>
      </c>
      <c r="S11" s="587">
        <f t="shared" si="16"/>
        <v>23</v>
      </c>
      <c r="T11" s="97">
        <f t="shared" si="17"/>
        <v>159</v>
      </c>
      <c r="U11" s="575"/>
      <c r="V11" s="575"/>
    </row>
    <row r="12" spans="1:22" ht="20.05" customHeight="1" x14ac:dyDescent="0.25">
      <c r="A12" s="594">
        <v>149</v>
      </c>
      <c r="B12" s="598">
        <v>1424</v>
      </c>
      <c r="C12" s="84" t="str">
        <f t="shared" si="0"/>
        <v xml:space="preserve"> Fisher Branch Early Years School</v>
      </c>
      <c r="D12" s="600" t="str">
        <f t="shared" si="1"/>
        <v>Fisher Branch</v>
      </c>
      <c r="E12" s="587">
        <f t="shared" si="2"/>
        <v>0</v>
      </c>
      <c r="F12" s="587">
        <f t="shared" si="3"/>
        <v>0</v>
      </c>
      <c r="G12" s="587">
        <f t="shared" si="4"/>
        <v>11</v>
      </c>
      <c r="H12" s="587">
        <f t="shared" si="5"/>
        <v>17</v>
      </c>
      <c r="I12" s="587">
        <f t="shared" si="6"/>
        <v>20</v>
      </c>
      <c r="J12" s="587">
        <f t="shared" si="7"/>
        <v>32</v>
      </c>
      <c r="K12" s="587">
        <f t="shared" si="8"/>
        <v>19</v>
      </c>
      <c r="L12" s="587">
        <f t="shared" si="9"/>
        <v>0</v>
      </c>
      <c r="M12" s="587">
        <f t="shared" si="10"/>
        <v>0</v>
      </c>
      <c r="N12" s="587">
        <f t="shared" si="11"/>
        <v>0</v>
      </c>
      <c r="O12" s="587">
        <f t="shared" si="12"/>
        <v>0</v>
      </c>
      <c r="P12" s="587">
        <f t="shared" si="13"/>
        <v>0</v>
      </c>
      <c r="Q12" s="587">
        <f t="shared" si="14"/>
        <v>0</v>
      </c>
      <c r="R12" s="587">
        <f t="shared" si="15"/>
        <v>0</v>
      </c>
      <c r="S12" s="587">
        <f t="shared" si="16"/>
        <v>0</v>
      </c>
      <c r="T12" s="97">
        <f t="shared" si="17"/>
        <v>99</v>
      </c>
      <c r="U12" s="575"/>
      <c r="V12" s="575"/>
    </row>
    <row r="13" spans="1:22" ht="20.05" customHeight="1" x14ac:dyDescent="0.25">
      <c r="A13" s="594">
        <v>149</v>
      </c>
      <c r="B13" s="598">
        <v>1612</v>
      </c>
      <c r="C13" s="84" t="str">
        <f t="shared" si="0"/>
        <v xml:space="preserve"> Inwood School</v>
      </c>
      <c r="D13" s="600" t="str">
        <f t="shared" si="1"/>
        <v>Inwood</v>
      </c>
      <c r="E13" s="587">
        <f t="shared" si="2"/>
        <v>0</v>
      </c>
      <c r="F13" s="587">
        <f t="shared" si="3"/>
        <v>0</v>
      </c>
      <c r="G13" s="587">
        <f t="shared" si="4"/>
        <v>5</v>
      </c>
      <c r="H13" s="587">
        <f t="shared" si="5"/>
        <v>5</v>
      </c>
      <c r="I13" s="587">
        <f t="shared" si="6"/>
        <v>13</v>
      </c>
      <c r="J13" s="587">
        <f t="shared" si="7"/>
        <v>8</v>
      </c>
      <c r="K13" s="587">
        <f t="shared" si="8"/>
        <v>10</v>
      </c>
      <c r="L13" s="587">
        <f t="shared" si="9"/>
        <v>8</v>
      </c>
      <c r="M13" s="587">
        <f t="shared" si="10"/>
        <v>13</v>
      </c>
      <c r="N13" s="587">
        <f t="shared" si="11"/>
        <v>3</v>
      </c>
      <c r="O13" s="587">
        <f t="shared" si="12"/>
        <v>8</v>
      </c>
      <c r="P13" s="587">
        <f t="shared" si="13"/>
        <v>13</v>
      </c>
      <c r="Q13" s="587">
        <f t="shared" si="14"/>
        <v>13</v>
      </c>
      <c r="R13" s="587">
        <f t="shared" si="15"/>
        <v>4</v>
      </c>
      <c r="S13" s="587">
        <f t="shared" si="16"/>
        <v>7</v>
      </c>
      <c r="T13" s="97">
        <f t="shared" si="17"/>
        <v>110</v>
      </c>
      <c r="U13" s="575"/>
      <c r="V13" s="575"/>
    </row>
    <row r="14" spans="1:22" ht="20.05" customHeight="1" x14ac:dyDescent="0.25">
      <c r="A14" s="594">
        <v>149</v>
      </c>
      <c r="B14" s="598">
        <v>1130</v>
      </c>
      <c r="C14" s="84" t="str">
        <f t="shared" si="0"/>
        <v xml:space="preserve"> Lundar School</v>
      </c>
      <c r="D14" s="600" t="str">
        <f t="shared" si="1"/>
        <v>Lundar</v>
      </c>
      <c r="E14" s="587">
        <f t="shared" si="2"/>
        <v>0</v>
      </c>
      <c r="F14" s="587">
        <f t="shared" si="3"/>
        <v>0</v>
      </c>
      <c r="G14" s="587">
        <f t="shared" si="4"/>
        <v>9</v>
      </c>
      <c r="H14" s="587">
        <f t="shared" si="5"/>
        <v>13</v>
      </c>
      <c r="I14" s="587">
        <f t="shared" si="6"/>
        <v>16</v>
      </c>
      <c r="J14" s="587">
        <f t="shared" si="7"/>
        <v>20</v>
      </c>
      <c r="K14" s="587">
        <f t="shared" si="8"/>
        <v>12</v>
      </c>
      <c r="L14" s="587">
        <f t="shared" si="9"/>
        <v>0</v>
      </c>
      <c r="M14" s="587">
        <f t="shared" si="10"/>
        <v>0</v>
      </c>
      <c r="N14" s="587">
        <f t="shared" si="11"/>
        <v>0</v>
      </c>
      <c r="O14" s="587">
        <f t="shared" si="12"/>
        <v>0</v>
      </c>
      <c r="P14" s="587">
        <f t="shared" si="13"/>
        <v>22</v>
      </c>
      <c r="Q14" s="587">
        <f t="shared" si="14"/>
        <v>32</v>
      </c>
      <c r="R14" s="587">
        <f t="shared" si="15"/>
        <v>28</v>
      </c>
      <c r="S14" s="587">
        <f t="shared" si="16"/>
        <v>29</v>
      </c>
      <c r="T14" s="97">
        <f t="shared" si="17"/>
        <v>181</v>
      </c>
      <c r="U14" s="575"/>
      <c r="V14" s="575"/>
    </row>
    <row r="15" spans="1:22" ht="20.05" customHeight="1" x14ac:dyDescent="0.25">
      <c r="A15" s="594">
        <v>149</v>
      </c>
      <c r="B15" s="598">
        <v>1168</v>
      </c>
      <c r="C15" s="105" t="str">
        <f t="shared" si="0"/>
        <v xml:space="preserve"> Marble Ridge Colony School</v>
      </c>
      <c r="D15" s="600" t="str">
        <f t="shared" si="1"/>
        <v>Hodgson ¹</v>
      </c>
      <c r="E15" s="588">
        <f t="shared" si="2"/>
        <v>0</v>
      </c>
      <c r="F15" s="587">
        <f t="shared" si="3"/>
        <v>0</v>
      </c>
      <c r="G15" s="587">
        <f t="shared" si="4"/>
        <v>1</v>
      </c>
      <c r="H15" s="587">
        <f t="shared" si="5"/>
        <v>3</v>
      </c>
      <c r="I15" s="587">
        <f t="shared" si="6"/>
        <v>1</v>
      </c>
      <c r="J15" s="587">
        <f t="shared" si="7"/>
        <v>3</v>
      </c>
      <c r="K15" s="587">
        <f t="shared" si="8"/>
        <v>3</v>
      </c>
      <c r="L15" s="587">
        <f t="shared" si="9"/>
        <v>2</v>
      </c>
      <c r="M15" s="587">
        <f t="shared" si="10"/>
        <v>1</v>
      </c>
      <c r="N15" s="587">
        <f t="shared" si="11"/>
        <v>3</v>
      </c>
      <c r="O15" s="587">
        <f t="shared" si="12"/>
        <v>0</v>
      </c>
      <c r="P15" s="587">
        <f t="shared" si="13"/>
        <v>1</v>
      </c>
      <c r="Q15" s="587">
        <f t="shared" si="14"/>
        <v>1</v>
      </c>
      <c r="R15" s="587">
        <f t="shared" si="15"/>
        <v>1</v>
      </c>
      <c r="S15" s="587">
        <f t="shared" si="16"/>
        <v>0</v>
      </c>
      <c r="T15" s="97">
        <f t="shared" si="17"/>
        <v>20</v>
      </c>
      <c r="U15" s="575"/>
      <c r="V15" s="575"/>
    </row>
    <row r="16" spans="1:22" ht="20.05" customHeight="1" x14ac:dyDescent="0.25">
      <c r="A16" s="594"/>
      <c r="B16" s="604"/>
      <c r="C16" s="127" t="s">
        <v>261</v>
      </c>
      <c r="D16" s="127" t="str">
        <f>CONCATENATE(VLOOKUP(A15,DIVISIONS,19)," SCHOOLS")</f>
        <v>10 SCHOOLS</v>
      </c>
      <c r="E16" s="95">
        <f>SUM(E6:E15)</f>
        <v>0</v>
      </c>
      <c r="F16" s="95">
        <f t="shared" ref="F16:T16" si="18">SUM(F6:F15)</f>
        <v>0</v>
      </c>
      <c r="G16" s="95">
        <f t="shared" si="18"/>
        <v>56</v>
      </c>
      <c r="H16" s="95">
        <f t="shared" si="18"/>
        <v>71</v>
      </c>
      <c r="I16" s="95">
        <f t="shared" si="18"/>
        <v>80</v>
      </c>
      <c r="J16" s="95">
        <f t="shared" si="18"/>
        <v>105</v>
      </c>
      <c r="K16" s="95">
        <f t="shared" si="18"/>
        <v>80</v>
      </c>
      <c r="L16" s="95">
        <f t="shared" si="18"/>
        <v>94</v>
      </c>
      <c r="M16" s="95">
        <f t="shared" si="18"/>
        <v>84</v>
      </c>
      <c r="N16" s="95">
        <f t="shared" si="18"/>
        <v>85</v>
      </c>
      <c r="O16" s="95">
        <f t="shared" si="18"/>
        <v>64</v>
      </c>
      <c r="P16" s="95">
        <f t="shared" si="18"/>
        <v>92</v>
      </c>
      <c r="Q16" s="95">
        <f t="shared" si="18"/>
        <v>98</v>
      </c>
      <c r="R16" s="95">
        <f t="shared" si="18"/>
        <v>85</v>
      </c>
      <c r="S16" s="95">
        <f t="shared" si="18"/>
        <v>88</v>
      </c>
      <c r="T16" s="95">
        <f t="shared" si="18"/>
        <v>1082</v>
      </c>
      <c r="U16" s="575"/>
      <c r="V16" s="575"/>
    </row>
    <row r="17" spans="1:20" ht="14.95" customHeight="1" x14ac:dyDescent="0.25">
      <c r="A17" s="594"/>
      <c r="B17" s="604"/>
      <c r="C17" s="107"/>
      <c r="D17" s="579"/>
      <c r="E17" s="608"/>
      <c r="F17" s="608"/>
      <c r="G17" s="608"/>
      <c r="H17" s="608"/>
      <c r="I17" s="608"/>
      <c r="J17" s="608"/>
      <c r="K17" s="608"/>
      <c r="L17" s="608"/>
      <c r="M17" s="608"/>
      <c r="N17" s="608"/>
      <c r="O17" s="608"/>
      <c r="P17" s="608"/>
      <c r="Q17" s="608"/>
      <c r="R17" s="608"/>
      <c r="S17" s="608"/>
      <c r="T17" s="106"/>
    </row>
    <row r="18" spans="1:20" ht="20.05" customHeight="1" x14ac:dyDescent="0.2">
      <c r="A18" s="594">
        <v>154</v>
      </c>
      <c r="B18" s="604"/>
      <c r="C18" s="771" t="str">
        <f>CONCATENATE(" ",UPPER(VLOOKUP(A18,DIVISIONS,2))," SCHOOL DIVISION")</f>
        <v xml:space="preserve"> LORD SELKIRK SCHOOL DIVISION</v>
      </c>
      <c r="D18" s="772"/>
      <c r="E18" s="772"/>
      <c r="F18" s="772"/>
      <c r="G18" s="772"/>
      <c r="H18" s="772"/>
      <c r="I18" s="772"/>
      <c r="J18" s="772"/>
      <c r="K18" s="772"/>
      <c r="L18" s="772"/>
      <c r="M18" s="772"/>
      <c r="N18" s="772"/>
      <c r="O18" s="772"/>
      <c r="P18" s="772"/>
      <c r="Q18" s="772"/>
      <c r="R18" s="772"/>
      <c r="S18" s="772"/>
      <c r="T18" s="773"/>
    </row>
    <row r="19" spans="1:20" ht="20.05" customHeight="1" x14ac:dyDescent="0.25">
      <c r="A19" s="594"/>
      <c r="B19" s="604"/>
      <c r="C19" s="93" t="s">
        <v>265</v>
      </c>
      <c r="D19" s="93" t="s">
        <v>266</v>
      </c>
      <c r="E19" s="94" t="s">
        <v>168</v>
      </c>
      <c r="F19" s="94" t="s">
        <v>229</v>
      </c>
      <c r="G19" s="94" t="s">
        <v>230</v>
      </c>
      <c r="H19" s="156" t="s">
        <v>267</v>
      </c>
      <c r="I19" s="156" t="s">
        <v>268</v>
      </c>
      <c r="J19" s="156" t="s">
        <v>269</v>
      </c>
      <c r="K19" s="156" t="s">
        <v>270</v>
      </c>
      <c r="L19" s="156" t="s">
        <v>21</v>
      </c>
      <c r="M19" s="156" t="s">
        <v>24</v>
      </c>
      <c r="N19" s="156" t="s">
        <v>26</v>
      </c>
      <c r="O19" s="156" t="s">
        <v>271</v>
      </c>
      <c r="P19" s="156" t="s">
        <v>272</v>
      </c>
      <c r="Q19" s="156" t="s">
        <v>273</v>
      </c>
      <c r="R19" s="156" t="s">
        <v>274</v>
      </c>
      <c r="S19" s="156" t="s">
        <v>275</v>
      </c>
      <c r="T19" s="94" t="s">
        <v>231</v>
      </c>
    </row>
    <row r="20" spans="1:20" ht="20.05" customHeight="1" x14ac:dyDescent="0.25">
      <c r="A20" s="594">
        <v>154</v>
      </c>
      <c r="B20" s="598">
        <v>1483</v>
      </c>
      <c r="C20" s="84" t="str">
        <f t="shared" si="0"/>
        <v xml:space="preserve"> Centennial School</v>
      </c>
      <c r="D20" s="600" t="str">
        <f t="shared" ref="D20:D34" si="19">IF(VLOOKUP($B20,TYPE,3)=5,CONCATENATE(VLOOKUP($B20,PublicAdd,6)," ¹"),VLOOKUP($B20,PublicAdd,6))</f>
        <v>Selkirk</v>
      </c>
      <c r="E20" s="587">
        <f t="shared" si="2"/>
        <v>0</v>
      </c>
      <c r="F20" s="587">
        <f t="shared" si="3"/>
        <v>0</v>
      </c>
      <c r="G20" s="587">
        <f t="shared" si="4"/>
        <v>22</v>
      </c>
      <c r="H20" s="587">
        <f t="shared" si="5"/>
        <v>15</v>
      </c>
      <c r="I20" s="587">
        <f t="shared" si="6"/>
        <v>19</v>
      </c>
      <c r="J20" s="587">
        <f t="shared" si="7"/>
        <v>14</v>
      </c>
      <c r="K20" s="587">
        <f t="shared" si="8"/>
        <v>19</v>
      </c>
      <c r="L20" s="587">
        <f t="shared" si="9"/>
        <v>18</v>
      </c>
      <c r="M20" s="587">
        <f t="shared" si="10"/>
        <v>0</v>
      </c>
      <c r="N20" s="587">
        <f t="shared" si="11"/>
        <v>0</v>
      </c>
      <c r="O20" s="587">
        <f t="shared" si="12"/>
        <v>0</v>
      </c>
      <c r="P20" s="587">
        <f t="shared" si="13"/>
        <v>0</v>
      </c>
      <c r="Q20" s="587">
        <f t="shared" si="14"/>
        <v>0</v>
      </c>
      <c r="R20" s="587">
        <f t="shared" si="15"/>
        <v>0</v>
      </c>
      <c r="S20" s="587">
        <f t="shared" si="16"/>
        <v>0</v>
      </c>
      <c r="T20" s="97">
        <f t="shared" si="17"/>
        <v>107</v>
      </c>
    </row>
    <row r="21" spans="1:20" ht="20.05" customHeight="1" x14ac:dyDescent="0.25">
      <c r="A21" s="594">
        <v>154</v>
      </c>
      <c r="B21" s="314">
        <v>1040</v>
      </c>
      <c r="C21" s="84" t="str">
        <f t="shared" si="0"/>
        <v xml:space="preserve"> Daerwood School</v>
      </c>
      <c r="D21" s="600" t="str">
        <f t="shared" si="19"/>
        <v>Selkirk</v>
      </c>
      <c r="E21" s="587">
        <f t="shared" si="2"/>
        <v>0</v>
      </c>
      <c r="F21" s="587">
        <f t="shared" si="3"/>
        <v>0</v>
      </c>
      <c r="G21" s="587">
        <f t="shared" si="4"/>
        <v>19</v>
      </c>
      <c r="H21" s="587">
        <f t="shared" si="5"/>
        <v>17</v>
      </c>
      <c r="I21" s="587">
        <f t="shared" si="6"/>
        <v>28</v>
      </c>
      <c r="J21" s="587">
        <f t="shared" si="7"/>
        <v>13</v>
      </c>
      <c r="K21" s="587">
        <f t="shared" si="8"/>
        <v>16</v>
      </c>
      <c r="L21" s="587">
        <f t="shared" si="9"/>
        <v>26</v>
      </c>
      <c r="M21" s="587">
        <f t="shared" si="10"/>
        <v>0</v>
      </c>
      <c r="N21" s="587">
        <f t="shared" si="11"/>
        <v>0</v>
      </c>
      <c r="O21" s="587">
        <f t="shared" si="12"/>
        <v>0</v>
      </c>
      <c r="P21" s="587">
        <f t="shared" si="13"/>
        <v>0</v>
      </c>
      <c r="Q21" s="587">
        <f t="shared" si="14"/>
        <v>0</v>
      </c>
      <c r="R21" s="587">
        <f t="shared" si="15"/>
        <v>0</v>
      </c>
      <c r="S21" s="587">
        <f t="shared" si="16"/>
        <v>0</v>
      </c>
      <c r="T21" s="97">
        <f t="shared" si="17"/>
        <v>119</v>
      </c>
    </row>
    <row r="22" spans="1:20" ht="20.05" customHeight="1" x14ac:dyDescent="0.25">
      <c r="A22" s="594">
        <v>154</v>
      </c>
      <c r="B22" s="314">
        <v>2256</v>
      </c>
      <c r="C22" s="84" t="str">
        <f t="shared" si="0"/>
        <v xml:space="preserve"> East Selkirk Middle School</v>
      </c>
      <c r="D22" s="600" t="str">
        <f t="shared" si="19"/>
        <v>East Selkirk</v>
      </c>
      <c r="E22" s="587">
        <f t="shared" si="2"/>
        <v>0</v>
      </c>
      <c r="F22" s="587">
        <f t="shared" si="3"/>
        <v>0</v>
      </c>
      <c r="G22" s="587">
        <f t="shared" si="4"/>
        <v>0</v>
      </c>
      <c r="H22" s="587">
        <f t="shared" si="5"/>
        <v>0</v>
      </c>
      <c r="I22" s="587">
        <f t="shared" si="6"/>
        <v>0</v>
      </c>
      <c r="J22" s="587">
        <f t="shared" si="7"/>
        <v>0</v>
      </c>
      <c r="K22" s="587">
        <f t="shared" si="8"/>
        <v>0</v>
      </c>
      <c r="L22" s="587">
        <f t="shared" si="9"/>
        <v>84</v>
      </c>
      <c r="M22" s="587">
        <f t="shared" si="10"/>
        <v>80</v>
      </c>
      <c r="N22" s="587">
        <f t="shared" si="11"/>
        <v>72</v>
      </c>
      <c r="O22" s="587">
        <f t="shared" si="12"/>
        <v>85</v>
      </c>
      <c r="P22" s="587">
        <f t="shared" si="13"/>
        <v>0</v>
      </c>
      <c r="Q22" s="587">
        <f t="shared" si="14"/>
        <v>0</v>
      </c>
      <c r="R22" s="587">
        <f t="shared" si="15"/>
        <v>0</v>
      </c>
      <c r="S22" s="587">
        <f t="shared" si="16"/>
        <v>0</v>
      </c>
      <c r="T22" s="97">
        <f>SUM(E22:S22)</f>
        <v>321</v>
      </c>
    </row>
    <row r="23" spans="1:20" ht="20.05" customHeight="1" x14ac:dyDescent="0.25">
      <c r="A23" s="594">
        <v>154</v>
      </c>
      <c r="B23" s="598">
        <v>2083</v>
      </c>
      <c r="C23" s="84" t="str">
        <f t="shared" si="0"/>
        <v xml:space="preserve"> École Bonaventure</v>
      </c>
      <c r="D23" s="600" t="str">
        <f t="shared" si="19"/>
        <v>Selkirk</v>
      </c>
      <c r="E23" s="587">
        <f t="shared" si="2"/>
        <v>0</v>
      </c>
      <c r="F23" s="587">
        <f t="shared" si="3"/>
        <v>0</v>
      </c>
      <c r="G23" s="587">
        <f t="shared" si="4"/>
        <v>38</v>
      </c>
      <c r="H23" s="587">
        <f t="shared" si="5"/>
        <v>46</v>
      </c>
      <c r="I23" s="587">
        <f t="shared" si="6"/>
        <v>34</v>
      </c>
      <c r="J23" s="587">
        <f t="shared" si="7"/>
        <v>38</v>
      </c>
      <c r="K23" s="587">
        <f t="shared" si="8"/>
        <v>24</v>
      </c>
      <c r="L23" s="587">
        <f t="shared" si="9"/>
        <v>32</v>
      </c>
      <c r="M23" s="587">
        <f t="shared" si="10"/>
        <v>0</v>
      </c>
      <c r="N23" s="587">
        <f t="shared" si="11"/>
        <v>0</v>
      </c>
      <c r="O23" s="587">
        <f t="shared" si="12"/>
        <v>0</v>
      </c>
      <c r="P23" s="587">
        <f t="shared" si="13"/>
        <v>0</v>
      </c>
      <c r="Q23" s="587">
        <f t="shared" si="14"/>
        <v>0</v>
      </c>
      <c r="R23" s="587">
        <f t="shared" si="15"/>
        <v>0</v>
      </c>
      <c r="S23" s="587">
        <f t="shared" si="16"/>
        <v>0</v>
      </c>
      <c r="T23" s="97">
        <f t="shared" si="17"/>
        <v>212</v>
      </c>
    </row>
    <row r="24" spans="1:20" ht="20.05" customHeight="1" x14ac:dyDescent="0.25">
      <c r="A24" s="594">
        <v>154</v>
      </c>
      <c r="B24" s="598">
        <v>1181</v>
      </c>
      <c r="C24" s="84" t="str">
        <f t="shared" si="0"/>
        <v xml:space="preserve"> Happy Thought School</v>
      </c>
      <c r="D24" s="600" t="str">
        <f t="shared" si="19"/>
        <v>East Selkirk</v>
      </c>
      <c r="E24" s="587">
        <f t="shared" si="2"/>
        <v>0</v>
      </c>
      <c r="F24" s="587">
        <f t="shared" si="3"/>
        <v>0</v>
      </c>
      <c r="G24" s="587">
        <f t="shared" si="4"/>
        <v>67</v>
      </c>
      <c r="H24" s="587">
        <f t="shared" si="5"/>
        <v>71</v>
      </c>
      <c r="I24" s="587">
        <f t="shared" si="6"/>
        <v>58</v>
      </c>
      <c r="J24" s="587">
        <f t="shared" si="7"/>
        <v>82</v>
      </c>
      <c r="K24" s="587">
        <f t="shared" si="8"/>
        <v>77</v>
      </c>
      <c r="L24" s="587">
        <f t="shared" si="9"/>
        <v>0</v>
      </c>
      <c r="M24" s="587">
        <f t="shared" si="10"/>
        <v>0</v>
      </c>
      <c r="N24" s="587">
        <f t="shared" si="11"/>
        <v>0</v>
      </c>
      <c r="O24" s="587">
        <f t="shared" si="12"/>
        <v>0</v>
      </c>
      <c r="P24" s="587">
        <f t="shared" si="13"/>
        <v>0</v>
      </c>
      <c r="Q24" s="587">
        <f t="shared" si="14"/>
        <v>0</v>
      </c>
      <c r="R24" s="587">
        <f t="shared" si="15"/>
        <v>0</v>
      </c>
      <c r="S24" s="587">
        <f t="shared" si="16"/>
        <v>0</v>
      </c>
      <c r="T24" s="97">
        <f t="shared" si="17"/>
        <v>355</v>
      </c>
    </row>
    <row r="25" spans="1:20" ht="20.05" customHeight="1" x14ac:dyDescent="0.25">
      <c r="A25" s="594">
        <v>154</v>
      </c>
      <c r="B25" s="598">
        <v>1657</v>
      </c>
      <c r="C25" s="84" t="str">
        <f t="shared" si="0"/>
        <v xml:space="preserve"> Lockport School</v>
      </c>
      <c r="D25" s="600" t="str">
        <f t="shared" si="19"/>
        <v>Lockport</v>
      </c>
      <c r="E25" s="587">
        <f t="shared" si="2"/>
        <v>0</v>
      </c>
      <c r="F25" s="587">
        <f t="shared" si="3"/>
        <v>0</v>
      </c>
      <c r="G25" s="587">
        <f t="shared" si="4"/>
        <v>0</v>
      </c>
      <c r="H25" s="587">
        <f t="shared" si="5"/>
        <v>0</v>
      </c>
      <c r="I25" s="587">
        <f t="shared" si="6"/>
        <v>0</v>
      </c>
      <c r="J25" s="587">
        <f t="shared" si="7"/>
        <v>0</v>
      </c>
      <c r="K25" s="587">
        <f t="shared" si="8"/>
        <v>0</v>
      </c>
      <c r="L25" s="587">
        <f t="shared" si="9"/>
        <v>0</v>
      </c>
      <c r="M25" s="587">
        <f t="shared" si="10"/>
        <v>88</v>
      </c>
      <c r="N25" s="587">
        <f t="shared" si="11"/>
        <v>82</v>
      </c>
      <c r="O25" s="587">
        <f t="shared" si="12"/>
        <v>80</v>
      </c>
      <c r="P25" s="587">
        <f t="shared" si="13"/>
        <v>0</v>
      </c>
      <c r="Q25" s="587">
        <f t="shared" si="14"/>
        <v>0</v>
      </c>
      <c r="R25" s="587">
        <f t="shared" si="15"/>
        <v>0</v>
      </c>
      <c r="S25" s="587">
        <f t="shared" si="16"/>
        <v>0</v>
      </c>
      <c r="T25" s="97">
        <f t="shared" si="17"/>
        <v>250</v>
      </c>
    </row>
    <row r="26" spans="1:20" ht="20.05" customHeight="1" x14ac:dyDescent="0.25">
      <c r="A26" s="594">
        <v>154</v>
      </c>
      <c r="B26" s="598">
        <v>1641</v>
      </c>
      <c r="C26" s="84" t="str">
        <f t="shared" si="0"/>
        <v xml:space="preserve"> Lord Selkirk Regional Secondary</v>
      </c>
      <c r="D26" s="600" t="str">
        <f t="shared" si="19"/>
        <v>Selkirk</v>
      </c>
      <c r="E26" s="587">
        <f t="shared" si="2"/>
        <v>0</v>
      </c>
      <c r="F26" s="587">
        <f t="shared" si="3"/>
        <v>0</v>
      </c>
      <c r="G26" s="587">
        <f t="shared" si="4"/>
        <v>0</v>
      </c>
      <c r="H26" s="587">
        <f t="shared" si="5"/>
        <v>0</v>
      </c>
      <c r="I26" s="587">
        <f t="shared" si="6"/>
        <v>0</v>
      </c>
      <c r="J26" s="587">
        <f t="shared" si="7"/>
        <v>0</v>
      </c>
      <c r="K26" s="587">
        <f t="shared" si="8"/>
        <v>0</v>
      </c>
      <c r="L26" s="587">
        <f t="shared" si="9"/>
        <v>0</v>
      </c>
      <c r="M26" s="587">
        <f t="shared" si="10"/>
        <v>0</v>
      </c>
      <c r="N26" s="587">
        <f t="shared" si="11"/>
        <v>0</v>
      </c>
      <c r="O26" s="587">
        <f t="shared" si="12"/>
        <v>0</v>
      </c>
      <c r="P26" s="587">
        <f t="shared" si="13"/>
        <v>320</v>
      </c>
      <c r="Q26" s="587">
        <f t="shared" si="14"/>
        <v>304</v>
      </c>
      <c r="R26" s="587">
        <f t="shared" si="15"/>
        <v>332</v>
      </c>
      <c r="S26" s="587">
        <f t="shared" si="16"/>
        <v>373</v>
      </c>
      <c r="T26" s="97">
        <f t="shared" si="17"/>
        <v>1329</v>
      </c>
    </row>
    <row r="27" spans="1:20" ht="20.05" customHeight="1" x14ac:dyDescent="0.25">
      <c r="A27" s="594">
        <v>154</v>
      </c>
      <c r="B27" s="598">
        <v>1598</v>
      </c>
      <c r="C27" s="84" t="str">
        <f t="shared" si="0"/>
        <v xml:space="preserve"> Mapleton School</v>
      </c>
      <c r="D27" s="600" t="str">
        <f t="shared" si="19"/>
        <v>Selkirk</v>
      </c>
      <c r="E27" s="587">
        <f t="shared" si="2"/>
        <v>0</v>
      </c>
      <c r="F27" s="587">
        <f t="shared" si="3"/>
        <v>0</v>
      </c>
      <c r="G27" s="587">
        <f t="shared" si="4"/>
        <v>20</v>
      </c>
      <c r="H27" s="587">
        <f t="shared" si="5"/>
        <v>26</v>
      </c>
      <c r="I27" s="587">
        <f t="shared" si="6"/>
        <v>18</v>
      </c>
      <c r="J27" s="587">
        <f t="shared" si="7"/>
        <v>21</v>
      </c>
      <c r="K27" s="587">
        <f t="shared" si="8"/>
        <v>17</v>
      </c>
      <c r="L27" s="587">
        <f t="shared" si="9"/>
        <v>12</v>
      </c>
      <c r="M27" s="587">
        <f t="shared" si="10"/>
        <v>0</v>
      </c>
      <c r="N27" s="587">
        <f t="shared" si="11"/>
        <v>0</v>
      </c>
      <c r="O27" s="587">
        <f t="shared" si="12"/>
        <v>0</v>
      </c>
      <c r="P27" s="587">
        <f t="shared" si="13"/>
        <v>0</v>
      </c>
      <c r="Q27" s="587">
        <f t="shared" si="14"/>
        <v>0</v>
      </c>
      <c r="R27" s="587">
        <f t="shared" si="15"/>
        <v>0</v>
      </c>
      <c r="S27" s="587">
        <f t="shared" si="16"/>
        <v>0</v>
      </c>
      <c r="T27" s="97">
        <f t="shared" si="17"/>
        <v>114</v>
      </c>
    </row>
    <row r="28" spans="1:20" ht="20.05" customHeight="1" x14ac:dyDescent="0.25">
      <c r="A28" s="594">
        <v>154</v>
      </c>
      <c r="B28" s="598">
        <v>2111</v>
      </c>
      <c r="C28" s="84" t="str">
        <f t="shared" si="0"/>
        <v xml:space="preserve"> Netley School</v>
      </c>
      <c r="D28" s="600" t="str">
        <f t="shared" si="19"/>
        <v>Petersfield ¹</v>
      </c>
      <c r="E28" s="587">
        <f t="shared" si="2"/>
        <v>0</v>
      </c>
      <c r="F28" s="587">
        <f t="shared" si="3"/>
        <v>0</v>
      </c>
      <c r="G28" s="587">
        <f t="shared" si="4"/>
        <v>4</v>
      </c>
      <c r="H28" s="587">
        <f t="shared" si="5"/>
        <v>4</v>
      </c>
      <c r="I28" s="587">
        <f t="shared" si="6"/>
        <v>4</v>
      </c>
      <c r="J28" s="587">
        <f t="shared" si="7"/>
        <v>4</v>
      </c>
      <c r="K28" s="587">
        <f t="shared" si="8"/>
        <v>1</v>
      </c>
      <c r="L28" s="587">
        <f t="shared" si="9"/>
        <v>2</v>
      </c>
      <c r="M28" s="587">
        <f t="shared" si="10"/>
        <v>0</v>
      </c>
      <c r="N28" s="587">
        <f t="shared" si="11"/>
        <v>5</v>
      </c>
      <c r="O28" s="587">
        <f t="shared" si="12"/>
        <v>1</v>
      </c>
      <c r="P28" s="587">
        <f t="shared" si="13"/>
        <v>2</v>
      </c>
      <c r="Q28" s="587">
        <f t="shared" si="14"/>
        <v>5</v>
      </c>
      <c r="R28" s="587">
        <f t="shared" si="15"/>
        <v>1</v>
      </c>
      <c r="S28" s="587">
        <f t="shared" si="16"/>
        <v>3</v>
      </c>
      <c r="T28" s="97">
        <f t="shared" si="17"/>
        <v>36</v>
      </c>
    </row>
    <row r="29" spans="1:20" ht="20.05" customHeight="1" x14ac:dyDescent="0.25">
      <c r="A29" s="594">
        <v>154</v>
      </c>
      <c r="B29" s="598">
        <v>1897</v>
      </c>
      <c r="C29" s="84" t="str">
        <f t="shared" si="0"/>
        <v xml:space="preserve"> Robert Smith Elementary</v>
      </c>
      <c r="D29" s="600" t="str">
        <f t="shared" si="19"/>
        <v>Selkirk</v>
      </c>
      <c r="E29" s="587">
        <f t="shared" si="2"/>
        <v>0</v>
      </c>
      <c r="F29" s="587">
        <f t="shared" si="3"/>
        <v>0</v>
      </c>
      <c r="G29" s="587">
        <f t="shared" si="4"/>
        <v>28</v>
      </c>
      <c r="H29" s="587">
        <f t="shared" si="5"/>
        <v>27</v>
      </c>
      <c r="I29" s="587">
        <f t="shared" si="6"/>
        <v>37</v>
      </c>
      <c r="J29" s="587">
        <f t="shared" si="7"/>
        <v>31</v>
      </c>
      <c r="K29" s="587">
        <f t="shared" si="8"/>
        <v>32</v>
      </c>
      <c r="L29" s="587">
        <f t="shared" si="9"/>
        <v>41</v>
      </c>
      <c r="M29" s="587">
        <f t="shared" si="10"/>
        <v>0</v>
      </c>
      <c r="N29" s="587">
        <f t="shared" si="11"/>
        <v>0</v>
      </c>
      <c r="O29" s="587">
        <f t="shared" si="12"/>
        <v>0</v>
      </c>
      <c r="P29" s="587">
        <f t="shared" si="13"/>
        <v>0</v>
      </c>
      <c r="Q29" s="587">
        <f t="shared" si="14"/>
        <v>0</v>
      </c>
      <c r="R29" s="587">
        <f t="shared" si="15"/>
        <v>0</v>
      </c>
      <c r="S29" s="587">
        <f t="shared" si="16"/>
        <v>0</v>
      </c>
      <c r="T29" s="97">
        <f t="shared" si="17"/>
        <v>196</v>
      </c>
    </row>
    <row r="30" spans="1:20" ht="20.05" customHeight="1" x14ac:dyDescent="0.25">
      <c r="A30" s="594">
        <v>154</v>
      </c>
      <c r="B30" s="598">
        <v>1799</v>
      </c>
      <c r="C30" s="84" t="str">
        <f t="shared" si="0"/>
        <v xml:space="preserve"> Ruth Hooker School</v>
      </c>
      <c r="D30" s="600" t="str">
        <f t="shared" si="19"/>
        <v>Selkirk</v>
      </c>
      <c r="E30" s="587">
        <f t="shared" si="2"/>
        <v>0</v>
      </c>
      <c r="F30" s="587">
        <f t="shared" si="3"/>
        <v>0</v>
      </c>
      <c r="G30" s="587">
        <f t="shared" si="4"/>
        <v>29</v>
      </c>
      <c r="H30" s="587">
        <f t="shared" si="5"/>
        <v>28</v>
      </c>
      <c r="I30" s="587">
        <f t="shared" si="6"/>
        <v>27</v>
      </c>
      <c r="J30" s="587">
        <f t="shared" si="7"/>
        <v>17</v>
      </c>
      <c r="K30" s="587">
        <f t="shared" si="8"/>
        <v>28</v>
      </c>
      <c r="L30" s="587">
        <f t="shared" si="9"/>
        <v>26</v>
      </c>
      <c r="M30" s="587">
        <f t="shared" si="10"/>
        <v>0</v>
      </c>
      <c r="N30" s="587">
        <f t="shared" si="11"/>
        <v>0</v>
      </c>
      <c r="O30" s="587">
        <f t="shared" si="12"/>
        <v>0</v>
      </c>
      <c r="P30" s="587">
        <f t="shared" si="13"/>
        <v>0</v>
      </c>
      <c r="Q30" s="587">
        <f t="shared" si="14"/>
        <v>0</v>
      </c>
      <c r="R30" s="587">
        <f t="shared" si="15"/>
        <v>0</v>
      </c>
      <c r="S30" s="587">
        <f t="shared" si="16"/>
        <v>0</v>
      </c>
      <c r="T30" s="97">
        <f t="shared" si="17"/>
        <v>155</v>
      </c>
    </row>
    <row r="31" spans="1:20" ht="20.05" customHeight="1" x14ac:dyDescent="0.25">
      <c r="A31" s="594">
        <v>154</v>
      </c>
      <c r="B31" s="598">
        <v>1835</v>
      </c>
      <c r="C31" s="84" t="str">
        <f t="shared" si="0"/>
        <v xml:space="preserve"> Selkirk Junior High</v>
      </c>
      <c r="D31" s="600" t="str">
        <f t="shared" si="19"/>
        <v>Selkirk</v>
      </c>
      <c r="E31" s="587">
        <f t="shared" si="2"/>
        <v>0</v>
      </c>
      <c r="F31" s="587">
        <f t="shared" si="3"/>
        <v>0</v>
      </c>
      <c r="G31" s="587">
        <f t="shared" si="4"/>
        <v>0</v>
      </c>
      <c r="H31" s="587">
        <f t="shared" si="5"/>
        <v>0</v>
      </c>
      <c r="I31" s="587">
        <f t="shared" si="6"/>
        <v>0</v>
      </c>
      <c r="J31" s="587">
        <f t="shared" si="7"/>
        <v>0</v>
      </c>
      <c r="K31" s="587">
        <f t="shared" si="8"/>
        <v>0</v>
      </c>
      <c r="L31" s="587">
        <f t="shared" si="9"/>
        <v>0</v>
      </c>
      <c r="M31" s="587">
        <f t="shared" si="10"/>
        <v>159</v>
      </c>
      <c r="N31" s="587">
        <f t="shared" si="11"/>
        <v>131</v>
      </c>
      <c r="O31" s="587">
        <f t="shared" si="12"/>
        <v>119</v>
      </c>
      <c r="P31" s="587">
        <f t="shared" si="13"/>
        <v>0</v>
      </c>
      <c r="Q31" s="587">
        <f t="shared" si="14"/>
        <v>0</v>
      </c>
      <c r="R31" s="587">
        <f t="shared" si="15"/>
        <v>0</v>
      </c>
      <c r="S31" s="587">
        <f t="shared" si="16"/>
        <v>0</v>
      </c>
      <c r="T31" s="97">
        <f t="shared" si="17"/>
        <v>409</v>
      </c>
    </row>
    <row r="32" spans="1:20" ht="20.05" customHeight="1" x14ac:dyDescent="0.25">
      <c r="A32" s="594">
        <v>154</v>
      </c>
      <c r="B32" s="598">
        <v>1640</v>
      </c>
      <c r="C32" s="84" t="str">
        <f t="shared" si="0"/>
        <v xml:space="preserve"> St. Andrews School</v>
      </c>
      <c r="D32" s="600" t="str">
        <f t="shared" si="19"/>
        <v>St. Andrews</v>
      </c>
      <c r="E32" s="587">
        <f t="shared" si="2"/>
        <v>0</v>
      </c>
      <c r="F32" s="587">
        <f t="shared" si="3"/>
        <v>0</v>
      </c>
      <c r="G32" s="587">
        <f t="shared" si="4"/>
        <v>47</v>
      </c>
      <c r="H32" s="587">
        <f t="shared" si="5"/>
        <v>43</v>
      </c>
      <c r="I32" s="587">
        <f t="shared" si="6"/>
        <v>45</v>
      </c>
      <c r="J32" s="587">
        <f t="shared" si="7"/>
        <v>42</v>
      </c>
      <c r="K32" s="587">
        <f t="shared" si="8"/>
        <v>51</v>
      </c>
      <c r="L32" s="587">
        <f t="shared" si="9"/>
        <v>60</v>
      </c>
      <c r="M32" s="587">
        <f t="shared" si="10"/>
        <v>0</v>
      </c>
      <c r="N32" s="587">
        <f t="shared" si="11"/>
        <v>0</v>
      </c>
      <c r="O32" s="587">
        <f t="shared" si="12"/>
        <v>0</v>
      </c>
      <c r="P32" s="587">
        <f t="shared" si="13"/>
        <v>0</v>
      </c>
      <c r="Q32" s="587">
        <f t="shared" si="14"/>
        <v>0</v>
      </c>
      <c r="R32" s="587">
        <f t="shared" si="15"/>
        <v>0</v>
      </c>
      <c r="S32" s="587">
        <f t="shared" si="16"/>
        <v>0</v>
      </c>
      <c r="T32" s="97">
        <f t="shared" si="17"/>
        <v>288</v>
      </c>
    </row>
    <row r="33" spans="1:20" ht="20.05" customHeight="1" x14ac:dyDescent="0.25">
      <c r="A33" s="594">
        <v>154</v>
      </c>
      <c r="B33" s="598">
        <v>1343</v>
      </c>
      <c r="C33" s="84" t="str">
        <f t="shared" si="0"/>
        <v xml:space="preserve"> Walter Whyte School</v>
      </c>
      <c r="D33" s="600" t="str">
        <f t="shared" si="19"/>
        <v>Grand Marais</v>
      </c>
      <c r="E33" s="587">
        <f t="shared" si="2"/>
        <v>0</v>
      </c>
      <c r="F33" s="587">
        <f t="shared" si="3"/>
        <v>0</v>
      </c>
      <c r="G33" s="587">
        <f t="shared" si="4"/>
        <v>10</v>
      </c>
      <c r="H33" s="587">
        <f t="shared" si="5"/>
        <v>10</v>
      </c>
      <c r="I33" s="587">
        <f t="shared" si="6"/>
        <v>17</v>
      </c>
      <c r="J33" s="587">
        <f t="shared" si="7"/>
        <v>15</v>
      </c>
      <c r="K33" s="587">
        <f t="shared" si="8"/>
        <v>15</v>
      </c>
      <c r="L33" s="587">
        <f t="shared" si="9"/>
        <v>15</v>
      </c>
      <c r="M33" s="587">
        <f t="shared" si="10"/>
        <v>17</v>
      </c>
      <c r="N33" s="587">
        <f t="shared" si="11"/>
        <v>19</v>
      </c>
      <c r="O33" s="587">
        <f t="shared" si="12"/>
        <v>15</v>
      </c>
      <c r="P33" s="587">
        <f t="shared" si="13"/>
        <v>0</v>
      </c>
      <c r="Q33" s="587">
        <f t="shared" si="14"/>
        <v>0</v>
      </c>
      <c r="R33" s="587">
        <f t="shared" si="15"/>
        <v>0</v>
      </c>
      <c r="S33" s="587">
        <f t="shared" si="16"/>
        <v>0</v>
      </c>
      <c r="T33" s="97">
        <f t="shared" si="17"/>
        <v>133</v>
      </c>
    </row>
    <row r="34" spans="1:20" ht="20.05" customHeight="1" x14ac:dyDescent="0.25">
      <c r="A34" s="594">
        <v>154</v>
      </c>
      <c r="B34" s="598">
        <v>1288</v>
      </c>
      <c r="C34" s="99" t="str">
        <f t="shared" si="0"/>
        <v xml:space="preserve"> William S. Patterson School</v>
      </c>
      <c r="D34" s="600" t="str">
        <f t="shared" si="19"/>
        <v>Clandeboye</v>
      </c>
      <c r="E34" s="588">
        <f t="shared" si="2"/>
        <v>0</v>
      </c>
      <c r="F34" s="588">
        <f t="shared" si="3"/>
        <v>0</v>
      </c>
      <c r="G34" s="588">
        <f t="shared" si="4"/>
        <v>24</v>
      </c>
      <c r="H34" s="588">
        <f t="shared" si="5"/>
        <v>16</v>
      </c>
      <c r="I34" s="588">
        <f t="shared" si="6"/>
        <v>22</v>
      </c>
      <c r="J34" s="588">
        <f t="shared" si="7"/>
        <v>26</v>
      </c>
      <c r="K34" s="588">
        <f t="shared" si="8"/>
        <v>19</v>
      </c>
      <c r="L34" s="588">
        <f t="shared" si="9"/>
        <v>21</v>
      </c>
      <c r="M34" s="588">
        <f t="shared" si="10"/>
        <v>0</v>
      </c>
      <c r="N34" s="588">
        <f t="shared" si="11"/>
        <v>0</v>
      </c>
      <c r="O34" s="588">
        <f t="shared" si="12"/>
        <v>0</v>
      </c>
      <c r="P34" s="588">
        <f t="shared" si="13"/>
        <v>0</v>
      </c>
      <c r="Q34" s="588">
        <f t="shared" si="14"/>
        <v>0</v>
      </c>
      <c r="R34" s="588">
        <f t="shared" si="15"/>
        <v>0</v>
      </c>
      <c r="S34" s="588">
        <f t="shared" si="16"/>
        <v>0</v>
      </c>
      <c r="T34" s="98">
        <f t="shared" si="17"/>
        <v>128</v>
      </c>
    </row>
    <row r="35" spans="1:20" ht="20.05" customHeight="1" x14ac:dyDescent="0.25">
      <c r="A35" s="594"/>
      <c r="B35" s="604"/>
      <c r="C35" s="127" t="s">
        <v>261</v>
      </c>
      <c r="D35" s="127" t="str">
        <f>CONCATENATE(VLOOKUP(A34,DIVISIONS,19)," SCHOOLS")</f>
        <v>15 SCHOOLS</v>
      </c>
      <c r="E35" s="95">
        <f>SUM(E20:E34)</f>
        <v>0</v>
      </c>
      <c r="F35" s="95">
        <f t="shared" ref="F35:T35" si="20">SUM(F20:F34)</f>
        <v>0</v>
      </c>
      <c r="G35" s="95">
        <f t="shared" si="20"/>
        <v>308</v>
      </c>
      <c r="H35" s="95">
        <f t="shared" si="20"/>
        <v>303</v>
      </c>
      <c r="I35" s="95">
        <f t="shared" si="20"/>
        <v>309</v>
      </c>
      <c r="J35" s="95">
        <f t="shared" si="20"/>
        <v>303</v>
      </c>
      <c r="K35" s="95">
        <f t="shared" si="20"/>
        <v>299</v>
      </c>
      <c r="L35" s="95">
        <f t="shared" si="20"/>
        <v>337</v>
      </c>
      <c r="M35" s="95">
        <f t="shared" si="20"/>
        <v>344</v>
      </c>
      <c r="N35" s="95">
        <f t="shared" si="20"/>
        <v>309</v>
      </c>
      <c r="O35" s="95">
        <f t="shared" si="20"/>
        <v>300</v>
      </c>
      <c r="P35" s="95">
        <f t="shared" si="20"/>
        <v>322</v>
      </c>
      <c r="Q35" s="95">
        <f t="shared" si="20"/>
        <v>309</v>
      </c>
      <c r="R35" s="95">
        <f t="shared" si="20"/>
        <v>333</v>
      </c>
      <c r="S35" s="95">
        <f t="shared" si="20"/>
        <v>376</v>
      </c>
      <c r="T35" s="95">
        <f t="shared" si="20"/>
        <v>4152</v>
      </c>
    </row>
    <row r="36" spans="1:20" ht="20.05" customHeight="1" x14ac:dyDescent="0.25">
      <c r="A36" s="594"/>
      <c r="B36" s="604"/>
      <c r="C36" s="146" t="s">
        <v>276</v>
      </c>
      <c r="D36" s="23"/>
      <c r="E36" s="110"/>
      <c r="F36" s="110"/>
      <c r="G36" s="110"/>
      <c r="H36" s="110"/>
      <c r="I36" s="110"/>
      <c r="J36" s="110"/>
      <c r="K36" s="110"/>
      <c r="L36" s="110"/>
      <c r="M36" s="110"/>
      <c r="N36" s="110"/>
      <c r="O36" s="110"/>
      <c r="P36" s="110"/>
      <c r="Q36" s="110"/>
      <c r="R36" s="110"/>
      <c r="S36" s="110"/>
      <c r="T36" s="110"/>
    </row>
  </sheetData>
  <mergeCells count="4">
    <mergeCell ref="C4:T4"/>
    <mergeCell ref="C18:T18"/>
    <mergeCell ref="C1:T1"/>
    <mergeCell ref="C2:T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Narrow,Regular"&amp;12- 15 -</oddFooter>
  </headerFooter>
  <colBreaks count="1" manualBreakCount="1">
    <brk id="2" min="2" max="836"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tabColor rgb="FFE2FBFE"/>
    <pageSetUpPr autoPageBreaks="0"/>
  </sheetPr>
  <dimension ref="A1:V52"/>
  <sheetViews>
    <sheetView showGridLines="0" showZeros="0" topLeftCell="C1" zoomScale="82" zoomScaleNormal="82" workbookViewId="0">
      <selection activeCell="C4" sqref="C4:T4"/>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186</v>
      </c>
      <c r="B4" s="604"/>
      <c r="C4" s="771" t="str">
        <f>CONCATENATE(" ",UPPER(VLOOKUP(A4,DIVISIONS,2))," SCHOOL DIVISION")</f>
        <v xml:space="preserve"> LOUIS RIEL SCHOOL DIVISION</v>
      </c>
      <c r="D4" s="772"/>
      <c r="E4" s="772"/>
      <c r="F4" s="772"/>
      <c r="G4" s="772"/>
      <c r="H4" s="772"/>
      <c r="I4" s="772"/>
      <c r="J4" s="772"/>
      <c r="K4" s="772"/>
      <c r="L4" s="772"/>
      <c r="M4" s="772"/>
      <c r="N4" s="772"/>
      <c r="O4" s="772"/>
      <c r="P4" s="772"/>
      <c r="Q4" s="772"/>
      <c r="R4" s="772"/>
      <c r="S4" s="772"/>
      <c r="T4" s="773"/>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20.05" customHeight="1" x14ac:dyDescent="0.25">
      <c r="A6" s="594">
        <v>186</v>
      </c>
      <c r="B6" s="598">
        <v>1136</v>
      </c>
      <c r="C6" s="84" t="str">
        <f t="shared" ref="C6:C25" si="0">VLOOKUP(B6,Schools,2)</f>
        <v xml:space="preserve"> Archwood School</v>
      </c>
      <c r="D6" s="600" t="str">
        <f t="shared" ref="D6:D39" si="1">IF(VLOOKUP($B6,TYPE,3)=5,CONCATENATE(VLOOKUP($B6,PublicAdd,6)," ¹"),VLOOKUP($B6,PublicAdd,6))</f>
        <v>Winnipeg</v>
      </c>
      <c r="E6" s="587">
        <f t="shared" ref="E6:E25" si="2">IF($B6="","",VLOOKUP($B6,Schools,22))</f>
        <v>0</v>
      </c>
      <c r="F6" s="587">
        <f t="shared" ref="F6:F25" si="3">IF($B6="","",VLOOKUP($B6,Schools,5))</f>
        <v>0</v>
      </c>
      <c r="G6" s="587">
        <f t="shared" ref="G6:G25" si="4">IF($B6="","",VLOOKUP($B6,Schools,6))</f>
        <v>12</v>
      </c>
      <c r="H6" s="587">
        <f t="shared" ref="H6:H25" si="5">IF($B6="","",VLOOKUP($B6,Schools,7))</f>
        <v>19</v>
      </c>
      <c r="I6" s="587">
        <f t="shared" ref="I6:I25" si="6">IF($B6="","",VLOOKUP($B6,Schools,8))</f>
        <v>23</v>
      </c>
      <c r="J6" s="587">
        <f t="shared" ref="J6:J25" si="7">IF($B6="","",VLOOKUP($B6,Schools,9))</f>
        <v>22</v>
      </c>
      <c r="K6" s="587">
        <f t="shared" ref="K6:K25" si="8">IF($B6="","",VLOOKUP($B6,Schools,10))</f>
        <v>16</v>
      </c>
      <c r="L6" s="587">
        <f t="shared" ref="L6:L25" si="9">IF($B6="","",VLOOKUP($B6,Schools,11))</f>
        <v>17</v>
      </c>
      <c r="M6" s="587">
        <f t="shared" ref="M6:M25" si="10">IF($B6="","",VLOOKUP($B6,Schools,12))</f>
        <v>18</v>
      </c>
      <c r="N6" s="587">
        <f t="shared" ref="N6:N25" si="11">IF($B6="","",VLOOKUP($B6,Schools,13))</f>
        <v>18</v>
      </c>
      <c r="O6" s="587">
        <f t="shared" ref="O6:O25" si="12">IF($B6="","",VLOOKUP($B6,Schools,14))</f>
        <v>20</v>
      </c>
      <c r="P6" s="587">
        <f t="shared" ref="P6:P25" si="13">IF($B6="","",VLOOKUP($B6,Schools,15))</f>
        <v>0</v>
      </c>
      <c r="Q6" s="587">
        <f t="shared" ref="Q6:Q25" si="14">IF($B6="","",VLOOKUP($B6,Schools,16))</f>
        <v>0</v>
      </c>
      <c r="R6" s="587">
        <f t="shared" ref="R6:R25" si="15">IF($B6="","",VLOOKUP($B6,Schools,17))</f>
        <v>0</v>
      </c>
      <c r="S6" s="587">
        <f t="shared" ref="S6:S25" si="16">IF($B6="","",VLOOKUP($B6,Schools,18))</f>
        <v>0</v>
      </c>
      <c r="T6" s="97">
        <f t="shared" ref="T6:T25" si="17">SUM(E6:S6)</f>
        <v>165</v>
      </c>
      <c r="U6" s="575"/>
      <c r="V6" s="575"/>
    </row>
    <row r="7" spans="1:22" ht="20.05" customHeight="1" x14ac:dyDescent="0.25">
      <c r="A7" s="594">
        <v>186</v>
      </c>
      <c r="B7" s="598">
        <v>1878</v>
      </c>
      <c r="C7" s="84" t="str">
        <f t="shared" si="0"/>
        <v xml:space="preserve"> Collège Béliveau</v>
      </c>
      <c r="D7" s="600" t="str">
        <f t="shared" si="1"/>
        <v>Winnipeg</v>
      </c>
      <c r="E7" s="587">
        <f t="shared" si="2"/>
        <v>0</v>
      </c>
      <c r="F7" s="587">
        <f t="shared" si="3"/>
        <v>0</v>
      </c>
      <c r="G7" s="587">
        <f t="shared" si="4"/>
        <v>0</v>
      </c>
      <c r="H7" s="587">
        <f t="shared" si="5"/>
        <v>0</v>
      </c>
      <c r="I7" s="587">
        <f t="shared" si="6"/>
        <v>0</v>
      </c>
      <c r="J7" s="587">
        <f t="shared" si="7"/>
        <v>0</v>
      </c>
      <c r="K7" s="587">
        <f t="shared" si="8"/>
        <v>0</v>
      </c>
      <c r="L7" s="587">
        <f t="shared" si="9"/>
        <v>0</v>
      </c>
      <c r="M7" s="587">
        <f t="shared" si="10"/>
        <v>0</v>
      </c>
      <c r="N7" s="587">
        <f t="shared" si="11"/>
        <v>45</v>
      </c>
      <c r="O7" s="587">
        <f t="shared" si="12"/>
        <v>48</v>
      </c>
      <c r="P7" s="587">
        <f t="shared" si="13"/>
        <v>154</v>
      </c>
      <c r="Q7" s="587">
        <f t="shared" si="14"/>
        <v>143</v>
      </c>
      <c r="R7" s="587">
        <f t="shared" si="15"/>
        <v>129</v>
      </c>
      <c r="S7" s="587">
        <f t="shared" si="16"/>
        <v>154</v>
      </c>
      <c r="T7" s="97">
        <f t="shared" si="17"/>
        <v>673</v>
      </c>
      <c r="U7" s="575"/>
      <c r="V7" s="575"/>
    </row>
    <row r="8" spans="1:22" ht="20.05" customHeight="1" x14ac:dyDescent="0.25">
      <c r="A8" s="594">
        <v>186</v>
      </c>
      <c r="B8" s="598">
        <v>2027</v>
      </c>
      <c r="C8" s="84" t="str">
        <f t="shared" si="0"/>
        <v xml:space="preserve"> Collège Jeanne-Sauvé</v>
      </c>
      <c r="D8" s="600" t="str">
        <f t="shared" si="1"/>
        <v>Winnipeg</v>
      </c>
      <c r="E8" s="587">
        <f t="shared" si="2"/>
        <v>0</v>
      </c>
      <c r="F8" s="587">
        <f t="shared" si="3"/>
        <v>0</v>
      </c>
      <c r="G8" s="587">
        <f t="shared" si="4"/>
        <v>0</v>
      </c>
      <c r="H8" s="587">
        <f t="shared" si="5"/>
        <v>0</v>
      </c>
      <c r="I8" s="587">
        <f t="shared" si="6"/>
        <v>0</v>
      </c>
      <c r="J8" s="587">
        <f t="shared" si="7"/>
        <v>0</v>
      </c>
      <c r="K8" s="587">
        <f t="shared" si="8"/>
        <v>0</v>
      </c>
      <c r="L8" s="587">
        <f t="shared" si="9"/>
        <v>0</v>
      </c>
      <c r="M8" s="587">
        <f t="shared" si="10"/>
        <v>0</v>
      </c>
      <c r="N8" s="587">
        <f t="shared" si="11"/>
        <v>0</v>
      </c>
      <c r="O8" s="587">
        <f t="shared" si="12"/>
        <v>0</v>
      </c>
      <c r="P8" s="587">
        <f t="shared" si="13"/>
        <v>205</v>
      </c>
      <c r="Q8" s="587">
        <f t="shared" si="14"/>
        <v>243</v>
      </c>
      <c r="R8" s="587">
        <f t="shared" si="15"/>
        <v>206</v>
      </c>
      <c r="S8" s="587">
        <f t="shared" si="16"/>
        <v>194</v>
      </c>
      <c r="T8" s="97">
        <f t="shared" si="17"/>
        <v>848</v>
      </c>
      <c r="U8" s="575"/>
      <c r="V8" s="575"/>
    </row>
    <row r="9" spans="1:22" ht="20.05" customHeight="1" x14ac:dyDescent="0.25">
      <c r="A9" s="594">
        <v>186</v>
      </c>
      <c r="B9" s="598">
        <v>1823</v>
      </c>
      <c r="C9" s="84" t="str">
        <f t="shared" si="0"/>
        <v xml:space="preserve"> Dakota Collegiate</v>
      </c>
      <c r="D9" s="600" t="str">
        <f t="shared" si="1"/>
        <v>Winnipeg</v>
      </c>
      <c r="E9" s="587">
        <f t="shared" si="2"/>
        <v>63</v>
      </c>
      <c r="F9" s="587">
        <f t="shared" si="3"/>
        <v>0</v>
      </c>
      <c r="G9" s="587">
        <f t="shared" si="4"/>
        <v>0</v>
      </c>
      <c r="H9" s="587">
        <f t="shared" si="5"/>
        <v>0</v>
      </c>
      <c r="I9" s="587">
        <f t="shared" si="6"/>
        <v>0</v>
      </c>
      <c r="J9" s="587">
        <f t="shared" si="7"/>
        <v>0</v>
      </c>
      <c r="K9" s="587">
        <f t="shared" si="8"/>
        <v>0</v>
      </c>
      <c r="L9" s="587">
        <f t="shared" si="9"/>
        <v>0</v>
      </c>
      <c r="M9" s="587">
        <f t="shared" si="10"/>
        <v>0</v>
      </c>
      <c r="N9" s="587">
        <f t="shared" si="11"/>
        <v>0</v>
      </c>
      <c r="O9" s="587">
        <f t="shared" si="12"/>
        <v>0</v>
      </c>
      <c r="P9" s="587">
        <f t="shared" si="13"/>
        <v>326</v>
      </c>
      <c r="Q9" s="587">
        <f t="shared" si="14"/>
        <v>332</v>
      </c>
      <c r="R9" s="587">
        <f t="shared" si="15"/>
        <v>371</v>
      </c>
      <c r="S9" s="587">
        <f t="shared" si="16"/>
        <v>430</v>
      </c>
      <c r="T9" s="97">
        <f t="shared" si="17"/>
        <v>1522</v>
      </c>
      <c r="U9" s="575"/>
      <c r="V9" s="575"/>
    </row>
    <row r="10" spans="1:22" ht="20.05" customHeight="1" x14ac:dyDescent="0.25">
      <c r="A10" s="594">
        <v>186</v>
      </c>
      <c r="B10" s="598">
        <v>1441</v>
      </c>
      <c r="C10" s="84" t="str">
        <f t="shared" si="0"/>
        <v xml:space="preserve"> Darwin School</v>
      </c>
      <c r="D10" s="600" t="str">
        <f t="shared" si="1"/>
        <v>Winnipeg</v>
      </c>
      <c r="E10" s="587">
        <f t="shared" si="2"/>
        <v>0</v>
      </c>
      <c r="F10" s="587">
        <f t="shared" si="3"/>
        <v>0</v>
      </c>
      <c r="G10" s="587">
        <f t="shared" si="4"/>
        <v>15</v>
      </c>
      <c r="H10" s="587">
        <f t="shared" si="5"/>
        <v>20</v>
      </c>
      <c r="I10" s="587">
        <f t="shared" si="6"/>
        <v>16</v>
      </c>
      <c r="J10" s="587">
        <f t="shared" si="7"/>
        <v>21</v>
      </c>
      <c r="K10" s="587">
        <f t="shared" si="8"/>
        <v>28</v>
      </c>
      <c r="L10" s="587">
        <f t="shared" si="9"/>
        <v>19</v>
      </c>
      <c r="M10" s="587">
        <f t="shared" si="10"/>
        <v>34</v>
      </c>
      <c r="N10" s="587">
        <f t="shared" si="11"/>
        <v>30</v>
      </c>
      <c r="O10" s="587">
        <f t="shared" si="12"/>
        <v>46</v>
      </c>
      <c r="P10" s="587">
        <f t="shared" si="13"/>
        <v>0</v>
      </c>
      <c r="Q10" s="587">
        <f t="shared" si="14"/>
        <v>0</v>
      </c>
      <c r="R10" s="587">
        <f t="shared" si="15"/>
        <v>0</v>
      </c>
      <c r="S10" s="587">
        <f t="shared" si="16"/>
        <v>0</v>
      </c>
      <c r="T10" s="97">
        <f t="shared" si="17"/>
        <v>229</v>
      </c>
      <c r="U10" s="575"/>
      <c r="V10" s="575"/>
    </row>
    <row r="11" spans="1:22" ht="20.05" customHeight="1" x14ac:dyDescent="0.25">
      <c r="A11" s="594">
        <v>186</v>
      </c>
      <c r="B11" s="598">
        <v>1589</v>
      </c>
      <c r="C11" s="84" t="str">
        <f t="shared" si="0"/>
        <v xml:space="preserve"> Dr. D. W. Penner School</v>
      </c>
      <c r="D11" s="600" t="str">
        <f t="shared" si="1"/>
        <v>Winnipeg</v>
      </c>
      <c r="E11" s="587">
        <f t="shared" si="2"/>
        <v>0</v>
      </c>
      <c r="F11" s="587">
        <f t="shared" si="3"/>
        <v>0</v>
      </c>
      <c r="G11" s="587">
        <f t="shared" si="4"/>
        <v>22</v>
      </c>
      <c r="H11" s="587">
        <f t="shared" si="5"/>
        <v>24</v>
      </c>
      <c r="I11" s="587">
        <f t="shared" si="6"/>
        <v>27</v>
      </c>
      <c r="J11" s="587">
        <f t="shared" si="7"/>
        <v>36</v>
      </c>
      <c r="K11" s="587">
        <f t="shared" si="8"/>
        <v>27</v>
      </c>
      <c r="L11" s="587">
        <f t="shared" si="9"/>
        <v>28</v>
      </c>
      <c r="M11" s="587">
        <f t="shared" si="10"/>
        <v>35</v>
      </c>
      <c r="N11" s="587">
        <f t="shared" si="11"/>
        <v>27</v>
      </c>
      <c r="O11" s="587">
        <f t="shared" si="12"/>
        <v>28</v>
      </c>
      <c r="P11" s="587">
        <f t="shared" si="13"/>
        <v>0</v>
      </c>
      <c r="Q11" s="587">
        <f t="shared" si="14"/>
        <v>0</v>
      </c>
      <c r="R11" s="587">
        <f t="shared" si="15"/>
        <v>0</v>
      </c>
      <c r="S11" s="587">
        <f t="shared" si="16"/>
        <v>0</v>
      </c>
      <c r="T11" s="97">
        <f t="shared" si="17"/>
        <v>254</v>
      </c>
      <c r="U11" s="575"/>
      <c r="V11" s="575"/>
    </row>
    <row r="12" spans="1:22" ht="20.05" customHeight="1" x14ac:dyDescent="0.25">
      <c r="A12" s="594">
        <v>186</v>
      </c>
      <c r="B12" s="598">
        <v>1855</v>
      </c>
      <c r="C12" s="108" t="str">
        <f t="shared" si="0"/>
        <v xml:space="preserve"> École George-Mcdowell</v>
      </c>
      <c r="D12" s="600" t="str">
        <f t="shared" si="1"/>
        <v>Winnipeg</v>
      </c>
      <c r="E12" s="615">
        <f t="shared" si="2"/>
        <v>0</v>
      </c>
      <c r="F12" s="615">
        <f t="shared" si="3"/>
        <v>0</v>
      </c>
      <c r="G12" s="615">
        <f t="shared" si="4"/>
        <v>0</v>
      </c>
      <c r="H12" s="615">
        <f t="shared" si="5"/>
        <v>0</v>
      </c>
      <c r="I12" s="615">
        <f t="shared" si="6"/>
        <v>0</v>
      </c>
      <c r="J12" s="615">
        <f t="shared" si="7"/>
        <v>0</v>
      </c>
      <c r="K12" s="615">
        <f t="shared" si="8"/>
        <v>0</v>
      </c>
      <c r="L12" s="615">
        <f t="shared" si="9"/>
        <v>0</v>
      </c>
      <c r="M12" s="615">
        <f t="shared" si="10"/>
        <v>120</v>
      </c>
      <c r="N12" s="615">
        <f t="shared" si="11"/>
        <v>110</v>
      </c>
      <c r="O12" s="615">
        <f t="shared" si="12"/>
        <v>135</v>
      </c>
      <c r="P12" s="615">
        <f t="shared" si="13"/>
        <v>0</v>
      </c>
      <c r="Q12" s="615">
        <f t="shared" si="14"/>
        <v>0</v>
      </c>
      <c r="R12" s="615">
        <f t="shared" si="15"/>
        <v>0</v>
      </c>
      <c r="S12" s="615">
        <f t="shared" si="16"/>
        <v>0</v>
      </c>
      <c r="T12" s="109">
        <f t="shared" si="17"/>
        <v>365</v>
      </c>
      <c r="U12" s="575"/>
      <c r="V12" s="575"/>
    </row>
    <row r="13" spans="1:22" ht="20.05" customHeight="1" x14ac:dyDescent="0.25">
      <c r="A13" s="594">
        <v>186</v>
      </c>
      <c r="B13" s="598">
        <v>1404</v>
      </c>
      <c r="C13" s="84" t="str">
        <f t="shared" si="0"/>
        <v xml:space="preserve"> École Guyot</v>
      </c>
      <c r="D13" s="600" t="str">
        <f t="shared" si="1"/>
        <v>Winnipeg</v>
      </c>
      <c r="E13" s="587">
        <f t="shared" si="2"/>
        <v>0</v>
      </c>
      <c r="F13" s="587">
        <f t="shared" si="3"/>
        <v>0</v>
      </c>
      <c r="G13" s="587">
        <f t="shared" si="4"/>
        <v>43</v>
      </c>
      <c r="H13" s="587">
        <f t="shared" si="5"/>
        <v>45</v>
      </c>
      <c r="I13" s="587">
        <f t="shared" si="6"/>
        <v>58</v>
      </c>
      <c r="J13" s="587">
        <f t="shared" si="7"/>
        <v>59</v>
      </c>
      <c r="K13" s="587">
        <f t="shared" si="8"/>
        <v>55</v>
      </c>
      <c r="L13" s="587">
        <f t="shared" si="9"/>
        <v>40</v>
      </c>
      <c r="M13" s="587">
        <f t="shared" si="10"/>
        <v>46</v>
      </c>
      <c r="N13" s="587">
        <f t="shared" si="11"/>
        <v>38</v>
      </c>
      <c r="O13" s="587">
        <f t="shared" si="12"/>
        <v>41</v>
      </c>
      <c r="P13" s="587">
        <f t="shared" si="13"/>
        <v>0</v>
      </c>
      <c r="Q13" s="587">
        <f t="shared" si="14"/>
        <v>0</v>
      </c>
      <c r="R13" s="587">
        <f t="shared" si="15"/>
        <v>0</v>
      </c>
      <c r="S13" s="587">
        <f t="shared" si="16"/>
        <v>0</v>
      </c>
      <c r="T13" s="97">
        <f t="shared" si="17"/>
        <v>425</v>
      </c>
      <c r="U13" s="575"/>
      <c r="V13" s="575"/>
    </row>
    <row r="14" spans="1:22" ht="20.05" customHeight="1" x14ac:dyDescent="0.25">
      <c r="A14" s="594">
        <v>186</v>
      </c>
      <c r="B14" s="598">
        <v>1492</v>
      </c>
      <c r="C14" s="84" t="str">
        <f t="shared" si="0"/>
        <v xml:space="preserve"> École Henri-Bergeron</v>
      </c>
      <c r="D14" s="600" t="str">
        <f t="shared" si="1"/>
        <v>Winnipeg</v>
      </c>
      <c r="E14" s="587">
        <f t="shared" si="2"/>
        <v>0</v>
      </c>
      <c r="F14" s="587">
        <f t="shared" si="3"/>
        <v>0</v>
      </c>
      <c r="G14" s="587">
        <f t="shared" si="4"/>
        <v>0</v>
      </c>
      <c r="H14" s="587">
        <f t="shared" si="5"/>
        <v>0</v>
      </c>
      <c r="I14" s="587">
        <f t="shared" si="6"/>
        <v>0</v>
      </c>
      <c r="J14" s="587">
        <f t="shared" si="7"/>
        <v>0</v>
      </c>
      <c r="K14" s="587">
        <f t="shared" si="8"/>
        <v>20</v>
      </c>
      <c r="L14" s="587">
        <f t="shared" si="9"/>
        <v>70</v>
      </c>
      <c r="M14" s="587">
        <f t="shared" si="10"/>
        <v>48</v>
      </c>
      <c r="N14" s="587">
        <f t="shared" si="11"/>
        <v>89</v>
      </c>
      <c r="O14" s="587">
        <f t="shared" si="12"/>
        <v>83</v>
      </c>
      <c r="P14" s="587">
        <f t="shared" si="13"/>
        <v>0</v>
      </c>
      <c r="Q14" s="587">
        <f t="shared" si="14"/>
        <v>0</v>
      </c>
      <c r="R14" s="587">
        <f t="shared" si="15"/>
        <v>0</v>
      </c>
      <c r="S14" s="587">
        <f t="shared" si="16"/>
        <v>0</v>
      </c>
      <c r="T14" s="97">
        <f t="shared" si="17"/>
        <v>310</v>
      </c>
      <c r="U14" s="575"/>
      <c r="V14" s="575"/>
    </row>
    <row r="15" spans="1:22" ht="20.05" customHeight="1" x14ac:dyDescent="0.25">
      <c r="A15" s="594">
        <v>186</v>
      </c>
      <c r="B15" s="598">
        <v>1790</v>
      </c>
      <c r="C15" s="84" t="str">
        <f t="shared" si="0"/>
        <v xml:space="preserve"> École Howden</v>
      </c>
      <c r="D15" s="600" t="str">
        <f t="shared" si="1"/>
        <v>Winnipeg</v>
      </c>
      <c r="E15" s="587">
        <f t="shared" si="2"/>
        <v>0</v>
      </c>
      <c r="F15" s="587">
        <f t="shared" si="3"/>
        <v>0</v>
      </c>
      <c r="G15" s="587">
        <f t="shared" si="4"/>
        <v>42</v>
      </c>
      <c r="H15" s="587">
        <f t="shared" si="5"/>
        <v>48</v>
      </c>
      <c r="I15" s="587">
        <f t="shared" si="6"/>
        <v>38</v>
      </c>
      <c r="J15" s="587">
        <f t="shared" si="7"/>
        <v>43</v>
      </c>
      <c r="K15" s="587">
        <f t="shared" si="8"/>
        <v>43</v>
      </c>
      <c r="L15" s="587">
        <f t="shared" si="9"/>
        <v>43</v>
      </c>
      <c r="M15" s="587">
        <f t="shared" si="10"/>
        <v>50</v>
      </c>
      <c r="N15" s="587">
        <f t="shared" si="11"/>
        <v>0</v>
      </c>
      <c r="O15" s="587">
        <f t="shared" si="12"/>
        <v>0</v>
      </c>
      <c r="P15" s="587">
        <f t="shared" si="13"/>
        <v>0</v>
      </c>
      <c r="Q15" s="587">
        <f t="shared" si="14"/>
        <v>0</v>
      </c>
      <c r="R15" s="587">
        <f t="shared" si="15"/>
        <v>0</v>
      </c>
      <c r="S15" s="587">
        <f t="shared" si="16"/>
        <v>0</v>
      </c>
      <c r="T15" s="97">
        <f t="shared" si="17"/>
        <v>307</v>
      </c>
      <c r="U15" s="575"/>
      <c r="V15" s="575"/>
    </row>
    <row r="16" spans="1:22" ht="20.05" customHeight="1" x14ac:dyDescent="0.25">
      <c r="A16" s="594">
        <v>186</v>
      </c>
      <c r="B16" s="598">
        <v>2100</v>
      </c>
      <c r="C16" s="84" t="str">
        <f t="shared" si="0"/>
        <v xml:space="preserve"> École Julie-Riel</v>
      </c>
      <c r="D16" s="600" t="str">
        <f t="shared" si="1"/>
        <v>Winnipeg</v>
      </c>
      <c r="E16" s="587">
        <f t="shared" si="2"/>
        <v>0</v>
      </c>
      <c r="F16" s="587">
        <f t="shared" si="3"/>
        <v>0</v>
      </c>
      <c r="G16" s="587">
        <f t="shared" si="4"/>
        <v>45</v>
      </c>
      <c r="H16" s="587">
        <f t="shared" si="5"/>
        <v>36</v>
      </c>
      <c r="I16" s="587">
        <f t="shared" si="6"/>
        <v>51</v>
      </c>
      <c r="J16" s="587">
        <f t="shared" si="7"/>
        <v>52</v>
      </c>
      <c r="K16" s="587">
        <f t="shared" si="8"/>
        <v>76</v>
      </c>
      <c r="L16" s="587">
        <f t="shared" si="9"/>
        <v>66</v>
      </c>
      <c r="M16" s="587">
        <f t="shared" si="10"/>
        <v>23</v>
      </c>
      <c r="N16" s="587">
        <f t="shared" si="11"/>
        <v>0</v>
      </c>
      <c r="O16" s="587">
        <f t="shared" si="12"/>
        <v>0</v>
      </c>
      <c r="P16" s="587">
        <f t="shared" si="13"/>
        <v>0</v>
      </c>
      <c r="Q16" s="587">
        <f t="shared" si="14"/>
        <v>0</v>
      </c>
      <c r="R16" s="587">
        <f t="shared" si="15"/>
        <v>0</v>
      </c>
      <c r="S16" s="587">
        <f t="shared" si="16"/>
        <v>0</v>
      </c>
      <c r="T16" s="97">
        <f t="shared" si="17"/>
        <v>349</v>
      </c>
      <c r="U16" s="575"/>
      <c r="V16" s="575"/>
    </row>
    <row r="17" spans="1:20" ht="20.05" customHeight="1" x14ac:dyDescent="0.25">
      <c r="A17" s="594">
        <v>186</v>
      </c>
      <c r="B17" s="314">
        <v>1018</v>
      </c>
      <c r="C17" s="84" t="str">
        <f t="shared" si="0"/>
        <v xml:space="preserve"> École Marie-Anne-Gaboury</v>
      </c>
      <c r="D17" s="600" t="str">
        <f t="shared" si="1"/>
        <v>Winnipeg</v>
      </c>
      <c r="E17" s="587">
        <f t="shared" si="2"/>
        <v>0</v>
      </c>
      <c r="F17" s="587">
        <f t="shared" si="3"/>
        <v>0</v>
      </c>
      <c r="G17" s="587">
        <f t="shared" si="4"/>
        <v>39</v>
      </c>
      <c r="H17" s="587">
        <f t="shared" si="5"/>
        <v>57</v>
      </c>
      <c r="I17" s="587">
        <f t="shared" si="6"/>
        <v>49</v>
      </c>
      <c r="J17" s="587">
        <f t="shared" si="7"/>
        <v>52</v>
      </c>
      <c r="K17" s="587">
        <f t="shared" si="8"/>
        <v>42</v>
      </c>
      <c r="L17" s="587">
        <f t="shared" si="9"/>
        <v>45</v>
      </c>
      <c r="M17" s="587">
        <f t="shared" si="10"/>
        <v>45</v>
      </c>
      <c r="N17" s="587">
        <f t="shared" si="11"/>
        <v>37</v>
      </c>
      <c r="O17" s="587">
        <f t="shared" si="12"/>
        <v>54</v>
      </c>
      <c r="P17" s="587">
        <f t="shared" si="13"/>
        <v>0</v>
      </c>
      <c r="Q17" s="587">
        <f t="shared" si="14"/>
        <v>0</v>
      </c>
      <c r="R17" s="587">
        <f t="shared" si="15"/>
        <v>0</v>
      </c>
      <c r="S17" s="587">
        <f t="shared" si="16"/>
        <v>0</v>
      </c>
      <c r="T17" s="97">
        <f t="shared" si="17"/>
        <v>420</v>
      </c>
    </row>
    <row r="18" spans="1:20" ht="20.05" customHeight="1" x14ac:dyDescent="0.25">
      <c r="A18" s="594">
        <v>186</v>
      </c>
      <c r="B18" s="314">
        <v>1016</v>
      </c>
      <c r="C18" s="84" t="str">
        <f t="shared" si="0"/>
        <v xml:space="preserve"> École Provencher</v>
      </c>
      <c r="D18" s="600" t="str">
        <f t="shared" si="1"/>
        <v>Winnipeg</v>
      </c>
      <c r="E18" s="587">
        <f t="shared" si="2"/>
        <v>0</v>
      </c>
      <c r="F18" s="587">
        <f t="shared" si="3"/>
        <v>0</v>
      </c>
      <c r="G18" s="587">
        <f t="shared" si="4"/>
        <v>60</v>
      </c>
      <c r="H18" s="587">
        <f t="shared" si="5"/>
        <v>58</v>
      </c>
      <c r="I18" s="587">
        <f t="shared" si="6"/>
        <v>60</v>
      </c>
      <c r="J18" s="587">
        <f t="shared" si="7"/>
        <v>45</v>
      </c>
      <c r="K18" s="587">
        <f t="shared" si="8"/>
        <v>69</v>
      </c>
      <c r="L18" s="587">
        <f t="shared" si="9"/>
        <v>0</v>
      </c>
      <c r="M18" s="587">
        <f t="shared" si="10"/>
        <v>0</v>
      </c>
      <c r="N18" s="587">
        <f t="shared" si="11"/>
        <v>0</v>
      </c>
      <c r="O18" s="587">
        <f t="shared" si="12"/>
        <v>0</v>
      </c>
      <c r="P18" s="587">
        <f t="shared" si="13"/>
        <v>0</v>
      </c>
      <c r="Q18" s="587">
        <f t="shared" si="14"/>
        <v>0</v>
      </c>
      <c r="R18" s="587">
        <f t="shared" si="15"/>
        <v>0</v>
      </c>
      <c r="S18" s="587">
        <f t="shared" si="16"/>
        <v>0</v>
      </c>
      <c r="T18" s="97">
        <f t="shared" si="17"/>
        <v>292</v>
      </c>
    </row>
    <row r="19" spans="1:20" ht="20.05" customHeight="1" x14ac:dyDescent="0.25">
      <c r="A19" s="594">
        <v>186</v>
      </c>
      <c r="B19" s="314">
        <v>2350</v>
      </c>
      <c r="C19" s="84" t="str">
        <f t="shared" ref="C19" si="18">VLOOKUP(B19,Schools,2)</f>
        <v xml:space="preserve"> École Sage Creek Bonavista</v>
      </c>
      <c r="D19" s="600" t="str">
        <f t="shared" si="1"/>
        <v>Winnipeg</v>
      </c>
      <c r="E19" s="587">
        <f t="shared" si="2"/>
        <v>0</v>
      </c>
      <c r="F19" s="587">
        <f t="shared" si="3"/>
        <v>0</v>
      </c>
      <c r="G19" s="587">
        <f t="shared" si="4"/>
        <v>101</v>
      </c>
      <c r="H19" s="587">
        <f t="shared" si="5"/>
        <v>89</v>
      </c>
      <c r="I19" s="587">
        <f t="shared" si="6"/>
        <v>102</v>
      </c>
      <c r="J19" s="587">
        <f t="shared" si="7"/>
        <v>98</v>
      </c>
      <c r="K19" s="587">
        <f t="shared" si="8"/>
        <v>113</v>
      </c>
      <c r="L19" s="587">
        <f t="shared" si="9"/>
        <v>85</v>
      </c>
      <c r="M19" s="587">
        <f t="shared" si="10"/>
        <v>86</v>
      </c>
      <c r="N19" s="587">
        <f t="shared" si="11"/>
        <v>73</v>
      </c>
      <c r="O19" s="587">
        <f t="shared" si="12"/>
        <v>69</v>
      </c>
      <c r="P19" s="587">
        <f t="shared" si="13"/>
        <v>0</v>
      </c>
      <c r="Q19" s="587">
        <f t="shared" si="14"/>
        <v>0</v>
      </c>
      <c r="R19" s="587">
        <f t="shared" si="15"/>
        <v>0</v>
      </c>
      <c r="S19" s="587">
        <f t="shared" si="16"/>
        <v>0</v>
      </c>
      <c r="T19" s="97">
        <f t="shared" ref="T19" si="19">SUM(E19:S19)</f>
        <v>816</v>
      </c>
    </row>
    <row r="20" spans="1:20" ht="20.05" customHeight="1" x14ac:dyDescent="0.25">
      <c r="A20" s="594">
        <v>186</v>
      </c>
      <c r="B20" s="314">
        <v>2310</v>
      </c>
      <c r="C20" s="84" t="str">
        <f t="shared" ref="C20" si="20">VLOOKUP(B20,Schools,2)</f>
        <v xml:space="preserve"> École Sage Creek School</v>
      </c>
      <c r="D20" s="600" t="str">
        <f t="shared" si="1"/>
        <v>Winnipeg</v>
      </c>
      <c r="E20" s="587">
        <f t="shared" si="2"/>
        <v>0</v>
      </c>
      <c r="F20" s="587">
        <f t="shared" si="3"/>
        <v>0</v>
      </c>
      <c r="G20" s="587">
        <f t="shared" si="4"/>
        <v>55</v>
      </c>
      <c r="H20" s="587">
        <f t="shared" si="5"/>
        <v>55</v>
      </c>
      <c r="I20" s="587">
        <f t="shared" si="6"/>
        <v>55</v>
      </c>
      <c r="J20" s="587">
        <f t="shared" si="7"/>
        <v>74</v>
      </c>
      <c r="K20" s="587">
        <f t="shared" si="8"/>
        <v>72</v>
      </c>
      <c r="L20" s="587">
        <f t="shared" si="9"/>
        <v>85</v>
      </c>
      <c r="M20" s="587">
        <f t="shared" si="10"/>
        <v>89</v>
      </c>
      <c r="N20" s="587">
        <f t="shared" si="11"/>
        <v>75</v>
      </c>
      <c r="O20" s="587">
        <f t="shared" si="12"/>
        <v>91</v>
      </c>
      <c r="P20" s="587">
        <f t="shared" si="13"/>
        <v>0</v>
      </c>
      <c r="Q20" s="587">
        <f t="shared" si="14"/>
        <v>0</v>
      </c>
      <c r="R20" s="587">
        <f t="shared" si="15"/>
        <v>0</v>
      </c>
      <c r="S20" s="587">
        <f t="shared" si="16"/>
        <v>0</v>
      </c>
      <c r="T20" s="97">
        <f t="shared" ref="T20" si="21">SUM(E20:S20)</f>
        <v>651</v>
      </c>
    </row>
    <row r="21" spans="1:20" ht="20.05" customHeight="1" x14ac:dyDescent="0.25">
      <c r="A21" s="594">
        <v>186</v>
      </c>
      <c r="B21" s="598">
        <v>1965</v>
      </c>
      <c r="C21" s="130" t="str">
        <f t="shared" si="0"/>
        <v xml:space="preserve"> École Saint-Germain</v>
      </c>
      <c r="D21" s="600" t="str">
        <f t="shared" si="1"/>
        <v>Winnipeg</v>
      </c>
      <c r="E21" s="613">
        <f t="shared" si="2"/>
        <v>0</v>
      </c>
      <c r="F21" s="613">
        <f t="shared" si="3"/>
        <v>0</v>
      </c>
      <c r="G21" s="613">
        <f t="shared" si="4"/>
        <v>56</v>
      </c>
      <c r="H21" s="613">
        <f t="shared" si="5"/>
        <v>42</v>
      </c>
      <c r="I21" s="613">
        <f t="shared" si="6"/>
        <v>57</v>
      </c>
      <c r="J21" s="613">
        <f t="shared" si="7"/>
        <v>72</v>
      </c>
      <c r="K21" s="613">
        <f t="shared" si="8"/>
        <v>87</v>
      </c>
      <c r="L21" s="613">
        <f t="shared" si="9"/>
        <v>65</v>
      </c>
      <c r="M21" s="613">
        <f t="shared" si="10"/>
        <v>0</v>
      </c>
      <c r="N21" s="613">
        <f t="shared" si="11"/>
        <v>0</v>
      </c>
      <c r="O21" s="613">
        <f t="shared" si="12"/>
        <v>0</v>
      </c>
      <c r="P21" s="613">
        <f t="shared" si="13"/>
        <v>0</v>
      </c>
      <c r="Q21" s="613">
        <f t="shared" si="14"/>
        <v>0</v>
      </c>
      <c r="R21" s="613">
        <f t="shared" si="15"/>
        <v>0</v>
      </c>
      <c r="S21" s="613">
        <f t="shared" si="16"/>
        <v>0</v>
      </c>
      <c r="T21" s="131">
        <f t="shared" si="17"/>
        <v>379</v>
      </c>
    </row>
    <row r="22" spans="1:20" ht="20.05" customHeight="1" x14ac:dyDescent="0.25">
      <c r="A22" s="594">
        <v>186</v>
      </c>
      <c r="B22" s="598">
        <v>1986</v>
      </c>
      <c r="C22" s="132" t="str">
        <f t="shared" si="0"/>
        <v xml:space="preserve"> École Van Belleghem</v>
      </c>
      <c r="D22" s="600" t="str">
        <f t="shared" si="1"/>
        <v>Winnipeg</v>
      </c>
      <c r="E22" s="610">
        <f t="shared" si="2"/>
        <v>0</v>
      </c>
      <c r="F22" s="610">
        <f t="shared" si="3"/>
        <v>0</v>
      </c>
      <c r="G22" s="610">
        <f t="shared" si="4"/>
        <v>35</v>
      </c>
      <c r="H22" s="610">
        <f t="shared" si="5"/>
        <v>28</v>
      </c>
      <c r="I22" s="610">
        <f t="shared" si="6"/>
        <v>34</v>
      </c>
      <c r="J22" s="610">
        <f t="shared" si="7"/>
        <v>34</v>
      </c>
      <c r="K22" s="610">
        <f t="shared" si="8"/>
        <v>39</v>
      </c>
      <c r="L22" s="610">
        <f t="shared" si="9"/>
        <v>30</v>
      </c>
      <c r="M22" s="610">
        <f t="shared" si="10"/>
        <v>53</v>
      </c>
      <c r="N22" s="610">
        <f t="shared" si="11"/>
        <v>32</v>
      </c>
      <c r="O22" s="610">
        <f t="shared" si="12"/>
        <v>34</v>
      </c>
      <c r="P22" s="610">
        <f t="shared" si="13"/>
        <v>0</v>
      </c>
      <c r="Q22" s="610">
        <f t="shared" si="14"/>
        <v>0</v>
      </c>
      <c r="R22" s="610">
        <f t="shared" si="15"/>
        <v>0</v>
      </c>
      <c r="S22" s="610">
        <f t="shared" si="16"/>
        <v>0</v>
      </c>
      <c r="T22" s="133">
        <f t="shared" si="17"/>
        <v>319</v>
      </c>
    </row>
    <row r="23" spans="1:20" ht="20.05" customHeight="1" x14ac:dyDescent="0.25">
      <c r="A23" s="594">
        <v>186</v>
      </c>
      <c r="B23" s="598">
        <v>1366</v>
      </c>
      <c r="C23" s="84" t="str">
        <f t="shared" si="0"/>
        <v xml:space="preserve"> École Varennes</v>
      </c>
      <c r="D23" s="600" t="str">
        <f t="shared" si="1"/>
        <v>Winnipeg</v>
      </c>
      <c r="E23" s="587">
        <f t="shared" si="2"/>
        <v>0</v>
      </c>
      <c r="F23" s="587">
        <f t="shared" si="3"/>
        <v>0</v>
      </c>
      <c r="G23" s="587">
        <f t="shared" si="4"/>
        <v>49</v>
      </c>
      <c r="H23" s="587">
        <f t="shared" si="5"/>
        <v>61</v>
      </c>
      <c r="I23" s="587">
        <f t="shared" si="6"/>
        <v>75</v>
      </c>
      <c r="J23" s="587">
        <f t="shared" si="7"/>
        <v>53</v>
      </c>
      <c r="K23" s="587">
        <f t="shared" si="8"/>
        <v>50</v>
      </c>
      <c r="L23" s="587">
        <f t="shared" si="9"/>
        <v>34</v>
      </c>
      <c r="M23" s="587">
        <f t="shared" si="10"/>
        <v>31</v>
      </c>
      <c r="N23" s="587">
        <f t="shared" si="11"/>
        <v>0</v>
      </c>
      <c r="O23" s="587">
        <f t="shared" si="12"/>
        <v>0</v>
      </c>
      <c r="P23" s="587">
        <f t="shared" si="13"/>
        <v>0</v>
      </c>
      <c r="Q23" s="587">
        <f t="shared" si="14"/>
        <v>0</v>
      </c>
      <c r="R23" s="587">
        <f t="shared" si="15"/>
        <v>0</v>
      </c>
      <c r="S23" s="587">
        <f t="shared" si="16"/>
        <v>0</v>
      </c>
      <c r="T23" s="97">
        <f t="shared" si="17"/>
        <v>353</v>
      </c>
    </row>
    <row r="24" spans="1:20" ht="20.05" customHeight="1" x14ac:dyDescent="0.25">
      <c r="A24" s="594">
        <v>186</v>
      </c>
      <c r="B24" s="598">
        <v>1128</v>
      </c>
      <c r="C24" s="84" t="str">
        <f t="shared" si="0"/>
        <v xml:space="preserve"> Frontenac School</v>
      </c>
      <c r="D24" s="600" t="str">
        <f t="shared" si="1"/>
        <v>Winnipeg</v>
      </c>
      <c r="E24" s="587">
        <f t="shared" si="2"/>
        <v>0</v>
      </c>
      <c r="F24" s="587">
        <f t="shared" si="3"/>
        <v>0</v>
      </c>
      <c r="G24" s="587">
        <f t="shared" si="4"/>
        <v>37</v>
      </c>
      <c r="H24" s="587">
        <f t="shared" si="5"/>
        <v>39</v>
      </c>
      <c r="I24" s="587">
        <f t="shared" si="6"/>
        <v>42</v>
      </c>
      <c r="J24" s="587">
        <f t="shared" si="7"/>
        <v>45</v>
      </c>
      <c r="K24" s="587">
        <f t="shared" si="8"/>
        <v>32</v>
      </c>
      <c r="L24" s="587">
        <f t="shared" si="9"/>
        <v>59</v>
      </c>
      <c r="M24" s="587">
        <f t="shared" si="10"/>
        <v>60</v>
      </c>
      <c r="N24" s="587">
        <f t="shared" si="11"/>
        <v>33</v>
      </c>
      <c r="O24" s="587">
        <f t="shared" si="12"/>
        <v>56</v>
      </c>
      <c r="P24" s="587">
        <f t="shared" si="13"/>
        <v>0</v>
      </c>
      <c r="Q24" s="587">
        <f t="shared" si="14"/>
        <v>0</v>
      </c>
      <c r="R24" s="587">
        <f t="shared" si="15"/>
        <v>0</v>
      </c>
      <c r="S24" s="587">
        <f t="shared" si="16"/>
        <v>0</v>
      </c>
      <c r="T24" s="97">
        <f t="shared" si="17"/>
        <v>403</v>
      </c>
    </row>
    <row r="25" spans="1:20" ht="20.05" customHeight="1" x14ac:dyDescent="0.25">
      <c r="A25" s="594">
        <v>186</v>
      </c>
      <c r="B25" s="314">
        <v>1039</v>
      </c>
      <c r="C25" s="84" t="str">
        <f t="shared" si="0"/>
        <v xml:space="preserve"> General Vanier School</v>
      </c>
      <c r="D25" s="600" t="str">
        <f t="shared" si="1"/>
        <v>Winnipeg</v>
      </c>
      <c r="E25" s="587">
        <f t="shared" si="2"/>
        <v>8</v>
      </c>
      <c r="F25" s="587">
        <f t="shared" si="3"/>
        <v>0</v>
      </c>
      <c r="G25" s="587">
        <f t="shared" si="4"/>
        <v>17</v>
      </c>
      <c r="H25" s="587">
        <f t="shared" si="5"/>
        <v>19</v>
      </c>
      <c r="I25" s="587">
        <f t="shared" si="6"/>
        <v>22</v>
      </c>
      <c r="J25" s="587">
        <f t="shared" si="7"/>
        <v>24</v>
      </c>
      <c r="K25" s="587">
        <f t="shared" si="8"/>
        <v>31</v>
      </c>
      <c r="L25" s="587">
        <f t="shared" si="9"/>
        <v>30</v>
      </c>
      <c r="M25" s="587">
        <f t="shared" si="10"/>
        <v>22</v>
      </c>
      <c r="N25" s="587">
        <f t="shared" si="11"/>
        <v>19</v>
      </c>
      <c r="O25" s="587">
        <f t="shared" si="12"/>
        <v>28</v>
      </c>
      <c r="P25" s="587">
        <f t="shared" si="13"/>
        <v>0</v>
      </c>
      <c r="Q25" s="587">
        <f t="shared" si="14"/>
        <v>0</v>
      </c>
      <c r="R25" s="587">
        <f t="shared" si="15"/>
        <v>0</v>
      </c>
      <c r="S25" s="587">
        <f t="shared" si="16"/>
        <v>0</v>
      </c>
      <c r="T25" s="97">
        <f t="shared" si="17"/>
        <v>220</v>
      </c>
    </row>
    <row r="26" spans="1:20" ht="20.05" customHeight="1" x14ac:dyDescent="0.25">
      <c r="A26" s="594">
        <v>186</v>
      </c>
      <c r="B26" s="598">
        <v>1530</v>
      </c>
      <c r="C26" s="84" t="str">
        <f t="shared" ref="C26:C39" si="22">VLOOKUP(B26,Schools,2)</f>
        <v xml:space="preserve"> Glenlawn Collegiate</v>
      </c>
      <c r="D26" s="600" t="str">
        <f t="shared" si="1"/>
        <v>Winnipeg</v>
      </c>
      <c r="E26" s="587">
        <f t="shared" ref="E26:E39" si="23">IF($B26="","",VLOOKUP($B26,Schools,22))</f>
        <v>64</v>
      </c>
      <c r="F26" s="587">
        <f t="shared" ref="F26:F39" si="24">IF($B26="","",VLOOKUP($B26,Schools,5))</f>
        <v>0</v>
      </c>
      <c r="G26" s="587">
        <f t="shared" ref="G26:G39" si="25">IF($B26="","",VLOOKUP($B26,Schools,6))</f>
        <v>0</v>
      </c>
      <c r="H26" s="587">
        <f t="shared" ref="H26:H39" si="26">IF($B26="","",VLOOKUP($B26,Schools,7))</f>
        <v>0</v>
      </c>
      <c r="I26" s="587">
        <f t="shared" ref="I26:I39" si="27">IF($B26="","",VLOOKUP($B26,Schools,8))</f>
        <v>0</v>
      </c>
      <c r="J26" s="587">
        <f t="shared" ref="J26:J39" si="28">IF($B26="","",VLOOKUP($B26,Schools,9))</f>
        <v>0</v>
      </c>
      <c r="K26" s="587">
        <f t="shared" ref="K26:K39" si="29">IF($B26="","",VLOOKUP($B26,Schools,10))</f>
        <v>0</v>
      </c>
      <c r="L26" s="587">
        <f t="shared" ref="L26:L39" si="30">IF($B26="","",VLOOKUP($B26,Schools,11))</f>
        <v>0</v>
      </c>
      <c r="M26" s="587">
        <f t="shared" ref="M26:M39" si="31">IF($B26="","",VLOOKUP($B26,Schools,12))</f>
        <v>0</v>
      </c>
      <c r="N26" s="587">
        <f t="shared" ref="N26:N39" si="32">IF($B26="","",VLOOKUP($B26,Schools,13))</f>
        <v>0</v>
      </c>
      <c r="O26" s="587">
        <f t="shared" ref="O26:O39" si="33">IF($B26="","",VLOOKUP($B26,Schools,14))</f>
        <v>0</v>
      </c>
      <c r="P26" s="587">
        <f t="shared" ref="P26:P39" si="34">IF($B26="","",VLOOKUP($B26,Schools,15))</f>
        <v>186</v>
      </c>
      <c r="Q26" s="587">
        <f t="shared" ref="Q26:Q39" si="35">IF($B26="","",VLOOKUP($B26,Schools,16))</f>
        <v>206</v>
      </c>
      <c r="R26" s="587">
        <f t="shared" ref="R26:R39" si="36">IF($B26="","",VLOOKUP($B26,Schools,17))</f>
        <v>277</v>
      </c>
      <c r="S26" s="587">
        <f t="shared" ref="S26:S39" si="37">IF($B26="","",VLOOKUP($B26,Schools,18))</f>
        <v>274</v>
      </c>
      <c r="T26" s="97">
        <f t="shared" ref="T26:T39" si="38">SUM(E26:S26)</f>
        <v>1007</v>
      </c>
    </row>
    <row r="27" spans="1:20" ht="20.05" customHeight="1" x14ac:dyDescent="0.25">
      <c r="A27" s="594">
        <v>186</v>
      </c>
      <c r="B27" s="598">
        <v>1336</v>
      </c>
      <c r="C27" s="84" t="str">
        <f t="shared" si="22"/>
        <v xml:space="preserve"> Glenwood School</v>
      </c>
      <c r="D27" s="600" t="str">
        <f t="shared" si="1"/>
        <v>Winnipeg</v>
      </c>
      <c r="E27" s="587">
        <f t="shared" si="23"/>
        <v>0</v>
      </c>
      <c r="F27" s="587">
        <f t="shared" si="24"/>
        <v>0</v>
      </c>
      <c r="G27" s="587">
        <f t="shared" si="25"/>
        <v>32</v>
      </c>
      <c r="H27" s="587">
        <f t="shared" si="26"/>
        <v>21</v>
      </c>
      <c r="I27" s="587">
        <f t="shared" si="27"/>
        <v>35</v>
      </c>
      <c r="J27" s="587">
        <f t="shared" si="28"/>
        <v>26</v>
      </c>
      <c r="K27" s="587">
        <f t="shared" si="29"/>
        <v>33</v>
      </c>
      <c r="L27" s="587">
        <f t="shared" si="30"/>
        <v>34</v>
      </c>
      <c r="M27" s="587">
        <f t="shared" si="31"/>
        <v>30</v>
      </c>
      <c r="N27" s="587">
        <f t="shared" si="32"/>
        <v>35</v>
      </c>
      <c r="O27" s="587">
        <f t="shared" si="33"/>
        <v>42</v>
      </c>
      <c r="P27" s="587">
        <f t="shared" si="34"/>
        <v>0</v>
      </c>
      <c r="Q27" s="587">
        <f t="shared" si="35"/>
        <v>0</v>
      </c>
      <c r="R27" s="587">
        <f t="shared" si="36"/>
        <v>0</v>
      </c>
      <c r="S27" s="587">
        <f t="shared" si="37"/>
        <v>0</v>
      </c>
      <c r="T27" s="97">
        <f t="shared" si="38"/>
        <v>288</v>
      </c>
    </row>
    <row r="28" spans="1:20" ht="20.05" customHeight="1" x14ac:dyDescent="0.25">
      <c r="A28" s="594">
        <v>186</v>
      </c>
      <c r="B28" s="598">
        <v>2020</v>
      </c>
      <c r="C28" s="84" t="str">
        <f t="shared" si="22"/>
        <v xml:space="preserve"> H. S. Paul School</v>
      </c>
      <c r="D28" s="600" t="str">
        <f t="shared" si="1"/>
        <v>Winnipeg</v>
      </c>
      <c r="E28" s="587">
        <f t="shared" si="23"/>
        <v>0</v>
      </c>
      <c r="F28" s="587">
        <f t="shared" si="24"/>
        <v>0</v>
      </c>
      <c r="G28" s="587">
        <f t="shared" si="25"/>
        <v>32</v>
      </c>
      <c r="H28" s="587">
        <f t="shared" si="26"/>
        <v>27</v>
      </c>
      <c r="I28" s="587">
        <f t="shared" si="27"/>
        <v>33</v>
      </c>
      <c r="J28" s="587">
        <f t="shared" si="28"/>
        <v>41</v>
      </c>
      <c r="K28" s="587">
        <f t="shared" si="29"/>
        <v>43</v>
      </c>
      <c r="L28" s="587">
        <f t="shared" si="30"/>
        <v>32</v>
      </c>
      <c r="M28" s="587">
        <f t="shared" si="31"/>
        <v>46</v>
      </c>
      <c r="N28" s="587">
        <f t="shared" si="32"/>
        <v>64</v>
      </c>
      <c r="O28" s="587">
        <f t="shared" si="33"/>
        <v>50</v>
      </c>
      <c r="P28" s="587">
        <f t="shared" si="34"/>
        <v>0</v>
      </c>
      <c r="Q28" s="587">
        <f t="shared" si="35"/>
        <v>0</v>
      </c>
      <c r="R28" s="587">
        <f t="shared" si="36"/>
        <v>0</v>
      </c>
      <c r="S28" s="587">
        <f t="shared" si="37"/>
        <v>0</v>
      </c>
      <c r="T28" s="97">
        <f t="shared" si="38"/>
        <v>368</v>
      </c>
    </row>
    <row r="29" spans="1:20" ht="20.05" customHeight="1" x14ac:dyDescent="0.25">
      <c r="A29" s="594">
        <v>186</v>
      </c>
      <c r="B29" s="314">
        <v>1017</v>
      </c>
      <c r="C29" s="84" t="str">
        <f t="shared" si="22"/>
        <v xml:space="preserve"> Hastings School</v>
      </c>
      <c r="D29" s="600" t="str">
        <f t="shared" si="1"/>
        <v>Winnipeg</v>
      </c>
      <c r="E29" s="587">
        <f t="shared" si="23"/>
        <v>0</v>
      </c>
      <c r="F29" s="587">
        <f t="shared" si="24"/>
        <v>0</v>
      </c>
      <c r="G29" s="587">
        <f t="shared" si="25"/>
        <v>15</v>
      </c>
      <c r="H29" s="587">
        <f t="shared" si="26"/>
        <v>24</v>
      </c>
      <c r="I29" s="587">
        <f t="shared" si="27"/>
        <v>20</v>
      </c>
      <c r="J29" s="587">
        <f t="shared" si="28"/>
        <v>21</v>
      </c>
      <c r="K29" s="587">
        <f t="shared" si="29"/>
        <v>26</v>
      </c>
      <c r="L29" s="587">
        <f t="shared" si="30"/>
        <v>26</v>
      </c>
      <c r="M29" s="587">
        <f t="shared" si="31"/>
        <v>27</v>
      </c>
      <c r="N29" s="587">
        <f t="shared" si="32"/>
        <v>25</v>
      </c>
      <c r="O29" s="587">
        <f t="shared" si="33"/>
        <v>23</v>
      </c>
      <c r="P29" s="587">
        <f t="shared" si="34"/>
        <v>0</v>
      </c>
      <c r="Q29" s="587">
        <f t="shared" si="35"/>
        <v>0</v>
      </c>
      <c r="R29" s="587">
        <f t="shared" si="36"/>
        <v>0</v>
      </c>
      <c r="S29" s="587">
        <f t="shared" si="37"/>
        <v>0</v>
      </c>
      <c r="T29" s="97">
        <f t="shared" si="38"/>
        <v>207</v>
      </c>
    </row>
    <row r="30" spans="1:20" ht="20.05" customHeight="1" x14ac:dyDescent="0.25">
      <c r="A30" s="594">
        <v>186</v>
      </c>
      <c r="B30" s="598">
        <v>2062</v>
      </c>
      <c r="C30" s="84" t="str">
        <f t="shared" si="22"/>
        <v xml:space="preserve"> Highbury School</v>
      </c>
      <c r="D30" s="600" t="str">
        <f t="shared" si="1"/>
        <v>Winnipeg</v>
      </c>
      <c r="E30" s="587">
        <f t="shared" si="23"/>
        <v>0</v>
      </c>
      <c r="F30" s="587">
        <f t="shared" si="24"/>
        <v>0</v>
      </c>
      <c r="G30" s="587">
        <f t="shared" si="25"/>
        <v>27</v>
      </c>
      <c r="H30" s="587">
        <f t="shared" si="26"/>
        <v>43</v>
      </c>
      <c r="I30" s="587">
        <f t="shared" si="27"/>
        <v>47</v>
      </c>
      <c r="J30" s="587">
        <f t="shared" si="28"/>
        <v>47</v>
      </c>
      <c r="K30" s="587">
        <f t="shared" si="29"/>
        <v>48</v>
      </c>
      <c r="L30" s="587">
        <f t="shared" si="30"/>
        <v>40</v>
      </c>
      <c r="M30" s="587">
        <f t="shared" si="31"/>
        <v>45</v>
      </c>
      <c r="N30" s="587">
        <f t="shared" si="32"/>
        <v>58</v>
      </c>
      <c r="O30" s="587">
        <f t="shared" si="33"/>
        <v>56</v>
      </c>
      <c r="P30" s="587">
        <f t="shared" si="34"/>
        <v>0</v>
      </c>
      <c r="Q30" s="587">
        <f t="shared" si="35"/>
        <v>0</v>
      </c>
      <c r="R30" s="587">
        <f t="shared" si="36"/>
        <v>0</v>
      </c>
      <c r="S30" s="587">
        <f t="shared" si="37"/>
        <v>0</v>
      </c>
      <c r="T30" s="97">
        <f t="shared" si="38"/>
        <v>411</v>
      </c>
    </row>
    <row r="31" spans="1:20" ht="20.05" customHeight="1" x14ac:dyDescent="0.25">
      <c r="A31" s="594">
        <v>186</v>
      </c>
      <c r="B31" s="598">
        <v>2152</v>
      </c>
      <c r="C31" s="84" t="str">
        <f t="shared" si="22"/>
        <v xml:space="preserve"> Island Lakes Community School</v>
      </c>
      <c r="D31" s="600" t="str">
        <f t="shared" si="1"/>
        <v>Winnipeg</v>
      </c>
      <c r="E31" s="587">
        <f t="shared" si="23"/>
        <v>0</v>
      </c>
      <c r="F31" s="587">
        <f t="shared" si="24"/>
        <v>0</v>
      </c>
      <c r="G31" s="587">
        <f t="shared" si="25"/>
        <v>64</v>
      </c>
      <c r="H31" s="587">
        <f t="shared" si="26"/>
        <v>72</v>
      </c>
      <c r="I31" s="587">
        <f t="shared" si="27"/>
        <v>86</v>
      </c>
      <c r="J31" s="587">
        <f t="shared" si="28"/>
        <v>85</v>
      </c>
      <c r="K31" s="587">
        <f t="shared" si="29"/>
        <v>77</v>
      </c>
      <c r="L31" s="587">
        <f t="shared" si="30"/>
        <v>76</v>
      </c>
      <c r="M31" s="587">
        <f t="shared" si="31"/>
        <v>91</v>
      </c>
      <c r="N31" s="587">
        <f t="shared" si="32"/>
        <v>85</v>
      </c>
      <c r="O31" s="587">
        <f t="shared" si="33"/>
        <v>74</v>
      </c>
      <c r="P31" s="587">
        <f t="shared" si="34"/>
        <v>0</v>
      </c>
      <c r="Q31" s="587">
        <f t="shared" si="35"/>
        <v>0</v>
      </c>
      <c r="R31" s="587">
        <f t="shared" si="36"/>
        <v>0</v>
      </c>
      <c r="S31" s="587">
        <f t="shared" si="37"/>
        <v>0</v>
      </c>
      <c r="T31" s="97">
        <f t="shared" si="38"/>
        <v>710</v>
      </c>
    </row>
    <row r="32" spans="1:20" ht="20.05" customHeight="1" x14ac:dyDescent="0.25">
      <c r="A32" s="594">
        <v>186</v>
      </c>
      <c r="B32" s="598">
        <v>1246</v>
      </c>
      <c r="C32" s="84" t="str">
        <f t="shared" si="22"/>
        <v xml:space="preserve"> J. H. Bruns Collegiate</v>
      </c>
      <c r="D32" s="600" t="str">
        <f t="shared" si="1"/>
        <v>Winnipeg</v>
      </c>
      <c r="E32" s="587">
        <f t="shared" si="23"/>
        <v>25</v>
      </c>
      <c r="F32" s="587">
        <f t="shared" si="24"/>
        <v>0</v>
      </c>
      <c r="G32" s="587">
        <f t="shared" si="25"/>
        <v>0</v>
      </c>
      <c r="H32" s="587">
        <f t="shared" si="26"/>
        <v>0</v>
      </c>
      <c r="I32" s="587">
        <f t="shared" si="27"/>
        <v>0</v>
      </c>
      <c r="J32" s="587">
        <f t="shared" si="28"/>
        <v>0</v>
      </c>
      <c r="K32" s="587">
        <f t="shared" si="29"/>
        <v>0</v>
      </c>
      <c r="L32" s="587">
        <f t="shared" si="30"/>
        <v>0</v>
      </c>
      <c r="M32" s="587">
        <f t="shared" si="31"/>
        <v>0</v>
      </c>
      <c r="N32" s="587">
        <f t="shared" si="32"/>
        <v>0</v>
      </c>
      <c r="O32" s="587">
        <f t="shared" si="33"/>
        <v>0</v>
      </c>
      <c r="P32" s="587">
        <f t="shared" si="34"/>
        <v>280</v>
      </c>
      <c r="Q32" s="587">
        <f t="shared" si="35"/>
        <v>237</v>
      </c>
      <c r="R32" s="587">
        <f t="shared" si="36"/>
        <v>223</v>
      </c>
      <c r="S32" s="587">
        <f t="shared" si="37"/>
        <v>220</v>
      </c>
      <c r="T32" s="97">
        <f t="shared" si="38"/>
        <v>985</v>
      </c>
    </row>
    <row r="33" spans="1:20" ht="20.05" customHeight="1" x14ac:dyDescent="0.25">
      <c r="A33" s="594">
        <v>186</v>
      </c>
      <c r="B33" s="598">
        <v>1571</v>
      </c>
      <c r="C33" s="84" t="str">
        <f t="shared" si="22"/>
        <v xml:space="preserve"> Lavallee School</v>
      </c>
      <c r="D33" s="600" t="str">
        <f t="shared" si="1"/>
        <v>Winnipeg</v>
      </c>
      <c r="E33" s="587">
        <f t="shared" si="23"/>
        <v>7</v>
      </c>
      <c r="F33" s="587">
        <f t="shared" si="24"/>
        <v>0</v>
      </c>
      <c r="G33" s="587">
        <f t="shared" si="25"/>
        <v>14</v>
      </c>
      <c r="H33" s="587">
        <f t="shared" si="26"/>
        <v>19</v>
      </c>
      <c r="I33" s="587">
        <f t="shared" si="27"/>
        <v>22</v>
      </c>
      <c r="J33" s="587">
        <f t="shared" si="28"/>
        <v>20</v>
      </c>
      <c r="K33" s="587">
        <f t="shared" si="29"/>
        <v>13</v>
      </c>
      <c r="L33" s="587">
        <f t="shared" si="30"/>
        <v>18</v>
      </c>
      <c r="M33" s="587">
        <f t="shared" si="31"/>
        <v>23</v>
      </c>
      <c r="N33" s="587">
        <f t="shared" si="32"/>
        <v>18</v>
      </c>
      <c r="O33" s="587">
        <f t="shared" si="33"/>
        <v>22</v>
      </c>
      <c r="P33" s="587">
        <f t="shared" si="34"/>
        <v>0</v>
      </c>
      <c r="Q33" s="587">
        <f t="shared" si="35"/>
        <v>0</v>
      </c>
      <c r="R33" s="587">
        <f t="shared" si="36"/>
        <v>0</v>
      </c>
      <c r="S33" s="587">
        <f t="shared" si="37"/>
        <v>0</v>
      </c>
      <c r="T33" s="97">
        <f t="shared" si="38"/>
        <v>176</v>
      </c>
    </row>
    <row r="34" spans="1:20" ht="20.05" customHeight="1" x14ac:dyDescent="0.25">
      <c r="A34" s="594">
        <v>186</v>
      </c>
      <c r="B34" s="598">
        <v>1171</v>
      </c>
      <c r="C34" s="84" t="str">
        <f t="shared" si="22"/>
        <v xml:space="preserve"> Louis Riel S.D. Arts And Technology Ctr.</v>
      </c>
      <c r="D34" s="600" t="str">
        <f t="shared" si="1"/>
        <v>Winnipeg</v>
      </c>
      <c r="E34" s="587">
        <f t="shared" si="23"/>
        <v>1</v>
      </c>
      <c r="F34" s="587">
        <f t="shared" si="24"/>
        <v>0</v>
      </c>
      <c r="G34" s="587">
        <f t="shared" si="25"/>
        <v>0</v>
      </c>
      <c r="H34" s="587">
        <f t="shared" si="26"/>
        <v>0</v>
      </c>
      <c r="I34" s="587">
        <f t="shared" si="27"/>
        <v>0</v>
      </c>
      <c r="J34" s="587">
        <f t="shared" si="28"/>
        <v>0</v>
      </c>
      <c r="K34" s="587">
        <f t="shared" si="29"/>
        <v>0</v>
      </c>
      <c r="L34" s="587">
        <f t="shared" si="30"/>
        <v>0</v>
      </c>
      <c r="M34" s="587">
        <f t="shared" si="31"/>
        <v>0</v>
      </c>
      <c r="N34" s="587">
        <f t="shared" si="32"/>
        <v>0</v>
      </c>
      <c r="O34" s="587">
        <f t="shared" si="33"/>
        <v>0</v>
      </c>
      <c r="P34" s="587">
        <f t="shared" si="34"/>
        <v>0</v>
      </c>
      <c r="Q34" s="587">
        <f t="shared" si="35"/>
        <v>0</v>
      </c>
      <c r="R34" s="587">
        <f t="shared" si="36"/>
        <v>1</v>
      </c>
      <c r="S34" s="587">
        <f t="shared" si="37"/>
        <v>147</v>
      </c>
      <c r="T34" s="97">
        <f t="shared" si="38"/>
        <v>149</v>
      </c>
    </row>
    <row r="35" spans="1:20" ht="20.05" customHeight="1" x14ac:dyDescent="0.25">
      <c r="A35" s="594">
        <v>186</v>
      </c>
      <c r="B35" s="598">
        <v>1542</v>
      </c>
      <c r="C35" s="84" t="str">
        <f t="shared" si="22"/>
        <v xml:space="preserve"> Marion School</v>
      </c>
      <c r="D35" s="600" t="str">
        <f t="shared" si="1"/>
        <v>Winnipeg</v>
      </c>
      <c r="E35" s="587">
        <f t="shared" si="23"/>
        <v>0</v>
      </c>
      <c r="F35" s="587">
        <f t="shared" si="24"/>
        <v>0</v>
      </c>
      <c r="G35" s="587">
        <f t="shared" si="25"/>
        <v>24</v>
      </c>
      <c r="H35" s="587">
        <f t="shared" si="26"/>
        <v>29</v>
      </c>
      <c r="I35" s="587">
        <f t="shared" si="27"/>
        <v>27</v>
      </c>
      <c r="J35" s="587">
        <f t="shared" si="28"/>
        <v>34</v>
      </c>
      <c r="K35" s="587">
        <f t="shared" si="29"/>
        <v>30</v>
      </c>
      <c r="L35" s="587">
        <f t="shared" si="30"/>
        <v>28</v>
      </c>
      <c r="M35" s="587">
        <f t="shared" si="31"/>
        <v>28</v>
      </c>
      <c r="N35" s="587">
        <f t="shared" si="32"/>
        <v>29</v>
      </c>
      <c r="O35" s="587">
        <f t="shared" si="33"/>
        <v>30</v>
      </c>
      <c r="P35" s="587">
        <f t="shared" si="34"/>
        <v>0</v>
      </c>
      <c r="Q35" s="587">
        <f t="shared" si="35"/>
        <v>0</v>
      </c>
      <c r="R35" s="587">
        <f t="shared" si="36"/>
        <v>0</v>
      </c>
      <c r="S35" s="587">
        <f t="shared" si="37"/>
        <v>0</v>
      </c>
      <c r="T35" s="97">
        <f t="shared" si="38"/>
        <v>259</v>
      </c>
    </row>
    <row r="36" spans="1:20" ht="20.05" customHeight="1" x14ac:dyDescent="0.25">
      <c r="A36" s="594">
        <v>186</v>
      </c>
      <c r="B36" s="598">
        <v>1156</v>
      </c>
      <c r="C36" s="84" t="str">
        <f t="shared" si="22"/>
        <v xml:space="preserve"> Minnetonka School</v>
      </c>
      <c r="D36" s="600" t="str">
        <f t="shared" si="1"/>
        <v>Winnipeg</v>
      </c>
      <c r="E36" s="587">
        <f t="shared" si="23"/>
        <v>0</v>
      </c>
      <c r="F36" s="587">
        <f t="shared" si="24"/>
        <v>0</v>
      </c>
      <c r="G36" s="587">
        <f t="shared" si="25"/>
        <v>13</v>
      </c>
      <c r="H36" s="587">
        <f t="shared" si="26"/>
        <v>18</v>
      </c>
      <c r="I36" s="587">
        <f t="shared" si="27"/>
        <v>13</v>
      </c>
      <c r="J36" s="587">
        <f t="shared" si="28"/>
        <v>21</v>
      </c>
      <c r="K36" s="587">
        <f t="shared" si="29"/>
        <v>20</v>
      </c>
      <c r="L36" s="587">
        <f t="shared" si="30"/>
        <v>17</v>
      </c>
      <c r="M36" s="587">
        <f t="shared" si="31"/>
        <v>20</v>
      </c>
      <c r="N36" s="587">
        <f t="shared" si="32"/>
        <v>27</v>
      </c>
      <c r="O36" s="587">
        <f t="shared" si="33"/>
        <v>23</v>
      </c>
      <c r="P36" s="587">
        <f t="shared" si="34"/>
        <v>0</v>
      </c>
      <c r="Q36" s="587">
        <f t="shared" si="35"/>
        <v>0</v>
      </c>
      <c r="R36" s="587">
        <f t="shared" si="36"/>
        <v>0</v>
      </c>
      <c r="S36" s="587">
        <f t="shared" si="37"/>
        <v>0</v>
      </c>
      <c r="T36" s="97">
        <f t="shared" si="38"/>
        <v>172</v>
      </c>
    </row>
    <row r="37" spans="1:20" ht="20.05" customHeight="1" x14ac:dyDescent="0.25">
      <c r="A37" s="594">
        <v>186</v>
      </c>
      <c r="B37" s="598">
        <v>1833</v>
      </c>
      <c r="C37" s="84" t="str">
        <f t="shared" si="22"/>
        <v xml:space="preserve"> Nelson Mcintyre Collegiate</v>
      </c>
      <c r="D37" s="600" t="str">
        <f t="shared" si="1"/>
        <v>Winnipeg</v>
      </c>
      <c r="E37" s="587">
        <f t="shared" si="23"/>
        <v>35</v>
      </c>
      <c r="F37" s="587">
        <f t="shared" si="24"/>
        <v>0</v>
      </c>
      <c r="G37" s="587">
        <f t="shared" si="25"/>
        <v>0</v>
      </c>
      <c r="H37" s="587">
        <f t="shared" si="26"/>
        <v>0</v>
      </c>
      <c r="I37" s="587">
        <f t="shared" si="27"/>
        <v>0</v>
      </c>
      <c r="J37" s="587">
        <f t="shared" si="28"/>
        <v>0</v>
      </c>
      <c r="K37" s="587">
        <f t="shared" si="29"/>
        <v>0</v>
      </c>
      <c r="L37" s="587">
        <f t="shared" si="30"/>
        <v>0</v>
      </c>
      <c r="M37" s="587">
        <f t="shared" si="31"/>
        <v>0</v>
      </c>
      <c r="N37" s="587">
        <f t="shared" si="32"/>
        <v>0</v>
      </c>
      <c r="O37" s="587">
        <f t="shared" si="33"/>
        <v>0</v>
      </c>
      <c r="P37" s="587">
        <f t="shared" si="34"/>
        <v>91</v>
      </c>
      <c r="Q37" s="587">
        <f t="shared" si="35"/>
        <v>67</v>
      </c>
      <c r="R37" s="587">
        <f t="shared" si="36"/>
        <v>101</v>
      </c>
      <c r="S37" s="587">
        <f t="shared" si="37"/>
        <v>108</v>
      </c>
      <c r="T37" s="97">
        <f t="shared" si="38"/>
        <v>402</v>
      </c>
    </row>
    <row r="38" spans="1:20" ht="20.05" customHeight="1" x14ac:dyDescent="0.25">
      <c r="A38" s="594">
        <v>186</v>
      </c>
      <c r="B38" s="598">
        <v>1374</v>
      </c>
      <c r="C38" s="84" t="str">
        <f t="shared" si="22"/>
        <v xml:space="preserve"> Niakwa Place School</v>
      </c>
      <c r="D38" s="600" t="str">
        <f t="shared" si="1"/>
        <v>Winnipeg</v>
      </c>
      <c r="E38" s="587">
        <f t="shared" si="23"/>
        <v>0</v>
      </c>
      <c r="F38" s="587">
        <f t="shared" si="24"/>
        <v>0</v>
      </c>
      <c r="G38" s="587">
        <f t="shared" si="25"/>
        <v>17</v>
      </c>
      <c r="H38" s="587">
        <f t="shared" si="26"/>
        <v>17</v>
      </c>
      <c r="I38" s="587">
        <f t="shared" si="27"/>
        <v>22</v>
      </c>
      <c r="J38" s="587">
        <f t="shared" si="28"/>
        <v>21</v>
      </c>
      <c r="K38" s="587">
        <f t="shared" si="29"/>
        <v>23</v>
      </c>
      <c r="L38" s="587">
        <f t="shared" si="30"/>
        <v>24</v>
      </c>
      <c r="M38" s="587">
        <f t="shared" si="31"/>
        <v>38</v>
      </c>
      <c r="N38" s="587">
        <f t="shared" si="32"/>
        <v>26</v>
      </c>
      <c r="O38" s="587">
        <f t="shared" si="33"/>
        <v>25</v>
      </c>
      <c r="P38" s="587">
        <f t="shared" si="34"/>
        <v>0</v>
      </c>
      <c r="Q38" s="587">
        <f t="shared" si="35"/>
        <v>0</v>
      </c>
      <c r="R38" s="587">
        <f t="shared" si="36"/>
        <v>0</v>
      </c>
      <c r="S38" s="587">
        <f t="shared" si="37"/>
        <v>0</v>
      </c>
      <c r="T38" s="97">
        <f t="shared" ref="T38" si="39">SUM(E38:S38)</f>
        <v>213</v>
      </c>
    </row>
    <row r="39" spans="1:20" ht="20.05" customHeight="1" x14ac:dyDescent="0.25">
      <c r="A39" s="594">
        <v>186</v>
      </c>
      <c r="B39" s="598">
        <v>1189</v>
      </c>
      <c r="C39" s="99" t="str">
        <f t="shared" si="22"/>
        <v xml:space="preserve"> Nordale School</v>
      </c>
      <c r="D39" s="601" t="str">
        <f t="shared" si="1"/>
        <v>Winnipeg</v>
      </c>
      <c r="E39" s="581">
        <f t="shared" si="23"/>
        <v>0</v>
      </c>
      <c r="F39" s="581">
        <f t="shared" si="24"/>
        <v>0</v>
      </c>
      <c r="G39" s="581">
        <f t="shared" si="25"/>
        <v>21</v>
      </c>
      <c r="H39" s="581">
        <f t="shared" si="26"/>
        <v>15</v>
      </c>
      <c r="I39" s="581">
        <f t="shared" si="27"/>
        <v>26</v>
      </c>
      <c r="J39" s="581">
        <f t="shared" si="28"/>
        <v>22</v>
      </c>
      <c r="K39" s="581">
        <f t="shared" si="29"/>
        <v>24</v>
      </c>
      <c r="L39" s="581">
        <f t="shared" si="30"/>
        <v>16</v>
      </c>
      <c r="M39" s="581">
        <f t="shared" si="31"/>
        <v>22</v>
      </c>
      <c r="N39" s="581">
        <f t="shared" si="32"/>
        <v>19</v>
      </c>
      <c r="O39" s="581">
        <f t="shared" si="33"/>
        <v>14</v>
      </c>
      <c r="P39" s="581">
        <f t="shared" si="34"/>
        <v>0</v>
      </c>
      <c r="Q39" s="581">
        <f t="shared" si="35"/>
        <v>0</v>
      </c>
      <c r="R39" s="581">
        <f t="shared" si="36"/>
        <v>0</v>
      </c>
      <c r="S39" s="581">
        <f t="shared" si="37"/>
        <v>0</v>
      </c>
      <c r="T39" s="100">
        <f t="shared" si="38"/>
        <v>179</v>
      </c>
    </row>
    <row r="40" spans="1:20" ht="19.7" customHeight="1" x14ac:dyDescent="0.25">
      <c r="A40" s="606"/>
      <c r="B40" s="607"/>
      <c r="C40" s="111"/>
      <c r="D40" s="579"/>
      <c r="E40" s="542"/>
      <c r="F40" s="542"/>
      <c r="G40" s="542"/>
      <c r="H40" s="542"/>
      <c r="I40" s="542"/>
      <c r="J40" s="542"/>
      <c r="K40" s="542"/>
      <c r="L40" s="542"/>
      <c r="M40" s="542"/>
      <c r="N40" s="542"/>
      <c r="O40" s="542"/>
      <c r="P40" s="542"/>
      <c r="Q40" s="542"/>
      <c r="R40" s="542"/>
      <c r="S40" s="542"/>
      <c r="T40" s="110"/>
    </row>
    <row r="41" spans="1:20" ht="20.05" customHeight="1" x14ac:dyDescent="0.25">
      <c r="A41" s="575"/>
      <c r="B41" s="576"/>
      <c r="C41" s="575"/>
      <c r="D41" s="575"/>
      <c r="E41" s="575"/>
      <c r="F41" s="575"/>
      <c r="G41" s="575"/>
      <c r="H41" s="575"/>
      <c r="I41" s="575"/>
      <c r="J41" s="575"/>
      <c r="K41" s="575"/>
      <c r="L41" s="575"/>
      <c r="M41" s="575"/>
      <c r="N41" s="575"/>
      <c r="O41" s="575"/>
      <c r="P41" s="575"/>
      <c r="Q41" s="575"/>
      <c r="R41" s="575"/>
      <c r="S41" s="575"/>
    </row>
    <row r="42" spans="1:20" ht="20.05" customHeight="1" x14ac:dyDescent="0.25">
      <c r="A42" s="575"/>
      <c r="B42" s="576"/>
      <c r="C42" s="575"/>
      <c r="D42" s="575"/>
      <c r="E42" s="575"/>
      <c r="F42" s="575"/>
      <c r="G42" s="575"/>
      <c r="H42" s="575"/>
      <c r="I42" s="575"/>
      <c r="J42" s="575"/>
      <c r="K42" s="575"/>
      <c r="L42" s="575"/>
      <c r="M42" s="575"/>
      <c r="N42" s="575"/>
      <c r="O42" s="575"/>
      <c r="P42" s="575"/>
      <c r="Q42" s="575"/>
      <c r="R42" s="575"/>
      <c r="S42" s="575"/>
    </row>
    <row r="43" spans="1:20" ht="20.05" customHeight="1" x14ac:dyDescent="0.25">
      <c r="A43" s="575"/>
      <c r="B43" s="576"/>
      <c r="C43" s="575"/>
      <c r="D43" s="575"/>
      <c r="E43" s="575"/>
      <c r="F43" s="575"/>
      <c r="G43" s="575"/>
      <c r="H43" s="575"/>
      <c r="I43" s="575"/>
      <c r="J43" s="575"/>
      <c r="K43" s="575"/>
      <c r="L43" s="575"/>
      <c r="M43" s="575"/>
      <c r="N43" s="575"/>
      <c r="O43" s="575"/>
      <c r="P43" s="575"/>
      <c r="Q43" s="575"/>
      <c r="R43" s="575"/>
      <c r="S43" s="575"/>
    </row>
    <row r="44" spans="1:20" ht="20.05" customHeight="1" x14ac:dyDescent="0.25">
      <c r="A44" s="575"/>
      <c r="B44" s="576"/>
      <c r="C44" s="575"/>
      <c r="D44" s="575"/>
      <c r="E44" s="575"/>
      <c r="F44" s="575"/>
      <c r="G44" s="575"/>
      <c r="H44" s="575"/>
      <c r="I44" s="575"/>
      <c r="J44" s="575"/>
      <c r="K44" s="575"/>
      <c r="L44" s="575"/>
      <c r="M44" s="575"/>
      <c r="N44" s="575"/>
      <c r="O44" s="575"/>
      <c r="P44" s="575"/>
      <c r="Q44" s="575"/>
      <c r="R44" s="575"/>
      <c r="S44" s="575"/>
    </row>
    <row r="45" spans="1:20" ht="20.05" customHeight="1" x14ac:dyDescent="0.25">
      <c r="A45" s="575"/>
      <c r="B45" s="576"/>
      <c r="C45" s="575"/>
      <c r="D45" s="575"/>
      <c r="E45" s="575"/>
      <c r="F45" s="575"/>
      <c r="G45" s="575"/>
      <c r="H45" s="575"/>
      <c r="I45" s="575"/>
      <c r="J45" s="575"/>
      <c r="K45" s="575"/>
      <c r="L45" s="575"/>
      <c r="M45" s="575"/>
      <c r="N45" s="575"/>
      <c r="O45" s="575"/>
      <c r="P45" s="575"/>
      <c r="Q45" s="575"/>
      <c r="R45" s="575"/>
      <c r="S45" s="575"/>
    </row>
    <row r="46" spans="1:20" ht="20.05" customHeight="1" x14ac:dyDescent="0.25">
      <c r="A46" s="575"/>
      <c r="B46" s="576"/>
      <c r="C46" s="575"/>
      <c r="D46" s="575"/>
      <c r="E46" s="575"/>
      <c r="F46" s="575"/>
      <c r="G46" s="575"/>
      <c r="H46" s="575"/>
      <c r="I46" s="575"/>
      <c r="J46" s="575"/>
      <c r="K46" s="575"/>
      <c r="L46" s="575"/>
      <c r="M46" s="575"/>
      <c r="N46" s="575"/>
      <c r="O46" s="575"/>
      <c r="P46" s="575"/>
      <c r="Q46" s="575"/>
      <c r="R46" s="575"/>
      <c r="S46" s="575"/>
    </row>
    <row r="47" spans="1:20" ht="20.05" customHeight="1" x14ac:dyDescent="0.25">
      <c r="A47" s="575"/>
      <c r="B47" s="576"/>
      <c r="C47" s="575"/>
      <c r="D47" s="575"/>
      <c r="E47" s="575"/>
      <c r="F47" s="575"/>
      <c r="G47" s="575"/>
      <c r="H47" s="575"/>
      <c r="I47" s="575"/>
      <c r="J47" s="575"/>
      <c r="K47" s="575"/>
      <c r="L47" s="575"/>
      <c r="M47" s="575"/>
      <c r="N47" s="575"/>
      <c r="O47" s="575"/>
      <c r="P47" s="575"/>
      <c r="Q47" s="575"/>
      <c r="R47" s="575"/>
      <c r="S47" s="575"/>
    </row>
    <row r="48" spans="1:20" ht="20.05" customHeight="1" x14ac:dyDescent="0.25">
      <c r="A48" s="575"/>
      <c r="B48" s="576"/>
      <c r="C48" s="575"/>
      <c r="D48" s="575"/>
      <c r="E48" s="575"/>
      <c r="F48" s="575"/>
      <c r="G48" s="575"/>
      <c r="H48" s="575"/>
      <c r="I48" s="575"/>
      <c r="J48" s="575"/>
      <c r="K48" s="575"/>
      <c r="L48" s="575"/>
      <c r="M48" s="575"/>
      <c r="N48" s="575"/>
      <c r="O48" s="575"/>
      <c r="P48" s="575"/>
      <c r="Q48" s="575"/>
      <c r="R48" s="575"/>
      <c r="S48" s="575"/>
    </row>
    <row r="49" ht="20.05" customHeight="1" x14ac:dyDescent="0.25"/>
    <row r="50" ht="20.05" customHeight="1" x14ac:dyDescent="0.25"/>
    <row r="51" ht="20.05" customHeight="1" x14ac:dyDescent="0.25"/>
    <row r="52" ht="20.05" customHeight="1" x14ac:dyDescent="0.25"/>
  </sheetData>
  <mergeCells count="3">
    <mergeCell ref="C4:T4"/>
    <mergeCell ref="C1:T1"/>
    <mergeCell ref="C2:T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Narrow,Regular"&amp;12- 16 -</oddFooter>
  </headerFooter>
  <rowBreaks count="1" manualBreakCount="1">
    <brk id="39" min="2" max="19" man="1"/>
  </rowBreaks>
  <colBreaks count="1" manualBreakCount="1">
    <brk id="2" min="2" max="83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E2FBFE"/>
  </sheetPr>
  <dimension ref="A1:C45"/>
  <sheetViews>
    <sheetView showGridLines="0" showRowColHeaders="0" topLeftCell="A22" workbookViewId="0">
      <selection activeCell="B37" sqref="B37"/>
    </sheetView>
  </sheetViews>
  <sheetFormatPr defaultColWidth="8" defaultRowHeight="14.95" x14ac:dyDescent="0.3"/>
  <cols>
    <col min="1" max="1" width="24.25" style="26" customWidth="1"/>
    <col min="2" max="2" width="45.75" style="26" customWidth="1"/>
    <col min="3" max="3" width="26.75" style="26" customWidth="1"/>
    <col min="4" max="16384" width="8" style="26"/>
  </cols>
  <sheetData>
    <row r="1" spans="2:2" ht="14.95" customHeight="1" x14ac:dyDescent="0.3"/>
    <row r="2" spans="2:2" ht="14.95" customHeight="1" x14ac:dyDescent="0.3"/>
    <row r="3" spans="2:2" ht="14.95" customHeight="1" x14ac:dyDescent="0.3"/>
    <row r="4" spans="2:2" ht="14.95" customHeight="1" x14ac:dyDescent="0.3"/>
    <row r="5" spans="2:2" ht="14.95" customHeight="1" x14ac:dyDescent="0.3"/>
    <row r="6" spans="2:2" ht="14.95" customHeight="1" x14ac:dyDescent="0.3"/>
    <row r="7" spans="2:2" ht="14.95" customHeight="1" x14ac:dyDescent="0.3"/>
    <row r="8" spans="2:2" ht="14.95" customHeight="1" x14ac:dyDescent="0.3"/>
    <row r="9" spans="2:2" ht="14.95" customHeight="1" x14ac:dyDescent="0.3"/>
    <row r="10" spans="2:2" ht="14.95" customHeight="1" x14ac:dyDescent="0.3"/>
    <row r="11" spans="2:2" ht="14.95" customHeight="1" x14ac:dyDescent="0.3"/>
    <row r="12" spans="2:2" ht="25" customHeight="1" x14ac:dyDescent="0.4">
      <c r="B12" s="144" t="s">
        <v>0</v>
      </c>
    </row>
    <row r="13" spans="2:2" ht="25" customHeight="1" x14ac:dyDescent="0.4">
      <c r="B13" s="367" t="str">
        <f>Cover!B14</f>
        <v>OCTOBER 1, 2025</v>
      </c>
    </row>
    <row r="20" spans="2:3" ht="14.95" customHeight="1" x14ac:dyDescent="0.3"/>
    <row r="21" spans="2:3" ht="14.95" customHeight="1" x14ac:dyDescent="0.3"/>
    <row r="22" spans="2:3" ht="14.95" customHeight="1" x14ac:dyDescent="0.3"/>
    <row r="23" spans="2:3" ht="14.95" customHeight="1" x14ac:dyDescent="0.3"/>
    <row r="24" spans="2:3" ht="14.95" customHeight="1" x14ac:dyDescent="0.3"/>
    <row r="25" spans="2:3" ht="14.95" customHeight="1" x14ac:dyDescent="0.3"/>
    <row r="26" spans="2:3" ht="14.95" customHeight="1" x14ac:dyDescent="0.3"/>
    <row r="27" spans="2:3" ht="14.95" customHeight="1" x14ac:dyDescent="0.3"/>
    <row r="28" spans="2:3" ht="14.95" customHeight="1" x14ac:dyDescent="0.3"/>
    <row r="29" spans="2:3" ht="14.95" customHeight="1" x14ac:dyDescent="0.3">
      <c r="B29" s="252" t="s">
        <v>2</v>
      </c>
    </row>
    <row r="30" spans="2:3" x14ac:dyDescent="0.3">
      <c r="B30" s="280" t="s">
        <v>3</v>
      </c>
    </row>
    <row r="31" spans="2:3" ht="12.75" customHeight="1" x14ac:dyDescent="0.3">
      <c r="B31" s="280" t="s">
        <v>4</v>
      </c>
      <c r="C31" s="27"/>
    </row>
    <row r="32" spans="2:3" ht="12.75" customHeight="1" x14ac:dyDescent="0.3">
      <c r="B32" s="280" t="s">
        <v>5</v>
      </c>
      <c r="C32" s="27"/>
    </row>
    <row r="33" spans="1:3" ht="12.75" customHeight="1" x14ac:dyDescent="0.3">
      <c r="B33" s="280" t="s">
        <v>6</v>
      </c>
      <c r="C33" s="28"/>
    </row>
    <row r="34" spans="1:3" ht="12.75" customHeight="1" x14ac:dyDescent="0.3">
      <c r="B34" s="280" t="s">
        <v>7</v>
      </c>
      <c r="C34" s="28"/>
    </row>
    <row r="35" spans="1:3" ht="12.75" customHeight="1" x14ac:dyDescent="0.3">
      <c r="B35" s="252" t="s">
        <v>8</v>
      </c>
      <c r="C35" s="28"/>
    </row>
    <row r="36" spans="1:3" ht="12.75" customHeight="1" x14ac:dyDescent="0.3">
      <c r="C36" s="28"/>
    </row>
    <row r="37" spans="1:3" ht="12.75" customHeight="1" x14ac:dyDescent="0.3">
      <c r="B37" s="218" t="s">
        <v>9</v>
      </c>
      <c r="C37" s="28"/>
    </row>
    <row r="38" spans="1:3" ht="12.75" customHeight="1" x14ac:dyDescent="0.3">
      <c r="C38" s="29"/>
    </row>
    <row r="39" spans="1:3" ht="12.75" customHeight="1" x14ac:dyDescent="0.3"/>
    <row r="40" spans="1:3" ht="12.75" customHeight="1" x14ac:dyDescent="0.3">
      <c r="B40" s="152" t="s">
        <v>10</v>
      </c>
      <c r="C40" s="83"/>
    </row>
    <row r="42" spans="1:3" x14ac:dyDescent="0.3">
      <c r="A42" s="154"/>
      <c r="B42" s="155"/>
      <c r="C42" s="154"/>
    </row>
    <row r="43" spans="1:3" ht="14.95" customHeight="1" x14ac:dyDescent="0.3">
      <c r="A43" s="688" t="s">
        <v>11</v>
      </c>
      <c r="B43" s="689"/>
      <c r="C43" s="689"/>
    </row>
    <row r="44" spans="1:3" x14ac:dyDescent="0.3">
      <c r="A44" s="690" t="s">
        <v>12</v>
      </c>
      <c r="B44" s="691"/>
      <c r="C44" s="691"/>
    </row>
    <row r="45" spans="1:3" x14ac:dyDescent="0.3">
      <c r="A45" s="153"/>
      <c r="B45" s="153"/>
      <c r="C45" s="153"/>
    </row>
  </sheetData>
  <mergeCells count="2">
    <mergeCell ref="A43:C43"/>
    <mergeCell ref="A44:C44"/>
  </mergeCells>
  <phoneticPr fontId="25" type="noConversion"/>
  <hyperlinks>
    <hyperlink ref="A44" r:id="rId1" display="www.edu.gov.mb.ca/k12/finance/sch_enrol/index.html" xr:uid="{00000000-0004-0000-0100-000000000000}"/>
  </hyperlinks>
  <printOptions horizontalCentered="1"/>
  <pageMargins left="0.6" right="0.4" top="1" bottom="0.75" header="0.5" footer="0.5"/>
  <pageSetup orientation="portrait" blackAndWhite="1"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tabColor rgb="FFE2FBFE"/>
    <pageSetUpPr autoPageBreaks="0"/>
  </sheetPr>
  <dimension ref="A1:V33"/>
  <sheetViews>
    <sheetView showGridLines="0" showZeros="0" topLeftCell="C1" zoomScale="82" zoomScaleNormal="82" workbookViewId="0">
      <selection activeCell="C4" sqref="C4:T4"/>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186</v>
      </c>
      <c r="B4" s="604"/>
      <c r="C4" s="771" t="str">
        <f>CONCATENATE(" ",UPPER(VLOOKUP(A4,DIVISIONS,2))," SCHOOL DIVISION")</f>
        <v xml:space="preserve"> LOUIS RIEL SCHOOL DIVISION</v>
      </c>
      <c r="D4" s="772"/>
      <c r="E4" s="772"/>
      <c r="F4" s="772"/>
      <c r="G4" s="772"/>
      <c r="H4" s="772"/>
      <c r="I4" s="772"/>
      <c r="J4" s="772"/>
      <c r="K4" s="772"/>
      <c r="L4" s="772"/>
      <c r="M4" s="772"/>
      <c r="N4" s="772"/>
      <c r="O4" s="772"/>
      <c r="P4" s="772"/>
      <c r="Q4" s="772"/>
      <c r="R4" s="772"/>
      <c r="S4" s="772"/>
      <c r="T4" s="773"/>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20.05" customHeight="1" x14ac:dyDescent="0.25">
      <c r="A6" s="594">
        <v>186</v>
      </c>
      <c r="B6" s="598">
        <v>1964</v>
      </c>
      <c r="C6" s="84" t="str">
        <f t="shared" ref="C6:C32" si="0">VLOOKUP(B6,Schools,2)</f>
        <v xml:space="preserve"> Samuel Burland School</v>
      </c>
      <c r="D6" s="600" t="str">
        <f t="shared" ref="D6:D12" si="1">IF(VLOOKUP($B6,TYPE,3)=5,CONCATENATE(VLOOKUP($B6,PublicAdd,6)," ¹"),VLOOKUP($B6,PublicAdd,6))</f>
        <v>Winnipeg</v>
      </c>
      <c r="E6" s="587">
        <f t="shared" ref="E6:E32" si="2">IF($B6="","",VLOOKUP($B6,Schools,22))</f>
        <v>0</v>
      </c>
      <c r="F6" s="587">
        <f t="shared" ref="F6:F32" si="3">IF($B6="","",VLOOKUP($B6,Schools,5))</f>
        <v>0</v>
      </c>
      <c r="G6" s="587">
        <f t="shared" ref="G6:G32" si="4">IF($B6="","",VLOOKUP($B6,Schools,6))</f>
        <v>34</v>
      </c>
      <c r="H6" s="587">
        <f t="shared" ref="H6:H32" si="5">IF($B6="","",VLOOKUP($B6,Schools,7))</f>
        <v>42</v>
      </c>
      <c r="I6" s="587">
        <f t="shared" ref="I6:I32" si="6">IF($B6="","",VLOOKUP($B6,Schools,8))</f>
        <v>33</v>
      </c>
      <c r="J6" s="587">
        <f t="shared" ref="J6:J32" si="7">IF($B6="","",VLOOKUP($B6,Schools,9))</f>
        <v>40</v>
      </c>
      <c r="K6" s="587">
        <f t="shared" ref="K6:K32" si="8">IF($B6="","",VLOOKUP($B6,Schools,10))</f>
        <v>49</v>
      </c>
      <c r="L6" s="587">
        <f t="shared" ref="L6:L32" si="9">IF($B6="","",VLOOKUP($B6,Schools,11))</f>
        <v>38</v>
      </c>
      <c r="M6" s="587">
        <f t="shared" ref="M6:M32" si="10">IF($B6="","",VLOOKUP($B6,Schools,12))</f>
        <v>46</v>
      </c>
      <c r="N6" s="587">
        <f t="shared" ref="N6:N32" si="11">IF($B6="","",VLOOKUP($B6,Schools,13))</f>
        <v>53</v>
      </c>
      <c r="O6" s="587">
        <f t="shared" ref="O6:O32" si="12">IF($B6="","",VLOOKUP($B6,Schools,14))</f>
        <v>64</v>
      </c>
      <c r="P6" s="587">
        <f t="shared" ref="P6:P32" si="13">IF($B6="","",VLOOKUP($B6,Schools,15))</f>
        <v>0</v>
      </c>
      <c r="Q6" s="587">
        <f t="shared" ref="Q6:Q32" si="14">IF($B6="","",VLOOKUP($B6,Schools,16))</f>
        <v>0</v>
      </c>
      <c r="R6" s="587">
        <f t="shared" ref="R6:R32" si="15">IF($B6="","",VLOOKUP($B6,Schools,17))</f>
        <v>0</v>
      </c>
      <c r="S6" s="587">
        <f t="shared" ref="S6:S32" si="16">IF($B6="","",VLOOKUP($B6,Schools,18))</f>
        <v>0</v>
      </c>
      <c r="T6" s="97">
        <f t="shared" ref="T6:T32" si="17">SUM(E6:S6)</f>
        <v>399</v>
      </c>
      <c r="U6" s="575"/>
      <c r="V6" s="575"/>
    </row>
    <row r="7" spans="1:22" ht="20.05" customHeight="1" x14ac:dyDescent="0.25">
      <c r="A7" s="594">
        <v>186</v>
      </c>
      <c r="B7" s="598">
        <v>1782</v>
      </c>
      <c r="C7" s="84" t="str">
        <f t="shared" si="0"/>
        <v xml:space="preserve"> Shamrock School</v>
      </c>
      <c r="D7" s="600" t="str">
        <f t="shared" si="1"/>
        <v>Winnipeg</v>
      </c>
      <c r="E7" s="587">
        <f t="shared" si="2"/>
        <v>10</v>
      </c>
      <c r="F7" s="587">
        <f t="shared" si="3"/>
        <v>0</v>
      </c>
      <c r="G7" s="587">
        <f t="shared" si="4"/>
        <v>24</v>
      </c>
      <c r="H7" s="587">
        <f t="shared" si="5"/>
        <v>24</v>
      </c>
      <c r="I7" s="587">
        <f t="shared" si="6"/>
        <v>35</v>
      </c>
      <c r="J7" s="587">
        <f t="shared" si="7"/>
        <v>37</v>
      </c>
      <c r="K7" s="587">
        <f t="shared" si="8"/>
        <v>35</v>
      </c>
      <c r="L7" s="587">
        <f t="shared" si="9"/>
        <v>55</v>
      </c>
      <c r="M7" s="587">
        <f t="shared" si="10"/>
        <v>33</v>
      </c>
      <c r="N7" s="587">
        <f t="shared" si="11"/>
        <v>47</v>
      </c>
      <c r="O7" s="587">
        <f t="shared" si="12"/>
        <v>44</v>
      </c>
      <c r="P7" s="587">
        <f t="shared" si="13"/>
        <v>0</v>
      </c>
      <c r="Q7" s="587">
        <f t="shared" si="14"/>
        <v>0</v>
      </c>
      <c r="R7" s="587">
        <f t="shared" si="15"/>
        <v>0</v>
      </c>
      <c r="S7" s="587">
        <f t="shared" si="16"/>
        <v>0</v>
      </c>
      <c r="T7" s="97">
        <f t="shared" si="17"/>
        <v>344</v>
      </c>
      <c r="U7" s="575"/>
      <c r="V7" s="575"/>
    </row>
    <row r="8" spans="1:22" ht="20.05" customHeight="1" x14ac:dyDescent="0.25">
      <c r="A8" s="616">
        <v>186</v>
      </c>
      <c r="B8" s="617">
        <v>1421</v>
      </c>
      <c r="C8" s="108" t="str">
        <f t="shared" si="0"/>
        <v xml:space="preserve"> St. George School</v>
      </c>
      <c r="D8" s="600" t="str">
        <f t="shared" si="1"/>
        <v>Winnipeg</v>
      </c>
      <c r="E8" s="615">
        <f t="shared" si="2"/>
        <v>0</v>
      </c>
      <c r="F8" s="615">
        <f t="shared" si="3"/>
        <v>0</v>
      </c>
      <c r="G8" s="615">
        <f t="shared" si="4"/>
        <v>45</v>
      </c>
      <c r="H8" s="615">
        <f t="shared" si="5"/>
        <v>49</v>
      </c>
      <c r="I8" s="615">
        <f t="shared" si="6"/>
        <v>52</v>
      </c>
      <c r="J8" s="615">
        <f t="shared" si="7"/>
        <v>45</v>
      </c>
      <c r="K8" s="615">
        <f t="shared" si="8"/>
        <v>59</v>
      </c>
      <c r="L8" s="615">
        <f t="shared" si="9"/>
        <v>45</v>
      </c>
      <c r="M8" s="615">
        <f t="shared" si="10"/>
        <v>55</v>
      </c>
      <c r="N8" s="615">
        <f t="shared" si="11"/>
        <v>0</v>
      </c>
      <c r="O8" s="615">
        <f t="shared" si="12"/>
        <v>0</v>
      </c>
      <c r="P8" s="615">
        <f t="shared" si="13"/>
        <v>0</v>
      </c>
      <c r="Q8" s="615">
        <f t="shared" si="14"/>
        <v>0</v>
      </c>
      <c r="R8" s="615">
        <f t="shared" si="15"/>
        <v>0</v>
      </c>
      <c r="S8" s="615">
        <f t="shared" si="16"/>
        <v>0</v>
      </c>
      <c r="T8" s="109">
        <f t="shared" si="17"/>
        <v>350</v>
      </c>
      <c r="U8" s="575"/>
      <c r="V8" s="575"/>
    </row>
    <row r="9" spans="1:22" ht="20.05" customHeight="1" x14ac:dyDescent="0.25">
      <c r="A9" s="594">
        <v>186</v>
      </c>
      <c r="B9" s="598">
        <v>1669</v>
      </c>
      <c r="C9" s="84" t="str">
        <f t="shared" si="0"/>
        <v xml:space="preserve"> Victor H.L. Wyatt School</v>
      </c>
      <c r="D9" s="600" t="str">
        <f t="shared" si="1"/>
        <v>Winnipeg</v>
      </c>
      <c r="E9" s="587">
        <f t="shared" si="2"/>
        <v>0</v>
      </c>
      <c r="F9" s="587">
        <f t="shared" si="3"/>
        <v>0</v>
      </c>
      <c r="G9" s="587">
        <f t="shared" si="4"/>
        <v>22</v>
      </c>
      <c r="H9" s="587">
        <f t="shared" si="5"/>
        <v>24</v>
      </c>
      <c r="I9" s="587">
        <f t="shared" si="6"/>
        <v>32</v>
      </c>
      <c r="J9" s="587">
        <f t="shared" si="7"/>
        <v>23</v>
      </c>
      <c r="K9" s="587">
        <f t="shared" si="8"/>
        <v>52</v>
      </c>
      <c r="L9" s="587">
        <f t="shared" si="9"/>
        <v>29</v>
      </c>
      <c r="M9" s="587">
        <f t="shared" si="10"/>
        <v>32</v>
      </c>
      <c r="N9" s="587">
        <f t="shared" si="11"/>
        <v>35</v>
      </c>
      <c r="O9" s="587">
        <f t="shared" si="12"/>
        <v>37</v>
      </c>
      <c r="P9" s="587">
        <f t="shared" si="13"/>
        <v>0</v>
      </c>
      <c r="Q9" s="587">
        <f t="shared" si="14"/>
        <v>0</v>
      </c>
      <c r="R9" s="587">
        <f t="shared" si="15"/>
        <v>0</v>
      </c>
      <c r="S9" s="587">
        <f t="shared" si="16"/>
        <v>0</v>
      </c>
      <c r="T9" s="97">
        <f t="shared" si="17"/>
        <v>286</v>
      </c>
      <c r="U9" s="575"/>
      <c r="V9" s="575"/>
    </row>
    <row r="10" spans="1:22" ht="20.05" customHeight="1" x14ac:dyDescent="0.25">
      <c r="A10" s="594">
        <v>186</v>
      </c>
      <c r="B10" s="598">
        <v>1468</v>
      </c>
      <c r="C10" s="84" t="str">
        <f t="shared" si="0"/>
        <v xml:space="preserve"> Victor Mager School</v>
      </c>
      <c r="D10" s="600" t="str">
        <f t="shared" si="1"/>
        <v>Winnipeg</v>
      </c>
      <c r="E10" s="587">
        <f t="shared" si="2"/>
        <v>0</v>
      </c>
      <c r="F10" s="587">
        <f t="shared" si="3"/>
        <v>0</v>
      </c>
      <c r="G10" s="587">
        <f t="shared" si="4"/>
        <v>25</v>
      </c>
      <c r="H10" s="587">
        <f t="shared" si="5"/>
        <v>29</v>
      </c>
      <c r="I10" s="587">
        <f t="shared" si="6"/>
        <v>42</v>
      </c>
      <c r="J10" s="587">
        <f t="shared" si="7"/>
        <v>46</v>
      </c>
      <c r="K10" s="587">
        <f t="shared" si="8"/>
        <v>42</v>
      </c>
      <c r="L10" s="587">
        <f t="shared" si="9"/>
        <v>51</v>
      </c>
      <c r="M10" s="587">
        <f t="shared" si="10"/>
        <v>43</v>
      </c>
      <c r="N10" s="587">
        <f t="shared" si="11"/>
        <v>50</v>
      </c>
      <c r="O10" s="587">
        <f t="shared" si="12"/>
        <v>52</v>
      </c>
      <c r="P10" s="587">
        <f t="shared" si="13"/>
        <v>0</v>
      </c>
      <c r="Q10" s="587">
        <f t="shared" si="14"/>
        <v>0</v>
      </c>
      <c r="R10" s="587">
        <f t="shared" si="15"/>
        <v>0</v>
      </c>
      <c r="S10" s="587">
        <f t="shared" si="16"/>
        <v>0</v>
      </c>
      <c r="T10" s="97">
        <f t="shared" si="17"/>
        <v>380</v>
      </c>
      <c r="U10" s="575"/>
      <c r="V10" s="575"/>
    </row>
    <row r="11" spans="1:22" ht="20.05" customHeight="1" x14ac:dyDescent="0.25">
      <c r="A11" s="594">
        <v>186</v>
      </c>
      <c r="B11" s="598">
        <v>1607</v>
      </c>
      <c r="C11" s="84" t="str">
        <f t="shared" si="0"/>
        <v xml:space="preserve"> Windsor Park Collegiate</v>
      </c>
      <c r="D11" s="600" t="str">
        <f t="shared" si="1"/>
        <v>Winnipeg</v>
      </c>
      <c r="E11" s="587">
        <f t="shared" si="2"/>
        <v>50</v>
      </c>
      <c r="F11" s="587">
        <f t="shared" si="3"/>
        <v>0</v>
      </c>
      <c r="G11" s="587">
        <f t="shared" si="4"/>
        <v>0</v>
      </c>
      <c r="H11" s="587">
        <f t="shared" si="5"/>
        <v>0</v>
      </c>
      <c r="I11" s="587">
        <f t="shared" si="6"/>
        <v>0</v>
      </c>
      <c r="J11" s="587">
        <f t="shared" si="7"/>
        <v>0</v>
      </c>
      <c r="K11" s="587">
        <f t="shared" si="8"/>
        <v>0</v>
      </c>
      <c r="L11" s="587">
        <f t="shared" si="9"/>
        <v>0</v>
      </c>
      <c r="M11" s="587">
        <f t="shared" si="10"/>
        <v>0</v>
      </c>
      <c r="N11" s="587">
        <f t="shared" si="11"/>
        <v>0</v>
      </c>
      <c r="O11" s="587">
        <f t="shared" si="12"/>
        <v>0</v>
      </c>
      <c r="P11" s="587">
        <f t="shared" si="13"/>
        <v>88</v>
      </c>
      <c r="Q11" s="587">
        <f t="shared" si="14"/>
        <v>102</v>
      </c>
      <c r="R11" s="587">
        <f t="shared" si="15"/>
        <v>183</v>
      </c>
      <c r="S11" s="587">
        <f t="shared" si="16"/>
        <v>180</v>
      </c>
      <c r="T11" s="97">
        <f t="shared" si="17"/>
        <v>603</v>
      </c>
      <c r="U11" s="575"/>
      <c r="V11" s="575"/>
    </row>
    <row r="12" spans="1:22" ht="20.05" customHeight="1" x14ac:dyDescent="0.25">
      <c r="A12" s="594">
        <v>186</v>
      </c>
      <c r="B12" s="598">
        <v>1420</v>
      </c>
      <c r="C12" s="105" t="str">
        <f t="shared" si="0"/>
        <v xml:space="preserve"> Windsor School</v>
      </c>
      <c r="D12" s="600" t="str">
        <f t="shared" si="1"/>
        <v>Winnipeg</v>
      </c>
      <c r="E12" s="588">
        <f t="shared" si="2"/>
        <v>0</v>
      </c>
      <c r="F12" s="587">
        <f t="shared" si="3"/>
        <v>0</v>
      </c>
      <c r="G12" s="587">
        <f t="shared" si="4"/>
        <v>13</v>
      </c>
      <c r="H12" s="587">
        <f t="shared" si="5"/>
        <v>15</v>
      </c>
      <c r="I12" s="587">
        <f t="shared" si="6"/>
        <v>15</v>
      </c>
      <c r="J12" s="587">
        <f t="shared" si="7"/>
        <v>10</v>
      </c>
      <c r="K12" s="587">
        <f t="shared" si="8"/>
        <v>18</v>
      </c>
      <c r="L12" s="587">
        <f t="shared" si="9"/>
        <v>14</v>
      </c>
      <c r="M12" s="587">
        <f t="shared" si="10"/>
        <v>16</v>
      </c>
      <c r="N12" s="587">
        <f t="shared" si="11"/>
        <v>63</v>
      </c>
      <c r="O12" s="587">
        <f t="shared" si="12"/>
        <v>72</v>
      </c>
      <c r="P12" s="587">
        <f t="shared" si="13"/>
        <v>0</v>
      </c>
      <c r="Q12" s="587">
        <f t="shared" si="14"/>
        <v>0</v>
      </c>
      <c r="R12" s="587">
        <f t="shared" si="15"/>
        <v>0</v>
      </c>
      <c r="S12" s="587">
        <f t="shared" si="16"/>
        <v>0</v>
      </c>
      <c r="T12" s="97">
        <f t="shared" si="17"/>
        <v>236</v>
      </c>
      <c r="U12" s="575"/>
      <c r="V12" s="575"/>
    </row>
    <row r="13" spans="1:22" ht="20.05" customHeight="1" x14ac:dyDescent="0.25">
      <c r="A13" s="594"/>
      <c r="B13" s="598"/>
      <c r="C13" s="127" t="s">
        <v>261</v>
      </c>
      <c r="D13" s="127" t="str">
        <f>CONCATENATE(VLOOKUP(A12,DIVISIONS,19)," SCHOOLS")</f>
        <v>41 SCHOOLS</v>
      </c>
      <c r="E13" s="95">
        <f>SUM('16'!E6:E39)+SUM(E4:E12)</f>
        <v>263</v>
      </c>
      <c r="F13" s="95">
        <f>SUM('16'!F6:F39)+SUM(F4:F12)</f>
        <v>0</v>
      </c>
      <c r="G13" s="95">
        <f>SUM('16'!G6:G39)+SUM(G4:G12)</f>
        <v>1050</v>
      </c>
      <c r="H13" s="95">
        <f>SUM('16'!H6:H39)+SUM(H4:H12)</f>
        <v>1108</v>
      </c>
      <c r="I13" s="95">
        <f>SUM('16'!I6:I39)+SUM(I4:I12)</f>
        <v>1249</v>
      </c>
      <c r="J13" s="95">
        <f>SUM('16'!J6:J39)+SUM(J4:J12)</f>
        <v>1269</v>
      </c>
      <c r="K13" s="95">
        <f>SUM('16'!K6:K39)+SUM(K4:K12)</f>
        <v>1392</v>
      </c>
      <c r="L13" s="95">
        <f>SUM('16'!L6:L39)+SUM(L4:L12)</f>
        <v>1259</v>
      </c>
      <c r="M13" s="95">
        <f>SUM('16'!M6:M39)+SUM(M4:M12)</f>
        <v>1355</v>
      </c>
      <c r="N13" s="95">
        <f>SUM('16'!N6:N39)+SUM(N4:N12)</f>
        <v>1260</v>
      </c>
      <c r="O13" s="95">
        <f>SUM('16'!O6:O39)+SUM(O4:O12)</f>
        <v>1361</v>
      </c>
      <c r="P13" s="95">
        <f>SUM('16'!P6:P39)+SUM(P4:P12)</f>
        <v>1330</v>
      </c>
      <c r="Q13" s="95">
        <f>SUM('16'!Q6:Q39)+SUM(Q4:Q12)</f>
        <v>1330</v>
      </c>
      <c r="R13" s="95">
        <f>SUM('16'!R6:R39)+SUM(R4:R12)</f>
        <v>1491</v>
      </c>
      <c r="S13" s="95">
        <f>SUM('16'!S6:S39)+SUM(S4:S12)</f>
        <v>1707</v>
      </c>
      <c r="T13" s="95">
        <f>SUM('16'!T6:T39)+SUM(T4:T12)</f>
        <v>17424</v>
      </c>
      <c r="U13" s="575"/>
      <c r="V13" s="575"/>
    </row>
    <row r="14" spans="1:22" ht="14.95" customHeight="1" x14ac:dyDescent="0.25">
      <c r="A14" s="594"/>
      <c r="B14" s="604"/>
      <c r="C14" s="104"/>
      <c r="D14" s="579"/>
      <c r="E14" s="542"/>
      <c r="F14" s="542"/>
      <c r="G14" s="542"/>
      <c r="H14" s="542"/>
      <c r="I14" s="542"/>
      <c r="J14" s="542"/>
      <c r="K14" s="542"/>
      <c r="L14" s="542"/>
      <c r="M14" s="542"/>
      <c r="N14" s="542"/>
      <c r="O14" s="542"/>
      <c r="P14" s="542"/>
      <c r="Q14" s="542"/>
      <c r="R14" s="542"/>
      <c r="S14" s="542"/>
      <c r="T14" s="110"/>
      <c r="U14" s="575"/>
      <c r="V14" s="575"/>
    </row>
    <row r="15" spans="1:22" ht="20.05" customHeight="1" x14ac:dyDescent="0.2">
      <c r="A15" s="594">
        <v>187</v>
      </c>
      <c r="B15" s="604"/>
      <c r="C15" s="771" t="str">
        <f>CONCATENATE(" ",UPPER(VLOOKUP(A15,DIVISIONS,2))," SCHOOL DIVISION")</f>
        <v xml:space="preserve"> MOUNTAIN VIEW SCHOOL DIVISION</v>
      </c>
      <c r="D15" s="772"/>
      <c r="E15" s="772"/>
      <c r="F15" s="772"/>
      <c r="G15" s="772"/>
      <c r="H15" s="772"/>
      <c r="I15" s="772"/>
      <c r="J15" s="772"/>
      <c r="K15" s="772"/>
      <c r="L15" s="772"/>
      <c r="M15" s="772"/>
      <c r="N15" s="772"/>
      <c r="O15" s="772"/>
      <c r="P15" s="772"/>
      <c r="Q15" s="772"/>
      <c r="R15" s="772"/>
      <c r="S15" s="772"/>
      <c r="T15" s="773"/>
      <c r="U15" s="575"/>
      <c r="V15" s="575"/>
    </row>
    <row r="16" spans="1:22" ht="20.05" customHeight="1" x14ac:dyDescent="0.25">
      <c r="A16" s="594"/>
      <c r="B16" s="604"/>
      <c r="C16" s="93" t="s">
        <v>265</v>
      </c>
      <c r="D16" s="93" t="s">
        <v>266</v>
      </c>
      <c r="E16" s="94" t="s">
        <v>168</v>
      </c>
      <c r="F16" s="94" t="s">
        <v>229</v>
      </c>
      <c r="G16" s="94" t="s">
        <v>230</v>
      </c>
      <c r="H16" s="156" t="s">
        <v>267</v>
      </c>
      <c r="I16" s="156" t="s">
        <v>268</v>
      </c>
      <c r="J16" s="156" t="s">
        <v>269</v>
      </c>
      <c r="K16" s="156" t="s">
        <v>270</v>
      </c>
      <c r="L16" s="156" t="s">
        <v>21</v>
      </c>
      <c r="M16" s="156" t="s">
        <v>24</v>
      </c>
      <c r="N16" s="156" t="s">
        <v>26</v>
      </c>
      <c r="O16" s="156" t="s">
        <v>271</v>
      </c>
      <c r="P16" s="156" t="s">
        <v>272</v>
      </c>
      <c r="Q16" s="156" t="s">
        <v>273</v>
      </c>
      <c r="R16" s="156" t="s">
        <v>274</v>
      </c>
      <c r="S16" s="156" t="s">
        <v>275</v>
      </c>
      <c r="T16" s="94" t="s">
        <v>231</v>
      </c>
      <c r="U16" s="575"/>
      <c r="V16" s="575"/>
    </row>
    <row r="17" spans="1:20" ht="20.05" customHeight="1" x14ac:dyDescent="0.25">
      <c r="A17" s="594">
        <v>187</v>
      </c>
      <c r="B17" s="598">
        <v>1072</v>
      </c>
      <c r="C17" s="84" t="str">
        <f t="shared" si="0"/>
        <v xml:space="preserve"> Dauphin Regional Comp Secondary</v>
      </c>
      <c r="D17" s="600" t="str">
        <f t="shared" ref="D17:D32" si="18">IF(VLOOKUP($B17,TYPE,3)=5,CONCATENATE(VLOOKUP($B17,PublicAdd,6)," ¹"),VLOOKUP($B17,PublicAdd,6))</f>
        <v>Dauphin</v>
      </c>
      <c r="E17" s="587">
        <f t="shared" si="2"/>
        <v>0</v>
      </c>
      <c r="F17" s="587">
        <f t="shared" si="3"/>
        <v>0</v>
      </c>
      <c r="G17" s="587">
        <f t="shared" si="4"/>
        <v>0</v>
      </c>
      <c r="H17" s="587">
        <f t="shared" si="5"/>
        <v>0</v>
      </c>
      <c r="I17" s="587">
        <f t="shared" si="6"/>
        <v>0</v>
      </c>
      <c r="J17" s="587">
        <f t="shared" si="7"/>
        <v>0</v>
      </c>
      <c r="K17" s="587">
        <f t="shared" si="8"/>
        <v>0</v>
      </c>
      <c r="L17" s="587">
        <f t="shared" si="9"/>
        <v>0</v>
      </c>
      <c r="M17" s="587">
        <f t="shared" si="10"/>
        <v>0</v>
      </c>
      <c r="N17" s="587">
        <f t="shared" si="11"/>
        <v>0</v>
      </c>
      <c r="O17" s="587">
        <f t="shared" si="12"/>
        <v>0</v>
      </c>
      <c r="P17" s="587">
        <f t="shared" si="13"/>
        <v>138</v>
      </c>
      <c r="Q17" s="587">
        <f t="shared" si="14"/>
        <v>157</v>
      </c>
      <c r="R17" s="587">
        <f t="shared" si="15"/>
        <v>193</v>
      </c>
      <c r="S17" s="587">
        <f t="shared" si="16"/>
        <v>221</v>
      </c>
      <c r="T17" s="97">
        <f t="shared" si="17"/>
        <v>709</v>
      </c>
    </row>
    <row r="18" spans="1:20" ht="20.05" customHeight="1" x14ac:dyDescent="0.25">
      <c r="A18" s="594">
        <v>187</v>
      </c>
      <c r="B18" s="598">
        <v>1328</v>
      </c>
      <c r="C18" s="84" t="str">
        <f t="shared" si="0"/>
        <v xml:space="preserve"> École MacNeill</v>
      </c>
      <c r="D18" s="600" t="str">
        <f t="shared" si="18"/>
        <v>Dauphin</v>
      </c>
      <c r="E18" s="587">
        <f t="shared" si="2"/>
        <v>0</v>
      </c>
      <c r="F18" s="587">
        <f t="shared" si="3"/>
        <v>0</v>
      </c>
      <c r="G18" s="587">
        <f t="shared" si="4"/>
        <v>34</v>
      </c>
      <c r="H18" s="587">
        <f t="shared" si="5"/>
        <v>23</v>
      </c>
      <c r="I18" s="587">
        <f t="shared" si="6"/>
        <v>25</v>
      </c>
      <c r="J18" s="587">
        <f t="shared" si="7"/>
        <v>13</v>
      </c>
      <c r="K18" s="587">
        <f t="shared" si="8"/>
        <v>30</v>
      </c>
      <c r="L18" s="587">
        <f t="shared" si="9"/>
        <v>19</v>
      </c>
      <c r="M18" s="587">
        <f t="shared" si="10"/>
        <v>0</v>
      </c>
      <c r="N18" s="587">
        <f t="shared" si="11"/>
        <v>0</v>
      </c>
      <c r="O18" s="587">
        <f t="shared" si="12"/>
        <v>0</v>
      </c>
      <c r="P18" s="587">
        <f t="shared" si="13"/>
        <v>0</v>
      </c>
      <c r="Q18" s="587">
        <f t="shared" si="14"/>
        <v>0</v>
      </c>
      <c r="R18" s="587">
        <f t="shared" si="15"/>
        <v>0</v>
      </c>
      <c r="S18" s="587">
        <f t="shared" si="16"/>
        <v>0</v>
      </c>
      <c r="T18" s="97">
        <f t="shared" si="17"/>
        <v>144</v>
      </c>
    </row>
    <row r="19" spans="1:20" ht="20.05" customHeight="1" x14ac:dyDescent="0.25">
      <c r="A19" s="594">
        <v>187</v>
      </c>
      <c r="B19" s="598">
        <v>1161</v>
      </c>
      <c r="C19" s="84" t="str">
        <f t="shared" si="0"/>
        <v xml:space="preserve"> Ethelbert School</v>
      </c>
      <c r="D19" s="600" t="str">
        <f t="shared" si="18"/>
        <v>Ethelbert</v>
      </c>
      <c r="E19" s="587">
        <f t="shared" si="2"/>
        <v>0</v>
      </c>
      <c r="F19" s="587">
        <f t="shared" si="3"/>
        <v>0</v>
      </c>
      <c r="G19" s="587">
        <f t="shared" si="4"/>
        <v>5</v>
      </c>
      <c r="H19" s="587">
        <f t="shared" si="5"/>
        <v>6</v>
      </c>
      <c r="I19" s="587">
        <f t="shared" si="6"/>
        <v>9</v>
      </c>
      <c r="J19" s="587">
        <f t="shared" si="7"/>
        <v>6</v>
      </c>
      <c r="K19" s="587">
        <f t="shared" si="8"/>
        <v>8</v>
      </c>
      <c r="L19" s="587">
        <f t="shared" si="9"/>
        <v>10</v>
      </c>
      <c r="M19" s="587">
        <f t="shared" si="10"/>
        <v>10</v>
      </c>
      <c r="N19" s="587">
        <f t="shared" si="11"/>
        <v>15</v>
      </c>
      <c r="O19" s="587">
        <f t="shared" si="12"/>
        <v>7</v>
      </c>
      <c r="P19" s="587">
        <f t="shared" si="13"/>
        <v>6</v>
      </c>
      <c r="Q19" s="587">
        <f t="shared" si="14"/>
        <v>14</v>
      </c>
      <c r="R19" s="587">
        <f t="shared" si="15"/>
        <v>5</v>
      </c>
      <c r="S19" s="587">
        <f t="shared" si="16"/>
        <v>1</v>
      </c>
      <c r="T19" s="97">
        <f t="shared" si="17"/>
        <v>102</v>
      </c>
    </row>
    <row r="20" spans="1:20" ht="20.05" customHeight="1" x14ac:dyDescent="0.25">
      <c r="A20" s="594">
        <v>187</v>
      </c>
      <c r="B20" s="598">
        <v>1889</v>
      </c>
      <c r="C20" s="84" t="str">
        <f t="shared" si="0"/>
        <v xml:space="preserve"> Gilbert Plains Collegiate Institute</v>
      </c>
      <c r="D20" s="600" t="str">
        <f t="shared" si="18"/>
        <v>Gilbert Plains</v>
      </c>
      <c r="E20" s="587">
        <f t="shared" si="2"/>
        <v>0</v>
      </c>
      <c r="F20" s="587">
        <f t="shared" si="3"/>
        <v>0</v>
      </c>
      <c r="G20" s="587">
        <f t="shared" si="4"/>
        <v>0</v>
      </c>
      <c r="H20" s="587">
        <f t="shared" si="5"/>
        <v>0</v>
      </c>
      <c r="I20" s="587">
        <f t="shared" si="6"/>
        <v>0</v>
      </c>
      <c r="J20" s="587">
        <f t="shared" si="7"/>
        <v>0</v>
      </c>
      <c r="K20" s="587">
        <f t="shared" si="8"/>
        <v>0</v>
      </c>
      <c r="L20" s="587">
        <f t="shared" si="9"/>
        <v>0</v>
      </c>
      <c r="M20" s="587">
        <f t="shared" si="10"/>
        <v>0</v>
      </c>
      <c r="N20" s="587">
        <f t="shared" si="11"/>
        <v>0</v>
      </c>
      <c r="O20" s="587">
        <f t="shared" si="12"/>
        <v>0</v>
      </c>
      <c r="P20" s="587">
        <f t="shared" si="13"/>
        <v>15</v>
      </c>
      <c r="Q20" s="587">
        <f t="shared" si="14"/>
        <v>15</v>
      </c>
      <c r="R20" s="587">
        <f t="shared" si="15"/>
        <v>10</v>
      </c>
      <c r="S20" s="587">
        <f t="shared" si="16"/>
        <v>18</v>
      </c>
      <c r="T20" s="97">
        <f t="shared" si="17"/>
        <v>58</v>
      </c>
    </row>
    <row r="21" spans="1:20" ht="20.05" customHeight="1" x14ac:dyDescent="0.25">
      <c r="A21" s="594">
        <v>187</v>
      </c>
      <c r="B21" s="598">
        <v>1667</v>
      </c>
      <c r="C21" s="84" t="str">
        <f t="shared" si="0"/>
        <v xml:space="preserve"> Gilbert Plains Elementary</v>
      </c>
      <c r="D21" s="600" t="str">
        <f t="shared" si="18"/>
        <v>Gilbert Plains</v>
      </c>
      <c r="E21" s="587">
        <f t="shared" si="2"/>
        <v>0</v>
      </c>
      <c r="F21" s="587">
        <f t="shared" si="3"/>
        <v>0</v>
      </c>
      <c r="G21" s="587">
        <f t="shared" si="4"/>
        <v>9</v>
      </c>
      <c r="H21" s="587">
        <f t="shared" si="5"/>
        <v>6</v>
      </c>
      <c r="I21" s="587">
        <f t="shared" si="6"/>
        <v>7</v>
      </c>
      <c r="J21" s="587">
        <f t="shared" si="7"/>
        <v>15</v>
      </c>
      <c r="K21" s="587">
        <f t="shared" si="8"/>
        <v>14</v>
      </c>
      <c r="L21" s="587">
        <f t="shared" si="9"/>
        <v>7</v>
      </c>
      <c r="M21" s="587">
        <f t="shared" si="10"/>
        <v>9</v>
      </c>
      <c r="N21" s="587">
        <f t="shared" si="11"/>
        <v>19</v>
      </c>
      <c r="O21" s="587">
        <f t="shared" si="12"/>
        <v>8</v>
      </c>
      <c r="P21" s="587">
        <f t="shared" si="13"/>
        <v>0</v>
      </c>
      <c r="Q21" s="587">
        <f t="shared" si="14"/>
        <v>0</v>
      </c>
      <c r="R21" s="587">
        <f t="shared" si="15"/>
        <v>0</v>
      </c>
      <c r="S21" s="587">
        <f t="shared" si="16"/>
        <v>0</v>
      </c>
      <c r="T21" s="97">
        <f t="shared" si="17"/>
        <v>94</v>
      </c>
    </row>
    <row r="22" spans="1:20" ht="20.05" customHeight="1" x14ac:dyDescent="0.25">
      <c r="A22" s="594">
        <v>187</v>
      </c>
      <c r="B22" s="598">
        <v>1582</v>
      </c>
      <c r="C22" s="84" t="str">
        <f t="shared" si="0"/>
        <v xml:space="preserve"> Goose Lake High</v>
      </c>
      <c r="D22" s="600" t="str">
        <f t="shared" si="18"/>
        <v>Roblin</v>
      </c>
      <c r="E22" s="587">
        <f t="shared" si="2"/>
        <v>0</v>
      </c>
      <c r="F22" s="587">
        <f t="shared" si="3"/>
        <v>0</v>
      </c>
      <c r="G22" s="587">
        <f t="shared" si="4"/>
        <v>0</v>
      </c>
      <c r="H22" s="587">
        <f t="shared" si="5"/>
        <v>0</v>
      </c>
      <c r="I22" s="587">
        <f t="shared" si="6"/>
        <v>0</v>
      </c>
      <c r="J22" s="587">
        <f t="shared" si="7"/>
        <v>0</v>
      </c>
      <c r="K22" s="587">
        <f t="shared" si="8"/>
        <v>0</v>
      </c>
      <c r="L22" s="587">
        <f t="shared" si="9"/>
        <v>0</v>
      </c>
      <c r="M22" s="587">
        <f t="shared" si="10"/>
        <v>0</v>
      </c>
      <c r="N22" s="587">
        <f t="shared" si="11"/>
        <v>0</v>
      </c>
      <c r="O22" s="587">
        <f t="shared" si="12"/>
        <v>0</v>
      </c>
      <c r="P22" s="587">
        <f t="shared" si="13"/>
        <v>48</v>
      </c>
      <c r="Q22" s="587">
        <f t="shared" si="14"/>
        <v>34</v>
      </c>
      <c r="R22" s="587">
        <f t="shared" si="15"/>
        <v>50</v>
      </c>
      <c r="S22" s="587">
        <f t="shared" si="16"/>
        <v>28</v>
      </c>
      <c r="T22" s="97">
        <f t="shared" si="17"/>
        <v>160</v>
      </c>
    </row>
    <row r="23" spans="1:20" ht="20.05" customHeight="1" x14ac:dyDescent="0.25">
      <c r="A23" s="594">
        <v>187</v>
      </c>
      <c r="B23" s="598">
        <v>1735</v>
      </c>
      <c r="C23" s="84" t="str">
        <f t="shared" si="0"/>
        <v xml:space="preserve"> Grandview School</v>
      </c>
      <c r="D23" s="600" t="str">
        <f t="shared" si="18"/>
        <v>Grandview</v>
      </c>
      <c r="E23" s="587">
        <f t="shared" si="2"/>
        <v>0</v>
      </c>
      <c r="F23" s="587">
        <f t="shared" si="3"/>
        <v>0</v>
      </c>
      <c r="G23" s="587">
        <f t="shared" si="4"/>
        <v>20</v>
      </c>
      <c r="H23" s="587">
        <f t="shared" si="5"/>
        <v>18</v>
      </c>
      <c r="I23" s="587">
        <f t="shared" si="6"/>
        <v>20</v>
      </c>
      <c r="J23" s="587">
        <f t="shared" si="7"/>
        <v>15</v>
      </c>
      <c r="K23" s="587">
        <f t="shared" si="8"/>
        <v>21</v>
      </c>
      <c r="L23" s="587">
        <f t="shared" si="9"/>
        <v>22</v>
      </c>
      <c r="M23" s="587">
        <f t="shared" si="10"/>
        <v>15</v>
      </c>
      <c r="N23" s="587">
        <f t="shared" si="11"/>
        <v>21</v>
      </c>
      <c r="O23" s="587">
        <f t="shared" si="12"/>
        <v>21</v>
      </c>
      <c r="P23" s="587">
        <f t="shared" si="13"/>
        <v>31</v>
      </c>
      <c r="Q23" s="587">
        <f t="shared" si="14"/>
        <v>35</v>
      </c>
      <c r="R23" s="587">
        <f t="shared" si="15"/>
        <v>35</v>
      </c>
      <c r="S23" s="587">
        <f t="shared" si="16"/>
        <v>30</v>
      </c>
      <c r="T23" s="97">
        <f t="shared" si="17"/>
        <v>304</v>
      </c>
    </row>
    <row r="24" spans="1:20" ht="20.05" customHeight="1" x14ac:dyDescent="0.25">
      <c r="A24" s="594">
        <v>187</v>
      </c>
      <c r="B24" s="598">
        <v>1223</v>
      </c>
      <c r="C24" s="84" t="str">
        <f t="shared" si="0"/>
        <v xml:space="preserve"> Henderson Elementary</v>
      </c>
      <c r="D24" s="600" t="str">
        <f t="shared" si="18"/>
        <v>Dauphin</v>
      </c>
      <c r="E24" s="587">
        <f t="shared" si="2"/>
        <v>0</v>
      </c>
      <c r="F24" s="587">
        <f t="shared" si="3"/>
        <v>0</v>
      </c>
      <c r="G24" s="587">
        <f t="shared" si="4"/>
        <v>33</v>
      </c>
      <c r="H24" s="587">
        <f t="shared" si="5"/>
        <v>21</v>
      </c>
      <c r="I24" s="587">
        <f t="shared" si="6"/>
        <v>48</v>
      </c>
      <c r="J24" s="587">
        <f t="shared" si="7"/>
        <v>34</v>
      </c>
      <c r="K24" s="587">
        <f t="shared" si="8"/>
        <v>33</v>
      </c>
      <c r="L24" s="587">
        <f t="shared" si="9"/>
        <v>45</v>
      </c>
      <c r="M24" s="587">
        <f t="shared" si="10"/>
        <v>0</v>
      </c>
      <c r="N24" s="587">
        <f t="shared" si="11"/>
        <v>0</v>
      </c>
      <c r="O24" s="587">
        <f t="shared" si="12"/>
        <v>0</v>
      </c>
      <c r="P24" s="587">
        <f t="shared" si="13"/>
        <v>0</v>
      </c>
      <c r="Q24" s="587">
        <f t="shared" si="14"/>
        <v>0</v>
      </c>
      <c r="R24" s="587">
        <f t="shared" si="15"/>
        <v>0</v>
      </c>
      <c r="S24" s="587">
        <f t="shared" si="16"/>
        <v>0</v>
      </c>
      <c r="T24" s="97">
        <f t="shared" si="17"/>
        <v>214</v>
      </c>
    </row>
    <row r="25" spans="1:20" ht="20.05" customHeight="1" x14ac:dyDescent="0.25">
      <c r="A25" s="594">
        <v>187</v>
      </c>
      <c r="B25" s="598">
        <v>1457</v>
      </c>
      <c r="C25" s="84" t="str">
        <f t="shared" si="0"/>
        <v xml:space="preserve"> Lt. Col. Barker V.C. School</v>
      </c>
      <c r="D25" s="600" t="str">
        <f t="shared" si="18"/>
        <v>Dauphin</v>
      </c>
      <c r="E25" s="587">
        <f t="shared" si="2"/>
        <v>0</v>
      </c>
      <c r="F25" s="587">
        <f t="shared" si="3"/>
        <v>0</v>
      </c>
      <c r="G25" s="587">
        <f t="shared" si="4"/>
        <v>36</v>
      </c>
      <c r="H25" s="587">
        <f t="shared" si="5"/>
        <v>34</v>
      </c>
      <c r="I25" s="587">
        <f t="shared" si="6"/>
        <v>32</v>
      </c>
      <c r="J25" s="587">
        <f t="shared" si="7"/>
        <v>43</v>
      </c>
      <c r="K25" s="587">
        <f t="shared" si="8"/>
        <v>34</v>
      </c>
      <c r="L25" s="587">
        <f t="shared" si="9"/>
        <v>36</v>
      </c>
      <c r="M25" s="587">
        <f t="shared" si="10"/>
        <v>0</v>
      </c>
      <c r="N25" s="587">
        <f t="shared" si="11"/>
        <v>0</v>
      </c>
      <c r="O25" s="587">
        <f t="shared" si="12"/>
        <v>0</v>
      </c>
      <c r="P25" s="587">
        <f t="shared" si="13"/>
        <v>0</v>
      </c>
      <c r="Q25" s="587">
        <f t="shared" si="14"/>
        <v>0</v>
      </c>
      <c r="R25" s="587">
        <f t="shared" si="15"/>
        <v>0</v>
      </c>
      <c r="S25" s="587">
        <f t="shared" si="16"/>
        <v>0</v>
      </c>
      <c r="T25" s="97">
        <f t="shared" si="17"/>
        <v>215</v>
      </c>
    </row>
    <row r="26" spans="1:20" ht="20.05" customHeight="1" x14ac:dyDescent="0.25">
      <c r="A26" s="594">
        <v>187</v>
      </c>
      <c r="B26" s="598">
        <v>1323</v>
      </c>
      <c r="C26" s="84" t="str">
        <f t="shared" si="0"/>
        <v xml:space="preserve"> MacKenzie Middle School</v>
      </c>
      <c r="D26" s="600" t="str">
        <f t="shared" si="18"/>
        <v>Dauphin</v>
      </c>
      <c r="E26" s="587">
        <f t="shared" si="2"/>
        <v>0</v>
      </c>
      <c r="F26" s="587">
        <f t="shared" si="3"/>
        <v>0</v>
      </c>
      <c r="G26" s="587">
        <f t="shared" si="4"/>
        <v>0</v>
      </c>
      <c r="H26" s="587">
        <f t="shared" si="5"/>
        <v>0</v>
      </c>
      <c r="I26" s="587">
        <f t="shared" si="6"/>
        <v>0</v>
      </c>
      <c r="J26" s="587">
        <f t="shared" si="7"/>
        <v>0</v>
      </c>
      <c r="K26" s="587">
        <f t="shared" si="8"/>
        <v>0</v>
      </c>
      <c r="L26" s="587">
        <f t="shared" si="9"/>
        <v>0</v>
      </c>
      <c r="M26" s="587">
        <f t="shared" si="10"/>
        <v>143</v>
      </c>
      <c r="N26" s="587">
        <f t="shared" si="11"/>
        <v>136</v>
      </c>
      <c r="O26" s="587">
        <f t="shared" si="12"/>
        <v>126</v>
      </c>
      <c r="P26" s="587">
        <f t="shared" si="13"/>
        <v>0</v>
      </c>
      <c r="Q26" s="587">
        <f t="shared" si="14"/>
        <v>0</v>
      </c>
      <c r="R26" s="587">
        <f t="shared" si="15"/>
        <v>0</v>
      </c>
      <c r="S26" s="587">
        <f t="shared" si="16"/>
        <v>0</v>
      </c>
      <c r="T26" s="97">
        <f t="shared" si="17"/>
        <v>405</v>
      </c>
    </row>
    <row r="27" spans="1:20" ht="20.05" customHeight="1" x14ac:dyDescent="0.25">
      <c r="A27" s="594">
        <v>187</v>
      </c>
      <c r="B27" s="598">
        <v>1118</v>
      </c>
      <c r="C27" s="84" t="str">
        <f t="shared" si="0"/>
        <v xml:space="preserve"> Ochre River School</v>
      </c>
      <c r="D27" s="600" t="str">
        <f t="shared" si="18"/>
        <v>Ochre River</v>
      </c>
      <c r="E27" s="587">
        <f t="shared" si="2"/>
        <v>0</v>
      </c>
      <c r="F27" s="587">
        <f t="shared" si="3"/>
        <v>0</v>
      </c>
      <c r="G27" s="587">
        <f t="shared" si="4"/>
        <v>5</v>
      </c>
      <c r="H27" s="587">
        <f t="shared" si="5"/>
        <v>9</v>
      </c>
      <c r="I27" s="587">
        <f t="shared" si="6"/>
        <v>7</v>
      </c>
      <c r="J27" s="587">
        <f t="shared" si="7"/>
        <v>10</v>
      </c>
      <c r="K27" s="587">
        <f t="shared" si="8"/>
        <v>10</v>
      </c>
      <c r="L27" s="587">
        <f t="shared" si="9"/>
        <v>4</v>
      </c>
      <c r="M27" s="587">
        <f t="shared" si="10"/>
        <v>14</v>
      </c>
      <c r="N27" s="587">
        <f t="shared" si="11"/>
        <v>7</v>
      </c>
      <c r="O27" s="587">
        <f t="shared" si="12"/>
        <v>11</v>
      </c>
      <c r="P27" s="587">
        <f t="shared" si="13"/>
        <v>0</v>
      </c>
      <c r="Q27" s="587">
        <f t="shared" si="14"/>
        <v>0</v>
      </c>
      <c r="R27" s="587">
        <f t="shared" si="15"/>
        <v>0</v>
      </c>
      <c r="S27" s="587">
        <f t="shared" si="16"/>
        <v>0</v>
      </c>
      <c r="T27" s="97">
        <f t="shared" si="17"/>
        <v>77</v>
      </c>
    </row>
    <row r="28" spans="1:20" ht="20.05" customHeight="1" x14ac:dyDescent="0.25">
      <c r="A28" s="594">
        <v>187</v>
      </c>
      <c r="B28" s="598">
        <v>1355</v>
      </c>
      <c r="C28" s="84" t="str">
        <f t="shared" si="0"/>
        <v xml:space="preserve"> Roblin Elementary</v>
      </c>
      <c r="D28" s="600" t="str">
        <f t="shared" si="18"/>
        <v>Roblin</v>
      </c>
      <c r="E28" s="587">
        <f t="shared" si="2"/>
        <v>0</v>
      </c>
      <c r="F28" s="587">
        <f t="shared" si="3"/>
        <v>0</v>
      </c>
      <c r="G28" s="587">
        <f t="shared" si="4"/>
        <v>25</v>
      </c>
      <c r="H28" s="587">
        <f t="shared" si="5"/>
        <v>31</v>
      </c>
      <c r="I28" s="587">
        <f t="shared" si="6"/>
        <v>26</v>
      </c>
      <c r="J28" s="587">
        <f t="shared" si="7"/>
        <v>29</v>
      </c>
      <c r="K28" s="587">
        <f t="shared" si="8"/>
        <v>37</v>
      </c>
      <c r="L28" s="587">
        <f t="shared" si="9"/>
        <v>30</v>
      </c>
      <c r="M28" s="587">
        <f t="shared" si="10"/>
        <v>41</v>
      </c>
      <c r="N28" s="587">
        <f t="shared" si="11"/>
        <v>33</v>
      </c>
      <c r="O28" s="587">
        <f t="shared" si="12"/>
        <v>38</v>
      </c>
      <c r="P28" s="587">
        <f t="shared" si="13"/>
        <v>0</v>
      </c>
      <c r="Q28" s="587">
        <f t="shared" si="14"/>
        <v>0</v>
      </c>
      <c r="R28" s="587">
        <f t="shared" si="15"/>
        <v>0</v>
      </c>
      <c r="S28" s="587">
        <f t="shared" si="16"/>
        <v>0</v>
      </c>
      <c r="T28" s="97">
        <f t="shared" si="17"/>
        <v>290</v>
      </c>
    </row>
    <row r="29" spans="1:20" ht="20.05" customHeight="1" x14ac:dyDescent="0.25">
      <c r="A29" s="594">
        <v>187</v>
      </c>
      <c r="B29" s="598">
        <v>1486</v>
      </c>
      <c r="C29" s="84" t="str">
        <f t="shared" si="0"/>
        <v xml:space="preserve"> Smith-Jackson School</v>
      </c>
      <c r="D29" s="600" t="str">
        <f t="shared" si="18"/>
        <v>Dauphin</v>
      </c>
      <c r="E29" s="587">
        <f t="shared" si="2"/>
        <v>0</v>
      </c>
      <c r="F29" s="587">
        <f t="shared" si="3"/>
        <v>0</v>
      </c>
      <c r="G29" s="587">
        <f t="shared" si="4"/>
        <v>13</v>
      </c>
      <c r="H29" s="587">
        <f t="shared" si="5"/>
        <v>9</v>
      </c>
      <c r="I29" s="587">
        <f t="shared" si="6"/>
        <v>15</v>
      </c>
      <c r="J29" s="587">
        <f t="shared" si="7"/>
        <v>10</v>
      </c>
      <c r="K29" s="587">
        <f t="shared" si="8"/>
        <v>8</v>
      </c>
      <c r="L29" s="587">
        <f t="shared" si="9"/>
        <v>10</v>
      </c>
      <c r="M29" s="587">
        <f t="shared" si="10"/>
        <v>0</v>
      </c>
      <c r="N29" s="587">
        <f t="shared" si="11"/>
        <v>0</v>
      </c>
      <c r="O29" s="587">
        <f t="shared" si="12"/>
        <v>0</v>
      </c>
      <c r="P29" s="587">
        <f t="shared" si="13"/>
        <v>0</v>
      </c>
      <c r="Q29" s="587">
        <f t="shared" si="14"/>
        <v>0</v>
      </c>
      <c r="R29" s="587">
        <f t="shared" si="15"/>
        <v>0</v>
      </c>
      <c r="S29" s="587">
        <f t="shared" si="16"/>
        <v>0</v>
      </c>
      <c r="T29" s="97">
        <f t="shared" si="17"/>
        <v>65</v>
      </c>
    </row>
    <row r="30" spans="1:20" ht="20.05" customHeight="1" x14ac:dyDescent="0.25">
      <c r="A30" s="594">
        <v>187</v>
      </c>
      <c r="B30" s="598">
        <v>1411</v>
      </c>
      <c r="C30" s="84" t="str">
        <f t="shared" si="0"/>
        <v xml:space="preserve"> Whitmore School</v>
      </c>
      <c r="D30" s="600" t="str">
        <f t="shared" si="18"/>
        <v>Dauphin</v>
      </c>
      <c r="E30" s="587">
        <f t="shared" si="2"/>
        <v>0</v>
      </c>
      <c r="F30" s="587">
        <f t="shared" si="3"/>
        <v>0</v>
      </c>
      <c r="G30" s="587">
        <f t="shared" si="4"/>
        <v>22</v>
      </c>
      <c r="H30" s="587">
        <f t="shared" si="5"/>
        <v>14</v>
      </c>
      <c r="I30" s="587">
        <f t="shared" si="6"/>
        <v>17</v>
      </c>
      <c r="J30" s="587">
        <f t="shared" si="7"/>
        <v>23</v>
      </c>
      <c r="K30" s="587">
        <f t="shared" si="8"/>
        <v>22</v>
      </c>
      <c r="L30" s="587">
        <f t="shared" si="9"/>
        <v>14</v>
      </c>
      <c r="M30" s="587">
        <f t="shared" si="10"/>
        <v>0</v>
      </c>
      <c r="N30" s="587">
        <f t="shared" si="11"/>
        <v>0</v>
      </c>
      <c r="O30" s="587">
        <f t="shared" si="12"/>
        <v>0</v>
      </c>
      <c r="P30" s="587">
        <f t="shared" si="13"/>
        <v>0</v>
      </c>
      <c r="Q30" s="587">
        <f t="shared" si="14"/>
        <v>0</v>
      </c>
      <c r="R30" s="587">
        <f t="shared" si="15"/>
        <v>0</v>
      </c>
      <c r="S30" s="587">
        <f t="shared" si="16"/>
        <v>0</v>
      </c>
      <c r="T30" s="97">
        <f t="shared" si="17"/>
        <v>112</v>
      </c>
    </row>
    <row r="31" spans="1:20" ht="20.05" customHeight="1" x14ac:dyDescent="0.25">
      <c r="A31" s="594">
        <v>187</v>
      </c>
      <c r="B31" s="598">
        <v>1575</v>
      </c>
      <c r="C31" s="84" t="str">
        <f t="shared" si="0"/>
        <v xml:space="preserve"> Winnipegosis Collegiate</v>
      </c>
      <c r="D31" s="600" t="str">
        <f t="shared" si="18"/>
        <v>Winnipegosis</v>
      </c>
      <c r="E31" s="587">
        <f t="shared" si="2"/>
        <v>0</v>
      </c>
      <c r="F31" s="587">
        <f t="shared" si="3"/>
        <v>0</v>
      </c>
      <c r="G31" s="587">
        <f t="shared" si="4"/>
        <v>0</v>
      </c>
      <c r="H31" s="587">
        <f t="shared" si="5"/>
        <v>0</v>
      </c>
      <c r="I31" s="587">
        <f t="shared" si="6"/>
        <v>0</v>
      </c>
      <c r="J31" s="587">
        <f t="shared" si="7"/>
        <v>0</v>
      </c>
      <c r="K31" s="587">
        <f t="shared" si="8"/>
        <v>0</v>
      </c>
      <c r="L31" s="587">
        <f t="shared" si="9"/>
        <v>0</v>
      </c>
      <c r="M31" s="587">
        <f t="shared" si="10"/>
        <v>0</v>
      </c>
      <c r="N31" s="587">
        <f t="shared" si="11"/>
        <v>0</v>
      </c>
      <c r="O31" s="587">
        <f t="shared" si="12"/>
        <v>0</v>
      </c>
      <c r="P31" s="587">
        <f t="shared" si="13"/>
        <v>26</v>
      </c>
      <c r="Q31" s="587">
        <f t="shared" si="14"/>
        <v>19</v>
      </c>
      <c r="R31" s="587">
        <f t="shared" si="15"/>
        <v>24</v>
      </c>
      <c r="S31" s="587">
        <f t="shared" si="16"/>
        <v>29</v>
      </c>
      <c r="T31" s="97">
        <f t="shared" si="17"/>
        <v>98</v>
      </c>
    </row>
    <row r="32" spans="1:20" ht="20.05" customHeight="1" x14ac:dyDescent="0.25">
      <c r="A32" s="594">
        <v>187</v>
      </c>
      <c r="B32" s="598">
        <v>1349</v>
      </c>
      <c r="C32" s="105" t="str">
        <f t="shared" si="0"/>
        <v xml:space="preserve"> Winnipegosis Elementary</v>
      </c>
      <c r="D32" s="600" t="str">
        <f t="shared" si="18"/>
        <v>Winnipegosis</v>
      </c>
      <c r="E32" s="588">
        <f t="shared" si="2"/>
        <v>0</v>
      </c>
      <c r="F32" s="588">
        <f t="shared" si="3"/>
        <v>0</v>
      </c>
      <c r="G32" s="588">
        <f t="shared" si="4"/>
        <v>12</v>
      </c>
      <c r="H32" s="588">
        <f t="shared" si="5"/>
        <v>14</v>
      </c>
      <c r="I32" s="588">
        <f t="shared" si="6"/>
        <v>11</v>
      </c>
      <c r="J32" s="588">
        <f t="shared" si="7"/>
        <v>13</v>
      </c>
      <c r="K32" s="588">
        <f t="shared" si="8"/>
        <v>21</v>
      </c>
      <c r="L32" s="588">
        <f t="shared" si="9"/>
        <v>12</v>
      </c>
      <c r="M32" s="588">
        <f t="shared" si="10"/>
        <v>17</v>
      </c>
      <c r="N32" s="588">
        <f t="shared" si="11"/>
        <v>8</v>
      </c>
      <c r="O32" s="588">
        <f t="shared" si="12"/>
        <v>11</v>
      </c>
      <c r="P32" s="588">
        <f t="shared" si="13"/>
        <v>0</v>
      </c>
      <c r="Q32" s="588">
        <f t="shared" si="14"/>
        <v>0</v>
      </c>
      <c r="R32" s="588">
        <f t="shared" si="15"/>
        <v>0</v>
      </c>
      <c r="S32" s="588">
        <f t="shared" si="16"/>
        <v>0</v>
      </c>
      <c r="T32" s="98">
        <f t="shared" si="17"/>
        <v>119</v>
      </c>
    </row>
    <row r="33" spans="1:20" ht="20.05" customHeight="1" x14ac:dyDescent="0.25">
      <c r="A33" s="594"/>
      <c r="B33" s="604"/>
      <c r="C33" s="127" t="s">
        <v>261</v>
      </c>
      <c r="D33" s="127" t="str">
        <f>CONCATENATE(VLOOKUP(A32,DIVISIONS,19)," SCHOOLS")</f>
        <v>16 SCHOOLS</v>
      </c>
      <c r="E33" s="95">
        <f>SUM(E17:E32)</f>
        <v>0</v>
      </c>
      <c r="F33" s="95">
        <f t="shared" ref="F33:T33" si="19">SUM(F17:F32)</f>
        <v>0</v>
      </c>
      <c r="G33" s="95">
        <f t="shared" si="19"/>
        <v>214</v>
      </c>
      <c r="H33" s="95">
        <f t="shared" si="19"/>
        <v>185</v>
      </c>
      <c r="I33" s="95">
        <f t="shared" si="19"/>
        <v>217</v>
      </c>
      <c r="J33" s="95">
        <f t="shared" si="19"/>
        <v>211</v>
      </c>
      <c r="K33" s="95">
        <f t="shared" si="19"/>
        <v>238</v>
      </c>
      <c r="L33" s="95">
        <f t="shared" si="19"/>
        <v>209</v>
      </c>
      <c r="M33" s="95">
        <f t="shared" si="19"/>
        <v>249</v>
      </c>
      <c r="N33" s="95">
        <f t="shared" si="19"/>
        <v>239</v>
      </c>
      <c r="O33" s="95">
        <f t="shared" si="19"/>
        <v>222</v>
      </c>
      <c r="P33" s="95">
        <f t="shared" si="19"/>
        <v>264</v>
      </c>
      <c r="Q33" s="95">
        <f t="shared" si="19"/>
        <v>274</v>
      </c>
      <c r="R33" s="95">
        <f t="shared" si="19"/>
        <v>317</v>
      </c>
      <c r="S33" s="95">
        <f t="shared" si="19"/>
        <v>327</v>
      </c>
      <c r="T33" s="95">
        <f t="shared" si="19"/>
        <v>3166</v>
      </c>
    </row>
  </sheetData>
  <mergeCells count="4">
    <mergeCell ref="C4:T4"/>
    <mergeCell ref="C15:T15"/>
    <mergeCell ref="C1:T1"/>
    <mergeCell ref="C2:T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Narrow,Regular"&amp;12- 17 -</oddFooter>
  </headerFooter>
  <colBreaks count="1" manualBreakCount="1">
    <brk id="2" min="2" max="836"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tabColor rgb="FFE2FBFE"/>
    <pageSetUpPr autoPageBreaks="0"/>
  </sheetPr>
  <dimension ref="A1:V38"/>
  <sheetViews>
    <sheetView showGridLines="0" showZeros="0" topLeftCell="C3" zoomScale="82" zoomScaleNormal="82" workbookViewId="0">
      <selection sqref="A1:B1"/>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102</v>
      </c>
      <c r="B4" s="604"/>
      <c r="C4" s="771" t="str">
        <f>CONCATENATE(" ",UPPER(VLOOKUP(A4,DIVISIONS,2))," SCHOOL DISTRICT")</f>
        <v xml:space="preserve"> MYSTERY LAKE SCHOOL DISTRICT</v>
      </c>
      <c r="D4" s="772"/>
      <c r="E4" s="772"/>
      <c r="F4" s="772"/>
      <c r="G4" s="772"/>
      <c r="H4" s="772"/>
      <c r="I4" s="772"/>
      <c r="J4" s="772"/>
      <c r="K4" s="772"/>
      <c r="L4" s="772"/>
      <c r="M4" s="772"/>
      <c r="N4" s="772"/>
      <c r="O4" s="772"/>
      <c r="P4" s="772"/>
      <c r="Q4" s="772"/>
      <c r="R4" s="772"/>
      <c r="S4" s="772"/>
      <c r="T4" s="773"/>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20.05" customHeight="1" x14ac:dyDescent="0.25">
      <c r="A6" s="594">
        <v>102</v>
      </c>
      <c r="B6" s="598">
        <v>1707</v>
      </c>
      <c r="C6" s="84" t="str">
        <f t="shared" ref="C6:C30" si="0">VLOOKUP(B6,Schools,2)</f>
        <v xml:space="preserve"> Burntwood Elementary</v>
      </c>
      <c r="D6" s="600" t="str">
        <f t="shared" ref="D6:D12" si="1">IF(VLOOKUP($B6,TYPE,3)=5,CONCATENATE(VLOOKUP($B6,PublicAdd,6)," ¹"),VLOOKUP($B6,PublicAdd,6))</f>
        <v>Thompson</v>
      </c>
      <c r="E6" s="587">
        <f t="shared" ref="E6:E30" si="2">IF($B6="","",VLOOKUP($B6,Schools,22))</f>
        <v>0</v>
      </c>
      <c r="F6" s="587">
        <f t="shared" ref="F6:F30" si="3">IF($B6="","",VLOOKUP($B6,Schools,5))</f>
        <v>0</v>
      </c>
      <c r="G6" s="587">
        <f t="shared" ref="G6:G30" si="4">IF($B6="","",VLOOKUP($B6,Schools,6))</f>
        <v>30</v>
      </c>
      <c r="H6" s="587">
        <f t="shared" ref="H6:H30" si="5">IF($B6="","",VLOOKUP($B6,Schools,7))</f>
        <v>37</v>
      </c>
      <c r="I6" s="587">
        <f t="shared" ref="I6:I30" si="6">IF($B6="","",VLOOKUP($B6,Schools,8))</f>
        <v>36</v>
      </c>
      <c r="J6" s="587">
        <f t="shared" ref="J6:J30" si="7">IF($B6="","",VLOOKUP($B6,Schools,9))</f>
        <v>29</v>
      </c>
      <c r="K6" s="587">
        <f t="shared" ref="K6:K30" si="8">IF($B6="","",VLOOKUP($B6,Schools,10))</f>
        <v>31</v>
      </c>
      <c r="L6" s="587">
        <f t="shared" ref="L6:L30" si="9">IF($B6="","",VLOOKUP($B6,Schools,11))</f>
        <v>40</v>
      </c>
      <c r="M6" s="587">
        <f t="shared" ref="M6:M30" si="10">IF($B6="","",VLOOKUP($B6,Schools,12))</f>
        <v>48</v>
      </c>
      <c r="N6" s="587">
        <f t="shared" ref="N6:N30" si="11">IF($B6="","",VLOOKUP($B6,Schools,13))</f>
        <v>48</v>
      </c>
      <c r="O6" s="587">
        <f t="shared" ref="O6:O30" si="12">IF($B6="","",VLOOKUP($B6,Schools,14))</f>
        <v>37</v>
      </c>
      <c r="P6" s="587">
        <f t="shared" ref="P6:P30" si="13">IF($B6="","",VLOOKUP($B6,Schools,15))</f>
        <v>0</v>
      </c>
      <c r="Q6" s="587">
        <f t="shared" ref="Q6:Q30" si="14">IF($B6="","",VLOOKUP($B6,Schools,16))</f>
        <v>0</v>
      </c>
      <c r="R6" s="587">
        <f t="shared" ref="R6:R30" si="15">IF($B6="","",VLOOKUP($B6,Schools,17))</f>
        <v>0</v>
      </c>
      <c r="S6" s="587">
        <f t="shared" ref="S6:S30" si="16">IF($B6="","",VLOOKUP($B6,Schools,18))</f>
        <v>0</v>
      </c>
      <c r="T6" s="97">
        <f t="shared" ref="T6:T30" si="17">SUM(E6:S6)</f>
        <v>336</v>
      </c>
      <c r="U6" s="575"/>
      <c r="V6" s="575"/>
    </row>
    <row r="7" spans="1:22" ht="20.05" customHeight="1" x14ac:dyDescent="0.25">
      <c r="A7" s="594">
        <v>102</v>
      </c>
      <c r="B7" s="598">
        <v>1417</v>
      </c>
      <c r="C7" s="84" t="str">
        <f t="shared" si="0"/>
        <v xml:space="preserve"> Deerwood School</v>
      </c>
      <c r="D7" s="600" t="str">
        <f t="shared" si="1"/>
        <v>Thompson</v>
      </c>
      <c r="E7" s="587">
        <f t="shared" si="2"/>
        <v>0</v>
      </c>
      <c r="F7" s="587">
        <f t="shared" si="3"/>
        <v>0</v>
      </c>
      <c r="G7" s="587">
        <f t="shared" si="4"/>
        <v>36</v>
      </c>
      <c r="H7" s="587">
        <f t="shared" si="5"/>
        <v>32</v>
      </c>
      <c r="I7" s="587">
        <f t="shared" si="6"/>
        <v>24</v>
      </c>
      <c r="J7" s="587">
        <f t="shared" si="7"/>
        <v>23</v>
      </c>
      <c r="K7" s="587">
        <f t="shared" si="8"/>
        <v>33</v>
      </c>
      <c r="L7" s="587">
        <f t="shared" si="9"/>
        <v>38</v>
      </c>
      <c r="M7" s="587">
        <f t="shared" si="10"/>
        <v>26</v>
      </c>
      <c r="N7" s="587">
        <f t="shared" si="11"/>
        <v>25</v>
      </c>
      <c r="O7" s="587">
        <f t="shared" si="12"/>
        <v>29</v>
      </c>
      <c r="P7" s="587">
        <f t="shared" si="13"/>
        <v>0</v>
      </c>
      <c r="Q7" s="587">
        <f t="shared" si="14"/>
        <v>0</v>
      </c>
      <c r="R7" s="587">
        <f t="shared" si="15"/>
        <v>0</v>
      </c>
      <c r="S7" s="587">
        <f t="shared" si="16"/>
        <v>0</v>
      </c>
      <c r="T7" s="97">
        <f t="shared" si="17"/>
        <v>266</v>
      </c>
      <c r="U7" s="575"/>
      <c r="V7" s="575"/>
    </row>
    <row r="8" spans="1:22" ht="20.05" customHeight="1" x14ac:dyDescent="0.25">
      <c r="A8" s="594">
        <v>102</v>
      </c>
      <c r="B8" s="598">
        <v>1684</v>
      </c>
      <c r="C8" s="84" t="str">
        <f t="shared" si="0"/>
        <v xml:space="preserve"> Juniper School</v>
      </c>
      <c r="D8" s="600" t="str">
        <f t="shared" si="1"/>
        <v>Thompson</v>
      </c>
      <c r="E8" s="587">
        <f t="shared" si="2"/>
        <v>0</v>
      </c>
      <c r="F8" s="587">
        <f t="shared" si="3"/>
        <v>0</v>
      </c>
      <c r="G8" s="587">
        <f t="shared" si="4"/>
        <v>19</v>
      </c>
      <c r="H8" s="587">
        <f t="shared" si="5"/>
        <v>26</v>
      </c>
      <c r="I8" s="587">
        <f t="shared" si="6"/>
        <v>26</v>
      </c>
      <c r="J8" s="587">
        <f t="shared" si="7"/>
        <v>21</v>
      </c>
      <c r="K8" s="587">
        <f t="shared" si="8"/>
        <v>29</v>
      </c>
      <c r="L8" s="587">
        <f t="shared" si="9"/>
        <v>22</v>
      </c>
      <c r="M8" s="587">
        <f t="shared" si="10"/>
        <v>30</v>
      </c>
      <c r="N8" s="587">
        <f t="shared" si="11"/>
        <v>27</v>
      </c>
      <c r="O8" s="587">
        <f t="shared" si="12"/>
        <v>36</v>
      </c>
      <c r="P8" s="587">
        <f t="shared" si="13"/>
        <v>0</v>
      </c>
      <c r="Q8" s="587">
        <f t="shared" si="14"/>
        <v>0</v>
      </c>
      <c r="R8" s="587">
        <f t="shared" si="15"/>
        <v>0</v>
      </c>
      <c r="S8" s="587">
        <f t="shared" si="16"/>
        <v>0</v>
      </c>
      <c r="T8" s="97">
        <f t="shared" si="17"/>
        <v>236</v>
      </c>
      <c r="U8" s="575"/>
      <c r="V8" s="575"/>
    </row>
    <row r="9" spans="1:22" ht="20.05" customHeight="1" x14ac:dyDescent="0.25">
      <c r="A9" s="594">
        <v>102</v>
      </c>
      <c r="B9" s="598">
        <v>1341</v>
      </c>
      <c r="C9" s="84" t="str">
        <f t="shared" si="0"/>
        <v xml:space="preserve"> R. D. Parker Collegiate</v>
      </c>
      <c r="D9" s="600" t="str">
        <f t="shared" si="1"/>
        <v>Thompson</v>
      </c>
      <c r="E9" s="587">
        <f t="shared" si="2"/>
        <v>0</v>
      </c>
      <c r="F9" s="587">
        <f t="shared" si="3"/>
        <v>0</v>
      </c>
      <c r="G9" s="587">
        <f t="shared" si="4"/>
        <v>0</v>
      </c>
      <c r="H9" s="587">
        <f t="shared" si="5"/>
        <v>0</v>
      </c>
      <c r="I9" s="587">
        <f t="shared" si="6"/>
        <v>0</v>
      </c>
      <c r="J9" s="587">
        <f t="shared" si="7"/>
        <v>0</v>
      </c>
      <c r="K9" s="587">
        <f t="shared" si="8"/>
        <v>0</v>
      </c>
      <c r="L9" s="587">
        <f t="shared" si="9"/>
        <v>0</v>
      </c>
      <c r="M9" s="587">
        <f t="shared" si="10"/>
        <v>0</v>
      </c>
      <c r="N9" s="587">
        <f t="shared" si="11"/>
        <v>0</v>
      </c>
      <c r="O9" s="587">
        <f t="shared" si="12"/>
        <v>0</v>
      </c>
      <c r="P9" s="587">
        <f t="shared" si="13"/>
        <v>222</v>
      </c>
      <c r="Q9" s="587">
        <f t="shared" si="14"/>
        <v>210</v>
      </c>
      <c r="R9" s="587">
        <f t="shared" si="15"/>
        <v>264</v>
      </c>
      <c r="S9" s="587">
        <f t="shared" si="16"/>
        <v>326</v>
      </c>
      <c r="T9" s="97">
        <f t="shared" si="17"/>
        <v>1022</v>
      </c>
      <c r="U9" s="575"/>
      <c r="V9" s="575"/>
    </row>
    <row r="10" spans="1:22" ht="20.05" customHeight="1" x14ac:dyDescent="0.25">
      <c r="A10" s="594">
        <v>102</v>
      </c>
      <c r="B10" s="314">
        <v>1033</v>
      </c>
      <c r="C10" s="84" t="str">
        <f t="shared" si="0"/>
        <v xml:space="preserve"> Riverside School</v>
      </c>
      <c r="D10" s="600" t="str">
        <f t="shared" si="1"/>
        <v>Thompson</v>
      </c>
      <c r="E10" s="587">
        <f t="shared" si="2"/>
        <v>0</v>
      </c>
      <c r="F10" s="587">
        <f t="shared" si="3"/>
        <v>0</v>
      </c>
      <c r="G10" s="587">
        <f t="shared" si="4"/>
        <v>40</v>
      </c>
      <c r="H10" s="587">
        <f t="shared" si="5"/>
        <v>41</v>
      </c>
      <c r="I10" s="587">
        <f t="shared" si="6"/>
        <v>37</v>
      </c>
      <c r="J10" s="587">
        <f t="shared" si="7"/>
        <v>52</v>
      </c>
      <c r="K10" s="587">
        <f t="shared" si="8"/>
        <v>45</v>
      </c>
      <c r="L10" s="587">
        <f t="shared" si="9"/>
        <v>48</v>
      </c>
      <c r="M10" s="587">
        <f t="shared" si="10"/>
        <v>44</v>
      </c>
      <c r="N10" s="587">
        <f t="shared" si="11"/>
        <v>45</v>
      </c>
      <c r="O10" s="587">
        <f t="shared" si="12"/>
        <v>39</v>
      </c>
      <c r="P10" s="587">
        <f t="shared" si="13"/>
        <v>0</v>
      </c>
      <c r="Q10" s="587">
        <f t="shared" si="14"/>
        <v>0</v>
      </c>
      <c r="R10" s="587">
        <f t="shared" si="15"/>
        <v>0</v>
      </c>
      <c r="S10" s="587">
        <f t="shared" si="16"/>
        <v>0</v>
      </c>
      <c r="T10" s="97">
        <f t="shared" si="17"/>
        <v>391</v>
      </c>
      <c r="U10" s="575"/>
      <c r="V10" s="575"/>
    </row>
    <row r="11" spans="1:22" ht="20.05" customHeight="1" x14ac:dyDescent="0.25">
      <c r="A11" s="594">
        <v>102</v>
      </c>
      <c r="B11" s="598">
        <v>1403</v>
      </c>
      <c r="C11" s="84" t="str">
        <f t="shared" si="0"/>
        <v xml:space="preserve"> Wapanohk Community School</v>
      </c>
      <c r="D11" s="600" t="str">
        <f t="shared" si="1"/>
        <v>Thompson</v>
      </c>
      <c r="E11" s="587">
        <f t="shared" si="2"/>
        <v>0</v>
      </c>
      <c r="F11" s="587">
        <f t="shared" si="3"/>
        <v>0</v>
      </c>
      <c r="G11" s="587">
        <f t="shared" si="4"/>
        <v>47</v>
      </c>
      <c r="H11" s="587">
        <f t="shared" si="5"/>
        <v>54</v>
      </c>
      <c r="I11" s="587">
        <f t="shared" si="6"/>
        <v>40</v>
      </c>
      <c r="J11" s="587">
        <f t="shared" si="7"/>
        <v>51</v>
      </c>
      <c r="K11" s="587">
        <f t="shared" si="8"/>
        <v>52</v>
      </c>
      <c r="L11" s="587">
        <f t="shared" si="9"/>
        <v>49</v>
      </c>
      <c r="M11" s="587">
        <f t="shared" si="10"/>
        <v>51</v>
      </c>
      <c r="N11" s="587">
        <f t="shared" si="11"/>
        <v>39</v>
      </c>
      <c r="O11" s="587">
        <f t="shared" si="12"/>
        <v>42</v>
      </c>
      <c r="P11" s="587">
        <f t="shared" si="13"/>
        <v>0</v>
      </c>
      <c r="Q11" s="587">
        <f t="shared" si="14"/>
        <v>0</v>
      </c>
      <c r="R11" s="587">
        <f t="shared" si="15"/>
        <v>0</v>
      </c>
      <c r="S11" s="587">
        <f t="shared" si="16"/>
        <v>0</v>
      </c>
      <c r="T11" s="97">
        <f t="shared" si="17"/>
        <v>425</v>
      </c>
      <c r="U11" s="575"/>
      <c r="V11" s="575"/>
    </row>
    <row r="12" spans="1:22" ht="20.05" customHeight="1" x14ac:dyDescent="0.25">
      <c r="A12" s="594">
        <v>102</v>
      </c>
      <c r="B12" s="598">
        <v>1495</v>
      </c>
      <c r="C12" s="105" t="str">
        <f t="shared" si="0"/>
        <v xml:space="preserve"> Westwood Elementary</v>
      </c>
      <c r="D12" s="600" t="str">
        <f t="shared" si="1"/>
        <v>Thompson</v>
      </c>
      <c r="E12" s="588">
        <f t="shared" si="2"/>
        <v>0</v>
      </c>
      <c r="F12" s="587">
        <f t="shared" si="3"/>
        <v>0</v>
      </c>
      <c r="G12" s="587">
        <f t="shared" si="4"/>
        <v>12</v>
      </c>
      <c r="H12" s="587">
        <f t="shared" si="5"/>
        <v>20</v>
      </c>
      <c r="I12" s="587">
        <f t="shared" si="6"/>
        <v>23</v>
      </c>
      <c r="J12" s="587">
        <f t="shared" si="7"/>
        <v>27</v>
      </c>
      <c r="K12" s="587">
        <f t="shared" si="8"/>
        <v>24</v>
      </c>
      <c r="L12" s="587">
        <f t="shared" si="9"/>
        <v>21</v>
      </c>
      <c r="M12" s="587">
        <f t="shared" si="10"/>
        <v>29</v>
      </c>
      <c r="N12" s="587">
        <f t="shared" si="11"/>
        <v>32</v>
      </c>
      <c r="O12" s="587">
        <f t="shared" si="12"/>
        <v>39</v>
      </c>
      <c r="P12" s="587">
        <f t="shared" si="13"/>
        <v>0</v>
      </c>
      <c r="Q12" s="587">
        <f t="shared" si="14"/>
        <v>0</v>
      </c>
      <c r="R12" s="587">
        <f t="shared" si="15"/>
        <v>0</v>
      </c>
      <c r="S12" s="587">
        <f t="shared" si="16"/>
        <v>0</v>
      </c>
      <c r="T12" s="97">
        <f t="shared" si="17"/>
        <v>227</v>
      </c>
      <c r="U12" s="575"/>
      <c r="V12" s="575"/>
    </row>
    <row r="13" spans="1:22" ht="20.05" customHeight="1" x14ac:dyDescent="0.25">
      <c r="A13" s="594"/>
      <c r="B13" s="604"/>
      <c r="C13" s="127" t="s">
        <v>261</v>
      </c>
      <c r="D13" s="127" t="str">
        <f>CONCATENATE(VLOOKUP(A12,DIVISIONS,19)," SCHOOLS")</f>
        <v>7 SCHOOLS</v>
      </c>
      <c r="E13" s="95">
        <f>SUM(E6:E12)</f>
        <v>0</v>
      </c>
      <c r="F13" s="95">
        <f t="shared" ref="F13:T13" si="18">SUM(F6:F12)</f>
        <v>0</v>
      </c>
      <c r="G13" s="95">
        <f t="shared" si="18"/>
        <v>184</v>
      </c>
      <c r="H13" s="95">
        <f t="shared" si="18"/>
        <v>210</v>
      </c>
      <c r="I13" s="95">
        <f t="shared" si="18"/>
        <v>186</v>
      </c>
      <c r="J13" s="95">
        <f t="shared" si="18"/>
        <v>203</v>
      </c>
      <c r="K13" s="95">
        <f t="shared" si="18"/>
        <v>214</v>
      </c>
      <c r="L13" s="95">
        <f t="shared" si="18"/>
        <v>218</v>
      </c>
      <c r="M13" s="95">
        <f t="shared" si="18"/>
        <v>228</v>
      </c>
      <c r="N13" s="95">
        <f t="shared" si="18"/>
        <v>216</v>
      </c>
      <c r="O13" s="95">
        <f t="shared" si="18"/>
        <v>222</v>
      </c>
      <c r="P13" s="95">
        <f t="shared" si="18"/>
        <v>222</v>
      </c>
      <c r="Q13" s="95">
        <f t="shared" si="18"/>
        <v>210</v>
      </c>
      <c r="R13" s="95">
        <f t="shared" si="18"/>
        <v>264</v>
      </c>
      <c r="S13" s="95">
        <f t="shared" si="18"/>
        <v>326</v>
      </c>
      <c r="T13" s="95">
        <f t="shared" si="18"/>
        <v>2903</v>
      </c>
      <c r="U13" s="575"/>
      <c r="V13" s="575"/>
    </row>
    <row r="14" spans="1:22" ht="14.95" customHeight="1" x14ac:dyDescent="0.25">
      <c r="A14" s="594"/>
      <c r="B14" s="604"/>
      <c r="C14" s="104"/>
      <c r="D14" s="579"/>
      <c r="E14" s="542"/>
      <c r="F14" s="542"/>
      <c r="G14" s="542"/>
      <c r="H14" s="542"/>
      <c r="I14" s="542"/>
      <c r="J14" s="542"/>
      <c r="K14" s="542"/>
      <c r="L14" s="542"/>
      <c r="M14" s="542"/>
      <c r="N14" s="542"/>
      <c r="O14" s="542"/>
      <c r="P14" s="542"/>
      <c r="Q14" s="542"/>
      <c r="R14" s="542"/>
      <c r="S14" s="542"/>
      <c r="T14" s="110"/>
      <c r="U14" s="575"/>
      <c r="V14" s="575"/>
    </row>
    <row r="15" spans="1:22" ht="20.05" customHeight="1" x14ac:dyDescent="0.2">
      <c r="A15" s="594">
        <v>194</v>
      </c>
      <c r="B15" s="604"/>
      <c r="C15" s="771" t="str">
        <f>CONCATENATE(" ",UPPER(VLOOKUP(A15,DIVISIONS,2))," SCHOOL DIVISION")</f>
        <v xml:space="preserve"> PARK WEST SCHOOL DIVISION</v>
      </c>
      <c r="D15" s="772"/>
      <c r="E15" s="772"/>
      <c r="F15" s="772"/>
      <c r="G15" s="772"/>
      <c r="H15" s="772"/>
      <c r="I15" s="772"/>
      <c r="J15" s="772"/>
      <c r="K15" s="772"/>
      <c r="L15" s="772"/>
      <c r="M15" s="772"/>
      <c r="N15" s="772"/>
      <c r="O15" s="772"/>
      <c r="P15" s="772"/>
      <c r="Q15" s="772"/>
      <c r="R15" s="772"/>
      <c r="S15" s="772"/>
      <c r="T15" s="773"/>
      <c r="U15" s="575"/>
      <c r="V15" s="575"/>
    </row>
    <row r="16" spans="1:22" ht="19.05" customHeight="1" x14ac:dyDescent="0.25">
      <c r="A16" s="594"/>
      <c r="B16" s="604"/>
      <c r="C16" s="93" t="s">
        <v>265</v>
      </c>
      <c r="D16" s="93" t="s">
        <v>266</v>
      </c>
      <c r="E16" s="94" t="s">
        <v>168</v>
      </c>
      <c r="F16" s="94" t="s">
        <v>229</v>
      </c>
      <c r="G16" s="94" t="s">
        <v>230</v>
      </c>
      <c r="H16" s="156" t="s">
        <v>267</v>
      </c>
      <c r="I16" s="156" t="s">
        <v>268</v>
      </c>
      <c r="J16" s="156" t="s">
        <v>269</v>
      </c>
      <c r="K16" s="156" t="s">
        <v>270</v>
      </c>
      <c r="L16" s="156" t="s">
        <v>21</v>
      </c>
      <c r="M16" s="156" t="s">
        <v>24</v>
      </c>
      <c r="N16" s="156" t="s">
        <v>26</v>
      </c>
      <c r="O16" s="156" t="s">
        <v>271</v>
      </c>
      <c r="P16" s="156" t="s">
        <v>272</v>
      </c>
      <c r="Q16" s="156" t="s">
        <v>273</v>
      </c>
      <c r="R16" s="156" t="s">
        <v>274</v>
      </c>
      <c r="S16" s="156" t="s">
        <v>275</v>
      </c>
      <c r="T16" s="94" t="s">
        <v>231</v>
      </c>
      <c r="U16" s="575"/>
      <c r="V16" s="575"/>
    </row>
    <row r="17" spans="1:20" ht="20.05" customHeight="1" x14ac:dyDescent="0.25">
      <c r="A17" s="594">
        <v>194</v>
      </c>
      <c r="B17" s="598">
        <v>1705</v>
      </c>
      <c r="C17" s="84" t="str">
        <f t="shared" si="0"/>
        <v xml:space="preserve"> Binscarth Elementary</v>
      </c>
      <c r="D17" s="600" t="str">
        <f t="shared" ref="D17:D30" si="19">IF(VLOOKUP($B17,TYPE,3)=5,CONCATENATE(VLOOKUP($B17,PublicAdd,6)," ¹"),VLOOKUP($B17,PublicAdd,6))</f>
        <v>Binscarth</v>
      </c>
      <c r="E17" s="587">
        <f t="shared" si="2"/>
        <v>0</v>
      </c>
      <c r="F17" s="587">
        <f t="shared" si="3"/>
        <v>0</v>
      </c>
      <c r="G17" s="587">
        <f t="shared" si="4"/>
        <v>12</v>
      </c>
      <c r="H17" s="587">
        <f t="shared" si="5"/>
        <v>10</v>
      </c>
      <c r="I17" s="587">
        <f t="shared" si="6"/>
        <v>17</v>
      </c>
      <c r="J17" s="587">
        <f t="shared" si="7"/>
        <v>9</v>
      </c>
      <c r="K17" s="587">
        <f t="shared" si="8"/>
        <v>13</v>
      </c>
      <c r="L17" s="587">
        <f t="shared" si="9"/>
        <v>5</v>
      </c>
      <c r="M17" s="587">
        <f t="shared" si="10"/>
        <v>10</v>
      </c>
      <c r="N17" s="587">
        <f t="shared" si="11"/>
        <v>6</v>
      </c>
      <c r="O17" s="587">
        <f t="shared" si="12"/>
        <v>12</v>
      </c>
      <c r="P17" s="587">
        <f t="shared" si="13"/>
        <v>0</v>
      </c>
      <c r="Q17" s="587">
        <f t="shared" si="14"/>
        <v>0</v>
      </c>
      <c r="R17" s="587">
        <f t="shared" si="15"/>
        <v>0</v>
      </c>
      <c r="S17" s="587">
        <f t="shared" si="16"/>
        <v>0</v>
      </c>
      <c r="T17" s="97">
        <f t="shared" si="17"/>
        <v>94</v>
      </c>
    </row>
    <row r="18" spans="1:20" ht="20.05" customHeight="1" x14ac:dyDescent="0.25">
      <c r="A18" s="594">
        <v>194</v>
      </c>
      <c r="B18" s="314">
        <v>1042</v>
      </c>
      <c r="C18" s="84" t="str">
        <f t="shared" si="0"/>
        <v xml:space="preserve"> Birtle Collegiate</v>
      </c>
      <c r="D18" s="600" t="str">
        <f t="shared" si="19"/>
        <v>Birtle</v>
      </c>
      <c r="E18" s="587">
        <f t="shared" si="2"/>
        <v>0</v>
      </c>
      <c r="F18" s="587">
        <f t="shared" si="3"/>
        <v>0</v>
      </c>
      <c r="G18" s="587">
        <f t="shared" si="4"/>
        <v>0</v>
      </c>
      <c r="H18" s="587">
        <f t="shared" si="5"/>
        <v>0</v>
      </c>
      <c r="I18" s="587">
        <f t="shared" si="6"/>
        <v>0</v>
      </c>
      <c r="J18" s="587">
        <f t="shared" si="7"/>
        <v>0</v>
      </c>
      <c r="K18" s="587">
        <f t="shared" si="8"/>
        <v>0</v>
      </c>
      <c r="L18" s="587">
        <f t="shared" si="9"/>
        <v>19</v>
      </c>
      <c r="M18" s="587">
        <f t="shared" si="10"/>
        <v>23</v>
      </c>
      <c r="N18" s="587">
        <f t="shared" si="11"/>
        <v>24</v>
      </c>
      <c r="O18" s="587">
        <f t="shared" si="12"/>
        <v>15</v>
      </c>
      <c r="P18" s="587">
        <f t="shared" si="13"/>
        <v>25</v>
      </c>
      <c r="Q18" s="587">
        <f t="shared" si="14"/>
        <v>32</v>
      </c>
      <c r="R18" s="587">
        <f t="shared" si="15"/>
        <v>16</v>
      </c>
      <c r="S18" s="587">
        <f t="shared" si="16"/>
        <v>20</v>
      </c>
      <c r="T18" s="97">
        <f t="shared" si="17"/>
        <v>174</v>
      </c>
    </row>
    <row r="19" spans="1:20" ht="20.05" customHeight="1" x14ac:dyDescent="0.25">
      <c r="A19" s="594">
        <v>194</v>
      </c>
      <c r="B19" s="598">
        <v>1426</v>
      </c>
      <c r="C19" s="84" t="str">
        <f t="shared" si="0"/>
        <v xml:space="preserve"> Birtle Elementary</v>
      </c>
      <c r="D19" s="600" t="str">
        <f t="shared" si="19"/>
        <v>Birtle</v>
      </c>
      <c r="E19" s="587">
        <f t="shared" si="2"/>
        <v>0</v>
      </c>
      <c r="F19" s="587">
        <f t="shared" si="3"/>
        <v>0</v>
      </c>
      <c r="G19" s="587">
        <f t="shared" si="4"/>
        <v>14</v>
      </c>
      <c r="H19" s="587">
        <f t="shared" si="5"/>
        <v>24</v>
      </c>
      <c r="I19" s="587">
        <f t="shared" si="6"/>
        <v>18</v>
      </c>
      <c r="J19" s="587">
        <f t="shared" si="7"/>
        <v>15</v>
      </c>
      <c r="K19" s="587">
        <f t="shared" si="8"/>
        <v>22</v>
      </c>
      <c r="L19" s="587">
        <f t="shared" si="9"/>
        <v>0</v>
      </c>
      <c r="M19" s="587">
        <f t="shared" si="10"/>
        <v>0</v>
      </c>
      <c r="N19" s="587">
        <f t="shared" si="11"/>
        <v>0</v>
      </c>
      <c r="O19" s="587">
        <f t="shared" si="12"/>
        <v>0</v>
      </c>
      <c r="P19" s="587">
        <f t="shared" si="13"/>
        <v>0</v>
      </c>
      <c r="Q19" s="587">
        <f t="shared" si="14"/>
        <v>0</v>
      </c>
      <c r="R19" s="587">
        <f t="shared" si="15"/>
        <v>0</v>
      </c>
      <c r="S19" s="587">
        <f t="shared" si="16"/>
        <v>0</v>
      </c>
      <c r="T19" s="97">
        <f t="shared" si="17"/>
        <v>93</v>
      </c>
    </row>
    <row r="20" spans="1:20" ht="20.05" customHeight="1" x14ac:dyDescent="0.25">
      <c r="A20" s="594">
        <v>194</v>
      </c>
      <c r="B20" s="314">
        <v>1014</v>
      </c>
      <c r="C20" s="84" t="str">
        <f t="shared" si="0"/>
        <v xml:space="preserve"> Decker Colony School</v>
      </c>
      <c r="D20" s="600" t="str">
        <f t="shared" si="19"/>
        <v>Decker ¹</v>
      </c>
      <c r="E20" s="587">
        <f t="shared" si="2"/>
        <v>0</v>
      </c>
      <c r="F20" s="587">
        <f t="shared" si="3"/>
        <v>0</v>
      </c>
      <c r="G20" s="587">
        <f t="shared" si="4"/>
        <v>1</v>
      </c>
      <c r="H20" s="587">
        <f t="shared" si="5"/>
        <v>5</v>
      </c>
      <c r="I20" s="587">
        <f t="shared" si="6"/>
        <v>8</v>
      </c>
      <c r="J20" s="587">
        <f t="shared" si="7"/>
        <v>4</v>
      </c>
      <c r="K20" s="587">
        <f t="shared" si="8"/>
        <v>3</v>
      </c>
      <c r="L20" s="587">
        <f t="shared" si="9"/>
        <v>3</v>
      </c>
      <c r="M20" s="587">
        <f t="shared" si="10"/>
        <v>2</v>
      </c>
      <c r="N20" s="587">
        <f t="shared" si="11"/>
        <v>8</v>
      </c>
      <c r="O20" s="587">
        <f t="shared" si="12"/>
        <v>2</v>
      </c>
      <c r="P20" s="587">
        <f t="shared" si="13"/>
        <v>2</v>
      </c>
      <c r="Q20" s="587">
        <f t="shared" si="14"/>
        <v>0</v>
      </c>
      <c r="R20" s="587">
        <f t="shared" si="15"/>
        <v>2</v>
      </c>
      <c r="S20" s="587">
        <f t="shared" si="16"/>
        <v>1</v>
      </c>
      <c r="T20" s="97">
        <f t="shared" si="17"/>
        <v>41</v>
      </c>
    </row>
    <row r="21" spans="1:20" ht="20.05" customHeight="1" x14ac:dyDescent="0.25">
      <c r="A21" s="594">
        <v>194</v>
      </c>
      <c r="B21" s="598">
        <v>1554</v>
      </c>
      <c r="C21" s="84" t="str">
        <f t="shared" si="0"/>
        <v xml:space="preserve"> Hamiota Collegiate</v>
      </c>
      <c r="D21" s="600" t="str">
        <f t="shared" si="19"/>
        <v>Hamiota</v>
      </c>
      <c r="E21" s="587">
        <f t="shared" si="2"/>
        <v>0</v>
      </c>
      <c r="F21" s="587">
        <f t="shared" si="3"/>
        <v>0</v>
      </c>
      <c r="G21" s="587">
        <f t="shared" si="4"/>
        <v>0</v>
      </c>
      <c r="H21" s="587">
        <f t="shared" si="5"/>
        <v>0</v>
      </c>
      <c r="I21" s="587">
        <f t="shared" si="6"/>
        <v>0</v>
      </c>
      <c r="J21" s="587">
        <f t="shared" si="7"/>
        <v>0</v>
      </c>
      <c r="K21" s="587">
        <f t="shared" si="8"/>
        <v>0</v>
      </c>
      <c r="L21" s="587">
        <f t="shared" si="9"/>
        <v>0</v>
      </c>
      <c r="M21" s="587">
        <f t="shared" si="10"/>
        <v>21</v>
      </c>
      <c r="N21" s="587">
        <f t="shared" si="11"/>
        <v>23</v>
      </c>
      <c r="O21" s="587">
        <f t="shared" si="12"/>
        <v>27</v>
      </c>
      <c r="P21" s="587">
        <f t="shared" si="13"/>
        <v>22</v>
      </c>
      <c r="Q21" s="587">
        <f t="shared" si="14"/>
        <v>17</v>
      </c>
      <c r="R21" s="587">
        <f t="shared" si="15"/>
        <v>20</v>
      </c>
      <c r="S21" s="587">
        <f t="shared" si="16"/>
        <v>20</v>
      </c>
      <c r="T21" s="97">
        <f t="shared" si="17"/>
        <v>150</v>
      </c>
    </row>
    <row r="22" spans="1:20" ht="20.05" customHeight="1" x14ac:dyDescent="0.25">
      <c r="A22" s="594">
        <v>194</v>
      </c>
      <c r="B22" s="598">
        <v>1277</v>
      </c>
      <c r="C22" s="84" t="str">
        <f t="shared" si="0"/>
        <v xml:space="preserve"> Hamiota Elementary</v>
      </c>
      <c r="D22" s="600" t="str">
        <f t="shared" si="19"/>
        <v>Hamiota</v>
      </c>
      <c r="E22" s="587">
        <f t="shared" si="2"/>
        <v>0</v>
      </c>
      <c r="F22" s="587">
        <f t="shared" si="3"/>
        <v>0</v>
      </c>
      <c r="G22" s="587">
        <f t="shared" si="4"/>
        <v>18</v>
      </c>
      <c r="H22" s="587">
        <f t="shared" si="5"/>
        <v>16</v>
      </c>
      <c r="I22" s="587">
        <f t="shared" si="6"/>
        <v>17</v>
      </c>
      <c r="J22" s="587">
        <f t="shared" si="7"/>
        <v>18</v>
      </c>
      <c r="K22" s="587">
        <f t="shared" si="8"/>
        <v>25</v>
      </c>
      <c r="L22" s="587">
        <f t="shared" si="9"/>
        <v>15</v>
      </c>
      <c r="M22" s="587">
        <f t="shared" si="10"/>
        <v>0</v>
      </c>
      <c r="N22" s="587">
        <f t="shared" si="11"/>
        <v>0</v>
      </c>
      <c r="O22" s="587">
        <f t="shared" si="12"/>
        <v>0</v>
      </c>
      <c r="P22" s="587">
        <f t="shared" si="13"/>
        <v>0</v>
      </c>
      <c r="Q22" s="587">
        <f t="shared" si="14"/>
        <v>0</v>
      </c>
      <c r="R22" s="587">
        <f t="shared" si="15"/>
        <v>0</v>
      </c>
      <c r="S22" s="587">
        <f t="shared" si="16"/>
        <v>0</v>
      </c>
      <c r="T22" s="97">
        <f t="shared" si="17"/>
        <v>109</v>
      </c>
    </row>
    <row r="23" spans="1:20" ht="20.05" customHeight="1" x14ac:dyDescent="0.25">
      <c r="A23" s="594">
        <v>194</v>
      </c>
      <c r="B23" s="314">
        <v>1057</v>
      </c>
      <c r="C23" s="84" t="str">
        <f t="shared" si="0"/>
        <v xml:space="preserve"> Inglis Elementary</v>
      </c>
      <c r="D23" s="600" t="str">
        <f t="shared" si="19"/>
        <v>Inglis</v>
      </c>
      <c r="E23" s="587">
        <f t="shared" si="2"/>
        <v>0</v>
      </c>
      <c r="F23" s="587">
        <f t="shared" si="3"/>
        <v>0</v>
      </c>
      <c r="G23" s="587">
        <f t="shared" si="4"/>
        <v>7</v>
      </c>
      <c r="H23" s="587">
        <f t="shared" si="5"/>
        <v>5</v>
      </c>
      <c r="I23" s="587">
        <f t="shared" si="6"/>
        <v>5</v>
      </c>
      <c r="J23" s="587">
        <f t="shared" si="7"/>
        <v>11</v>
      </c>
      <c r="K23" s="587">
        <f t="shared" si="8"/>
        <v>8</v>
      </c>
      <c r="L23" s="587">
        <f t="shared" si="9"/>
        <v>3</v>
      </c>
      <c r="M23" s="587">
        <f t="shared" si="10"/>
        <v>5</v>
      </c>
      <c r="N23" s="587">
        <f t="shared" si="11"/>
        <v>9</v>
      </c>
      <c r="O23" s="587">
        <f t="shared" si="12"/>
        <v>1</v>
      </c>
      <c r="P23" s="587">
        <f t="shared" si="13"/>
        <v>0</v>
      </c>
      <c r="Q23" s="587">
        <f t="shared" si="14"/>
        <v>0</v>
      </c>
      <c r="R23" s="587">
        <f t="shared" si="15"/>
        <v>0</v>
      </c>
      <c r="S23" s="587">
        <f t="shared" si="16"/>
        <v>0</v>
      </c>
      <c r="T23" s="97">
        <f t="shared" si="17"/>
        <v>54</v>
      </c>
    </row>
    <row r="24" spans="1:20" ht="20.05" customHeight="1" x14ac:dyDescent="0.25">
      <c r="A24" s="594">
        <v>194</v>
      </c>
      <c r="B24" s="598">
        <v>1727</v>
      </c>
      <c r="C24" s="84" t="str">
        <f t="shared" si="0"/>
        <v xml:space="preserve"> Major Pratt School</v>
      </c>
      <c r="D24" s="600" t="str">
        <f t="shared" si="19"/>
        <v>Russell</v>
      </c>
      <c r="E24" s="587">
        <f t="shared" si="2"/>
        <v>0</v>
      </c>
      <c r="F24" s="587">
        <f t="shared" si="3"/>
        <v>0</v>
      </c>
      <c r="G24" s="587">
        <f t="shared" si="4"/>
        <v>24</v>
      </c>
      <c r="H24" s="587">
        <f t="shared" si="5"/>
        <v>39</v>
      </c>
      <c r="I24" s="587">
        <f t="shared" si="6"/>
        <v>31</v>
      </c>
      <c r="J24" s="587">
        <f t="shared" si="7"/>
        <v>28</v>
      </c>
      <c r="K24" s="587">
        <f t="shared" si="8"/>
        <v>30</v>
      </c>
      <c r="L24" s="587">
        <f t="shared" si="9"/>
        <v>40</v>
      </c>
      <c r="M24" s="587">
        <f t="shared" si="10"/>
        <v>35</v>
      </c>
      <c r="N24" s="587">
        <f t="shared" si="11"/>
        <v>31</v>
      </c>
      <c r="O24" s="587">
        <f t="shared" si="12"/>
        <v>41</v>
      </c>
      <c r="P24" s="587">
        <f t="shared" si="13"/>
        <v>66</v>
      </c>
      <c r="Q24" s="587">
        <f t="shared" si="14"/>
        <v>73</v>
      </c>
      <c r="R24" s="587">
        <f t="shared" si="15"/>
        <v>60</v>
      </c>
      <c r="S24" s="587">
        <f t="shared" si="16"/>
        <v>70</v>
      </c>
      <c r="T24" s="97">
        <f t="shared" si="17"/>
        <v>568</v>
      </c>
    </row>
    <row r="25" spans="1:20" ht="20.05" customHeight="1" x14ac:dyDescent="0.25">
      <c r="A25" s="594">
        <v>194</v>
      </c>
      <c r="B25" s="598">
        <v>1093</v>
      </c>
      <c r="C25" s="84" t="str">
        <f t="shared" si="0"/>
        <v xml:space="preserve"> Miniota School</v>
      </c>
      <c r="D25" s="600" t="str">
        <f t="shared" si="19"/>
        <v>Miniota</v>
      </c>
      <c r="E25" s="587">
        <f t="shared" si="2"/>
        <v>0</v>
      </c>
      <c r="F25" s="587">
        <f t="shared" si="3"/>
        <v>0</v>
      </c>
      <c r="G25" s="587">
        <f t="shared" si="4"/>
        <v>7</v>
      </c>
      <c r="H25" s="587">
        <f t="shared" si="5"/>
        <v>12</v>
      </c>
      <c r="I25" s="587">
        <f t="shared" si="6"/>
        <v>9</v>
      </c>
      <c r="J25" s="587">
        <f t="shared" si="7"/>
        <v>5</v>
      </c>
      <c r="K25" s="587">
        <f t="shared" si="8"/>
        <v>8</v>
      </c>
      <c r="L25" s="587">
        <f t="shared" si="9"/>
        <v>9</v>
      </c>
      <c r="M25" s="587">
        <f t="shared" si="10"/>
        <v>8</v>
      </c>
      <c r="N25" s="587">
        <f t="shared" si="11"/>
        <v>10</v>
      </c>
      <c r="O25" s="587">
        <f t="shared" si="12"/>
        <v>7</v>
      </c>
      <c r="P25" s="587">
        <f t="shared" si="13"/>
        <v>0</v>
      </c>
      <c r="Q25" s="587">
        <f t="shared" si="14"/>
        <v>0</v>
      </c>
      <c r="R25" s="587">
        <f t="shared" si="15"/>
        <v>0</v>
      </c>
      <c r="S25" s="587">
        <f t="shared" si="16"/>
        <v>0</v>
      </c>
      <c r="T25" s="97">
        <f t="shared" si="17"/>
        <v>75</v>
      </c>
    </row>
    <row r="26" spans="1:20" ht="20.05" customHeight="1" x14ac:dyDescent="0.25">
      <c r="A26" s="594">
        <v>194</v>
      </c>
      <c r="B26" s="598">
        <v>2313</v>
      </c>
      <c r="C26" s="84" t="str">
        <f t="shared" ref="C26" si="20">VLOOKUP(B26,Schools,2)</f>
        <v xml:space="preserve"> Monarch Colony School</v>
      </c>
      <c r="D26" s="600" t="str">
        <f t="shared" si="19"/>
        <v>Foxwarren ¹</v>
      </c>
      <c r="E26" s="587">
        <f t="shared" si="2"/>
        <v>0</v>
      </c>
      <c r="F26" s="587">
        <f t="shared" si="3"/>
        <v>0</v>
      </c>
      <c r="G26" s="587">
        <f t="shared" si="4"/>
        <v>1</v>
      </c>
      <c r="H26" s="587">
        <f t="shared" si="5"/>
        <v>2</v>
      </c>
      <c r="I26" s="587">
        <f t="shared" si="6"/>
        <v>2</v>
      </c>
      <c r="J26" s="587">
        <f t="shared" si="7"/>
        <v>2</v>
      </c>
      <c r="K26" s="587">
        <f t="shared" si="8"/>
        <v>3</v>
      </c>
      <c r="L26" s="587">
        <f t="shared" si="9"/>
        <v>2</v>
      </c>
      <c r="M26" s="587">
        <f t="shared" si="10"/>
        <v>2</v>
      </c>
      <c r="N26" s="587">
        <f t="shared" si="11"/>
        <v>0</v>
      </c>
      <c r="O26" s="587">
        <f t="shared" si="12"/>
        <v>2</v>
      </c>
      <c r="P26" s="587">
        <f t="shared" si="13"/>
        <v>2</v>
      </c>
      <c r="Q26" s="587">
        <f t="shared" si="14"/>
        <v>1</v>
      </c>
      <c r="R26" s="587">
        <f t="shared" si="15"/>
        <v>0</v>
      </c>
      <c r="S26" s="587">
        <f t="shared" si="16"/>
        <v>0</v>
      </c>
      <c r="T26" s="97">
        <f t="shared" ref="T26" si="21">SUM(E26:S26)</f>
        <v>19</v>
      </c>
    </row>
    <row r="27" spans="1:20" ht="20.05" customHeight="1" x14ac:dyDescent="0.25">
      <c r="A27" s="594">
        <v>194</v>
      </c>
      <c r="B27" s="598">
        <v>1546</v>
      </c>
      <c r="C27" s="84" t="str">
        <f t="shared" si="0"/>
        <v xml:space="preserve"> Rossburn Collegiate</v>
      </c>
      <c r="D27" s="600" t="str">
        <f t="shared" si="19"/>
        <v>Rossburn</v>
      </c>
      <c r="E27" s="587">
        <f t="shared" si="2"/>
        <v>0</v>
      </c>
      <c r="F27" s="587">
        <f t="shared" si="3"/>
        <v>0</v>
      </c>
      <c r="G27" s="587">
        <f t="shared" si="4"/>
        <v>0</v>
      </c>
      <c r="H27" s="587">
        <f t="shared" si="5"/>
        <v>0</v>
      </c>
      <c r="I27" s="587">
        <f t="shared" si="6"/>
        <v>0</v>
      </c>
      <c r="J27" s="587">
        <f t="shared" si="7"/>
        <v>0</v>
      </c>
      <c r="K27" s="587">
        <f t="shared" si="8"/>
        <v>0</v>
      </c>
      <c r="L27" s="587">
        <f t="shared" si="9"/>
        <v>0</v>
      </c>
      <c r="M27" s="587">
        <f t="shared" si="10"/>
        <v>0</v>
      </c>
      <c r="N27" s="587">
        <f t="shared" si="11"/>
        <v>0</v>
      </c>
      <c r="O27" s="587">
        <f t="shared" si="12"/>
        <v>0</v>
      </c>
      <c r="P27" s="587">
        <f t="shared" si="13"/>
        <v>39</v>
      </c>
      <c r="Q27" s="587">
        <f t="shared" si="14"/>
        <v>30</v>
      </c>
      <c r="R27" s="587">
        <f t="shared" si="15"/>
        <v>26</v>
      </c>
      <c r="S27" s="587">
        <f t="shared" si="16"/>
        <v>26</v>
      </c>
      <c r="T27" s="97">
        <f t="shared" si="17"/>
        <v>121</v>
      </c>
    </row>
    <row r="28" spans="1:20" ht="20.05" customHeight="1" x14ac:dyDescent="0.25">
      <c r="A28" s="594">
        <v>194</v>
      </c>
      <c r="B28" s="598">
        <v>1827</v>
      </c>
      <c r="C28" s="84" t="str">
        <f t="shared" si="0"/>
        <v xml:space="preserve"> Rossburn Elementary</v>
      </c>
      <c r="D28" s="600" t="str">
        <f t="shared" si="19"/>
        <v>Rossburn</v>
      </c>
      <c r="E28" s="587">
        <f t="shared" si="2"/>
        <v>0</v>
      </c>
      <c r="F28" s="587">
        <f t="shared" si="3"/>
        <v>0</v>
      </c>
      <c r="G28" s="587">
        <f t="shared" si="4"/>
        <v>11</v>
      </c>
      <c r="H28" s="587">
        <f t="shared" si="5"/>
        <v>10</v>
      </c>
      <c r="I28" s="587">
        <f t="shared" si="6"/>
        <v>9</v>
      </c>
      <c r="J28" s="587">
        <f t="shared" si="7"/>
        <v>9</v>
      </c>
      <c r="K28" s="587">
        <f t="shared" si="8"/>
        <v>5</v>
      </c>
      <c r="L28" s="587">
        <f t="shared" si="9"/>
        <v>13</v>
      </c>
      <c r="M28" s="587">
        <f t="shared" si="10"/>
        <v>12</v>
      </c>
      <c r="N28" s="587">
        <f t="shared" si="11"/>
        <v>16</v>
      </c>
      <c r="O28" s="587">
        <f t="shared" si="12"/>
        <v>14</v>
      </c>
      <c r="P28" s="587">
        <f t="shared" si="13"/>
        <v>0</v>
      </c>
      <c r="Q28" s="587">
        <f t="shared" si="14"/>
        <v>0</v>
      </c>
      <c r="R28" s="587">
        <f t="shared" si="15"/>
        <v>0</v>
      </c>
      <c r="S28" s="587">
        <f t="shared" si="16"/>
        <v>0</v>
      </c>
      <c r="T28" s="97">
        <f t="shared" si="17"/>
        <v>99</v>
      </c>
    </row>
    <row r="29" spans="1:20" ht="20.05" customHeight="1" x14ac:dyDescent="0.25">
      <c r="A29" s="594">
        <v>194</v>
      </c>
      <c r="B29" s="598">
        <v>1566</v>
      </c>
      <c r="C29" s="84" t="str">
        <f t="shared" si="0"/>
        <v xml:space="preserve"> Shoal Lake School</v>
      </c>
      <c r="D29" s="600" t="str">
        <f t="shared" si="19"/>
        <v>Shoal Lake</v>
      </c>
      <c r="E29" s="587">
        <f t="shared" si="2"/>
        <v>0</v>
      </c>
      <c r="F29" s="587">
        <f t="shared" si="3"/>
        <v>0</v>
      </c>
      <c r="G29" s="587">
        <f t="shared" si="4"/>
        <v>9</v>
      </c>
      <c r="H29" s="587">
        <f t="shared" si="5"/>
        <v>3</v>
      </c>
      <c r="I29" s="587">
        <f t="shared" si="6"/>
        <v>15</v>
      </c>
      <c r="J29" s="587">
        <f t="shared" si="7"/>
        <v>13</v>
      </c>
      <c r="K29" s="587">
        <f t="shared" si="8"/>
        <v>9</v>
      </c>
      <c r="L29" s="587">
        <f t="shared" si="9"/>
        <v>16</v>
      </c>
      <c r="M29" s="587">
        <f t="shared" si="10"/>
        <v>8</v>
      </c>
      <c r="N29" s="587">
        <f t="shared" si="11"/>
        <v>12</v>
      </c>
      <c r="O29" s="587">
        <f t="shared" si="12"/>
        <v>13</v>
      </c>
      <c r="P29" s="587">
        <f t="shared" si="13"/>
        <v>9</v>
      </c>
      <c r="Q29" s="587">
        <f t="shared" si="14"/>
        <v>15</v>
      </c>
      <c r="R29" s="587">
        <f t="shared" si="15"/>
        <v>13</v>
      </c>
      <c r="S29" s="587">
        <f t="shared" si="16"/>
        <v>18</v>
      </c>
      <c r="T29" s="97">
        <f t="shared" si="17"/>
        <v>153</v>
      </c>
    </row>
    <row r="30" spans="1:20" ht="20.05" customHeight="1" x14ac:dyDescent="0.25">
      <c r="A30" s="594">
        <v>194</v>
      </c>
      <c r="B30" s="598">
        <v>1125</v>
      </c>
      <c r="C30" s="105" t="str">
        <f t="shared" si="0"/>
        <v xml:space="preserve"> Strathclair Community School</v>
      </c>
      <c r="D30" s="600" t="str">
        <f t="shared" si="19"/>
        <v>Strathclair</v>
      </c>
      <c r="E30" s="588">
        <f t="shared" si="2"/>
        <v>0</v>
      </c>
      <c r="F30" s="587">
        <f t="shared" si="3"/>
        <v>0</v>
      </c>
      <c r="G30" s="587">
        <f t="shared" si="4"/>
        <v>8</v>
      </c>
      <c r="H30" s="587">
        <f t="shared" si="5"/>
        <v>5</v>
      </c>
      <c r="I30" s="587">
        <f t="shared" si="6"/>
        <v>7</v>
      </c>
      <c r="J30" s="587">
        <f t="shared" si="7"/>
        <v>7</v>
      </c>
      <c r="K30" s="587">
        <f t="shared" si="8"/>
        <v>9</v>
      </c>
      <c r="L30" s="587">
        <f t="shared" si="9"/>
        <v>12</v>
      </c>
      <c r="M30" s="587">
        <f t="shared" si="10"/>
        <v>6</v>
      </c>
      <c r="N30" s="587">
        <f t="shared" si="11"/>
        <v>6</v>
      </c>
      <c r="O30" s="587">
        <f t="shared" si="12"/>
        <v>7</v>
      </c>
      <c r="P30" s="587">
        <f t="shared" si="13"/>
        <v>22</v>
      </c>
      <c r="Q30" s="587">
        <f t="shared" si="14"/>
        <v>20</v>
      </c>
      <c r="R30" s="587">
        <f t="shared" si="15"/>
        <v>22</v>
      </c>
      <c r="S30" s="587">
        <f t="shared" si="16"/>
        <v>24</v>
      </c>
      <c r="T30" s="97">
        <f t="shared" si="17"/>
        <v>155</v>
      </c>
    </row>
    <row r="31" spans="1:20" ht="18" customHeight="1" x14ac:dyDescent="0.25">
      <c r="A31" s="594"/>
      <c r="B31" s="604"/>
      <c r="C31" s="127" t="s">
        <v>277</v>
      </c>
      <c r="D31" s="127" t="str">
        <f>CONCATENATE(VLOOKUP(A30,DIVISIONS,19)-1," SCHOOLS")</f>
        <v>14 SCHOOLS</v>
      </c>
      <c r="E31" s="95">
        <f>SUM(E17:E30)</f>
        <v>0</v>
      </c>
      <c r="F31" s="95">
        <f t="shared" ref="F31:T31" si="22">SUM(F17:F30)</f>
        <v>0</v>
      </c>
      <c r="G31" s="95">
        <f t="shared" si="22"/>
        <v>112</v>
      </c>
      <c r="H31" s="95">
        <f t="shared" si="22"/>
        <v>131</v>
      </c>
      <c r="I31" s="95">
        <f t="shared" si="22"/>
        <v>138</v>
      </c>
      <c r="J31" s="95">
        <f t="shared" si="22"/>
        <v>121</v>
      </c>
      <c r="K31" s="95">
        <f t="shared" si="22"/>
        <v>135</v>
      </c>
      <c r="L31" s="95">
        <f t="shared" si="22"/>
        <v>137</v>
      </c>
      <c r="M31" s="95">
        <f t="shared" si="22"/>
        <v>132</v>
      </c>
      <c r="N31" s="95">
        <f t="shared" si="22"/>
        <v>145</v>
      </c>
      <c r="O31" s="95">
        <f t="shared" si="22"/>
        <v>141</v>
      </c>
      <c r="P31" s="95">
        <f t="shared" si="22"/>
        <v>187</v>
      </c>
      <c r="Q31" s="95">
        <f t="shared" si="22"/>
        <v>188</v>
      </c>
      <c r="R31" s="95">
        <f t="shared" si="22"/>
        <v>159</v>
      </c>
      <c r="S31" s="95">
        <f t="shared" si="22"/>
        <v>179</v>
      </c>
      <c r="T31" s="95">
        <f t="shared" si="22"/>
        <v>1905</v>
      </c>
    </row>
    <row r="32" spans="1:20" ht="21.9" customHeight="1" x14ac:dyDescent="0.2">
      <c r="A32" s="594">
        <v>194</v>
      </c>
      <c r="B32" s="604"/>
      <c r="C32" s="775" t="s">
        <v>280</v>
      </c>
      <c r="D32" s="776"/>
      <c r="E32" s="776"/>
      <c r="F32" s="776"/>
      <c r="G32" s="776"/>
      <c r="H32" s="776"/>
      <c r="I32" s="776"/>
      <c r="J32" s="776"/>
      <c r="K32" s="776"/>
      <c r="L32" s="776"/>
      <c r="M32" s="776"/>
      <c r="N32" s="776"/>
      <c r="O32" s="776"/>
      <c r="P32" s="776"/>
      <c r="Q32" s="776"/>
      <c r="R32" s="776"/>
      <c r="S32" s="776"/>
      <c r="T32" s="777"/>
    </row>
    <row r="33" spans="1:20" ht="20.05" customHeight="1" x14ac:dyDescent="0.25">
      <c r="A33" s="594"/>
      <c r="B33" s="604"/>
      <c r="C33" s="93" t="s">
        <v>265</v>
      </c>
      <c r="D33" s="93" t="s">
        <v>266</v>
      </c>
      <c r="E33" s="94" t="s">
        <v>168</v>
      </c>
      <c r="F33" s="94" t="s">
        <v>229</v>
      </c>
      <c r="G33" s="94" t="s">
        <v>230</v>
      </c>
      <c r="H33" s="156" t="s">
        <v>267</v>
      </c>
      <c r="I33" s="156" t="s">
        <v>268</v>
      </c>
      <c r="J33" s="156" t="s">
        <v>269</v>
      </c>
      <c r="K33" s="156" t="s">
        <v>270</v>
      </c>
      <c r="L33" s="156" t="s">
        <v>21</v>
      </c>
      <c r="M33" s="156" t="s">
        <v>24</v>
      </c>
      <c r="N33" s="156" t="s">
        <v>26</v>
      </c>
      <c r="O33" s="156" t="s">
        <v>271</v>
      </c>
      <c r="P33" s="156" t="s">
        <v>272</v>
      </c>
      <c r="Q33" s="156" t="s">
        <v>273</v>
      </c>
      <c r="R33" s="156" t="s">
        <v>274</v>
      </c>
      <c r="S33" s="156" t="s">
        <v>275</v>
      </c>
      <c r="T33" s="94" t="s">
        <v>231</v>
      </c>
    </row>
    <row r="34" spans="1:20" ht="20.05" customHeight="1" x14ac:dyDescent="0.25">
      <c r="A34" s="594">
        <v>194</v>
      </c>
      <c r="B34" s="598">
        <v>1555</v>
      </c>
      <c r="C34" s="105" t="str">
        <f>VLOOKUP(B34,Schools,2)</f>
        <v xml:space="preserve"> Waywayseecappo Community School</v>
      </c>
      <c r="D34" s="611" t="str">
        <f>IF(VLOOKUP($B34,TYPE,3)=5,CONCATENATE(VLOOKUP($B34,PublicAdd,6)," ¹"),VLOOKUP($B34,PublicAdd,6))</f>
        <v>Waywayseecappo</v>
      </c>
      <c r="E34" s="588">
        <f>IF($B34="","",VLOOKUP($B34,Schools,22))</f>
        <v>0</v>
      </c>
      <c r="F34" s="588">
        <f>IF($B34="","",VLOOKUP($B34,Schools,5))</f>
        <v>33</v>
      </c>
      <c r="G34" s="588">
        <f>IF($B34="","",VLOOKUP($B34,Schools,6))</f>
        <v>42</v>
      </c>
      <c r="H34" s="588">
        <f>IF($B34="","",VLOOKUP($B34,Schools,7))</f>
        <v>33</v>
      </c>
      <c r="I34" s="588">
        <f>IF($B34="","",VLOOKUP($B34,Schools,8))</f>
        <v>40</v>
      </c>
      <c r="J34" s="588">
        <f>IF($B34="","",VLOOKUP($B34,Schools,9))</f>
        <v>48</v>
      </c>
      <c r="K34" s="588">
        <f>IF($B34="","",VLOOKUP($B34,Schools,10))</f>
        <v>32</v>
      </c>
      <c r="L34" s="588">
        <f>IF($B34="","",VLOOKUP($B34,Schools,11))</f>
        <v>40</v>
      </c>
      <c r="M34" s="588">
        <f>IF($B34="","",VLOOKUP($B34,Schools,12))</f>
        <v>30</v>
      </c>
      <c r="N34" s="588">
        <f>IF($B34="","",VLOOKUP($B34,Schools,13))</f>
        <v>34</v>
      </c>
      <c r="O34" s="588">
        <f>IF($B34="","",VLOOKUP($B34,Schools,14))</f>
        <v>37</v>
      </c>
      <c r="P34" s="588">
        <f>IF($B34="","",VLOOKUP($B34,Schools,15))</f>
        <v>0</v>
      </c>
      <c r="Q34" s="588">
        <f>IF($B34="","",VLOOKUP($B34,Schools,16))</f>
        <v>0</v>
      </c>
      <c r="R34" s="588">
        <f>IF($B34="","",VLOOKUP($B34,Schools,17))</f>
        <v>0</v>
      </c>
      <c r="S34" s="588">
        <f>IF($B34="","",VLOOKUP($B34,Schools,18))</f>
        <v>0</v>
      </c>
      <c r="T34" s="98">
        <f>SUM(E34:S34)</f>
        <v>369</v>
      </c>
    </row>
    <row r="35" spans="1:20" ht="18" customHeight="1" x14ac:dyDescent="0.25">
      <c r="A35" s="616"/>
      <c r="B35" s="618"/>
      <c r="C35" s="127" t="s">
        <v>277</v>
      </c>
      <c r="D35" s="127" t="s">
        <v>281</v>
      </c>
      <c r="E35" s="95">
        <f>SUM(E29:E34)</f>
        <v>0</v>
      </c>
      <c r="F35" s="95">
        <f>SUM(F29:F34)</f>
        <v>33</v>
      </c>
      <c r="G35" s="95">
        <f>G34</f>
        <v>42</v>
      </c>
      <c r="H35" s="95">
        <f t="shared" ref="H35:T35" si="23">H34</f>
        <v>33</v>
      </c>
      <c r="I35" s="95">
        <f t="shared" si="23"/>
        <v>40</v>
      </c>
      <c r="J35" s="95">
        <f t="shared" si="23"/>
        <v>48</v>
      </c>
      <c r="K35" s="95">
        <f t="shared" si="23"/>
        <v>32</v>
      </c>
      <c r="L35" s="95">
        <f t="shared" si="23"/>
        <v>40</v>
      </c>
      <c r="M35" s="95">
        <f t="shared" si="23"/>
        <v>30</v>
      </c>
      <c r="N35" s="95">
        <f t="shared" si="23"/>
        <v>34</v>
      </c>
      <c r="O35" s="95">
        <f t="shared" si="23"/>
        <v>37</v>
      </c>
      <c r="P35" s="95">
        <f t="shared" si="23"/>
        <v>0</v>
      </c>
      <c r="Q35" s="95">
        <f t="shared" si="23"/>
        <v>0</v>
      </c>
      <c r="R35" s="95">
        <f t="shared" si="23"/>
        <v>0</v>
      </c>
      <c r="S35" s="95">
        <f t="shared" si="23"/>
        <v>0</v>
      </c>
      <c r="T35" s="95">
        <f t="shared" si="23"/>
        <v>369</v>
      </c>
    </row>
    <row r="36" spans="1:20" ht="20.05" customHeight="1" x14ac:dyDescent="0.25">
      <c r="A36" s="616"/>
      <c r="B36" s="618"/>
      <c r="C36" s="183" t="s">
        <v>261</v>
      </c>
      <c r="D36" s="183" t="str">
        <f>CONCATENATE(VLOOKUP(A34,DIVISIONS,19)," SCHOOLS")</f>
        <v>15 SCHOOLS</v>
      </c>
      <c r="E36" s="180">
        <f t="shared" ref="E36:T36" si="24">E31+E35</f>
        <v>0</v>
      </c>
      <c r="F36" s="180">
        <f t="shared" si="24"/>
        <v>33</v>
      </c>
      <c r="G36" s="180">
        <f t="shared" si="24"/>
        <v>154</v>
      </c>
      <c r="H36" s="180">
        <f t="shared" si="24"/>
        <v>164</v>
      </c>
      <c r="I36" s="180">
        <f t="shared" si="24"/>
        <v>178</v>
      </c>
      <c r="J36" s="180">
        <f t="shared" si="24"/>
        <v>169</v>
      </c>
      <c r="K36" s="180">
        <f t="shared" si="24"/>
        <v>167</v>
      </c>
      <c r="L36" s="180">
        <f t="shared" si="24"/>
        <v>177</v>
      </c>
      <c r="M36" s="180">
        <f t="shared" si="24"/>
        <v>162</v>
      </c>
      <c r="N36" s="180">
        <f t="shared" si="24"/>
        <v>179</v>
      </c>
      <c r="O36" s="180">
        <f t="shared" si="24"/>
        <v>178</v>
      </c>
      <c r="P36" s="180">
        <f t="shared" si="24"/>
        <v>187</v>
      </c>
      <c r="Q36" s="180">
        <f t="shared" si="24"/>
        <v>188</v>
      </c>
      <c r="R36" s="180">
        <f t="shared" si="24"/>
        <v>159</v>
      </c>
      <c r="S36" s="180">
        <f t="shared" si="24"/>
        <v>179</v>
      </c>
      <c r="T36" s="180">
        <f t="shared" si="24"/>
        <v>2274</v>
      </c>
    </row>
    <row r="37" spans="1:20" ht="20.05" customHeight="1" x14ac:dyDescent="0.25">
      <c r="A37" s="616"/>
      <c r="B37" s="618"/>
      <c r="C37" s="186" t="s">
        <v>276</v>
      </c>
      <c r="D37" s="23"/>
      <c r="E37" s="110"/>
      <c r="F37" s="110"/>
      <c r="G37" s="110"/>
      <c r="H37" s="110"/>
      <c r="I37" s="110"/>
      <c r="J37" s="110"/>
      <c r="K37" s="110"/>
      <c r="L37" s="110"/>
      <c r="M37" s="110"/>
      <c r="N37" s="110"/>
      <c r="O37" s="110"/>
      <c r="P37" s="110"/>
      <c r="Q37" s="110"/>
      <c r="R37" s="110"/>
      <c r="S37" s="110"/>
      <c r="T37" s="110"/>
    </row>
    <row r="38" spans="1:20" ht="14.95" customHeight="1" x14ac:dyDescent="0.25">
      <c r="A38" s="616"/>
      <c r="B38" s="618"/>
      <c r="C38" s="199"/>
      <c r="D38" s="23"/>
      <c r="E38" s="110"/>
      <c r="F38" s="110"/>
      <c r="G38" s="110"/>
      <c r="H38" s="110"/>
      <c r="I38" s="110"/>
      <c r="J38" s="110"/>
      <c r="K38" s="110"/>
      <c r="L38" s="110"/>
      <c r="M38" s="110"/>
      <c r="N38" s="110"/>
      <c r="O38" s="110"/>
      <c r="P38" s="110"/>
      <c r="Q38" s="110"/>
      <c r="R38" s="110"/>
      <c r="S38" s="110"/>
      <c r="T38" s="110"/>
    </row>
  </sheetData>
  <mergeCells count="5">
    <mergeCell ref="C4:T4"/>
    <mergeCell ref="C15:T15"/>
    <mergeCell ref="C32:T32"/>
    <mergeCell ref="C1:T1"/>
    <mergeCell ref="C2:T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Narrow,Regular"&amp;12- 18 -</oddFooter>
  </headerFooter>
  <rowBreaks count="1" manualBreakCount="1">
    <brk id="37" min="2" max="19" man="1"/>
  </rowBreaks>
  <colBreaks count="1" manualBreakCount="1">
    <brk id="2" min="2" max="836"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tabColor rgb="FFE2FBFE"/>
    <pageSetUpPr autoPageBreaks="0"/>
  </sheetPr>
  <dimension ref="A1:V43"/>
  <sheetViews>
    <sheetView showGridLines="0" showZeros="0" topLeftCell="C1" zoomScale="82" zoomScaleNormal="82" workbookViewId="0">
      <selection activeCell="C6" sqref="C6"/>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188</v>
      </c>
      <c r="B4" s="604"/>
      <c r="C4" s="771" t="str">
        <f>CONCATENATE(" ",UPPER(VLOOKUP(A4,DIVISIONS,2))," SCHOOL DIVISION")</f>
        <v xml:space="preserve"> PEMBINA TRAILS SCHOOL DIVISION</v>
      </c>
      <c r="D4" s="772"/>
      <c r="E4" s="772"/>
      <c r="F4" s="772"/>
      <c r="G4" s="772"/>
      <c r="H4" s="772"/>
      <c r="I4" s="772"/>
      <c r="J4" s="772"/>
      <c r="K4" s="772"/>
      <c r="L4" s="772"/>
      <c r="M4" s="772"/>
      <c r="N4" s="772"/>
      <c r="O4" s="772"/>
      <c r="P4" s="772"/>
      <c r="Q4" s="772"/>
      <c r="R4" s="772"/>
      <c r="S4" s="772"/>
      <c r="T4" s="773"/>
      <c r="U4" s="575"/>
      <c r="V4" s="575"/>
    </row>
    <row r="5" spans="1:22" ht="19.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18" customHeight="1" x14ac:dyDescent="0.25">
      <c r="A6" s="594">
        <v>188</v>
      </c>
      <c r="B6" s="598">
        <v>1138</v>
      </c>
      <c r="C6" s="84" t="str">
        <f>VLOOKUP(B6,Schools,2)</f>
        <v xml:space="preserve"> Acadia Junior High School</v>
      </c>
      <c r="D6" s="600" t="str">
        <f t="shared" ref="D6:D41" si="0">IF(VLOOKUP($B6,TYPE,3)=5,CONCATENATE(VLOOKUP($B6,PublicAdd,6)," ¹"),VLOOKUP($B6,PublicAdd,6))</f>
        <v>Winnipeg</v>
      </c>
      <c r="E6" s="587">
        <f>IF($B6="","",VLOOKUP($B6,Schools,22))</f>
        <v>0</v>
      </c>
      <c r="F6" s="587">
        <f>IF($B6="","",VLOOKUP($B6,Schools,5))</f>
        <v>0</v>
      </c>
      <c r="G6" s="587">
        <f>IF($B6="","",VLOOKUP($B6,Schools,6))</f>
        <v>0</v>
      </c>
      <c r="H6" s="587">
        <f>IF($B6="","",VLOOKUP($B6,Schools,7))</f>
        <v>0</v>
      </c>
      <c r="I6" s="587">
        <f>IF($B6="","",VLOOKUP($B6,Schools,8))</f>
        <v>0</v>
      </c>
      <c r="J6" s="587">
        <f>IF($B6="","",VLOOKUP($B6,Schools,9))</f>
        <v>0</v>
      </c>
      <c r="K6" s="587">
        <f>IF($B6="","",VLOOKUP($B6,Schools,10))</f>
        <v>0</v>
      </c>
      <c r="L6" s="587">
        <f>IF($B6="","",VLOOKUP($B6,Schools,11))</f>
        <v>0</v>
      </c>
      <c r="M6" s="587">
        <f>IF($B6="","",VLOOKUP($B6,Schools,12))</f>
        <v>232</v>
      </c>
      <c r="N6" s="587">
        <f>IF($B6="","",VLOOKUP($B6,Schools,13))</f>
        <v>249</v>
      </c>
      <c r="O6" s="587">
        <f>IF($B6="","",VLOOKUP($B6,Schools,14))</f>
        <v>247</v>
      </c>
      <c r="P6" s="587">
        <f>IF($B6="","",VLOOKUP($B6,Schools,15))</f>
        <v>0</v>
      </c>
      <c r="Q6" s="587">
        <f>IF($B6="","",VLOOKUP($B6,Schools,16))</f>
        <v>0</v>
      </c>
      <c r="R6" s="587">
        <f>IF($B6="","",VLOOKUP($B6,Schools,17))</f>
        <v>0</v>
      </c>
      <c r="S6" s="587">
        <f>IF($B6="","",VLOOKUP($B6,Schools,18))</f>
        <v>0</v>
      </c>
      <c r="T6" s="97">
        <f>SUM(E6:S6)</f>
        <v>728</v>
      </c>
      <c r="U6" s="575"/>
      <c r="V6" s="575"/>
    </row>
    <row r="7" spans="1:22" ht="18" customHeight="1" x14ac:dyDescent="0.25">
      <c r="A7" s="594">
        <v>188</v>
      </c>
      <c r="B7" s="598">
        <v>1104</v>
      </c>
      <c r="C7" s="84" t="str">
        <f t="shared" ref="C7:C41" si="1">VLOOKUP(B7,Schools,2)</f>
        <v xml:space="preserve"> Arthur A. Leach Junior High</v>
      </c>
      <c r="D7" s="600" t="str">
        <f t="shared" si="0"/>
        <v>Winnipeg</v>
      </c>
      <c r="E7" s="587">
        <f t="shared" ref="E7:E41" si="2">IF($B7="","",VLOOKUP($B7,Schools,22))</f>
        <v>0</v>
      </c>
      <c r="F7" s="587">
        <f t="shared" ref="F7:F41" si="3">IF($B7="","",VLOOKUP($B7,Schools,5))</f>
        <v>0</v>
      </c>
      <c r="G7" s="587">
        <f t="shared" ref="G7:G41" si="4">IF($B7="","",VLOOKUP($B7,Schools,6))</f>
        <v>0</v>
      </c>
      <c r="H7" s="587">
        <f t="shared" ref="H7:H41" si="5">IF($B7="","",VLOOKUP($B7,Schools,7))</f>
        <v>0</v>
      </c>
      <c r="I7" s="587">
        <f t="shared" ref="I7:I41" si="6">IF($B7="","",VLOOKUP($B7,Schools,8))</f>
        <v>0</v>
      </c>
      <c r="J7" s="587">
        <f t="shared" ref="J7:J41" si="7">IF($B7="","",VLOOKUP($B7,Schools,9))</f>
        <v>0</v>
      </c>
      <c r="K7" s="587">
        <f t="shared" ref="K7:K41" si="8">IF($B7="","",VLOOKUP($B7,Schools,10))</f>
        <v>0</v>
      </c>
      <c r="L7" s="587">
        <f t="shared" ref="L7:L41" si="9">IF($B7="","",VLOOKUP($B7,Schools,11))</f>
        <v>65</v>
      </c>
      <c r="M7" s="587">
        <f t="shared" ref="M7:M41" si="10">IF($B7="","",VLOOKUP($B7,Schools,12))</f>
        <v>185</v>
      </c>
      <c r="N7" s="587">
        <f t="shared" ref="N7:N41" si="11">IF($B7="","",VLOOKUP($B7,Schools,13))</f>
        <v>168</v>
      </c>
      <c r="O7" s="587">
        <f t="shared" ref="O7:O41" si="12">IF($B7="","",VLOOKUP($B7,Schools,14))</f>
        <v>185</v>
      </c>
      <c r="P7" s="587">
        <f t="shared" ref="P7:P41" si="13">IF($B7="","",VLOOKUP($B7,Schools,15))</f>
        <v>0</v>
      </c>
      <c r="Q7" s="587">
        <f t="shared" ref="Q7:Q41" si="14">IF($B7="","",VLOOKUP($B7,Schools,16))</f>
        <v>0</v>
      </c>
      <c r="R7" s="587">
        <f t="shared" ref="R7:R41" si="15">IF($B7="","",VLOOKUP($B7,Schools,17))</f>
        <v>0</v>
      </c>
      <c r="S7" s="587">
        <f t="shared" ref="S7:S41" si="16">IF($B7="","",VLOOKUP($B7,Schools,18))</f>
        <v>0</v>
      </c>
      <c r="T7" s="97">
        <f t="shared" ref="T7:T41" si="17">SUM(E7:S7)</f>
        <v>603</v>
      </c>
      <c r="U7" s="575"/>
      <c r="V7" s="575"/>
    </row>
    <row r="8" spans="1:22" ht="18" customHeight="1" x14ac:dyDescent="0.25">
      <c r="A8" s="594">
        <v>188</v>
      </c>
      <c r="B8" s="598">
        <v>1958</v>
      </c>
      <c r="C8" s="84" t="str">
        <f t="shared" si="1"/>
        <v xml:space="preserve"> Bairdmore School</v>
      </c>
      <c r="D8" s="600" t="str">
        <f t="shared" si="0"/>
        <v>Winnipeg</v>
      </c>
      <c r="E8" s="587">
        <f t="shared" si="2"/>
        <v>0</v>
      </c>
      <c r="F8" s="587">
        <f t="shared" si="3"/>
        <v>0</v>
      </c>
      <c r="G8" s="587">
        <f t="shared" si="4"/>
        <v>55</v>
      </c>
      <c r="H8" s="587">
        <f t="shared" si="5"/>
        <v>54</v>
      </c>
      <c r="I8" s="587">
        <f t="shared" si="6"/>
        <v>69</v>
      </c>
      <c r="J8" s="587">
        <f t="shared" si="7"/>
        <v>67</v>
      </c>
      <c r="K8" s="587">
        <f t="shared" si="8"/>
        <v>90</v>
      </c>
      <c r="L8" s="587">
        <f t="shared" si="9"/>
        <v>77</v>
      </c>
      <c r="M8" s="587">
        <f t="shared" si="10"/>
        <v>0</v>
      </c>
      <c r="N8" s="587">
        <f t="shared" si="11"/>
        <v>0</v>
      </c>
      <c r="O8" s="587">
        <f t="shared" si="12"/>
        <v>0</v>
      </c>
      <c r="P8" s="587">
        <f t="shared" si="13"/>
        <v>0</v>
      </c>
      <c r="Q8" s="587">
        <f t="shared" si="14"/>
        <v>0</v>
      </c>
      <c r="R8" s="587">
        <f t="shared" si="15"/>
        <v>0</v>
      </c>
      <c r="S8" s="587">
        <f t="shared" si="16"/>
        <v>0</v>
      </c>
      <c r="T8" s="97">
        <f t="shared" si="17"/>
        <v>412</v>
      </c>
      <c r="U8" s="575"/>
      <c r="V8" s="575"/>
    </row>
    <row r="9" spans="1:22" ht="18" customHeight="1" x14ac:dyDescent="0.25">
      <c r="A9" s="594">
        <v>188</v>
      </c>
      <c r="B9" s="598">
        <v>1676</v>
      </c>
      <c r="C9" s="84" t="str">
        <f t="shared" si="1"/>
        <v xml:space="preserve"> Beaumont School</v>
      </c>
      <c r="D9" s="600" t="str">
        <f t="shared" si="0"/>
        <v>Winnipeg</v>
      </c>
      <c r="E9" s="587">
        <f t="shared" si="2"/>
        <v>0</v>
      </c>
      <c r="F9" s="587">
        <f t="shared" si="3"/>
        <v>0</v>
      </c>
      <c r="G9" s="587">
        <f t="shared" si="4"/>
        <v>25</v>
      </c>
      <c r="H9" s="587">
        <f t="shared" si="5"/>
        <v>26</v>
      </c>
      <c r="I9" s="587">
        <f t="shared" si="6"/>
        <v>33</v>
      </c>
      <c r="J9" s="587">
        <f t="shared" si="7"/>
        <v>34</v>
      </c>
      <c r="K9" s="587">
        <f t="shared" si="8"/>
        <v>27</v>
      </c>
      <c r="L9" s="587">
        <f t="shared" si="9"/>
        <v>29</v>
      </c>
      <c r="M9" s="587">
        <f t="shared" si="10"/>
        <v>0</v>
      </c>
      <c r="N9" s="587">
        <f t="shared" si="11"/>
        <v>0</v>
      </c>
      <c r="O9" s="587">
        <f t="shared" si="12"/>
        <v>0</v>
      </c>
      <c r="P9" s="587">
        <f t="shared" si="13"/>
        <v>0</v>
      </c>
      <c r="Q9" s="587">
        <f t="shared" si="14"/>
        <v>0</v>
      </c>
      <c r="R9" s="587">
        <f t="shared" si="15"/>
        <v>0</v>
      </c>
      <c r="S9" s="587">
        <f t="shared" si="16"/>
        <v>0</v>
      </c>
      <c r="T9" s="97">
        <f t="shared" si="17"/>
        <v>174</v>
      </c>
      <c r="U9" s="575"/>
      <c r="V9" s="575"/>
    </row>
    <row r="10" spans="1:22" ht="18" customHeight="1" x14ac:dyDescent="0.25">
      <c r="A10" s="594">
        <v>188</v>
      </c>
      <c r="B10" s="598">
        <v>1754</v>
      </c>
      <c r="C10" s="84" t="str">
        <f t="shared" si="1"/>
        <v xml:space="preserve"> Beaverlodge School</v>
      </c>
      <c r="D10" s="600" t="str">
        <f t="shared" si="0"/>
        <v>Winnipeg</v>
      </c>
      <c r="E10" s="587">
        <f t="shared" si="2"/>
        <v>0</v>
      </c>
      <c r="F10" s="587">
        <f t="shared" si="3"/>
        <v>0</v>
      </c>
      <c r="G10" s="587">
        <f t="shared" si="4"/>
        <v>38</v>
      </c>
      <c r="H10" s="587">
        <f t="shared" si="5"/>
        <v>22</v>
      </c>
      <c r="I10" s="587">
        <f t="shared" si="6"/>
        <v>25</v>
      </c>
      <c r="J10" s="587">
        <f t="shared" si="7"/>
        <v>31</v>
      </c>
      <c r="K10" s="587">
        <f t="shared" si="8"/>
        <v>40</v>
      </c>
      <c r="L10" s="587">
        <f t="shared" si="9"/>
        <v>28</v>
      </c>
      <c r="M10" s="587">
        <f t="shared" si="10"/>
        <v>0</v>
      </c>
      <c r="N10" s="587">
        <f t="shared" si="11"/>
        <v>0</v>
      </c>
      <c r="O10" s="587">
        <f t="shared" si="12"/>
        <v>0</v>
      </c>
      <c r="P10" s="587">
        <f t="shared" si="13"/>
        <v>0</v>
      </c>
      <c r="Q10" s="587">
        <f t="shared" si="14"/>
        <v>0</v>
      </c>
      <c r="R10" s="587">
        <f t="shared" si="15"/>
        <v>0</v>
      </c>
      <c r="S10" s="587">
        <f t="shared" si="16"/>
        <v>0</v>
      </c>
      <c r="T10" s="97">
        <f t="shared" si="17"/>
        <v>184</v>
      </c>
      <c r="U10" s="575"/>
      <c r="V10" s="575"/>
    </row>
    <row r="11" spans="1:22" ht="18" customHeight="1" x14ac:dyDescent="0.25">
      <c r="A11" s="594">
        <v>188</v>
      </c>
      <c r="B11" s="598">
        <v>2340</v>
      </c>
      <c r="C11" s="84" t="str">
        <f t="shared" si="1"/>
        <v xml:space="preserve"> Bison Run School</v>
      </c>
      <c r="D11" s="600" t="str">
        <f t="shared" si="0"/>
        <v>Winnipeg</v>
      </c>
      <c r="E11" s="587">
        <f t="shared" si="2"/>
        <v>0</v>
      </c>
      <c r="F11" s="587">
        <f t="shared" si="3"/>
        <v>0</v>
      </c>
      <c r="G11" s="587">
        <f t="shared" si="4"/>
        <v>29</v>
      </c>
      <c r="H11" s="587">
        <f t="shared" si="5"/>
        <v>73</v>
      </c>
      <c r="I11" s="587">
        <f t="shared" si="6"/>
        <v>75</v>
      </c>
      <c r="J11" s="587">
        <f t="shared" si="7"/>
        <v>50</v>
      </c>
      <c r="K11" s="587">
        <f t="shared" si="8"/>
        <v>80</v>
      </c>
      <c r="L11" s="587">
        <f t="shared" si="9"/>
        <v>79</v>
      </c>
      <c r="M11" s="587">
        <f t="shared" si="10"/>
        <v>96</v>
      </c>
      <c r="N11" s="587">
        <f t="shared" si="11"/>
        <v>91</v>
      </c>
      <c r="O11" s="587">
        <f t="shared" si="12"/>
        <v>81</v>
      </c>
      <c r="P11" s="587">
        <f t="shared" si="13"/>
        <v>0</v>
      </c>
      <c r="Q11" s="587">
        <f t="shared" si="14"/>
        <v>0</v>
      </c>
      <c r="R11" s="587">
        <f t="shared" si="15"/>
        <v>0</v>
      </c>
      <c r="S11" s="587">
        <f t="shared" si="16"/>
        <v>0</v>
      </c>
      <c r="T11" s="97">
        <f t="shared" ref="T11" si="18">SUM(E11:S11)</f>
        <v>654</v>
      </c>
      <c r="U11" s="575"/>
      <c r="V11" s="575"/>
    </row>
    <row r="12" spans="1:22" ht="18" customHeight="1" x14ac:dyDescent="0.25">
      <c r="A12" s="594">
        <v>188</v>
      </c>
      <c r="B12" s="598">
        <v>1914</v>
      </c>
      <c r="C12" s="84" t="str">
        <f t="shared" si="1"/>
        <v xml:space="preserve"> Chancellor Elementary</v>
      </c>
      <c r="D12" s="600" t="str">
        <f t="shared" si="0"/>
        <v>Winnipeg</v>
      </c>
      <c r="E12" s="587">
        <f t="shared" si="2"/>
        <v>0</v>
      </c>
      <c r="F12" s="587">
        <f t="shared" si="3"/>
        <v>0</v>
      </c>
      <c r="G12" s="587">
        <f t="shared" si="4"/>
        <v>53</v>
      </c>
      <c r="H12" s="587">
        <f t="shared" si="5"/>
        <v>57</v>
      </c>
      <c r="I12" s="587">
        <f t="shared" si="6"/>
        <v>58</v>
      </c>
      <c r="J12" s="587">
        <f t="shared" si="7"/>
        <v>58</v>
      </c>
      <c r="K12" s="587">
        <f t="shared" si="8"/>
        <v>82</v>
      </c>
      <c r="L12" s="587">
        <f t="shared" si="9"/>
        <v>59</v>
      </c>
      <c r="M12" s="587">
        <f t="shared" si="10"/>
        <v>0</v>
      </c>
      <c r="N12" s="587">
        <f t="shared" si="11"/>
        <v>0</v>
      </c>
      <c r="O12" s="587">
        <f t="shared" si="12"/>
        <v>0</v>
      </c>
      <c r="P12" s="587">
        <f t="shared" si="13"/>
        <v>0</v>
      </c>
      <c r="Q12" s="587">
        <f t="shared" si="14"/>
        <v>0</v>
      </c>
      <c r="R12" s="587">
        <f t="shared" si="15"/>
        <v>0</v>
      </c>
      <c r="S12" s="587">
        <f t="shared" si="16"/>
        <v>0</v>
      </c>
      <c r="T12" s="97">
        <f t="shared" si="17"/>
        <v>367</v>
      </c>
      <c r="U12" s="575"/>
      <c r="V12" s="575"/>
    </row>
    <row r="13" spans="1:22" ht="18" customHeight="1" x14ac:dyDescent="0.25">
      <c r="A13" s="594">
        <v>188</v>
      </c>
      <c r="B13" s="598">
        <v>1378</v>
      </c>
      <c r="C13" s="84" t="str">
        <f t="shared" si="1"/>
        <v xml:space="preserve"> Dalhousie School</v>
      </c>
      <c r="D13" s="600" t="str">
        <f t="shared" si="0"/>
        <v>Winnipeg</v>
      </c>
      <c r="E13" s="587">
        <f t="shared" si="2"/>
        <v>0</v>
      </c>
      <c r="F13" s="587">
        <f t="shared" si="3"/>
        <v>0</v>
      </c>
      <c r="G13" s="587">
        <f t="shared" si="4"/>
        <v>62</v>
      </c>
      <c r="H13" s="587">
        <f t="shared" si="5"/>
        <v>43</v>
      </c>
      <c r="I13" s="587">
        <f t="shared" si="6"/>
        <v>69</v>
      </c>
      <c r="J13" s="587">
        <f t="shared" si="7"/>
        <v>69</v>
      </c>
      <c r="K13" s="587">
        <f t="shared" si="8"/>
        <v>89</v>
      </c>
      <c r="L13" s="587">
        <f t="shared" si="9"/>
        <v>89</v>
      </c>
      <c r="M13" s="587">
        <f t="shared" si="10"/>
        <v>0</v>
      </c>
      <c r="N13" s="587">
        <f t="shared" si="11"/>
        <v>0</v>
      </c>
      <c r="O13" s="587">
        <f t="shared" si="12"/>
        <v>0</v>
      </c>
      <c r="P13" s="587">
        <f t="shared" si="13"/>
        <v>0</v>
      </c>
      <c r="Q13" s="587">
        <f t="shared" si="14"/>
        <v>0</v>
      </c>
      <c r="R13" s="587">
        <f t="shared" si="15"/>
        <v>0</v>
      </c>
      <c r="S13" s="587">
        <f t="shared" si="16"/>
        <v>0</v>
      </c>
      <c r="T13" s="97">
        <f t="shared" si="17"/>
        <v>421</v>
      </c>
      <c r="U13" s="575"/>
      <c r="V13" s="575"/>
    </row>
    <row r="14" spans="1:22" ht="18" customHeight="1" x14ac:dyDescent="0.25">
      <c r="A14" s="594">
        <v>188</v>
      </c>
      <c r="B14" s="598">
        <v>1896</v>
      </c>
      <c r="C14" s="84" t="str">
        <f>VLOOKUP(B14,Schools,2)</f>
        <v xml:space="preserve"> École Charleswood School</v>
      </c>
      <c r="D14" s="600" t="str">
        <f t="shared" si="0"/>
        <v>Winnipeg</v>
      </c>
      <c r="E14" s="587">
        <f t="shared" si="2"/>
        <v>0</v>
      </c>
      <c r="F14" s="587">
        <f t="shared" si="3"/>
        <v>0</v>
      </c>
      <c r="G14" s="587">
        <f t="shared" si="4"/>
        <v>0</v>
      </c>
      <c r="H14" s="587">
        <f t="shared" si="5"/>
        <v>0</v>
      </c>
      <c r="I14" s="587">
        <f t="shared" si="6"/>
        <v>0</v>
      </c>
      <c r="J14" s="587">
        <f t="shared" si="7"/>
        <v>0</v>
      </c>
      <c r="K14" s="587">
        <f t="shared" si="8"/>
        <v>0</v>
      </c>
      <c r="L14" s="587">
        <f t="shared" si="9"/>
        <v>101</v>
      </c>
      <c r="M14" s="587">
        <f t="shared" si="10"/>
        <v>167</v>
      </c>
      <c r="N14" s="587">
        <f t="shared" si="11"/>
        <v>155</v>
      </c>
      <c r="O14" s="587">
        <f t="shared" si="12"/>
        <v>145</v>
      </c>
      <c r="P14" s="587">
        <f t="shared" si="13"/>
        <v>0</v>
      </c>
      <c r="Q14" s="587">
        <f t="shared" si="14"/>
        <v>0</v>
      </c>
      <c r="R14" s="587">
        <f t="shared" si="15"/>
        <v>0</v>
      </c>
      <c r="S14" s="587">
        <f t="shared" si="16"/>
        <v>0</v>
      </c>
      <c r="T14" s="97">
        <f>SUM(E14:S14)</f>
        <v>568</v>
      </c>
      <c r="U14" s="575"/>
      <c r="V14" s="575"/>
    </row>
    <row r="15" spans="1:22" ht="18" customHeight="1" x14ac:dyDescent="0.25">
      <c r="A15" s="594">
        <v>188</v>
      </c>
      <c r="B15" s="598">
        <v>1608</v>
      </c>
      <c r="C15" s="84" t="str">
        <f t="shared" si="1"/>
        <v xml:space="preserve"> École Crane</v>
      </c>
      <c r="D15" s="600" t="str">
        <f t="shared" si="0"/>
        <v>Winnipeg</v>
      </c>
      <c r="E15" s="587">
        <f t="shared" si="2"/>
        <v>0</v>
      </c>
      <c r="F15" s="587">
        <f t="shared" si="3"/>
        <v>0</v>
      </c>
      <c r="G15" s="587">
        <f t="shared" si="4"/>
        <v>60</v>
      </c>
      <c r="H15" s="587">
        <f t="shared" si="5"/>
        <v>72</v>
      </c>
      <c r="I15" s="587">
        <f t="shared" si="6"/>
        <v>55</v>
      </c>
      <c r="J15" s="587">
        <f t="shared" si="7"/>
        <v>50</v>
      </c>
      <c r="K15" s="587">
        <f t="shared" si="8"/>
        <v>57</v>
      </c>
      <c r="L15" s="587">
        <f t="shared" si="9"/>
        <v>0</v>
      </c>
      <c r="M15" s="587">
        <f t="shared" si="10"/>
        <v>0</v>
      </c>
      <c r="N15" s="587">
        <f t="shared" si="11"/>
        <v>0</v>
      </c>
      <c r="O15" s="587">
        <f t="shared" si="12"/>
        <v>0</v>
      </c>
      <c r="P15" s="587">
        <f t="shared" si="13"/>
        <v>0</v>
      </c>
      <c r="Q15" s="587">
        <f t="shared" si="14"/>
        <v>0</v>
      </c>
      <c r="R15" s="587">
        <f t="shared" si="15"/>
        <v>0</v>
      </c>
      <c r="S15" s="587">
        <f t="shared" si="16"/>
        <v>0</v>
      </c>
      <c r="T15" s="97">
        <f t="shared" si="17"/>
        <v>294</v>
      </c>
      <c r="U15" s="575"/>
      <c r="V15" s="575"/>
    </row>
    <row r="16" spans="1:22" ht="18" customHeight="1" x14ac:dyDescent="0.25">
      <c r="A16" s="594">
        <v>188</v>
      </c>
      <c r="B16" s="598">
        <v>1511</v>
      </c>
      <c r="C16" s="84" t="str">
        <f t="shared" si="1"/>
        <v xml:space="preserve"> École Dieppe</v>
      </c>
      <c r="D16" s="600" t="str">
        <f t="shared" si="0"/>
        <v>Winnipeg</v>
      </c>
      <c r="E16" s="587">
        <f t="shared" si="2"/>
        <v>0</v>
      </c>
      <c r="F16" s="587">
        <f t="shared" si="3"/>
        <v>0</v>
      </c>
      <c r="G16" s="587">
        <f t="shared" si="4"/>
        <v>69</v>
      </c>
      <c r="H16" s="587">
        <f t="shared" si="5"/>
        <v>89</v>
      </c>
      <c r="I16" s="587">
        <f t="shared" si="6"/>
        <v>85</v>
      </c>
      <c r="J16" s="587">
        <f t="shared" si="7"/>
        <v>81</v>
      </c>
      <c r="K16" s="587">
        <f t="shared" si="8"/>
        <v>69</v>
      </c>
      <c r="L16" s="587">
        <f t="shared" si="9"/>
        <v>0</v>
      </c>
      <c r="M16" s="587">
        <f t="shared" si="10"/>
        <v>0</v>
      </c>
      <c r="N16" s="587">
        <f t="shared" si="11"/>
        <v>0</v>
      </c>
      <c r="O16" s="587">
        <f t="shared" si="12"/>
        <v>0</v>
      </c>
      <c r="P16" s="587">
        <f t="shared" si="13"/>
        <v>0</v>
      </c>
      <c r="Q16" s="587">
        <f t="shared" si="14"/>
        <v>0</v>
      </c>
      <c r="R16" s="587">
        <f t="shared" si="15"/>
        <v>0</v>
      </c>
      <c r="S16" s="587">
        <f t="shared" si="16"/>
        <v>0</v>
      </c>
      <c r="T16" s="97">
        <f t="shared" si="17"/>
        <v>393</v>
      </c>
      <c r="U16" s="575"/>
      <c r="V16" s="575"/>
    </row>
    <row r="17" spans="1:20" ht="18" customHeight="1" x14ac:dyDescent="0.25">
      <c r="A17" s="594">
        <v>188</v>
      </c>
      <c r="B17" s="598">
        <v>1638</v>
      </c>
      <c r="C17" s="84" t="str">
        <f t="shared" si="1"/>
        <v xml:space="preserve"> École Saint-Avila</v>
      </c>
      <c r="D17" s="600" t="str">
        <f t="shared" si="0"/>
        <v>Winnipeg</v>
      </c>
      <c r="E17" s="587">
        <f t="shared" si="2"/>
        <v>0</v>
      </c>
      <c r="F17" s="587">
        <f t="shared" si="3"/>
        <v>0</v>
      </c>
      <c r="G17" s="587">
        <f t="shared" si="4"/>
        <v>55</v>
      </c>
      <c r="H17" s="587">
        <f t="shared" si="5"/>
        <v>73</v>
      </c>
      <c r="I17" s="587">
        <f t="shared" si="6"/>
        <v>72</v>
      </c>
      <c r="J17" s="587">
        <f t="shared" si="7"/>
        <v>61</v>
      </c>
      <c r="K17" s="587">
        <f t="shared" si="8"/>
        <v>58</v>
      </c>
      <c r="L17" s="587">
        <f t="shared" si="9"/>
        <v>33</v>
      </c>
      <c r="M17" s="587">
        <f t="shared" si="10"/>
        <v>46</v>
      </c>
      <c r="N17" s="587">
        <f t="shared" si="11"/>
        <v>0</v>
      </c>
      <c r="O17" s="587">
        <f t="shared" si="12"/>
        <v>0</v>
      </c>
      <c r="P17" s="587">
        <f t="shared" si="13"/>
        <v>0</v>
      </c>
      <c r="Q17" s="587">
        <f t="shared" si="14"/>
        <v>0</v>
      </c>
      <c r="R17" s="587">
        <f t="shared" si="15"/>
        <v>0</v>
      </c>
      <c r="S17" s="587">
        <f t="shared" si="16"/>
        <v>0</v>
      </c>
      <c r="T17" s="97">
        <f t="shared" si="17"/>
        <v>398</v>
      </c>
    </row>
    <row r="18" spans="1:20" ht="18" customHeight="1" x14ac:dyDescent="0.25">
      <c r="A18" s="594">
        <v>188</v>
      </c>
      <c r="B18" s="598">
        <v>2302</v>
      </c>
      <c r="C18" s="84" t="str">
        <f t="shared" ref="C18" si="19">VLOOKUP(B18,Schools,2)</f>
        <v xml:space="preserve"> École South Pointe School</v>
      </c>
      <c r="D18" s="600" t="str">
        <f t="shared" si="0"/>
        <v>Winnipeg</v>
      </c>
      <c r="E18" s="587">
        <f t="shared" si="2"/>
        <v>0</v>
      </c>
      <c r="F18" s="587">
        <f t="shared" si="3"/>
        <v>0</v>
      </c>
      <c r="G18" s="587">
        <f t="shared" si="4"/>
        <v>59</v>
      </c>
      <c r="H18" s="587">
        <f t="shared" si="5"/>
        <v>65</v>
      </c>
      <c r="I18" s="587">
        <f t="shared" si="6"/>
        <v>74</v>
      </c>
      <c r="J18" s="587">
        <f t="shared" si="7"/>
        <v>100</v>
      </c>
      <c r="K18" s="587">
        <f t="shared" si="8"/>
        <v>103</v>
      </c>
      <c r="L18" s="587">
        <f t="shared" si="9"/>
        <v>110</v>
      </c>
      <c r="M18" s="587">
        <f t="shared" si="10"/>
        <v>113</v>
      </c>
      <c r="N18" s="587">
        <f t="shared" si="11"/>
        <v>102</v>
      </c>
      <c r="O18" s="587">
        <f t="shared" si="12"/>
        <v>130</v>
      </c>
      <c r="P18" s="587">
        <f t="shared" si="13"/>
        <v>0</v>
      </c>
      <c r="Q18" s="587">
        <f t="shared" si="14"/>
        <v>0</v>
      </c>
      <c r="R18" s="587">
        <f t="shared" si="15"/>
        <v>0</v>
      </c>
      <c r="S18" s="587">
        <f t="shared" si="16"/>
        <v>0</v>
      </c>
      <c r="T18" s="97">
        <f t="shared" ref="T18" si="20">SUM(E18:S18)</f>
        <v>856</v>
      </c>
    </row>
    <row r="19" spans="1:20" ht="18" customHeight="1" x14ac:dyDescent="0.25">
      <c r="A19" s="594">
        <v>188</v>
      </c>
      <c r="B19" s="598">
        <v>1789</v>
      </c>
      <c r="C19" s="84" t="str">
        <f t="shared" si="1"/>
        <v xml:space="preserve"> École Tuxedo Park</v>
      </c>
      <c r="D19" s="600" t="str">
        <f t="shared" si="0"/>
        <v>Winnipeg</v>
      </c>
      <c r="E19" s="587">
        <f t="shared" si="2"/>
        <v>0</v>
      </c>
      <c r="F19" s="587">
        <f t="shared" si="3"/>
        <v>0</v>
      </c>
      <c r="G19" s="587">
        <f t="shared" si="4"/>
        <v>19</v>
      </c>
      <c r="H19" s="587">
        <f t="shared" si="5"/>
        <v>14</v>
      </c>
      <c r="I19" s="587">
        <f t="shared" si="6"/>
        <v>16</v>
      </c>
      <c r="J19" s="587">
        <f t="shared" si="7"/>
        <v>12</v>
      </c>
      <c r="K19" s="587">
        <f t="shared" si="8"/>
        <v>23</v>
      </c>
      <c r="L19" s="587">
        <f t="shared" si="9"/>
        <v>0</v>
      </c>
      <c r="M19" s="587">
        <f t="shared" si="10"/>
        <v>0</v>
      </c>
      <c r="N19" s="587">
        <f t="shared" si="11"/>
        <v>0</v>
      </c>
      <c r="O19" s="587">
        <f t="shared" si="12"/>
        <v>0</v>
      </c>
      <c r="P19" s="587">
        <f t="shared" si="13"/>
        <v>0</v>
      </c>
      <c r="Q19" s="587">
        <f t="shared" si="14"/>
        <v>0</v>
      </c>
      <c r="R19" s="587">
        <f t="shared" si="15"/>
        <v>0</v>
      </c>
      <c r="S19" s="587">
        <f t="shared" si="16"/>
        <v>0</v>
      </c>
      <c r="T19" s="97">
        <f t="shared" si="17"/>
        <v>84</v>
      </c>
    </row>
    <row r="20" spans="1:20" ht="18" customHeight="1" x14ac:dyDescent="0.25">
      <c r="A20" s="594">
        <v>188</v>
      </c>
      <c r="B20" s="598">
        <v>1262</v>
      </c>
      <c r="C20" s="84" t="str">
        <f t="shared" si="1"/>
        <v xml:space="preserve"> École Viscount Alexander</v>
      </c>
      <c r="D20" s="600" t="str">
        <f t="shared" si="0"/>
        <v>Winnipeg</v>
      </c>
      <c r="E20" s="587">
        <f t="shared" si="2"/>
        <v>0</v>
      </c>
      <c r="F20" s="587">
        <f t="shared" si="3"/>
        <v>0</v>
      </c>
      <c r="G20" s="587">
        <f t="shared" si="4"/>
        <v>0</v>
      </c>
      <c r="H20" s="587">
        <f t="shared" si="5"/>
        <v>0</v>
      </c>
      <c r="I20" s="587">
        <f t="shared" si="6"/>
        <v>0</v>
      </c>
      <c r="J20" s="587">
        <f t="shared" si="7"/>
        <v>0</v>
      </c>
      <c r="K20" s="587">
        <f t="shared" si="8"/>
        <v>0</v>
      </c>
      <c r="L20" s="587">
        <f t="shared" si="9"/>
        <v>89</v>
      </c>
      <c r="M20" s="587">
        <f t="shared" si="10"/>
        <v>96</v>
      </c>
      <c r="N20" s="587">
        <f t="shared" si="11"/>
        <v>106</v>
      </c>
      <c r="O20" s="587">
        <f t="shared" si="12"/>
        <v>111</v>
      </c>
      <c r="P20" s="587">
        <f t="shared" si="13"/>
        <v>0</v>
      </c>
      <c r="Q20" s="587">
        <f t="shared" si="14"/>
        <v>0</v>
      </c>
      <c r="R20" s="587">
        <f t="shared" si="15"/>
        <v>0</v>
      </c>
      <c r="S20" s="587">
        <f t="shared" si="16"/>
        <v>0</v>
      </c>
      <c r="T20" s="97">
        <f t="shared" si="17"/>
        <v>402</v>
      </c>
    </row>
    <row r="21" spans="1:20" ht="18" customHeight="1" x14ac:dyDescent="0.25">
      <c r="A21" s="594">
        <v>188</v>
      </c>
      <c r="B21" s="598">
        <v>1281</v>
      </c>
      <c r="C21" s="84" t="str">
        <f t="shared" si="1"/>
        <v xml:space="preserve"> Fort Richmond Collegiate</v>
      </c>
      <c r="D21" s="600" t="str">
        <f t="shared" si="0"/>
        <v>Winnipeg</v>
      </c>
      <c r="E21" s="587">
        <f t="shared" si="2"/>
        <v>0</v>
      </c>
      <c r="F21" s="587">
        <f t="shared" si="3"/>
        <v>0</v>
      </c>
      <c r="G21" s="587">
        <f t="shared" si="4"/>
        <v>0</v>
      </c>
      <c r="H21" s="587">
        <f t="shared" si="5"/>
        <v>0</v>
      </c>
      <c r="I21" s="587">
        <f t="shared" si="6"/>
        <v>0</v>
      </c>
      <c r="J21" s="587">
        <f t="shared" si="7"/>
        <v>0</v>
      </c>
      <c r="K21" s="587">
        <f t="shared" si="8"/>
        <v>0</v>
      </c>
      <c r="L21" s="587">
        <f t="shared" si="9"/>
        <v>0</v>
      </c>
      <c r="M21" s="587">
        <f t="shared" si="10"/>
        <v>0</v>
      </c>
      <c r="N21" s="587">
        <f t="shared" si="11"/>
        <v>0</v>
      </c>
      <c r="O21" s="587">
        <f t="shared" si="12"/>
        <v>0</v>
      </c>
      <c r="P21" s="587">
        <f t="shared" si="13"/>
        <v>332</v>
      </c>
      <c r="Q21" s="587">
        <f t="shared" si="14"/>
        <v>306</v>
      </c>
      <c r="R21" s="587">
        <f t="shared" si="15"/>
        <v>321</v>
      </c>
      <c r="S21" s="587">
        <f t="shared" si="16"/>
        <v>430</v>
      </c>
      <c r="T21" s="97">
        <f t="shared" si="17"/>
        <v>1389</v>
      </c>
    </row>
    <row r="22" spans="1:20" ht="18" customHeight="1" x14ac:dyDescent="0.25">
      <c r="A22" s="594">
        <v>188</v>
      </c>
      <c r="B22" s="598">
        <v>1231</v>
      </c>
      <c r="C22" s="84" t="str">
        <f t="shared" si="1"/>
        <v xml:space="preserve"> General Byng School</v>
      </c>
      <c r="D22" s="600" t="str">
        <f t="shared" si="0"/>
        <v>Winnipeg</v>
      </c>
      <c r="E22" s="587">
        <f t="shared" si="2"/>
        <v>0</v>
      </c>
      <c r="F22" s="587">
        <f t="shared" si="3"/>
        <v>0</v>
      </c>
      <c r="G22" s="587">
        <f t="shared" si="4"/>
        <v>16</v>
      </c>
      <c r="H22" s="587">
        <f t="shared" si="5"/>
        <v>14</v>
      </c>
      <c r="I22" s="587">
        <f t="shared" si="6"/>
        <v>17</v>
      </c>
      <c r="J22" s="587">
        <f t="shared" si="7"/>
        <v>28</v>
      </c>
      <c r="K22" s="587">
        <f t="shared" si="8"/>
        <v>18</v>
      </c>
      <c r="L22" s="587">
        <f t="shared" si="9"/>
        <v>23</v>
      </c>
      <c r="M22" s="587">
        <f t="shared" si="10"/>
        <v>108</v>
      </c>
      <c r="N22" s="587">
        <f t="shared" si="11"/>
        <v>106</v>
      </c>
      <c r="O22" s="587">
        <f t="shared" si="12"/>
        <v>90</v>
      </c>
      <c r="P22" s="587">
        <f t="shared" si="13"/>
        <v>0</v>
      </c>
      <c r="Q22" s="587">
        <f t="shared" si="14"/>
        <v>0</v>
      </c>
      <c r="R22" s="587">
        <f t="shared" si="15"/>
        <v>0</v>
      </c>
      <c r="S22" s="587">
        <f t="shared" si="16"/>
        <v>0</v>
      </c>
      <c r="T22" s="97">
        <f t="shared" si="17"/>
        <v>420</v>
      </c>
    </row>
    <row r="23" spans="1:20" ht="18" customHeight="1" x14ac:dyDescent="0.25">
      <c r="A23" s="594">
        <v>188</v>
      </c>
      <c r="B23" s="598">
        <v>2132</v>
      </c>
      <c r="C23" s="84" t="str">
        <f t="shared" si="1"/>
        <v xml:space="preserve"> Henry G. Izatt Middle School</v>
      </c>
      <c r="D23" s="600" t="str">
        <f t="shared" si="0"/>
        <v>Winnipeg</v>
      </c>
      <c r="E23" s="587">
        <f t="shared" si="2"/>
        <v>0</v>
      </c>
      <c r="F23" s="587">
        <f t="shared" si="3"/>
        <v>0</v>
      </c>
      <c r="G23" s="587">
        <f t="shared" si="4"/>
        <v>0</v>
      </c>
      <c r="H23" s="587">
        <f t="shared" si="5"/>
        <v>0</v>
      </c>
      <c r="I23" s="587">
        <f t="shared" si="6"/>
        <v>0</v>
      </c>
      <c r="J23" s="587">
        <f t="shared" si="7"/>
        <v>0</v>
      </c>
      <c r="K23" s="587">
        <f t="shared" si="8"/>
        <v>0</v>
      </c>
      <c r="L23" s="587">
        <f t="shared" si="9"/>
        <v>111</v>
      </c>
      <c r="M23" s="587">
        <f t="shared" si="10"/>
        <v>149</v>
      </c>
      <c r="N23" s="587">
        <f t="shared" si="11"/>
        <v>129</v>
      </c>
      <c r="O23" s="587">
        <f t="shared" si="12"/>
        <v>134</v>
      </c>
      <c r="P23" s="587">
        <f t="shared" si="13"/>
        <v>0</v>
      </c>
      <c r="Q23" s="587">
        <f t="shared" si="14"/>
        <v>0</v>
      </c>
      <c r="R23" s="587">
        <f t="shared" si="15"/>
        <v>0</v>
      </c>
      <c r="S23" s="587">
        <f t="shared" si="16"/>
        <v>0</v>
      </c>
      <c r="T23" s="97">
        <f t="shared" si="17"/>
        <v>523</v>
      </c>
    </row>
    <row r="24" spans="1:20" ht="18" customHeight="1" x14ac:dyDescent="0.25">
      <c r="A24" s="594">
        <v>188</v>
      </c>
      <c r="B24" s="598">
        <v>1273</v>
      </c>
      <c r="C24" s="84" t="str">
        <f t="shared" si="1"/>
        <v xml:space="preserve"> Laidlaw School</v>
      </c>
      <c r="D24" s="600" t="str">
        <f t="shared" si="0"/>
        <v>Winnipeg</v>
      </c>
      <c r="E24" s="587">
        <f t="shared" si="2"/>
        <v>0</v>
      </c>
      <c r="F24" s="587">
        <f t="shared" si="3"/>
        <v>0</v>
      </c>
      <c r="G24" s="587">
        <f t="shared" si="4"/>
        <v>15</v>
      </c>
      <c r="H24" s="587">
        <f t="shared" si="5"/>
        <v>18</v>
      </c>
      <c r="I24" s="587">
        <f t="shared" si="6"/>
        <v>18</v>
      </c>
      <c r="J24" s="587">
        <f t="shared" si="7"/>
        <v>26</v>
      </c>
      <c r="K24" s="587">
        <f t="shared" si="8"/>
        <v>31</v>
      </c>
      <c r="L24" s="587">
        <f t="shared" si="9"/>
        <v>34</v>
      </c>
      <c r="M24" s="587">
        <f t="shared" si="10"/>
        <v>47</v>
      </c>
      <c r="N24" s="587">
        <f t="shared" si="11"/>
        <v>36</v>
      </c>
      <c r="O24" s="587">
        <f t="shared" si="12"/>
        <v>33</v>
      </c>
      <c r="P24" s="587">
        <f t="shared" si="13"/>
        <v>1</v>
      </c>
      <c r="Q24" s="587">
        <f t="shared" si="14"/>
        <v>0</v>
      </c>
      <c r="R24" s="587">
        <f t="shared" si="15"/>
        <v>0</v>
      </c>
      <c r="S24" s="587">
        <f t="shared" si="16"/>
        <v>0</v>
      </c>
      <c r="T24" s="97">
        <f t="shared" si="17"/>
        <v>259</v>
      </c>
    </row>
    <row r="25" spans="1:20" ht="18" customHeight="1" x14ac:dyDescent="0.25">
      <c r="A25" s="594">
        <v>188</v>
      </c>
      <c r="B25" s="598">
        <v>2030</v>
      </c>
      <c r="C25" s="84" t="str">
        <f t="shared" si="1"/>
        <v xml:space="preserve"> Linden Meadows School</v>
      </c>
      <c r="D25" s="600" t="str">
        <f t="shared" si="0"/>
        <v>Winnipeg</v>
      </c>
      <c r="E25" s="587">
        <f t="shared" si="2"/>
        <v>0</v>
      </c>
      <c r="F25" s="587">
        <f t="shared" si="3"/>
        <v>0</v>
      </c>
      <c r="G25" s="587">
        <f t="shared" si="4"/>
        <v>38</v>
      </c>
      <c r="H25" s="587">
        <f t="shared" si="5"/>
        <v>33</v>
      </c>
      <c r="I25" s="587">
        <f t="shared" si="6"/>
        <v>42</v>
      </c>
      <c r="J25" s="587">
        <f t="shared" si="7"/>
        <v>54</v>
      </c>
      <c r="K25" s="587">
        <f t="shared" si="8"/>
        <v>46</v>
      </c>
      <c r="L25" s="587">
        <f t="shared" si="9"/>
        <v>64</v>
      </c>
      <c r="M25" s="587">
        <f t="shared" si="10"/>
        <v>59</v>
      </c>
      <c r="N25" s="587">
        <f t="shared" si="11"/>
        <v>58</v>
      </c>
      <c r="O25" s="587">
        <f t="shared" si="12"/>
        <v>57</v>
      </c>
      <c r="P25" s="587">
        <f t="shared" si="13"/>
        <v>0</v>
      </c>
      <c r="Q25" s="587">
        <f t="shared" si="14"/>
        <v>0</v>
      </c>
      <c r="R25" s="587">
        <f t="shared" si="15"/>
        <v>0</v>
      </c>
      <c r="S25" s="587">
        <f t="shared" si="16"/>
        <v>0</v>
      </c>
      <c r="T25" s="97">
        <f t="shared" si="17"/>
        <v>451</v>
      </c>
    </row>
    <row r="26" spans="1:20" ht="18" customHeight="1" x14ac:dyDescent="0.25">
      <c r="A26" s="594">
        <v>188</v>
      </c>
      <c r="B26" s="598">
        <v>1691</v>
      </c>
      <c r="C26" s="84" t="str">
        <f t="shared" si="1"/>
        <v xml:space="preserve"> Oak Park High</v>
      </c>
      <c r="D26" s="600" t="str">
        <f t="shared" si="0"/>
        <v>Winnipeg</v>
      </c>
      <c r="E26" s="587">
        <f t="shared" si="2"/>
        <v>0</v>
      </c>
      <c r="F26" s="587">
        <f t="shared" si="3"/>
        <v>0</v>
      </c>
      <c r="G26" s="587">
        <f t="shared" si="4"/>
        <v>0</v>
      </c>
      <c r="H26" s="587">
        <f t="shared" si="5"/>
        <v>0</v>
      </c>
      <c r="I26" s="587">
        <f t="shared" si="6"/>
        <v>0</v>
      </c>
      <c r="J26" s="587">
        <f t="shared" si="7"/>
        <v>0</v>
      </c>
      <c r="K26" s="587">
        <f t="shared" si="8"/>
        <v>0</v>
      </c>
      <c r="L26" s="587">
        <f t="shared" si="9"/>
        <v>0</v>
      </c>
      <c r="M26" s="587">
        <f t="shared" si="10"/>
        <v>0</v>
      </c>
      <c r="N26" s="587">
        <f t="shared" si="11"/>
        <v>0</v>
      </c>
      <c r="O26" s="587">
        <f t="shared" si="12"/>
        <v>0</v>
      </c>
      <c r="P26" s="587">
        <f t="shared" si="13"/>
        <v>217</v>
      </c>
      <c r="Q26" s="587">
        <f t="shared" si="14"/>
        <v>242</v>
      </c>
      <c r="R26" s="587">
        <f t="shared" si="15"/>
        <v>251</v>
      </c>
      <c r="S26" s="587">
        <f t="shared" si="16"/>
        <v>252</v>
      </c>
      <c r="T26" s="97">
        <f t="shared" si="17"/>
        <v>962</v>
      </c>
    </row>
    <row r="27" spans="1:20" ht="18" customHeight="1" x14ac:dyDescent="0.25">
      <c r="A27" s="594">
        <v>188</v>
      </c>
      <c r="B27" s="598">
        <v>1227</v>
      </c>
      <c r="C27" s="84" t="str">
        <f t="shared" si="1"/>
        <v xml:space="preserve"> Oakenwald School</v>
      </c>
      <c r="D27" s="600" t="str">
        <f t="shared" si="0"/>
        <v>Winnipeg</v>
      </c>
      <c r="E27" s="587">
        <f t="shared" si="2"/>
        <v>0</v>
      </c>
      <c r="F27" s="587">
        <f t="shared" si="3"/>
        <v>0</v>
      </c>
      <c r="G27" s="587">
        <f t="shared" si="4"/>
        <v>28</v>
      </c>
      <c r="H27" s="587">
        <f t="shared" si="5"/>
        <v>27</v>
      </c>
      <c r="I27" s="587">
        <f t="shared" si="6"/>
        <v>42</v>
      </c>
      <c r="J27" s="587">
        <f t="shared" si="7"/>
        <v>41</v>
      </c>
      <c r="K27" s="587">
        <f t="shared" si="8"/>
        <v>40</v>
      </c>
      <c r="L27" s="587">
        <f t="shared" si="9"/>
        <v>47</v>
      </c>
      <c r="M27" s="587">
        <f t="shared" si="10"/>
        <v>0</v>
      </c>
      <c r="N27" s="587">
        <f t="shared" si="11"/>
        <v>0</v>
      </c>
      <c r="O27" s="587">
        <f t="shared" si="12"/>
        <v>0</v>
      </c>
      <c r="P27" s="587">
        <f t="shared" si="13"/>
        <v>0</v>
      </c>
      <c r="Q27" s="587">
        <f t="shared" si="14"/>
        <v>0</v>
      </c>
      <c r="R27" s="587">
        <f t="shared" si="15"/>
        <v>0</v>
      </c>
      <c r="S27" s="587">
        <f t="shared" si="16"/>
        <v>0</v>
      </c>
      <c r="T27" s="97">
        <f t="shared" si="17"/>
        <v>225</v>
      </c>
    </row>
    <row r="28" spans="1:20" ht="18" customHeight="1" x14ac:dyDescent="0.25">
      <c r="A28" s="594">
        <v>188</v>
      </c>
      <c r="B28" s="598">
        <v>1975</v>
      </c>
      <c r="C28" s="84" t="str">
        <f t="shared" si="1"/>
        <v xml:space="preserve"> Pacific Junction School</v>
      </c>
      <c r="D28" s="600" t="str">
        <f t="shared" si="0"/>
        <v>Winnipeg</v>
      </c>
      <c r="E28" s="587">
        <f t="shared" si="2"/>
        <v>0</v>
      </c>
      <c r="F28" s="587">
        <f t="shared" si="3"/>
        <v>0</v>
      </c>
      <c r="G28" s="587">
        <f t="shared" si="4"/>
        <v>17</v>
      </c>
      <c r="H28" s="587">
        <f t="shared" si="5"/>
        <v>22</v>
      </c>
      <c r="I28" s="587">
        <f t="shared" si="6"/>
        <v>19</v>
      </c>
      <c r="J28" s="587">
        <f t="shared" si="7"/>
        <v>24</v>
      </c>
      <c r="K28" s="587">
        <f t="shared" si="8"/>
        <v>11</v>
      </c>
      <c r="L28" s="587">
        <f t="shared" si="9"/>
        <v>25</v>
      </c>
      <c r="M28" s="587">
        <f t="shared" si="10"/>
        <v>0</v>
      </c>
      <c r="N28" s="587">
        <f t="shared" si="11"/>
        <v>0</v>
      </c>
      <c r="O28" s="587">
        <f t="shared" si="12"/>
        <v>0</v>
      </c>
      <c r="P28" s="587">
        <f t="shared" si="13"/>
        <v>0</v>
      </c>
      <c r="Q28" s="587">
        <f t="shared" si="14"/>
        <v>0</v>
      </c>
      <c r="R28" s="587">
        <f t="shared" si="15"/>
        <v>0</v>
      </c>
      <c r="S28" s="587">
        <f t="shared" si="16"/>
        <v>0</v>
      </c>
      <c r="T28" s="97">
        <f t="shared" si="17"/>
        <v>118</v>
      </c>
    </row>
    <row r="29" spans="1:20" ht="18" customHeight="1" x14ac:dyDescent="0.25">
      <c r="A29" s="594">
        <v>188</v>
      </c>
      <c r="B29" s="598">
        <v>2304</v>
      </c>
      <c r="C29" s="84" t="str">
        <f t="shared" ref="C29:C31" si="21">VLOOKUP(B29,Schools,2)</f>
        <v xml:space="preserve"> Pembina Trails Alternative High School</v>
      </c>
      <c r="D29" s="600" t="str">
        <f t="shared" si="0"/>
        <v>Winnipeg</v>
      </c>
      <c r="E29" s="587">
        <f t="shared" si="2"/>
        <v>0</v>
      </c>
      <c r="F29" s="587">
        <f t="shared" si="3"/>
        <v>0</v>
      </c>
      <c r="G29" s="587">
        <f t="shared" si="4"/>
        <v>0</v>
      </c>
      <c r="H29" s="587">
        <f t="shared" si="5"/>
        <v>0</v>
      </c>
      <c r="I29" s="587">
        <f t="shared" si="6"/>
        <v>0</v>
      </c>
      <c r="J29" s="587">
        <f t="shared" si="7"/>
        <v>0</v>
      </c>
      <c r="K29" s="587">
        <f t="shared" si="8"/>
        <v>0</v>
      </c>
      <c r="L29" s="587">
        <f t="shared" si="9"/>
        <v>0</v>
      </c>
      <c r="M29" s="587">
        <f t="shared" si="10"/>
        <v>0</v>
      </c>
      <c r="N29" s="587">
        <f t="shared" si="11"/>
        <v>0</v>
      </c>
      <c r="O29" s="587">
        <f t="shared" si="12"/>
        <v>0</v>
      </c>
      <c r="P29" s="587">
        <f t="shared" si="13"/>
        <v>0</v>
      </c>
      <c r="Q29" s="587">
        <f t="shared" si="14"/>
        <v>0</v>
      </c>
      <c r="R29" s="587">
        <f t="shared" si="15"/>
        <v>0</v>
      </c>
      <c r="S29" s="587">
        <f t="shared" si="16"/>
        <v>62</v>
      </c>
      <c r="T29" s="97">
        <f t="shared" ref="T29" si="22">SUM(E29:S29)</f>
        <v>62</v>
      </c>
    </row>
    <row r="30" spans="1:20" ht="18" customHeight="1" x14ac:dyDescent="0.25">
      <c r="A30" s="594">
        <v>188</v>
      </c>
      <c r="B30" s="598">
        <v>2341</v>
      </c>
      <c r="C30" s="84" t="str">
        <f t="shared" ref="C30" si="23">VLOOKUP(B30,Schools,2)</f>
        <v xml:space="preserve"> Pembina Trails Collegiate</v>
      </c>
      <c r="D30" s="600" t="str">
        <f t="shared" si="0"/>
        <v>Winnipeg</v>
      </c>
      <c r="E30" s="587">
        <f t="shared" si="2"/>
        <v>0</v>
      </c>
      <c r="F30" s="587">
        <f t="shared" si="3"/>
        <v>0</v>
      </c>
      <c r="G30" s="587">
        <f t="shared" si="4"/>
        <v>0</v>
      </c>
      <c r="H30" s="587">
        <f t="shared" si="5"/>
        <v>0</v>
      </c>
      <c r="I30" s="587">
        <f t="shared" si="6"/>
        <v>0</v>
      </c>
      <c r="J30" s="587">
        <f t="shared" si="7"/>
        <v>0</v>
      </c>
      <c r="K30" s="587">
        <f t="shared" si="8"/>
        <v>0</v>
      </c>
      <c r="L30" s="587">
        <f t="shared" si="9"/>
        <v>0</v>
      </c>
      <c r="M30" s="587">
        <f t="shared" si="10"/>
        <v>0</v>
      </c>
      <c r="N30" s="587">
        <f t="shared" si="11"/>
        <v>0</v>
      </c>
      <c r="O30" s="587">
        <f t="shared" si="12"/>
        <v>0</v>
      </c>
      <c r="P30" s="587">
        <f t="shared" si="13"/>
        <v>351</v>
      </c>
      <c r="Q30" s="587">
        <f t="shared" si="14"/>
        <v>379</v>
      </c>
      <c r="R30" s="587">
        <f t="shared" si="15"/>
        <v>345</v>
      </c>
      <c r="S30" s="587">
        <f t="shared" si="16"/>
        <v>317</v>
      </c>
      <c r="T30" s="97">
        <f t="shared" ref="T30" si="24">SUM(E30:S30)</f>
        <v>1392</v>
      </c>
    </row>
    <row r="31" spans="1:20" ht="18" customHeight="1" x14ac:dyDescent="0.25">
      <c r="A31" s="594">
        <v>188</v>
      </c>
      <c r="B31" s="598">
        <v>1498</v>
      </c>
      <c r="C31" s="84" t="str">
        <f t="shared" si="21"/>
        <v xml:space="preserve"> Prairie Sunrise School</v>
      </c>
      <c r="D31" s="600" t="str">
        <f t="shared" si="0"/>
        <v>Winnipeg</v>
      </c>
      <c r="E31" s="587">
        <f t="shared" si="2"/>
        <v>0</v>
      </c>
      <c r="F31" s="587">
        <f t="shared" si="3"/>
        <v>0</v>
      </c>
      <c r="G31" s="587">
        <f t="shared" si="4"/>
        <v>58</v>
      </c>
      <c r="H31" s="587">
        <f t="shared" si="5"/>
        <v>65</v>
      </c>
      <c r="I31" s="587">
        <f t="shared" si="6"/>
        <v>58</v>
      </c>
      <c r="J31" s="587">
        <f t="shared" si="7"/>
        <v>67</v>
      </c>
      <c r="K31" s="587">
        <f t="shared" si="8"/>
        <v>83</v>
      </c>
      <c r="L31" s="587">
        <f t="shared" si="9"/>
        <v>55</v>
      </c>
      <c r="M31" s="587">
        <f t="shared" si="10"/>
        <v>0</v>
      </c>
      <c r="N31" s="587">
        <f t="shared" si="11"/>
        <v>0</v>
      </c>
      <c r="O31" s="587">
        <f t="shared" si="12"/>
        <v>0</v>
      </c>
      <c r="P31" s="587">
        <f t="shared" si="13"/>
        <v>0</v>
      </c>
      <c r="Q31" s="587">
        <f t="shared" si="14"/>
        <v>0</v>
      </c>
      <c r="R31" s="587">
        <f t="shared" si="15"/>
        <v>0</v>
      </c>
      <c r="S31" s="587">
        <f t="shared" si="16"/>
        <v>0</v>
      </c>
      <c r="T31" s="97">
        <f t="shared" ref="T31" si="25">SUM(E31:S31)</f>
        <v>386</v>
      </c>
    </row>
    <row r="32" spans="1:20" ht="18" customHeight="1" x14ac:dyDescent="0.25">
      <c r="A32" s="594">
        <v>188</v>
      </c>
      <c r="B32" s="598">
        <v>1263</v>
      </c>
      <c r="C32" s="84" t="str">
        <f t="shared" si="1"/>
        <v xml:space="preserve"> R.H.G. Bonnycastle School</v>
      </c>
      <c r="D32" s="600" t="str">
        <f t="shared" si="0"/>
        <v>Winnipeg</v>
      </c>
      <c r="E32" s="587">
        <f t="shared" si="2"/>
        <v>0</v>
      </c>
      <c r="F32" s="587">
        <f t="shared" si="3"/>
        <v>0</v>
      </c>
      <c r="G32" s="587">
        <f t="shared" si="4"/>
        <v>94</v>
      </c>
      <c r="H32" s="587">
        <f t="shared" si="5"/>
        <v>101</v>
      </c>
      <c r="I32" s="587">
        <f t="shared" si="6"/>
        <v>114</v>
      </c>
      <c r="J32" s="587">
        <f t="shared" si="7"/>
        <v>119</v>
      </c>
      <c r="K32" s="587">
        <f t="shared" si="8"/>
        <v>102</v>
      </c>
      <c r="L32" s="587">
        <f t="shared" si="9"/>
        <v>0</v>
      </c>
      <c r="M32" s="587">
        <f t="shared" si="10"/>
        <v>0</v>
      </c>
      <c r="N32" s="587">
        <f t="shared" si="11"/>
        <v>0</v>
      </c>
      <c r="O32" s="587">
        <f t="shared" si="12"/>
        <v>0</v>
      </c>
      <c r="P32" s="587">
        <f t="shared" si="13"/>
        <v>0</v>
      </c>
      <c r="Q32" s="587">
        <f t="shared" si="14"/>
        <v>0</v>
      </c>
      <c r="R32" s="587">
        <f t="shared" si="15"/>
        <v>0</v>
      </c>
      <c r="S32" s="587">
        <f t="shared" si="16"/>
        <v>0</v>
      </c>
      <c r="T32" s="97">
        <f t="shared" si="17"/>
        <v>530</v>
      </c>
    </row>
    <row r="33" spans="1:20" ht="18" customHeight="1" x14ac:dyDescent="0.25">
      <c r="A33" s="594">
        <v>188</v>
      </c>
      <c r="B33" s="598">
        <v>1393</v>
      </c>
      <c r="C33" s="84" t="str">
        <f t="shared" si="1"/>
        <v xml:space="preserve"> Ralph Maybank School</v>
      </c>
      <c r="D33" s="600" t="str">
        <f t="shared" si="0"/>
        <v>Winnipeg</v>
      </c>
      <c r="E33" s="587">
        <f t="shared" si="2"/>
        <v>0</v>
      </c>
      <c r="F33" s="587">
        <f t="shared" si="3"/>
        <v>0</v>
      </c>
      <c r="G33" s="587">
        <f t="shared" si="4"/>
        <v>36</v>
      </c>
      <c r="H33" s="587">
        <f t="shared" si="5"/>
        <v>25</v>
      </c>
      <c r="I33" s="587">
        <f t="shared" si="6"/>
        <v>36</v>
      </c>
      <c r="J33" s="587">
        <f t="shared" si="7"/>
        <v>25</v>
      </c>
      <c r="K33" s="587">
        <f t="shared" si="8"/>
        <v>30</v>
      </c>
      <c r="L33" s="587">
        <f t="shared" si="9"/>
        <v>37</v>
      </c>
      <c r="M33" s="587">
        <f t="shared" si="10"/>
        <v>0</v>
      </c>
      <c r="N33" s="587">
        <f t="shared" si="11"/>
        <v>0</v>
      </c>
      <c r="O33" s="587">
        <f t="shared" si="12"/>
        <v>0</v>
      </c>
      <c r="P33" s="587">
        <f t="shared" si="13"/>
        <v>0</v>
      </c>
      <c r="Q33" s="587">
        <f t="shared" si="14"/>
        <v>0</v>
      </c>
      <c r="R33" s="587">
        <f t="shared" si="15"/>
        <v>0</v>
      </c>
      <c r="S33" s="587">
        <f t="shared" si="16"/>
        <v>0</v>
      </c>
      <c r="T33" s="97">
        <f t="shared" si="17"/>
        <v>189</v>
      </c>
    </row>
    <row r="34" spans="1:20" ht="18" customHeight="1" x14ac:dyDescent="0.25">
      <c r="A34" s="594">
        <v>188</v>
      </c>
      <c r="B34" s="598">
        <v>1202</v>
      </c>
      <c r="C34" s="84" t="str">
        <f t="shared" si="1"/>
        <v xml:space="preserve"> River West Park School</v>
      </c>
      <c r="D34" s="600" t="str">
        <f t="shared" si="0"/>
        <v>Winnipeg</v>
      </c>
      <c r="E34" s="587">
        <f t="shared" si="2"/>
        <v>0</v>
      </c>
      <c r="F34" s="587">
        <f t="shared" si="3"/>
        <v>0</v>
      </c>
      <c r="G34" s="587">
        <f t="shared" si="4"/>
        <v>13</v>
      </c>
      <c r="H34" s="587">
        <f t="shared" si="5"/>
        <v>19</v>
      </c>
      <c r="I34" s="587">
        <f t="shared" si="6"/>
        <v>24</v>
      </c>
      <c r="J34" s="587">
        <f t="shared" si="7"/>
        <v>24</v>
      </c>
      <c r="K34" s="587">
        <f t="shared" si="8"/>
        <v>23</v>
      </c>
      <c r="L34" s="587">
        <f t="shared" si="9"/>
        <v>30</v>
      </c>
      <c r="M34" s="587">
        <f t="shared" si="10"/>
        <v>27</v>
      </c>
      <c r="N34" s="587">
        <f t="shared" si="11"/>
        <v>24</v>
      </c>
      <c r="O34" s="587">
        <f t="shared" si="12"/>
        <v>29</v>
      </c>
      <c r="P34" s="587">
        <f t="shared" si="13"/>
        <v>0</v>
      </c>
      <c r="Q34" s="587">
        <f t="shared" si="14"/>
        <v>0</v>
      </c>
      <c r="R34" s="587">
        <f t="shared" si="15"/>
        <v>0</v>
      </c>
      <c r="S34" s="587">
        <f t="shared" si="16"/>
        <v>0</v>
      </c>
      <c r="T34" s="97">
        <f t="shared" si="17"/>
        <v>213</v>
      </c>
    </row>
    <row r="35" spans="1:20" ht="18" customHeight="1" x14ac:dyDescent="0.25">
      <c r="A35" s="594">
        <v>188</v>
      </c>
      <c r="B35" s="598">
        <v>1472</v>
      </c>
      <c r="C35" s="84" t="str">
        <f t="shared" si="1"/>
        <v xml:space="preserve"> Royal School</v>
      </c>
      <c r="D35" s="600" t="str">
        <f t="shared" si="0"/>
        <v>Winnipeg</v>
      </c>
      <c r="E35" s="587">
        <f t="shared" si="2"/>
        <v>0</v>
      </c>
      <c r="F35" s="587">
        <f t="shared" si="3"/>
        <v>0</v>
      </c>
      <c r="G35" s="587">
        <f t="shared" si="4"/>
        <v>33</v>
      </c>
      <c r="H35" s="587">
        <f t="shared" si="5"/>
        <v>32</v>
      </c>
      <c r="I35" s="587">
        <f t="shared" si="6"/>
        <v>27</v>
      </c>
      <c r="J35" s="587">
        <f t="shared" si="7"/>
        <v>31</v>
      </c>
      <c r="K35" s="587">
        <f t="shared" si="8"/>
        <v>44</v>
      </c>
      <c r="L35" s="587">
        <f t="shared" si="9"/>
        <v>35</v>
      </c>
      <c r="M35" s="587">
        <f t="shared" si="10"/>
        <v>0</v>
      </c>
      <c r="N35" s="587">
        <f t="shared" si="11"/>
        <v>0</v>
      </c>
      <c r="O35" s="587">
        <f t="shared" si="12"/>
        <v>0</v>
      </c>
      <c r="P35" s="587">
        <f t="shared" si="13"/>
        <v>0</v>
      </c>
      <c r="Q35" s="587">
        <f t="shared" si="14"/>
        <v>0</v>
      </c>
      <c r="R35" s="587">
        <f t="shared" si="15"/>
        <v>0</v>
      </c>
      <c r="S35" s="587">
        <f t="shared" si="16"/>
        <v>0</v>
      </c>
      <c r="T35" s="97">
        <f t="shared" si="17"/>
        <v>202</v>
      </c>
    </row>
    <row r="36" spans="1:20" ht="18" customHeight="1" x14ac:dyDescent="0.25">
      <c r="A36" s="594">
        <v>188</v>
      </c>
      <c r="B36" s="598">
        <v>1114</v>
      </c>
      <c r="C36" s="84" t="str">
        <f t="shared" si="1"/>
        <v xml:space="preserve"> Shaftesbury High</v>
      </c>
      <c r="D36" s="600" t="str">
        <f t="shared" si="0"/>
        <v>Winnipeg</v>
      </c>
      <c r="E36" s="587">
        <f t="shared" si="2"/>
        <v>0</v>
      </c>
      <c r="F36" s="587">
        <f t="shared" si="3"/>
        <v>0</v>
      </c>
      <c r="G36" s="587">
        <f t="shared" si="4"/>
        <v>0</v>
      </c>
      <c r="H36" s="587">
        <f t="shared" si="5"/>
        <v>0</v>
      </c>
      <c r="I36" s="587">
        <f t="shared" si="6"/>
        <v>0</v>
      </c>
      <c r="J36" s="587">
        <f t="shared" si="7"/>
        <v>0</v>
      </c>
      <c r="K36" s="587">
        <f t="shared" si="8"/>
        <v>0</v>
      </c>
      <c r="L36" s="587">
        <f t="shared" si="9"/>
        <v>0</v>
      </c>
      <c r="M36" s="587">
        <f t="shared" si="10"/>
        <v>0</v>
      </c>
      <c r="N36" s="587">
        <f t="shared" si="11"/>
        <v>0</v>
      </c>
      <c r="O36" s="587">
        <f t="shared" si="12"/>
        <v>0</v>
      </c>
      <c r="P36" s="587">
        <f t="shared" si="13"/>
        <v>171</v>
      </c>
      <c r="Q36" s="587">
        <f t="shared" si="14"/>
        <v>200</v>
      </c>
      <c r="R36" s="587">
        <f t="shared" si="15"/>
        <v>199</v>
      </c>
      <c r="S36" s="587">
        <f t="shared" si="16"/>
        <v>227</v>
      </c>
      <c r="T36" s="97">
        <f t="shared" si="17"/>
        <v>797</v>
      </c>
    </row>
    <row r="37" spans="1:20" ht="18" customHeight="1" x14ac:dyDescent="0.25">
      <c r="A37" s="594">
        <v>188</v>
      </c>
      <c r="B37" s="598">
        <v>1976</v>
      </c>
      <c r="C37" s="84" t="str">
        <f t="shared" si="1"/>
        <v xml:space="preserve"> Van Walleghem School</v>
      </c>
      <c r="D37" s="600" t="str">
        <f t="shared" si="0"/>
        <v>Winnipeg</v>
      </c>
      <c r="E37" s="587">
        <f t="shared" si="2"/>
        <v>0</v>
      </c>
      <c r="F37" s="587">
        <f t="shared" si="3"/>
        <v>0</v>
      </c>
      <c r="G37" s="587">
        <f t="shared" si="4"/>
        <v>38</v>
      </c>
      <c r="H37" s="587">
        <f t="shared" si="5"/>
        <v>47</v>
      </c>
      <c r="I37" s="587">
        <f t="shared" si="6"/>
        <v>43</v>
      </c>
      <c r="J37" s="587">
        <f t="shared" si="7"/>
        <v>56</v>
      </c>
      <c r="K37" s="587">
        <f t="shared" si="8"/>
        <v>68</v>
      </c>
      <c r="L37" s="587">
        <f t="shared" si="9"/>
        <v>60</v>
      </c>
      <c r="M37" s="587">
        <f t="shared" si="10"/>
        <v>82</v>
      </c>
      <c r="N37" s="587">
        <f t="shared" si="11"/>
        <v>58</v>
      </c>
      <c r="O37" s="587">
        <f t="shared" si="12"/>
        <v>62</v>
      </c>
      <c r="P37" s="587">
        <f t="shared" si="13"/>
        <v>0</v>
      </c>
      <c r="Q37" s="587">
        <f t="shared" si="14"/>
        <v>0</v>
      </c>
      <c r="R37" s="587">
        <f t="shared" si="15"/>
        <v>0</v>
      </c>
      <c r="S37" s="587">
        <f t="shared" si="16"/>
        <v>0</v>
      </c>
      <c r="T37" s="97">
        <f t="shared" si="17"/>
        <v>514</v>
      </c>
    </row>
    <row r="38" spans="1:20" ht="18" customHeight="1" x14ac:dyDescent="0.25">
      <c r="A38" s="594">
        <v>188</v>
      </c>
      <c r="B38" s="314">
        <v>1062</v>
      </c>
      <c r="C38" s="84" t="str">
        <f t="shared" si="1"/>
        <v xml:space="preserve"> Vincent Massey Collegiate</v>
      </c>
      <c r="D38" s="600" t="str">
        <f t="shared" si="0"/>
        <v>Winnipeg</v>
      </c>
      <c r="E38" s="587">
        <f t="shared" si="2"/>
        <v>0</v>
      </c>
      <c r="F38" s="587">
        <f t="shared" si="3"/>
        <v>0</v>
      </c>
      <c r="G38" s="587">
        <f t="shared" si="4"/>
        <v>0</v>
      </c>
      <c r="H38" s="587">
        <f t="shared" si="5"/>
        <v>0</v>
      </c>
      <c r="I38" s="587">
        <f t="shared" si="6"/>
        <v>0</v>
      </c>
      <c r="J38" s="587">
        <f t="shared" si="7"/>
        <v>0</v>
      </c>
      <c r="K38" s="587">
        <f t="shared" si="8"/>
        <v>0</v>
      </c>
      <c r="L38" s="587">
        <f t="shared" si="9"/>
        <v>0</v>
      </c>
      <c r="M38" s="587">
        <f t="shared" si="10"/>
        <v>0</v>
      </c>
      <c r="N38" s="587">
        <f t="shared" si="11"/>
        <v>0</v>
      </c>
      <c r="O38" s="587">
        <f t="shared" si="12"/>
        <v>0</v>
      </c>
      <c r="P38" s="587">
        <f t="shared" si="13"/>
        <v>304</v>
      </c>
      <c r="Q38" s="587">
        <f t="shared" si="14"/>
        <v>322</v>
      </c>
      <c r="R38" s="587">
        <f t="shared" si="15"/>
        <v>332</v>
      </c>
      <c r="S38" s="587">
        <f t="shared" si="16"/>
        <v>373</v>
      </c>
      <c r="T38" s="97">
        <f t="shared" si="17"/>
        <v>1331</v>
      </c>
    </row>
    <row r="39" spans="1:20" ht="18" customHeight="1" x14ac:dyDescent="0.25">
      <c r="A39" s="594">
        <v>188</v>
      </c>
      <c r="B39" s="598">
        <v>1398</v>
      </c>
      <c r="C39" s="84" t="str">
        <f t="shared" si="1"/>
        <v xml:space="preserve"> Westdale Junior High</v>
      </c>
      <c r="D39" s="600" t="str">
        <f t="shared" si="0"/>
        <v>Winnipeg</v>
      </c>
      <c r="E39" s="587">
        <f t="shared" si="2"/>
        <v>0</v>
      </c>
      <c r="F39" s="587">
        <f t="shared" si="3"/>
        <v>0</v>
      </c>
      <c r="G39" s="587">
        <f t="shared" si="4"/>
        <v>0</v>
      </c>
      <c r="H39" s="587">
        <f t="shared" si="5"/>
        <v>0</v>
      </c>
      <c r="I39" s="587">
        <f t="shared" si="6"/>
        <v>0</v>
      </c>
      <c r="J39" s="587">
        <f t="shared" si="7"/>
        <v>0</v>
      </c>
      <c r="K39" s="587">
        <f t="shared" si="8"/>
        <v>0</v>
      </c>
      <c r="L39" s="587">
        <f t="shared" si="9"/>
        <v>0</v>
      </c>
      <c r="M39" s="587">
        <f t="shared" si="10"/>
        <v>100</v>
      </c>
      <c r="N39" s="587">
        <f t="shared" si="11"/>
        <v>94</v>
      </c>
      <c r="O39" s="587">
        <f t="shared" si="12"/>
        <v>93</v>
      </c>
      <c r="P39" s="587">
        <f t="shared" si="13"/>
        <v>0</v>
      </c>
      <c r="Q39" s="587">
        <f t="shared" si="14"/>
        <v>0</v>
      </c>
      <c r="R39" s="587">
        <f t="shared" si="15"/>
        <v>0</v>
      </c>
      <c r="S39" s="587">
        <f t="shared" si="16"/>
        <v>0</v>
      </c>
      <c r="T39" s="97">
        <f t="shared" si="17"/>
        <v>287</v>
      </c>
    </row>
    <row r="40" spans="1:20" ht="18" customHeight="1" x14ac:dyDescent="0.25">
      <c r="A40" s="594">
        <v>188</v>
      </c>
      <c r="B40" s="598">
        <v>1512</v>
      </c>
      <c r="C40" s="84" t="str">
        <f t="shared" si="1"/>
        <v xml:space="preserve"> Westgrove School</v>
      </c>
      <c r="D40" s="600" t="str">
        <f t="shared" si="0"/>
        <v>Winnipeg</v>
      </c>
      <c r="E40" s="587">
        <f t="shared" si="2"/>
        <v>0</v>
      </c>
      <c r="F40" s="587">
        <f t="shared" si="3"/>
        <v>0</v>
      </c>
      <c r="G40" s="587">
        <f t="shared" si="4"/>
        <v>10</v>
      </c>
      <c r="H40" s="587">
        <f t="shared" si="5"/>
        <v>18</v>
      </c>
      <c r="I40" s="587">
        <f t="shared" si="6"/>
        <v>20</v>
      </c>
      <c r="J40" s="587">
        <f t="shared" si="7"/>
        <v>30</v>
      </c>
      <c r="K40" s="587">
        <f t="shared" si="8"/>
        <v>23</v>
      </c>
      <c r="L40" s="587">
        <f t="shared" si="9"/>
        <v>25</v>
      </c>
      <c r="M40" s="587">
        <f t="shared" si="10"/>
        <v>0</v>
      </c>
      <c r="N40" s="587">
        <f t="shared" si="11"/>
        <v>0</v>
      </c>
      <c r="O40" s="587">
        <f t="shared" si="12"/>
        <v>0</v>
      </c>
      <c r="P40" s="587">
        <f t="shared" si="13"/>
        <v>0</v>
      </c>
      <c r="Q40" s="587">
        <f t="shared" si="14"/>
        <v>0</v>
      </c>
      <c r="R40" s="587">
        <f t="shared" si="15"/>
        <v>0</v>
      </c>
      <c r="S40" s="587">
        <f t="shared" si="16"/>
        <v>0</v>
      </c>
      <c r="T40" s="97">
        <f t="shared" si="17"/>
        <v>126</v>
      </c>
    </row>
    <row r="41" spans="1:20" ht="18" customHeight="1" x14ac:dyDescent="0.25">
      <c r="A41" s="594">
        <v>188</v>
      </c>
      <c r="B41" s="598">
        <v>2065</v>
      </c>
      <c r="C41" s="105" t="str">
        <f t="shared" si="1"/>
        <v xml:space="preserve"> Whyte Ridge Elementary</v>
      </c>
      <c r="D41" s="600" t="str">
        <f t="shared" si="0"/>
        <v>Winnipeg</v>
      </c>
      <c r="E41" s="588">
        <f t="shared" si="2"/>
        <v>0</v>
      </c>
      <c r="F41" s="587">
        <f t="shared" si="3"/>
        <v>0</v>
      </c>
      <c r="G41" s="587">
        <f t="shared" si="4"/>
        <v>86</v>
      </c>
      <c r="H41" s="587">
        <f t="shared" si="5"/>
        <v>100</v>
      </c>
      <c r="I41" s="587">
        <f t="shared" si="6"/>
        <v>121</v>
      </c>
      <c r="J41" s="587">
        <f t="shared" si="7"/>
        <v>123</v>
      </c>
      <c r="K41" s="587">
        <f t="shared" si="8"/>
        <v>143</v>
      </c>
      <c r="L41" s="587">
        <f t="shared" si="9"/>
        <v>0</v>
      </c>
      <c r="M41" s="587">
        <f t="shared" si="10"/>
        <v>0</v>
      </c>
      <c r="N41" s="587">
        <f t="shared" si="11"/>
        <v>0</v>
      </c>
      <c r="O41" s="587">
        <f t="shared" si="12"/>
        <v>0</v>
      </c>
      <c r="P41" s="587">
        <f t="shared" si="13"/>
        <v>0</v>
      </c>
      <c r="Q41" s="587">
        <f t="shared" si="14"/>
        <v>0</v>
      </c>
      <c r="R41" s="587">
        <f t="shared" si="15"/>
        <v>0</v>
      </c>
      <c r="S41" s="587">
        <f t="shared" si="16"/>
        <v>0</v>
      </c>
      <c r="T41" s="97">
        <f t="shared" si="17"/>
        <v>573</v>
      </c>
    </row>
    <row r="42" spans="1:20" ht="18.7" customHeight="1" x14ac:dyDescent="0.25">
      <c r="A42" s="594"/>
      <c r="B42" s="604"/>
      <c r="C42" s="127" t="s">
        <v>261</v>
      </c>
      <c r="D42" s="127" t="str">
        <f>CONCATENATE(VLOOKUP(A41,DIVISIONS,19)," SCHOOLS")</f>
        <v>36 SCHOOLS</v>
      </c>
      <c r="E42" s="95">
        <f>SUM(E6:E41)</f>
        <v>0</v>
      </c>
      <c r="F42" s="95">
        <f t="shared" ref="F42:T42" si="26">SUM(F6:F41)</f>
        <v>0</v>
      </c>
      <c r="G42" s="95">
        <f t="shared" si="26"/>
        <v>1006</v>
      </c>
      <c r="H42" s="95">
        <f t="shared" si="26"/>
        <v>1109</v>
      </c>
      <c r="I42" s="95">
        <f t="shared" si="26"/>
        <v>1212</v>
      </c>
      <c r="J42" s="95">
        <f t="shared" si="26"/>
        <v>1261</v>
      </c>
      <c r="K42" s="95">
        <f t="shared" si="26"/>
        <v>1380</v>
      </c>
      <c r="L42" s="95">
        <f t="shared" si="26"/>
        <v>1305</v>
      </c>
      <c r="M42" s="95">
        <f t="shared" si="26"/>
        <v>1507</v>
      </c>
      <c r="N42" s="95">
        <f t="shared" si="26"/>
        <v>1376</v>
      </c>
      <c r="O42" s="95">
        <f t="shared" si="26"/>
        <v>1397</v>
      </c>
      <c r="P42" s="95">
        <f t="shared" si="26"/>
        <v>1376</v>
      </c>
      <c r="Q42" s="95">
        <f t="shared" si="26"/>
        <v>1449</v>
      </c>
      <c r="R42" s="95">
        <f t="shared" si="26"/>
        <v>1448</v>
      </c>
      <c r="S42" s="95">
        <f t="shared" si="26"/>
        <v>1661</v>
      </c>
      <c r="T42" s="95">
        <f t="shared" si="26"/>
        <v>17487</v>
      </c>
    </row>
    <row r="43" spans="1:20" ht="14.95" customHeight="1" x14ac:dyDescent="0.25">
      <c r="A43" s="606"/>
      <c r="B43" s="607"/>
      <c r="C43" s="145"/>
      <c r="D43" s="579"/>
      <c r="E43" s="542"/>
      <c r="F43" s="542"/>
      <c r="G43" s="542"/>
      <c r="H43" s="542"/>
      <c r="I43" s="542"/>
      <c r="J43" s="542"/>
      <c r="K43" s="542"/>
      <c r="L43" s="542"/>
      <c r="M43" s="542"/>
      <c r="N43" s="542"/>
      <c r="O43" s="542"/>
      <c r="P43" s="542"/>
      <c r="Q43" s="542"/>
      <c r="R43" s="542"/>
      <c r="S43" s="542"/>
      <c r="T43" s="110"/>
    </row>
  </sheetData>
  <mergeCells count="3">
    <mergeCell ref="C4:T4"/>
    <mergeCell ref="C1:T1"/>
    <mergeCell ref="C2:T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Narrow,Regular"&amp;12- 19 -</oddFooter>
  </headerFooter>
  <rowBreaks count="1" manualBreakCount="1">
    <brk id="42" min="2" max="19" man="1"/>
  </rowBreaks>
  <colBreaks count="1" manualBreakCount="1">
    <brk id="2" min="2" max="836"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tabColor rgb="FFE2FBFE"/>
    <pageSetUpPr autoPageBreaks="0"/>
  </sheetPr>
  <dimension ref="A1:V279"/>
  <sheetViews>
    <sheetView showGridLines="0" showZeros="0" topLeftCell="C15" zoomScale="82" zoomScaleNormal="82" workbookViewId="0">
      <selection activeCell="C24" sqref="C24"/>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1"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19.05" customHeight="1" x14ac:dyDescent="0.2">
      <c r="A4" s="594">
        <v>127</v>
      </c>
      <c r="B4" s="604"/>
      <c r="C4" s="771" t="str">
        <f>CONCATENATE(" ",UPPER(VLOOKUP(A4,DIVISIONS,2))," SCHOOL DIVISION")</f>
        <v xml:space="preserve"> PINE CREEK SCHOOL DIVISION</v>
      </c>
      <c r="D4" s="772"/>
      <c r="E4" s="772"/>
      <c r="F4" s="772"/>
      <c r="G4" s="772"/>
      <c r="H4" s="772"/>
      <c r="I4" s="772"/>
      <c r="J4" s="772"/>
      <c r="K4" s="772"/>
      <c r="L4" s="772"/>
      <c r="M4" s="772"/>
      <c r="N4" s="772"/>
      <c r="O4" s="772"/>
      <c r="P4" s="772"/>
      <c r="Q4" s="772"/>
      <c r="R4" s="772"/>
      <c r="S4" s="772"/>
      <c r="T4" s="773"/>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18" customHeight="1" x14ac:dyDescent="0.25">
      <c r="A6" s="594">
        <v>127</v>
      </c>
      <c r="B6" s="598">
        <v>1864</v>
      </c>
      <c r="C6" s="84" t="str">
        <f t="shared" ref="C6:C19" si="0">VLOOKUP(B6,Schools,2)</f>
        <v xml:space="preserve"> Austin Elementary</v>
      </c>
      <c r="D6" s="600" t="str">
        <f t="shared" ref="D6:D19" si="1">IF(VLOOKUP($B6,TYPE,3)=5,CONCATENATE(VLOOKUP($B6,PublicAdd,6)," ¹"),VLOOKUP($B6,PublicAdd,6))</f>
        <v>Austin</v>
      </c>
      <c r="E6" s="587">
        <f t="shared" ref="E6:E19" si="2">IF($B6="","",VLOOKUP($B6,Schools,22))</f>
        <v>0</v>
      </c>
      <c r="F6" s="587">
        <f t="shared" ref="F6:F19" si="3">IF($B6="","",VLOOKUP($B6,Schools,5))</f>
        <v>0</v>
      </c>
      <c r="G6" s="587">
        <f t="shared" ref="G6:G19" si="4">IF($B6="","",VLOOKUP($B6,Schools,6))</f>
        <v>8</v>
      </c>
      <c r="H6" s="587">
        <f t="shared" ref="H6:H19" si="5">IF($B6="","",VLOOKUP($B6,Schools,7))</f>
        <v>13</v>
      </c>
      <c r="I6" s="587">
        <f t="shared" ref="I6:I19" si="6">IF($B6="","",VLOOKUP($B6,Schools,8))</f>
        <v>15</v>
      </c>
      <c r="J6" s="587">
        <f t="shared" ref="J6:J19" si="7">IF($B6="","",VLOOKUP($B6,Schools,9))</f>
        <v>15</v>
      </c>
      <c r="K6" s="587">
        <f t="shared" ref="K6:K19" si="8">IF($B6="","",VLOOKUP($B6,Schools,10))</f>
        <v>14</v>
      </c>
      <c r="L6" s="587">
        <f t="shared" ref="L6:L19" si="9">IF($B6="","",VLOOKUP($B6,Schools,11))</f>
        <v>20</v>
      </c>
      <c r="M6" s="587">
        <f t="shared" ref="M6:M19" si="10">IF($B6="","",VLOOKUP($B6,Schools,12))</f>
        <v>15</v>
      </c>
      <c r="N6" s="587">
        <f t="shared" ref="N6:N19" si="11">IF($B6="","",VLOOKUP($B6,Schools,13))</f>
        <v>21</v>
      </c>
      <c r="O6" s="587">
        <f t="shared" ref="O6:O19" si="12">IF($B6="","",VLOOKUP($B6,Schools,14))</f>
        <v>16</v>
      </c>
      <c r="P6" s="587">
        <f t="shared" ref="P6:P19" si="13">IF($B6="","",VLOOKUP($B6,Schools,15))</f>
        <v>0</v>
      </c>
      <c r="Q6" s="587">
        <f t="shared" ref="Q6:Q19" si="14">IF($B6="","",VLOOKUP($B6,Schools,16))</f>
        <v>0</v>
      </c>
      <c r="R6" s="587">
        <f t="shared" ref="R6:R19" si="15">IF($B6="","",VLOOKUP($B6,Schools,17))</f>
        <v>0</v>
      </c>
      <c r="S6" s="587">
        <f t="shared" ref="S6:S19" si="16">IF($B6="","",VLOOKUP($B6,Schools,18))</f>
        <v>0</v>
      </c>
      <c r="T6" s="97">
        <f t="shared" ref="T6:T19" si="17">SUM(E6:S6)</f>
        <v>137</v>
      </c>
      <c r="U6" s="575"/>
      <c r="V6" s="575"/>
    </row>
    <row r="7" spans="1:22" ht="18" customHeight="1" x14ac:dyDescent="0.25">
      <c r="A7" s="594">
        <v>127</v>
      </c>
      <c r="B7" s="598">
        <v>2003</v>
      </c>
      <c r="C7" s="84" t="str">
        <f t="shared" si="0"/>
        <v xml:space="preserve"> Cascade Colony School</v>
      </c>
      <c r="D7" s="600" t="str">
        <f t="shared" si="1"/>
        <v>Austin ¹</v>
      </c>
      <c r="E7" s="587">
        <f t="shared" si="2"/>
        <v>0</v>
      </c>
      <c r="F7" s="587">
        <f t="shared" si="3"/>
        <v>0</v>
      </c>
      <c r="G7" s="587">
        <f t="shared" si="4"/>
        <v>2</v>
      </c>
      <c r="H7" s="587">
        <f t="shared" si="5"/>
        <v>4</v>
      </c>
      <c r="I7" s="587">
        <f t="shared" si="6"/>
        <v>5</v>
      </c>
      <c r="J7" s="587">
        <f t="shared" si="7"/>
        <v>6</v>
      </c>
      <c r="K7" s="587">
        <f t="shared" si="8"/>
        <v>4</v>
      </c>
      <c r="L7" s="587">
        <f t="shared" si="9"/>
        <v>2</v>
      </c>
      <c r="M7" s="587">
        <f t="shared" si="10"/>
        <v>5</v>
      </c>
      <c r="N7" s="587">
        <f t="shared" si="11"/>
        <v>2</v>
      </c>
      <c r="O7" s="587">
        <f t="shared" si="12"/>
        <v>2</v>
      </c>
      <c r="P7" s="587">
        <f t="shared" si="13"/>
        <v>5</v>
      </c>
      <c r="Q7" s="587">
        <f t="shared" si="14"/>
        <v>2</v>
      </c>
      <c r="R7" s="587">
        <f t="shared" si="15"/>
        <v>2</v>
      </c>
      <c r="S7" s="587">
        <f t="shared" si="16"/>
        <v>1</v>
      </c>
      <c r="T7" s="97">
        <f t="shared" si="17"/>
        <v>42</v>
      </c>
      <c r="U7" s="575"/>
      <c r="V7" s="575"/>
    </row>
    <row r="8" spans="1:22" ht="18" customHeight="1" x14ac:dyDescent="0.25">
      <c r="A8" s="594">
        <v>127</v>
      </c>
      <c r="B8" s="598">
        <v>2283</v>
      </c>
      <c r="C8" s="84" t="str">
        <f>VLOOKUP(B8,Schools,2)</f>
        <v xml:space="preserve"> Emerald Colony School</v>
      </c>
      <c r="D8" s="192" t="str">
        <f t="shared" si="1"/>
        <v>Austin ¹</v>
      </c>
      <c r="E8" s="587">
        <f t="shared" si="2"/>
        <v>0</v>
      </c>
      <c r="F8" s="587">
        <f t="shared" si="3"/>
        <v>0</v>
      </c>
      <c r="G8" s="587">
        <f t="shared" si="4"/>
        <v>1</v>
      </c>
      <c r="H8" s="587">
        <f t="shared" si="5"/>
        <v>0</v>
      </c>
      <c r="I8" s="587">
        <f t="shared" si="6"/>
        <v>1</v>
      </c>
      <c r="J8" s="587">
        <f t="shared" si="7"/>
        <v>1</v>
      </c>
      <c r="K8" s="587">
        <f t="shared" si="8"/>
        <v>2</v>
      </c>
      <c r="L8" s="587">
        <f t="shared" si="9"/>
        <v>0</v>
      </c>
      <c r="M8" s="587">
        <f t="shared" si="10"/>
        <v>2</v>
      </c>
      <c r="N8" s="587">
        <f t="shared" si="11"/>
        <v>1</v>
      </c>
      <c r="O8" s="587">
        <f t="shared" si="12"/>
        <v>4</v>
      </c>
      <c r="P8" s="587">
        <f t="shared" si="13"/>
        <v>1</v>
      </c>
      <c r="Q8" s="587">
        <f t="shared" si="14"/>
        <v>1</v>
      </c>
      <c r="R8" s="587">
        <f t="shared" si="15"/>
        <v>2</v>
      </c>
      <c r="S8" s="587">
        <f t="shared" si="16"/>
        <v>0</v>
      </c>
      <c r="T8" s="97">
        <f>SUM(E8:S8)</f>
        <v>16</v>
      </c>
      <c r="U8" s="575"/>
      <c r="V8" s="575"/>
    </row>
    <row r="9" spans="1:22" ht="18" customHeight="1" x14ac:dyDescent="0.25">
      <c r="A9" s="594">
        <v>127</v>
      </c>
      <c r="B9" s="598">
        <v>1817</v>
      </c>
      <c r="C9" s="84" t="str">
        <f t="shared" si="0"/>
        <v xml:space="preserve"> Forest Home School</v>
      </c>
      <c r="D9" s="600" t="str">
        <f t="shared" si="1"/>
        <v>Austin ¹</v>
      </c>
      <c r="E9" s="587">
        <f t="shared" si="2"/>
        <v>0</v>
      </c>
      <c r="F9" s="587">
        <f t="shared" si="3"/>
        <v>0</v>
      </c>
      <c r="G9" s="587">
        <f t="shared" si="4"/>
        <v>0</v>
      </c>
      <c r="H9" s="587">
        <f t="shared" si="5"/>
        <v>2</v>
      </c>
      <c r="I9" s="587">
        <f t="shared" si="6"/>
        <v>2</v>
      </c>
      <c r="J9" s="587">
        <f t="shared" si="7"/>
        <v>1</v>
      </c>
      <c r="K9" s="587">
        <f t="shared" si="8"/>
        <v>1</v>
      </c>
      <c r="L9" s="587">
        <f t="shared" si="9"/>
        <v>0</v>
      </c>
      <c r="M9" s="587">
        <f t="shared" si="10"/>
        <v>2</v>
      </c>
      <c r="N9" s="587">
        <f t="shared" si="11"/>
        <v>1</v>
      </c>
      <c r="O9" s="587">
        <f t="shared" si="12"/>
        <v>2</v>
      </c>
      <c r="P9" s="587">
        <f t="shared" si="13"/>
        <v>1</v>
      </c>
      <c r="Q9" s="587">
        <f t="shared" si="14"/>
        <v>1</v>
      </c>
      <c r="R9" s="587">
        <f t="shared" si="15"/>
        <v>0</v>
      </c>
      <c r="S9" s="587">
        <f t="shared" si="16"/>
        <v>0</v>
      </c>
      <c r="T9" s="97">
        <f t="shared" si="17"/>
        <v>13</v>
      </c>
      <c r="U9" s="575"/>
      <c r="V9" s="575"/>
    </row>
    <row r="10" spans="1:22" ht="18" customHeight="1" x14ac:dyDescent="0.25">
      <c r="A10" s="594">
        <v>127</v>
      </c>
      <c r="B10" s="598">
        <v>1753</v>
      </c>
      <c r="C10" s="84" t="str">
        <f t="shared" si="0"/>
        <v xml:space="preserve"> Gladstone Elementary</v>
      </c>
      <c r="D10" s="600" t="str">
        <f t="shared" si="1"/>
        <v>Gladstone</v>
      </c>
      <c r="E10" s="587">
        <f t="shared" si="2"/>
        <v>0</v>
      </c>
      <c r="F10" s="587">
        <f t="shared" si="3"/>
        <v>0</v>
      </c>
      <c r="G10" s="587">
        <f t="shared" si="4"/>
        <v>13</v>
      </c>
      <c r="H10" s="587">
        <f t="shared" si="5"/>
        <v>17</v>
      </c>
      <c r="I10" s="587">
        <f t="shared" si="6"/>
        <v>27</v>
      </c>
      <c r="J10" s="587">
        <f t="shared" si="7"/>
        <v>15</v>
      </c>
      <c r="K10" s="587">
        <f t="shared" si="8"/>
        <v>26</v>
      </c>
      <c r="L10" s="587">
        <f t="shared" si="9"/>
        <v>20</v>
      </c>
      <c r="M10" s="587">
        <f t="shared" si="10"/>
        <v>18</v>
      </c>
      <c r="N10" s="587">
        <f t="shared" si="11"/>
        <v>0</v>
      </c>
      <c r="O10" s="587">
        <f t="shared" si="12"/>
        <v>0</v>
      </c>
      <c r="P10" s="587">
        <f t="shared" si="13"/>
        <v>0</v>
      </c>
      <c r="Q10" s="587">
        <f t="shared" si="14"/>
        <v>0</v>
      </c>
      <c r="R10" s="587">
        <f t="shared" si="15"/>
        <v>0</v>
      </c>
      <c r="S10" s="587">
        <f t="shared" si="16"/>
        <v>0</v>
      </c>
      <c r="T10" s="97">
        <f t="shared" si="17"/>
        <v>136</v>
      </c>
      <c r="U10" s="575"/>
      <c r="V10" s="575"/>
    </row>
    <row r="11" spans="1:22" ht="18" customHeight="1" x14ac:dyDescent="0.25">
      <c r="A11" s="594">
        <v>127</v>
      </c>
      <c r="B11" s="598">
        <v>1220</v>
      </c>
      <c r="C11" s="84" t="str">
        <f t="shared" si="0"/>
        <v xml:space="preserve"> Hidden Valley School</v>
      </c>
      <c r="D11" s="600" t="str">
        <f t="shared" si="1"/>
        <v>Austin ¹</v>
      </c>
      <c r="E11" s="587">
        <f t="shared" si="2"/>
        <v>0</v>
      </c>
      <c r="F11" s="587">
        <f t="shared" si="3"/>
        <v>0</v>
      </c>
      <c r="G11" s="587">
        <f t="shared" si="4"/>
        <v>6</v>
      </c>
      <c r="H11" s="587">
        <f t="shared" si="5"/>
        <v>4</v>
      </c>
      <c r="I11" s="587">
        <f t="shared" si="6"/>
        <v>2</v>
      </c>
      <c r="J11" s="587">
        <f t="shared" si="7"/>
        <v>4</v>
      </c>
      <c r="K11" s="587">
        <f t="shared" si="8"/>
        <v>3</v>
      </c>
      <c r="L11" s="587">
        <f t="shared" si="9"/>
        <v>4</v>
      </c>
      <c r="M11" s="587">
        <f t="shared" si="10"/>
        <v>1</v>
      </c>
      <c r="N11" s="587">
        <f t="shared" si="11"/>
        <v>4</v>
      </c>
      <c r="O11" s="587">
        <f t="shared" si="12"/>
        <v>2</v>
      </c>
      <c r="P11" s="587">
        <f t="shared" si="13"/>
        <v>3</v>
      </c>
      <c r="Q11" s="587">
        <f t="shared" si="14"/>
        <v>2</v>
      </c>
      <c r="R11" s="587">
        <f t="shared" si="15"/>
        <v>1</v>
      </c>
      <c r="S11" s="587">
        <f t="shared" si="16"/>
        <v>1</v>
      </c>
      <c r="T11" s="97">
        <f t="shared" si="17"/>
        <v>37</v>
      </c>
      <c r="U11" s="575"/>
      <c r="V11" s="575"/>
    </row>
    <row r="12" spans="1:22" ht="18" customHeight="1" x14ac:dyDescent="0.25">
      <c r="A12" s="594">
        <v>127</v>
      </c>
      <c r="B12" s="314">
        <v>1023</v>
      </c>
      <c r="C12" s="84" t="str">
        <f t="shared" si="0"/>
        <v xml:space="preserve"> Langruth Elementary</v>
      </c>
      <c r="D12" s="600" t="str">
        <f t="shared" si="1"/>
        <v>Langruth</v>
      </c>
      <c r="E12" s="587">
        <f t="shared" si="2"/>
        <v>0</v>
      </c>
      <c r="F12" s="587">
        <f t="shared" si="3"/>
        <v>0</v>
      </c>
      <c r="G12" s="587">
        <f t="shared" si="4"/>
        <v>11</v>
      </c>
      <c r="H12" s="587">
        <f t="shared" si="5"/>
        <v>7</v>
      </c>
      <c r="I12" s="587">
        <f t="shared" si="6"/>
        <v>7</v>
      </c>
      <c r="J12" s="587">
        <f t="shared" si="7"/>
        <v>9</v>
      </c>
      <c r="K12" s="587">
        <f t="shared" si="8"/>
        <v>6</v>
      </c>
      <c r="L12" s="587">
        <f t="shared" si="9"/>
        <v>6</v>
      </c>
      <c r="M12" s="587">
        <f t="shared" si="10"/>
        <v>5</v>
      </c>
      <c r="N12" s="587">
        <f t="shared" si="11"/>
        <v>4</v>
      </c>
      <c r="O12" s="587">
        <f t="shared" si="12"/>
        <v>7</v>
      </c>
      <c r="P12" s="587">
        <f t="shared" si="13"/>
        <v>0</v>
      </c>
      <c r="Q12" s="587">
        <f t="shared" si="14"/>
        <v>0</v>
      </c>
      <c r="R12" s="587">
        <f t="shared" si="15"/>
        <v>0</v>
      </c>
      <c r="S12" s="587">
        <f t="shared" si="16"/>
        <v>0</v>
      </c>
      <c r="T12" s="97">
        <f t="shared" si="17"/>
        <v>62</v>
      </c>
      <c r="U12" s="575"/>
      <c r="V12" s="575"/>
    </row>
    <row r="13" spans="1:22" ht="18" customHeight="1" x14ac:dyDescent="0.25">
      <c r="A13" s="594">
        <v>127</v>
      </c>
      <c r="B13" s="598">
        <v>1465</v>
      </c>
      <c r="C13" s="84" t="str">
        <f t="shared" si="0"/>
        <v xml:space="preserve"> MacGregor Collegiate</v>
      </c>
      <c r="D13" s="600" t="str">
        <f t="shared" si="1"/>
        <v>McGregor</v>
      </c>
      <c r="E13" s="587">
        <f t="shared" si="2"/>
        <v>0</v>
      </c>
      <c r="F13" s="587">
        <f t="shared" si="3"/>
        <v>0</v>
      </c>
      <c r="G13" s="587">
        <f t="shared" si="4"/>
        <v>0</v>
      </c>
      <c r="H13" s="587">
        <f t="shared" si="5"/>
        <v>0</v>
      </c>
      <c r="I13" s="587">
        <f t="shared" si="6"/>
        <v>0</v>
      </c>
      <c r="J13" s="587">
        <f t="shared" si="7"/>
        <v>0</v>
      </c>
      <c r="K13" s="587">
        <f t="shared" si="8"/>
        <v>0</v>
      </c>
      <c r="L13" s="587">
        <f t="shared" si="9"/>
        <v>0</v>
      </c>
      <c r="M13" s="587">
        <f t="shared" si="10"/>
        <v>0</v>
      </c>
      <c r="N13" s="587">
        <f t="shared" si="11"/>
        <v>0</v>
      </c>
      <c r="O13" s="587">
        <f t="shared" si="12"/>
        <v>0</v>
      </c>
      <c r="P13" s="587">
        <f t="shared" si="13"/>
        <v>40</v>
      </c>
      <c r="Q13" s="587">
        <f t="shared" si="14"/>
        <v>33</v>
      </c>
      <c r="R13" s="587">
        <f t="shared" si="15"/>
        <v>35</v>
      </c>
      <c r="S13" s="587">
        <f t="shared" si="16"/>
        <v>43</v>
      </c>
      <c r="T13" s="97">
        <f t="shared" si="17"/>
        <v>151</v>
      </c>
      <c r="U13" s="575"/>
      <c r="V13" s="575"/>
    </row>
    <row r="14" spans="1:22" ht="18" customHeight="1" x14ac:dyDescent="0.25">
      <c r="A14" s="594">
        <v>127</v>
      </c>
      <c r="B14" s="598">
        <v>1447</v>
      </c>
      <c r="C14" s="84" t="str">
        <f t="shared" si="0"/>
        <v xml:space="preserve"> MacGregor Elementary</v>
      </c>
      <c r="D14" s="600" t="str">
        <f t="shared" si="1"/>
        <v>McGregor</v>
      </c>
      <c r="E14" s="587">
        <f t="shared" si="2"/>
        <v>0</v>
      </c>
      <c r="F14" s="587">
        <f t="shared" si="3"/>
        <v>0</v>
      </c>
      <c r="G14" s="587">
        <f t="shared" si="4"/>
        <v>32</v>
      </c>
      <c r="H14" s="587">
        <f t="shared" si="5"/>
        <v>27</v>
      </c>
      <c r="I14" s="587">
        <f t="shared" si="6"/>
        <v>23</v>
      </c>
      <c r="J14" s="587">
        <f t="shared" si="7"/>
        <v>20</v>
      </c>
      <c r="K14" s="587">
        <f t="shared" si="8"/>
        <v>27</v>
      </c>
      <c r="L14" s="587">
        <f t="shared" si="9"/>
        <v>28</v>
      </c>
      <c r="M14" s="587">
        <f t="shared" si="10"/>
        <v>26</v>
      </c>
      <c r="N14" s="587">
        <f t="shared" si="11"/>
        <v>30</v>
      </c>
      <c r="O14" s="587">
        <f t="shared" si="12"/>
        <v>30</v>
      </c>
      <c r="P14" s="587">
        <f t="shared" si="13"/>
        <v>0</v>
      </c>
      <c r="Q14" s="587">
        <f t="shared" si="14"/>
        <v>0</v>
      </c>
      <c r="R14" s="587">
        <f t="shared" si="15"/>
        <v>0</v>
      </c>
      <c r="S14" s="587">
        <f t="shared" si="16"/>
        <v>0</v>
      </c>
      <c r="T14" s="97">
        <f t="shared" si="17"/>
        <v>243</v>
      </c>
      <c r="U14" s="575"/>
      <c r="V14" s="575"/>
    </row>
    <row r="15" spans="1:22" ht="18" customHeight="1" x14ac:dyDescent="0.25">
      <c r="A15" s="594">
        <v>127</v>
      </c>
      <c r="B15" s="598">
        <v>1898</v>
      </c>
      <c r="C15" s="84" t="str">
        <f t="shared" si="0"/>
        <v xml:space="preserve"> Muller School</v>
      </c>
      <c r="D15" s="600" t="str">
        <f t="shared" si="1"/>
        <v>Austin ¹</v>
      </c>
      <c r="E15" s="587">
        <f t="shared" si="2"/>
        <v>0</v>
      </c>
      <c r="F15" s="587">
        <f t="shared" si="3"/>
        <v>0</v>
      </c>
      <c r="G15" s="587">
        <f t="shared" si="4"/>
        <v>2</v>
      </c>
      <c r="H15" s="587">
        <f t="shared" si="5"/>
        <v>2</v>
      </c>
      <c r="I15" s="587">
        <f t="shared" si="6"/>
        <v>0</v>
      </c>
      <c r="J15" s="587">
        <f t="shared" si="7"/>
        <v>4</v>
      </c>
      <c r="K15" s="587">
        <f t="shared" si="8"/>
        <v>4</v>
      </c>
      <c r="L15" s="587">
        <f t="shared" si="9"/>
        <v>0</v>
      </c>
      <c r="M15" s="587">
        <f t="shared" si="10"/>
        <v>1</v>
      </c>
      <c r="N15" s="587">
        <f t="shared" si="11"/>
        <v>0</v>
      </c>
      <c r="O15" s="587">
        <f t="shared" si="12"/>
        <v>1</v>
      </c>
      <c r="P15" s="587">
        <f t="shared" si="13"/>
        <v>1</v>
      </c>
      <c r="Q15" s="587">
        <f t="shared" si="14"/>
        <v>0</v>
      </c>
      <c r="R15" s="587">
        <f t="shared" si="15"/>
        <v>0</v>
      </c>
      <c r="S15" s="587">
        <f t="shared" si="16"/>
        <v>0</v>
      </c>
      <c r="T15" s="97">
        <f t="shared" si="17"/>
        <v>15</v>
      </c>
      <c r="U15" s="575"/>
      <c r="V15" s="575"/>
    </row>
    <row r="16" spans="1:22" ht="18" customHeight="1" x14ac:dyDescent="0.25">
      <c r="A16" s="594">
        <v>127</v>
      </c>
      <c r="B16" s="598">
        <v>1726</v>
      </c>
      <c r="C16" s="84" t="str">
        <f t="shared" si="0"/>
        <v xml:space="preserve"> Plumas Elementary</v>
      </c>
      <c r="D16" s="600" t="str">
        <f t="shared" si="1"/>
        <v>Plumas</v>
      </c>
      <c r="E16" s="587">
        <f t="shared" si="2"/>
        <v>0</v>
      </c>
      <c r="F16" s="587">
        <f t="shared" si="3"/>
        <v>0</v>
      </c>
      <c r="G16" s="587">
        <f t="shared" si="4"/>
        <v>2</v>
      </c>
      <c r="H16" s="587">
        <f t="shared" si="5"/>
        <v>7</v>
      </c>
      <c r="I16" s="587">
        <f t="shared" si="6"/>
        <v>2</v>
      </c>
      <c r="J16" s="587">
        <f t="shared" si="7"/>
        <v>7</v>
      </c>
      <c r="K16" s="587">
        <f t="shared" si="8"/>
        <v>2</v>
      </c>
      <c r="L16" s="587">
        <f t="shared" si="9"/>
        <v>6</v>
      </c>
      <c r="M16" s="587">
        <f t="shared" si="10"/>
        <v>6</v>
      </c>
      <c r="N16" s="587">
        <f t="shared" si="11"/>
        <v>3</v>
      </c>
      <c r="O16" s="587">
        <f t="shared" si="12"/>
        <v>3</v>
      </c>
      <c r="P16" s="587">
        <f t="shared" si="13"/>
        <v>0</v>
      </c>
      <c r="Q16" s="587">
        <f t="shared" si="14"/>
        <v>0</v>
      </c>
      <c r="R16" s="587">
        <f t="shared" si="15"/>
        <v>0</v>
      </c>
      <c r="S16" s="587">
        <f t="shared" si="16"/>
        <v>0</v>
      </c>
      <c r="T16" s="97">
        <f t="shared" si="17"/>
        <v>38</v>
      </c>
      <c r="U16" s="575"/>
      <c r="V16" s="575"/>
    </row>
    <row r="17" spans="1:20" ht="18" customHeight="1" x14ac:dyDescent="0.25">
      <c r="A17" s="594">
        <v>127</v>
      </c>
      <c r="B17" s="598">
        <v>2334</v>
      </c>
      <c r="C17" s="84" t="str">
        <f t="shared" ref="C17" si="18">VLOOKUP(B17,Schools,2)</f>
        <v xml:space="preserve"> Teacher Mediated Option Program</v>
      </c>
      <c r="D17" s="600" t="str">
        <f t="shared" si="1"/>
        <v>Austin</v>
      </c>
      <c r="E17" s="587">
        <f t="shared" si="2"/>
        <v>0</v>
      </c>
      <c r="F17" s="587">
        <f t="shared" si="3"/>
        <v>0</v>
      </c>
      <c r="G17" s="587">
        <f t="shared" si="4"/>
        <v>0</v>
      </c>
      <c r="H17" s="587">
        <f t="shared" si="5"/>
        <v>0</v>
      </c>
      <c r="I17" s="587">
        <f t="shared" si="6"/>
        <v>0</v>
      </c>
      <c r="J17" s="587">
        <f t="shared" si="7"/>
        <v>0</v>
      </c>
      <c r="K17" s="587">
        <f t="shared" si="8"/>
        <v>0</v>
      </c>
      <c r="L17" s="587">
        <f t="shared" si="9"/>
        <v>0</v>
      </c>
      <c r="M17" s="587">
        <f t="shared" si="10"/>
        <v>0</v>
      </c>
      <c r="N17" s="587">
        <f t="shared" si="11"/>
        <v>0</v>
      </c>
      <c r="O17" s="587">
        <f t="shared" si="12"/>
        <v>0</v>
      </c>
      <c r="P17" s="587">
        <f t="shared" si="13"/>
        <v>9</v>
      </c>
      <c r="Q17" s="587">
        <f t="shared" si="14"/>
        <v>3</v>
      </c>
      <c r="R17" s="587">
        <f t="shared" si="15"/>
        <v>6</v>
      </c>
      <c r="S17" s="587">
        <f t="shared" si="16"/>
        <v>8</v>
      </c>
      <c r="T17" s="97">
        <f t="shared" ref="T17" si="19">SUM(E17:S17)</f>
        <v>26</v>
      </c>
    </row>
    <row r="18" spans="1:20" ht="18" customHeight="1" x14ac:dyDescent="0.25">
      <c r="A18" s="594">
        <v>127</v>
      </c>
      <c r="B18" s="598">
        <v>1146</v>
      </c>
      <c r="C18" s="84" t="str">
        <f t="shared" si="0"/>
        <v xml:space="preserve"> West Plains School</v>
      </c>
      <c r="D18" s="600" t="str">
        <f t="shared" si="1"/>
        <v>Austin ¹</v>
      </c>
      <c r="E18" s="587">
        <f t="shared" si="2"/>
        <v>0</v>
      </c>
      <c r="F18" s="587">
        <f t="shared" si="3"/>
        <v>0</v>
      </c>
      <c r="G18" s="587">
        <f t="shared" si="4"/>
        <v>2</v>
      </c>
      <c r="H18" s="587">
        <f t="shared" si="5"/>
        <v>1</v>
      </c>
      <c r="I18" s="587">
        <f t="shared" si="6"/>
        <v>1</v>
      </c>
      <c r="J18" s="587">
        <f t="shared" si="7"/>
        <v>1</v>
      </c>
      <c r="K18" s="587">
        <f t="shared" si="8"/>
        <v>1</v>
      </c>
      <c r="L18" s="587">
        <f t="shared" si="9"/>
        <v>0</v>
      </c>
      <c r="M18" s="587">
        <f t="shared" si="10"/>
        <v>0</v>
      </c>
      <c r="N18" s="587">
        <f t="shared" si="11"/>
        <v>2</v>
      </c>
      <c r="O18" s="587">
        <f t="shared" si="12"/>
        <v>1</v>
      </c>
      <c r="P18" s="587">
        <f t="shared" si="13"/>
        <v>3</v>
      </c>
      <c r="Q18" s="587">
        <f t="shared" si="14"/>
        <v>0</v>
      </c>
      <c r="R18" s="587">
        <f t="shared" si="15"/>
        <v>1</v>
      </c>
      <c r="S18" s="587">
        <f t="shared" si="16"/>
        <v>0</v>
      </c>
      <c r="T18" s="97">
        <f t="shared" si="17"/>
        <v>13</v>
      </c>
    </row>
    <row r="19" spans="1:20" ht="18" customHeight="1" x14ac:dyDescent="0.25">
      <c r="A19" s="594">
        <v>127</v>
      </c>
      <c r="B19" s="598">
        <v>1874</v>
      </c>
      <c r="C19" s="105" t="str">
        <f t="shared" si="0"/>
        <v xml:space="preserve"> William Morton Collegiate</v>
      </c>
      <c r="D19" s="600" t="str">
        <f t="shared" si="1"/>
        <v>Gladstone</v>
      </c>
      <c r="E19" s="588">
        <f t="shared" si="2"/>
        <v>0</v>
      </c>
      <c r="F19" s="587">
        <f t="shared" si="3"/>
        <v>0</v>
      </c>
      <c r="G19" s="587">
        <f t="shared" si="4"/>
        <v>0</v>
      </c>
      <c r="H19" s="587">
        <f t="shared" si="5"/>
        <v>0</v>
      </c>
      <c r="I19" s="587">
        <f t="shared" si="6"/>
        <v>0</v>
      </c>
      <c r="J19" s="587">
        <f t="shared" si="7"/>
        <v>0</v>
      </c>
      <c r="K19" s="587">
        <f t="shared" si="8"/>
        <v>0</v>
      </c>
      <c r="L19" s="587">
        <f t="shared" si="9"/>
        <v>0</v>
      </c>
      <c r="M19" s="587">
        <f t="shared" si="10"/>
        <v>0</v>
      </c>
      <c r="N19" s="587">
        <f t="shared" si="11"/>
        <v>13</v>
      </c>
      <c r="O19" s="587">
        <f t="shared" si="12"/>
        <v>24</v>
      </c>
      <c r="P19" s="587">
        <f t="shared" si="13"/>
        <v>37</v>
      </c>
      <c r="Q19" s="587">
        <f t="shared" si="14"/>
        <v>31</v>
      </c>
      <c r="R19" s="587">
        <f t="shared" si="15"/>
        <v>30</v>
      </c>
      <c r="S19" s="587">
        <f t="shared" si="16"/>
        <v>49</v>
      </c>
      <c r="T19" s="97">
        <f t="shared" si="17"/>
        <v>184</v>
      </c>
    </row>
    <row r="20" spans="1:20" ht="18" customHeight="1" x14ac:dyDescent="0.25">
      <c r="A20" s="594"/>
      <c r="B20" s="604"/>
      <c r="C20" s="127" t="s">
        <v>261</v>
      </c>
      <c r="D20" s="127" t="str">
        <f>CONCATENATE(VLOOKUP(A19,DIVISIONS,19)," SCHOOLS")</f>
        <v>14 SCHOOLS</v>
      </c>
      <c r="E20" s="95">
        <f t="shared" ref="E20:T20" si="20">SUM(E6:E19)</f>
        <v>0</v>
      </c>
      <c r="F20" s="95">
        <f t="shared" si="20"/>
        <v>0</v>
      </c>
      <c r="G20" s="95">
        <f t="shared" si="20"/>
        <v>79</v>
      </c>
      <c r="H20" s="95">
        <f t="shared" si="20"/>
        <v>84</v>
      </c>
      <c r="I20" s="95">
        <f t="shared" si="20"/>
        <v>85</v>
      </c>
      <c r="J20" s="95">
        <f t="shared" si="20"/>
        <v>83</v>
      </c>
      <c r="K20" s="95">
        <f t="shared" si="20"/>
        <v>90</v>
      </c>
      <c r="L20" s="95">
        <f t="shared" si="20"/>
        <v>86</v>
      </c>
      <c r="M20" s="95">
        <f t="shared" si="20"/>
        <v>81</v>
      </c>
      <c r="N20" s="95">
        <f t="shared" si="20"/>
        <v>81</v>
      </c>
      <c r="O20" s="95">
        <f t="shared" si="20"/>
        <v>92</v>
      </c>
      <c r="P20" s="95">
        <f t="shared" si="20"/>
        <v>100</v>
      </c>
      <c r="Q20" s="95">
        <f t="shared" si="20"/>
        <v>73</v>
      </c>
      <c r="R20" s="95">
        <f t="shared" si="20"/>
        <v>77</v>
      </c>
      <c r="S20" s="95">
        <f t="shared" si="20"/>
        <v>102</v>
      </c>
      <c r="T20" s="95">
        <f t="shared" si="20"/>
        <v>1113</v>
      </c>
    </row>
    <row r="21" spans="1:20" ht="14.95" customHeight="1" x14ac:dyDescent="0.25">
      <c r="A21" s="594"/>
      <c r="B21" s="604"/>
      <c r="C21" s="146"/>
      <c r="D21" s="23"/>
      <c r="E21" s="110"/>
      <c r="F21" s="110"/>
      <c r="G21" s="110"/>
      <c r="H21" s="110"/>
      <c r="I21" s="110"/>
      <c r="J21" s="110"/>
      <c r="K21" s="110"/>
      <c r="L21" s="110"/>
      <c r="M21" s="110"/>
      <c r="N21" s="110"/>
      <c r="O21" s="110"/>
      <c r="P21" s="110"/>
      <c r="Q21" s="110"/>
      <c r="R21" s="110"/>
      <c r="S21" s="110"/>
      <c r="T21" s="110"/>
    </row>
    <row r="22" spans="1:20" ht="19.05" customHeight="1" x14ac:dyDescent="0.2">
      <c r="A22" s="594">
        <v>121</v>
      </c>
      <c r="B22" s="604"/>
      <c r="C22" s="771" t="str">
        <f>CONCATENATE(" ",UPPER(VLOOKUP(A22,DIVISIONS,2))," SCHOOL DIVISION")</f>
        <v xml:space="preserve"> PORTAGE LA PRAIRIE SCHOOL DIVISION</v>
      </c>
      <c r="D22" s="772"/>
      <c r="E22" s="772"/>
      <c r="F22" s="772"/>
      <c r="G22" s="772"/>
      <c r="H22" s="772"/>
      <c r="I22" s="772"/>
      <c r="J22" s="772"/>
      <c r="K22" s="772"/>
      <c r="L22" s="772"/>
      <c r="M22" s="772"/>
      <c r="N22" s="772"/>
      <c r="O22" s="772"/>
      <c r="P22" s="772"/>
      <c r="Q22" s="772"/>
      <c r="R22" s="772"/>
      <c r="S22" s="772"/>
      <c r="T22" s="773"/>
    </row>
    <row r="23" spans="1:20" ht="20.05" customHeight="1" x14ac:dyDescent="0.25">
      <c r="A23" s="594"/>
      <c r="B23" s="604"/>
      <c r="C23" s="93" t="s">
        <v>265</v>
      </c>
      <c r="D23" s="93" t="s">
        <v>266</v>
      </c>
      <c r="E23" s="94" t="s">
        <v>168</v>
      </c>
      <c r="F23" s="94" t="s">
        <v>229</v>
      </c>
      <c r="G23" s="94" t="s">
        <v>230</v>
      </c>
      <c r="H23" s="156" t="s">
        <v>267</v>
      </c>
      <c r="I23" s="156" t="s">
        <v>268</v>
      </c>
      <c r="J23" s="156" t="s">
        <v>269</v>
      </c>
      <c r="K23" s="156" t="s">
        <v>270</v>
      </c>
      <c r="L23" s="156" t="s">
        <v>21</v>
      </c>
      <c r="M23" s="156" t="s">
        <v>24</v>
      </c>
      <c r="N23" s="156" t="s">
        <v>26</v>
      </c>
      <c r="O23" s="156" t="s">
        <v>271</v>
      </c>
      <c r="P23" s="156" t="s">
        <v>272</v>
      </c>
      <c r="Q23" s="156" t="s">
        <v>273</v>
      </c>
      <c r="R23" s="156" t="s">
        <v>274</v>
      </c>
      <c r="S23" s="156" t="s">
        <v>275</v>
      </c>
      <c r="T23" s="94" t="s">
        <v>231</v>
      </c>
    </row>
    <row r="24" spans="1:20" ht="18" customHeight="1" x14ac:dyDescent="0.25">
      <c r="A24" s="594">
        <v>121</v>
      </c>
      <c r="B24" s="598">
        <v>1989</v>
      </c>
      <c r="C24" s="84" t="str">
        <f t="shared" ref="C24:C40" si="21">VLOOKUP(B24,Schools,2)</f>
        <v xml:space="preserve"> Brantwood School</v>
      </c>
      <c r="D24" s="600" t="str">
        <f t="shared" ref="D24:D40" si="22">IF(VLOOKUP($B24,TYPE,3)=5,CONCATENATE(VLOOKUP($B24,PublicAdd,6)," ¹"),VLOOKUP($B24,PublicAdd,6))</f>
        <v>Portage la Prairie ¹</v>
      </c>
      <c r="E24" s="587">
        <f t="shared" ref="E24:E40" si="23">IF($B24="","",VLOOKUP($B24,Schools,22))</f>
        <v>0</v>
      </c>
      <c r="F24" s="587">
        <f t="shared" ref="F24:F40" si="24">IF($B24="","",VLOOKUP($B24,Schools,5))</f>
        <v>0</v>
      </c>
      <c r="G24" s="587">
        <f t="shared" ref="G24:G40" si="25">IF($B24="","",VLOOKUP($B24,Schools,6))</f>
        <v>2</v>
      </c>
      <c r="H24" s="587">
        <f t="shared" ref="H24:H40" si="26">IF($B24="","",VLOOKUP($B24,Schools,7))</f>
        <v>2</v>
      </c>
      <c r="I24" s="587">
        <f t="shared" ref="I24:I40" si="27">IF($B24="","",VLOOKUP($B24,Schools,8))</f>
        <v>5</v>
      </c>
      <c r="J24" s="587">
        <f t="shared" ref="J24:J40" si="28">IF($B24="","",VLOOKUP($B24,Schools,9))</f>
        <v>2</v>
      </c>
      <c r="K24" s="587">
        <f t="shared" ref="K24:K40" si="29">IF($B24="","",VLOOKUP($B24,Schools,10))</f>
        <v>4</v>
      </c>
      <c r="L24" s="587">
        <f t="shared" ref="L24:L40" si="30">IF($B24="","",VLOOKUP($B24,Schools,11))</f>
        <v>3</v>
      </c>
      <c r="M24" s="587">
        <f t="shared" ref="M24:M40" si="31">IF($B24="","",VLOOKUP($B24,Schools,12))</f>
        <v>4</v>
      </c>
      <c r="N24" s="587">
        <f t="shared" ref="N24:N40" si="32">IF($B24="","",VLOOKUP($B24,Schools,13))</f>
        <v>3</v>
      </c>
      <c r="O24" s="587">
        <f t="shared" ref="O24:O40" si="33">IF($B24="","",VLOOKUP($B24,Schools,14))</f>
        <v>3</v>
      </c>
      <c r="P24" s="587">
        <f t="shared" ref="P24:P40" si="34">IF($B24="","",VLOOKUP($B24,Schools,15))</f>
        <v>4</v>
      </c>
      <c r="Q24" s="587">
        <f t="shared" ref="Q24:Q40" si="35">IF($B24="","",VLOOKUP($B24,Schools,16))</f>
        <v>3</v>
      </c>
      <c r="R24" s="587">
        <f t="shared" ref="R24:R40" si="36">IF($B24="","",VLOOKUP($B24,Schools,17))</f>
        <v>3</v>
      </c>
      <c r="S24" s="587">
        <f t="shared" ref="S24:S40" si="37">IF($B24="","",VLOOKUP($B24,Schools,18))</f>
        <v>3</v>
      </c>
      <c r="T24" s="97">
        <f t="shared" ref="T24:T40" si="38">SUM(E24:S24)</f>
        <v>41</v>
      </c>
    </row>
    <row r="25" spans="1:20" ht="18" customHeight="1" x14ac:dyDescent="0.25">
      <c r="A25" s="594">
        <v>121</v>
      </c>
      <c r="B25" s="598">
        <v>1703</v>
      </c>
      <c r="C25" s="84" t="str">
        <f t="shared" si="21"/>
        <v xml:space="preserve"> Brennan School</v>
      </c>
      <c r="D25" s="600" t="str">
        <f t="shared" si="22"/>
        <v>Portage la Prairie ¹</v>
      </c>
      <c r="E25" s="587">
        <f t="shared" si="23"/>
        <v>0</v>
      </c>
      <c r="F25" s="587">
        <f t="shared" si="24"/>
        <v>0</v>
      </c>
      <c r="G25" s="587">
        <f t="shared" si="25"/>
        <v>6</v>
      </c>
      <c r="H25" s="587">
        <f t="shared" si="26"/>
        <v>7</v>
      </c>
      <c r="I25" s="587">
        <f t="shared" si="27"/>
        <v>0</v>
      </c>
      <c r="J25" s="587">
        <f t="shared" si="28"/>
        <v>2</v>
      </c>
      <c r="K25" s="587">
        <f t="shared" si="29"/>
        <v>2</v>
      </c>
      <c r="L25" s="587">
        <f t="shared" si="30"/>
        <v>4</v>
      </c>
      <c r="M25" s="587">
        <f t="shared" si="31"/>
        <v>2</v>
      </c>
      <c r="N25" s="587">
        <f t="shared" si="32"/>
        <v>1</v>
      </c>
      <c r="O25" s="587">
        <f t="shared" si="33"/>
        <v>6</v>
      </c>
      <c r="P25" s="587">
        <f t="shared" si="34"/>
        <v>3</v>
      </c>
      <c r="Q25" s="587">
        <f t="shared" si="35"/>
        <v>4</v>
      </c>
      <c r="R25" s="587">
        <f t="shared" si="36"/>
        <v>2</v>
      </c>
      <c r="S25" s="587">
        <f t="shared" si="37"/>
        <v>5</v>
      </c>
      <c r="T25" s="97">
        <f t="shared" si="38"/>
        <v>44</v>
      </c>
    </row>
    <row r="26" spans="1:20" ht="18" customHeight="1" x14ac:dyDescent="0.25">
      <c r="A26" s="594"/>
      <c r="B26" s="598">
        <v>1634</v>
      </c>
      <c r="C26" s="84" t="str">
        <f t="shared" ref="C26" si="39">VLOOKUP(B26,Schools,2)</f>
        <v xml:space="preserve"> Crescentview School</v>
      </c>
      <c r="D26" s="600" t="str">
        <f t="shared" si="22"/>
        <v>Portage la Prairie</v>
      </c>
      <c r="E26" s="587">
        <f t="shared" si="23"/>
        <v>0</v>
      </c>
      <c r="F26" s="587">
        <f t="shared" si="24"/>
        <v>0</v>
      </c>
      <c r="G26" s="587">
        <f t="shared" si="25"/>
        <v>38</v>
      </c>
      <c r="H26" s="587">
        <f t="shared" si="26"/>
        <v>49</v>
      </c>
      <c r="I26" s="587">
        <f t="shared" si="27"/>
        <v>32</v>
      </c>
      <c r="J26" s="587">
        <f t="shared" si="28"/>
        <v>44</v>
      </c>
      <c r="K26" s="587">
        <f t="shared" si="29"/>
        <v>44</v>
      </c>
      <c r="L26" s="587">
        <f t="shared" si="30"/>
        <v>53</v>
      </c>
      <c r="M26" s="587">
        <f t="shared" si="31"/>
        <v>52</v>
      </c>
      <c r="N26" s="587">
        <f t="shared" si="32"/>
        <v>60</v>
      </c>
      <c r="O26" s="587">
        <f t="shared" si="33"/>
        <v>67</v>
      </c>
      <c r="P26" s="587">
        <f t="shared" si="34"/>
        <v>0</v>
      </c>
      <c r="Q26" s="587">
        <f t="shared" si="35"/>
        <v>0</v>
      </c>
      <c r="R26" s="587">
        <f t="shared" si="36"/>
        <v>0</v>
      </c>
      <c r="S26" s="587">
        <f t="shared" si="37"/>
        <v>0</v>
      </c>
      <c r="T26" s="97">
        <f t="shared" ref="T26" si="40">SUM(E26:S26)</f>
        <v>439</v>
      </c>
    </row>
    <row r="27" spans="1:20" ht="18" customHeight="1" x14ac:dyDescent="0.25">
      <c r="A27" s="594">
        <v>121</v>
      </c>
      <c r="B27" s="598">
        <v>1142</v>
      </c>
      <c r="C27" s="84" t="str">
        <f t="shared" si="21"/>
        <v xml:space="preserve"> École Arthur Meighen</v>
      </c>
      <c r="D27" s="600" t="str">
        <f t="shared" si="22"/>
        <v>Portage la Prairie</v>
      </c>
      <c r="E27" s="587">
        <f t="shared" si="23"/>
        <v>0</v>
      </c>
      <c r="F27" s="587">
        <f t="shared" si="24"/>
        <v>0</v>
      </c>
      <c r="G27" s="587">
        <f t="shared" si="25"/>
        <v>44</v>
      </c>
      <c r="H27" s="587">
        <f t="shared" si="26"/>
        <v>50</v>
      </c>
      <c r="I27" s="587">
        <f t="shared" si="27"/>
        <v>48</v>
      </c>
      <c r="J27" s="587">
        <f t="shared" si="28"/>
        <v>58</v>
      </c>
      <c r="K27" s="587">
        <f t="shared" si="29"/>
        <v>40</v>
      </c>
      <c r="L27" s="587">
        <f t="shared" si="30"/>
        <v>54</v>
      </c>
      <c r="M27" s="587">
        <f t="shared" si="31"/>
        <v>49</v>
      </c>
      <c r="N27" s="587">
        <f t="shared" si="32"/>
        <v>59</v>
      </c>
      <c r="O27" s="587">
        <f t="shared" si="33"/>
        <v>36</v>
      </c>
      <c r="P27" s="587">
        <f t="shared" si="34"/>
        <v>0</v>
      </c>
      <c r="Q27" s="587">
        <f t="shared" si="35"/>
        <v>0</v>
      </c>
      <c r="R27" s="587">
        <f t="shared" si="36"/>
        <v>0</v>
      </c>
      <c r="S27" s="587">
        <f t="shared" si="37"/>
        <v>0</v>
      </c>
      <c r="T27" s="97">
        <f t="shared" si="38"/>
        <v>438</v>
      </c>
    </row>
    <row r="28" spans="1:20" ht="18" customHeight="1" x14ac:dyDescent="0.25">
      <c r="A28" s="594">
        <v>121</v>
      </c>
      <c r="B28" s="598">
        <v>1269</v>
      </c>
      <c r="C28" s="84" t="str">
        <f t="shared" si="21"/>
        <v xml:space="preserve"> Fort La Reine School</v>
      </c>
      <c r="D28" s="600" t="str">
        <f t="shared" si="22"/>
        <v>Portage la Prairie</v>
      </c>
      <c r="E28" s="587">
        <f t="shared" si="23"/>
        <v>0</v>
      </c>
      <c r="F28" s="587">
        <f t="shared" si="24"/>
        <v>0</v>
      </c>
      <c r="G28" s="587">
        <f t="shared" si="25"/>
        <v>25</v>
      </c>
      <c r="H28" s="587">
        <f t="shared" si="26"/>
        <v>22</v>
      </c>
      <c r="I28" s="587">
        <f t="shared" si="27"/>
        <v>29</v>
      </c>
      <c r="J28" s="587">
        <f t="shared" si="28"/>
        <v>22</v>
      </c>
      <c r="K28" s="587">
        <f t="shared" si="29"/>
        <v>22</v>
      </c>
      <c r="L28" s="587">
        <f t="shared" si="30"/>
        <v>23</v>
      </c>
      <c r="M28" s="587">
        <f t="shared" si="31"/>
        <v>26</v>
      </c>
      <c r="N28" s="587">
        <f t="shared" si="32"/>
        <v>27</v>
      </c>
      <c r="O28" s="587">
        <f t="shared" si="33"/>
        <v>32</v>
      </c>
      <c r="P28" s="587">
        <f t="shared" si="34"/>
        <v>0</v>
      </c>
      <c r="Q28" s="587">
        <f t="shared" si="35"/>
        <v>0</v>
      </c>
      <c r="R28" s="587">
        <f t="shared" si="36"/>
        <v>0</v>
      </c>
      <c r="S28" s="587">
        <f t="shared" si="37"/>
        <v>0</v>
      </c>
      <c r="T28" s="97">
        <f t="shared" si="38"/>
        <v>228</v>
      </c>
    </row>
    <row r="29" spans="1:20" ht="18" customHeight="1" x14ac:dyDescent="0.25">
      <c r="A29" s="594">
        <v>121</v>
      </c>
      <c r="B29" s="598">
        <v>1438</v>
      </c>
      <c r="C29" s="84" t="str">
        <f t="shared" si="21"/>
        <v xml:space="preserve"> Good Hope Colony School</v>
      </c>
      <c r="D29" s="600" t="str">
        <f t="shared" si="22"/>
        <v>Portage la Prairie ¹</v>
      </c>
      <c r="E29" s="587">
        <f t="shared" si="23"/>
        <v>0</v>
      </c>
      <c r="F29" s="587">
        <f t="shared" si="24"/>
        <v>0</v>
      </c>
      <c r="G29" s="587">
        <f t="shared" si="25"/>
        <v>1</v>
      </c>
      <c r="H29" s="587">
        <f t="shared" si="26"/>
        <v>2</v>
      </c>
      <c r="I29" s="587">
        <f t="shared" si="27"/>
        <v>3</v>
      </c>
      <c r="J29" s="587">
        <f t="shared" si="28"/>
        <v>3</v>
      </c>
      <c r="K29" s="587">
        <f t="shared" si="29"/>
        <v>3</v>
      </c>
      <c r="L29" s="587">
        <f t="shared" si="30"/>
        <v>5</v>
      </c>
      <c r="M29" s="587">
        <f t="shared" si="31"/>
        <v>1</v>
      </c>
      <c r="N29" s="587">
        <f t="shared" si="32"/>
        <v>6</v>
      </c>
      <c r="O29" s="587">
        <f t="shared" si="33"/>
        <v>1</v>
      </c>
      <c r="P29" s="587">
        <f t="shared" si="34"/>
        <v>1</v>
      </c>
      <c r="Q29" s="587">
        <f t="shared" si="35"/>
        <v>0</v>
      </c>
      <c r="R29" s="587">
        <f t="shared" si="36"/>
        <v>3</v>
      </c>
      <c r="S29" s="587">
        <f t="shared" si="37"/>
        <v>1</v>
      </c>
      <c r="T29" s="97">
        <f t="shared" si="38"/>
        <v>30</v>
      </c>
    </row>
    <row r="30" spans="1:20" ht="18" customHeight="1" x14ac:dyDescent="0.25">
      <c r="A30" s="594">
        <v>121</v>
      </c>
      <c r="B30" s="598">
        <v>1539</v>
      </c>
      <c r="C30" s="84" t="str">
        <f t="shared" si="21"/>
        <v xml:space="preserve"> Ingleside School</v>
      </c>
      <c r="D30" s="600" t="str">
        <f t="shared" si="22"/>
        <v>Portage la Prairie ¹</v>
      </c>
      <c r="E30" s="587">
        <f t="shared" si="23"/>
        <v>0</v>
      </c>
      <c r="F30" s="587">
        <f t="shared" si="24"/>
        <v>0</v>
      </c>
      <c r="G30" s="587">
        <f t="shared" si="25"/>
        <v>5</v>
      </c>
      <c r="H30" s="587">
        <f t="shared" si="26"/>
        <v>1</v>
      </c>
      <c r="I30" s="587">
        <f t="shared" si="27"/>
        <v>4</v>
      </c>
      <c r="J30" s="587">
        <f t="shared" si="28"/>
        <v>6</v>
      </c>
      <c r="K30" s="587">
        <f t="shared" si="29"/>
        <v>2</v>
      </c>
      <c r="L30" s="587">
        <f t="shared" si="30"/>
        <v>5</v>
      </c>
      <c r="M30" s="587">
        <f t="shared" si="31"/>
        <v>3</v>
      </c>
      <c r="N30" s="587">
        <f t="shared" si="32"/>
        <v>5</v>
      </c>
      <c r="O30" s="587">
        <f t="shared" si="33"/>
        <v>1</v>
      </c>
      <c r="P30" s="587">
        <f t="shared" si="34"/>
        <v>3</v>
      </c>
      <c r="Q30" s="587">
        <f t="shared" si="35"/>
        <v>3</v>
      </c>
      <c r="R30" s="587">
        <f t="shared" si="36"/>
        <v>3</v>
      </c>
      <c r="S30" s="587">
        <f t="shared" si="37"/>
        <v>6</v>
      </c>
      <c r="T30" s="97">
        <f t="shared" si="38"/>
        <v>47</v>
      </c>
    </row>
    <row r="31" spans="1:20" ht="18" customHeight="1" x14ac:dyDescent="0.25">
      <c r="A31" s="594">
        <v>121</v>
      </c>
      <c r="B31" s="598">
        <v>1837</v>
      </c>
      <c r="C31" s="84" t="str">
        <f t="shared" si="21"/>
        <v xml:space="preserve"> La Verendrye School</v>
      </c>
      <c r="D31" s="600" t="str">
        <f t="shared" si="22"/>
        <v>Portage la Prairie</v>
      </c>
      <c r="E31" s="587">
        <f t="shared" si="23"/>
        <v>0</v>
      </c>
      <c r="F31" s="587">
        <f t="shared" si="24"/>
        <v>0</v>
      </c>
      <c r="G31" s="587">
        <f t="shared" si="25"/>
        <v>37</v>
      </c>
      <c r="H31" s="587">
        <f t="shared" si="26"/>
        <v>31</v>
      </c>
      <c r="I31" s="587">
        <f t="shared" si="27"/>
        <v>44</v>
      </c>
      <c r="J31" s="587">
        <f t="shared" si="28"/>
        <v>39</v>
      </c>
      <c r="K31" s="587">
        <f t="shared" si="29"/>
        <v>47</v>
      </c>
      <c r="L31" s="587">
        <f t="shared" si="30"/>
        <v>42</v>
      </c>
      <c r="M31" s="587">
        <f t="shared" si="31"/>
        <v>38</v>
      </c>
      <c r="N31" s="587">
        <f t="shared" si="32"/>
        <v>60</v>
      </c>
      <c r="O31" s="587">
        <f t="shared" si="33"/>
        <v>55</v>
      </c>
      <c r="P31" s="587">
        <f t="shared" si="34"/>
        <v>0</v>
      </c>
      <c r="Q31" s="587">
        <f t="shared" si="35"/>
        <v>0</v>
      </c>
      <c r="R31" s="587">
        <f t="shared" si="36"/>
        <v>0</v>
      </c>
      <c r="S31" s="587">
        <f t="shared" si="37"/>
        <v>0</v>
      </c>
      <c r="T31" s="97">
        <f t="shared" si="38"/>
        <v>393</v>
      </c>
    </row>
    <row r="32" spans="1:20" ht="18" customHeight="1" x14ac:dyDescent="0.25">
      <c r="A32" s="594">
        <v>121</v>
      </c>
      <c r="B32" s="598">
        <v>2040</v>
      </c>
      <c r="C32" s="84" t="str">
        <f t="shared" si="21"/>
        <v xml:space="preserve"> Norquay Colony School</v>
      </c>
      <c r="D32" s="600" t="str">
        <f t="shared" si="22"/>
        <v>Portage la Prairie ¹</v>
      </c>
      <c r="E32" s="587">
        <f t="shared" si="23"/>
        <v>0</v>
      </c>
      <c r="F32" s="587">
        <f t="shared" si="24"/>
        <v>0</v>
      </c>
      <c r="G32" s="587">
        <f t="shared" si="25"/>
        <v>5</v>
      </c>
      <c r="H32" s="587">
        <f t="shared" si="26"/>
        <v>2</v>
      </c>
      <c r="I32" s="587">
        <f t="shared" si="27"/>
        <v>2</v>
      </c>
      <c r="J32" s="587">
        <f t="shared" si="28"/>
        <v>3</v>
      </c>
      <c r="K32" s="587">
        <f t="shared" si="29"/>
        <v>2</v>
      </c>
      <c r="L32" s="587">
        <f t="shared" si="30"/>
        <v>3</v>
      </c>
      <c r="M32" s="587">
        <f t="shared" si="31"/>
        <v>4</v>
      </c>
      <c r="N32" s="587">
        <f t="shared" si="32"/>
        <v>2</v>
      </c>
      <c r="O32" s="587">
        <f t="shared" si="33"/>
        <v>4</v>
      </c>
      <c r="P32" s="587">
        <f t="shared" si="34"/>
        <v>3</v>
      </c>
      <c r="Q32" s="587">
        <f t="shared" si="35"/>
        <v>2</v>
      </c>
      <c r="R32" s="587">
        <f t="shared" si="36"/>
        <v>2</v>
      </c>
      <c r="S32" s="587">
        <f t="shared" si="37"/>
        <v>4</v>
      </c>
      <c r="T32" s="97">
        <f t="shared" si="38"/>
        <v>38</v>
      </c>
    </row>
    <row r="33" spans="1:20" ht="18" customHeight="1" x14ac:dyDescent="0.25">
      <c r="A33" s="594">
        <v>121</v>
      </c>
      <c r="B33" s="598">
        <v>1849</v>
      </c>
      <c r="C33" s="84" t="str">
        <f t="shared" ref="C33" si="41">VLOOKUP(B33,Schools,2)</f>
        <v xml:space="preserve"> North Memorial School</v>
      </c>
      <c r="D33" s="600" t="str">
        <f t="shared" si="22"/>
        <v>Portage la Prairie</v>
      </c>
      <c r="E33" s="587">
        <f t="shared" si="23"/>
        <v>0</v>
      </c>
      <c r="F33" s="587">
        <f t="shared" si="24"/>
        <v>0</v>
      </c>
      <c r="G33" s="587">
        <f t="shared" si="25"/>
        <v>22</v>
      </c>
      <c r="H33" s="587">
        <f t="shared" si="26"/>
        <v>18</v>
      </c>
      <c r="I33" s="587">
        <f t="shared" si="27"/>
        <v>22</v>
      </c>
      <c r="J33" s="587">
        <f t="shared" si="28"/>
        <v>22</v>
      </c>
      <c r="K33" s="587">
        <f t="shared" si="29"/>
        <v>29</v>
      </c>
      <c r="L33" s="587">
        <f t="shared" si="30"/>
        <v>20</v>
      </c>
      <c r="M33" s="587">
        <f t="shared" si="31"/>
        <v>14</v>
      </c>
      <c r="N33" s="587">
        <f t="shared" si="32"/>
        <v>0</v>
      </c>
      <c r="O33" s="587">
        <f t="shared" si="33"/>
        <v>0</v>
      </c>
      <c r="P33" s="587">
        <f t="shared" si="34"/>
        <v>0</v>
      </c>
      <c r="Q33" s="587">
        <f t="shared" si="35"/>
        <v>0</v>
      </c>
      <c r="R33" s="587">
        <f t="shared" si="36"/>
        <v>0</v>
      </c>
      <c r="S33" s="587">
        <f t="shared" si="37"/>
        <v>0</v>
      </c>
      <c r="T33" s="97">
        <f t="shared" ref="T33" si="42">SUM(E33:S33)</f>
        <v>147</v>
      </c>
    </row>
    <row r="34" spans="1:20" ht="18" customHeight="1" x14ac:dyDescent="0.25">
      <c r="A34" s="594">
        <v>121</v>
      </c>
      <c r="B34" s="598">
        <v>2134</v>
      </c>
      <c r="C34" s="84" t="str">
        <f t="shared" ref="C34" si="43">VLOOKUP(B34,Schools,2)</f>
        <v xml:space="preserve"> Northern Breeze Colony School</v>
      </c>
      <c r="D34" s="600" t="str">
        <f t="shared" si="22"/>
        <v>Portage la Prairie ¹</v>
      </c>
      <c r="E34" s="587">
        <f t="shared" si="23"/>
        <v>0</v>
      </c>
      <c r="F34" s="587">
        <f t="shared" si="24"/>
        <v>0</v>
      </c>
      <c r="G34" s="587">
        <f t="shared" si="25"/>
        <v>0</v>
      </c>
      <c r="H34" s="587">
        <f t="shared" si="26"/>
        <v>2</v>
      </c>
      <c r="I34" s="587">
        <f t="shared" si="27"/>
        <v>0</v>
      </c>
      <c r="J34" s="587">
        <f t="shared" si="28"/>
        <v>0</v>
      </c>
      <c r="K34" s="587">
        <f t="shared" si="29"/>
        <v>0</v>
      </c>
      <c r="L34" s="587">
        <f t="shared" si="30"/>
        <v>0</v>
      </c>
      <c r="M34" s="587">
        <f t="shared" si="31"/>
        <v>0</v>
      </c>
      <c r="N34" s="587">
        <f t="shared" si="32"/>
        <v>2</v>
      </c>
      <c r="O34" s="587">
        <f t="shared" si="33"/>
        <v>1</v>
      </c>
      <c r="P34" s="587">
        <f t="shared" si="34"/>
        <v>2</v>
      </c>
      <c r="Q34" s="587">
        <f t="shared" si="35"/>
        <v>2</v>
      </c>
      <c r="R34" s="587">
        <f t="shared" si="36"/>
        <v>1</v>
      </c>
      <c r="S34" s="587">
        <f t="shared" si="37"/>
        <v>3</v>
      </c>
      <c r="T34" s="97">
        <f t="shared" ref="T34" si="44">SUM(E34:S34)</f>
        <v>13</v>
      </c>
    </row>
    <row r="35" spans="1:20" ht="18" customHeight="1" x14ac:dyDescent="0.25">
      <c r="A35" s="594">
        <v>121</v>
      </c>
      <c r="B35" s="598">
        <v>1237</v>
      </c>
      <c r="C35" s="84" t="str">
        <f t="shared" si="21"/>
        <v xml:space="preserve"> Oakville School</v>
      </c>
      <c r="D35" s="600" t="str">
        <f t="shared" si="22"/>
        <v>Oakville</v>
      </c>
      <c r="E35" s="587">
        <f t="shared" si="23"/>
        <v>0</v>
      </c>
      <c r="F35" s="587">
        <f t="shared" si="24"/>
        <v>0</v>
      </c>
      <c r="G35" s="587">
        <f t="shared" si="25"/>
        <v>16</v>
      </c>
      <c r="H35" s="587">
        <f t="shared" si="26"/>
        <v>17</v>
      </c>
      <c r="I35" s="587">
        <f t="shared" si="27"/>
        <v>19</v>
      </c>
      <c r="J35" s="587">
        <f t="shared" si="28"/>
        <v>22</v>
      </c>
      <c r="K35" s="587">
        <f t="shared" si="29"/>
        <v>17</v>
      </c>
      <c r="L35" s="587">
        <f t="shared" si="30"/>
        <v>21</v>
      </c>
      <c r="M35" s="587">
        <f t="shared" si="31"/>
        <v>17</v>
      </c>
      <c r="N35" s="587">
        <f t="shared" si="32"/>
        <v>17</v>
      </c>
      <c r="O35" s="587">
        <f t="shared" si="33"/>
        <v>12</v>
      </c>
      <c r="P35" s="587">
        <f t="shared" si="34"/>
        <v>0</v>
      </c>
      <c r="Q35" s="587">
        <f t="shared" si="35"/>
        <v>0</v>
      </c>
      <c r="R35" s="587">
        <f t="shared" si="36"/>
        <v>0</v>
      </c>
      <c r="S35" s="587">
        <f t="shared" si="37"/>
        <v>0</v>
      </c>
      <c r="T35" s="97">
        <f t="shared" si="38"/>
        <v>158</v>
      </c>
    </row>
    <row r="36" spans="1:20" ht="18" customHeight="1" x14ac:dyDescent="0.25">
      <c r="A36" s="594">
        <v>121</v>
      </c>
      <c r="B36" s="598">
        <v>1029</v>
      </c>
      <c r="C36" s="84" t="str">
        <f t="shared" si="21"/>
        <v xml:space="preserve"> Portage Collegiate Institute</v>
      </c>
      <c r="D36" s="600" t="str">
        <f t="shared" si="22"/>
        <v>Portage la Prairie</v>
      </c>
      <c r="E36" s="587">
        <f t="shared" si="23"/>
        <v>0</v>
      </c>
      <c r="F36" s="587">
        <f t="shared" si="24"/>
        <v>0</v>
      </c>
      <c r="G36" s="587">
        <f t="shared" si="25"/>
        <v>0</v>
      </c>
      <c r="H36" s="587">
        <f t="shared" si="26"/>
        <v>0</v>
      </c>
      <c r="I36" s="587">
        <f t="shared" si="27"/>
        <v>0</v>
      </c>
      <c r="J36" s="587">
        <f t="shared" si="28"/>
        <v>0</v>
      </c>
      <c r="K36" s="587">
        <f t="shared" si="29"/>
        <v>0</v>
      </c>
      <c r="L36" s="587">
        <f t="shared" si="30"/>
        <v>0</v>
      </c>
      <c r="M36" s="587">
        <f t="shared" si="31"/>
        <v>0</v>
      </c>
      <c r="N36" s="587">
        <f t="shared" si="32"/>
        <v>0</v>
      </c>
      <c r="O36" s="587">
        <f t="shared" si="33"/>
        <v>0</v>
      </c>
      <c r="P36" s="587">
        <f t="shared" si="34"/>
        <v>249</v>
      </c>
      <c r="Q36" s="587">
        <f t="shared" si="35"/>
        <v>240</v>
      </c>
      <c r="R36" s="587">
        <f t="shared" si="36"/>
        <v>413</v>
      </c>
      <c r="S36" s="587">
        <f t="shared" si="37"/>
        <v>177</v>
      </c>
      <c r="T36" s="97">
        <f t="shared" si="38"/>
        <v>1079</v>
      </c>
    </row>
    <row r="37" spans="1:20" ht="18" customHeight="1" x14ac:dyDescent="0.25">
      <c r="A37" s="594">
        <v>121</v>
      </c>
      <c r="B37" s="598">
        <v>1055</v>
      </c>
      <c r="C37" s="84" t="str">
        <f t="shared" si="21"/>
        <v xml:space="preserve"> Sunnyside School</v>
      </c>
      <c r="D37" s="600" t="str">
        <f t="shared" si="22"/>
        <v>Portage la Prairie ¹</v>
      </c>
      <c r="E37" s="587">
        <f t="shared" si="23"/>
        <v>0</v>
      </c>
      <c r="F37" s="587">
        <f t="shared" si="24"/>
        <v>0</v>
      </c>
      <c r="G37" s="587">
        <f t="shared" si="25"/>
        <v>4</v>
      </c>
      <c r="H37" s="587">
        <f t="shared" si="26"/>
        <v>2</v>
      </c>
      <c r="I37" s="587">
        <f t="shared" si="27"/>
        <v>2</v>
      </c>
      <c r="J37" s="587">
        <f t="shared" si="28"/>
        <v>4</v>
      </c>
      <c r="K37" s="587">
        <f t="shared" si="29"/>
        <v>4</v>
      </c>
      <c r="L37" s="587">
        <f t="shared" si="30"/>
        <v>2</v>
      </c>
      <c r="M37" s="587">
        <f t="shared" si="31"/>
        <v>4</v>
      </c>
      <c r="N37" s="587">
        <f t="shared" si="32"/>
        <v>2</v>
      </c>
      <c r="O37" s="587">
        <f t="shared" si="33"/>
        <v>4</v>
      </c>
      <c r="P37" s="587">
        <f t="shared" si="34"/>
        <v>1</v>
      </c>
      <c r="Q37" s="587">
        <f t="shared" si="35"/>
        <v>3</v>
      </c>
      <c r="R37" s="587">
        <f t="shared" si="36"/>
        <v>4</v>
      </c>
      <c r="S37" s="587">
        <f t="shared" si="37"/>
        <v>1</v>
      </c>
      <c r="T37" s="97">
        <f t="shared" si="38"/>
        <v>37</v>
      </c>
    </row>
    <row r="38" spans="1:20" ht="18" customHeight="1" x14ac:dyDescent="0.25">
      <c r="A38" s="594">
        <v>121</v>
      </c>
      <c r="B38" s="598">
        <v>2063</v>
      </c>
      <c r="C38" s="84" t="str">
        <f t="shared" si="21"/>
        <v xml:space="preserve"> Westroc School</v>
      </c>
      <c r="D38" s="600" t="str">
        <f t="shared" si="22"/>
        <v>Portage la Prairie ¹</v>
      </c>
      <c r="E38" s="587">
        <f t="shared" si="23"/>
        <v>0</v>
      </c>
      <c r="F38" s="587">
        <f t="shared" si="24"/>
        <v>0</v>
      </c>
      <c r="G38" s="587">
        <f t="shared" si="25"/>
        <v>4</v>
      </c>
      <c r="H38" s="587">
        <f t="shared" si="26"/>
        <v>2</v>
      </c>
      <c r="I38" s="587">
        <f t="shared" si="27"/>
        <v>3</v>
      </c>
      <c r="J38" s="587">
        <f t="shared" si="28"/>
        <v>1</v>
      </c>
      <c r="K38" s="587">
        <f t="shared" si="29"/>
        <v>3</v>
      </c>
      <c r="L38" s="587">
        <f t="shared" si="30"/>
        <v>3</v>
      </c>
      <c r="M38" s="587">
        <f t="shared" si="31"/>
        <v>2</v>
      </c>
      <c r="N38" s="587">
        <f t="shared" si="32"/>
        <v>0</v>
      </c>
      <c r="O38" s="587">
        <f t="shared" si="33"/>
        <v>5</v>
      </c>
      <c r="P38" s="587">
        <f t="shared" si="34"/>
        <v>0</v>
      </c>
      <c r="Q38" s="587">
        <f t="shared" si="35"/>
        <v>5</v>
      </c>
      <c r="R38" s="587">
        <f t="shared" si="36"/>
        <v>2</v>
      </c>
      <c r="S38" s="587">
        <f t="shared" si="37"/>
        <v>8</v>
      </c>
      <c r="T38" s="97">
        <f t="shared" si="38"/>
        <v>38</v>
      </c>
    </row>
    <row r="39" spans="1:20" ht="18" customHeight="1" x14ac:dyDescent="0.25">
      <c r="A39" s="594">
        <v>121</v>
      </c>
      <c r="B39" s="598">
        <v>1003</v>
      </c>
      <c r="C39" s="84" t="str">
        <f t="shared" si="21"/>
        <v xml:space="preserve"> Woodland Colony School</v>
      </c>
      <c r="D39" s="600" t="str">
        <f t="shared" si="22"/>
        <v>Portage la Prairie ¹</v>
      </c>
      <c r="E39" s="587">
        <f t="shared" si="23"/>
        <v>0</v>
      </c>
      <c r="F39" s="587">
        <f t="shared" si="24"/>
        <v>0</v>
      </c>
      <c r="G39" s="587">
        <f t="shared" si="25"/>
        <v>0</v>
      </c>
      <c r="H39" s="587">
        <f t="shared" si="26"/>
        <v>2</v>
      </c>
      <c r="I39" s="587">
        <f t="shared" si="27"/>
        <v>1</v>
      </c>
      <c r="J39" s="587">
        <f t="shared" si="28"/>
        <v>1</v>
      </c>
      <c r="K39" s="587">
        <f t="shared" si="29"/>
        <v>2</v>
      </c>
      <c r="L39" s="587">
        <f t="shared" si="30"/>
        <v>3</v>
      </c>
      <c r="M39" s="587">
        <f t="shared" si="31"/>
        <v>2</v>
      </c>
      <c r="N39" s="587">
        <f t="shared" si="32"/>
        <v>1</v>
      </c>
      <c r="O39" s="587">
        <f t="shared" si="33"/>
        <v>3</v>
      </c>
      <c r="P39" s="587">
        <f t="shared" si="34"/>
        <v>1</v>
      </c>
      <c r="Q39" s="587">
        <f t="shared" si="35"/>
        <v>2</v>
      </c>
      <c r="R39" s="587">
        <f t="shared" si="36"/>
        <v>1</v>
      </c>
      <c r="S39" s="587">
        <f t="shared" si="37"/>
        <v>1</v>
      </c>
      <c r="T39" s="97">
        <f t="shared" si="38"/>
        <v>20</v>
      </c>
    </row>
    <row r="40" spans="1:20" ht="18" customHeight="1" x14ac:dyDescent="0.25">
      <c r="A40" s="594">
        <v>121</v>
      </c>
      <c r="B40" s="598">
        <v>1858</v>
      </c>
      <c r="C40" s="105" t="str">
        <f t="shared" si="21"/>
        <v xml:space="preserve"> Yellowquill School</v>
      </c>
      <c r="D40" s="600" t="str">
        <f t="shared" si="22"/>
        <v>Portage la Prairie</v>
      </c>
      <c r="E40" s="588">
        <f t="shared" si="23"/>
        <v>0</v>
      </c>
      <c r="F40" s="588">
        <f t="shared" si="24"/>
        <v>0</v>
      </c>
      <c r="G40" s="588">
        <f t="shared" si="25"/>
        <v>23</v>
      </c>
      <c r="H40" s="588">
        <f t="shared" si="26"/>
        <v>31</v>
      </c>
      <c r="I40" s="588">
        <f t="shared" si="27"/>
        <v>34</v>
      </c>
      <c r="J40" s="588">
        <f t="shared" si="28"/>
        <v>35</v>
      </c>
      <c r="K40" s="588">
        <f t="shared" si="29"/>
        <v>29</v>
      </c>
      <c r="L40" s="588">
        <f t="shared" si="30"/>
        <v>42</v>
      </c>
      <c r="M40" s="588">
        <f t="shared" si="31"/>
        <v>42</v>
      </c>
      <c r="N40" s="588">
        <f t="shared" si="32"/>
        <v>41</v>
      </c>
      <c r="O40" s="588">
        <f t="shared" si="33"/>
        <v>48</v>
      </c>
      <c r="P40" s="588">
        <f t="shared" si="34"/>
        <v>0</v>
      </c>
      <c r="Q40" s="588">
        <f t="shared" si="35"/>
        <v>0</v>
      </c>
      <c r="R40" s="588">
        <f t="shared" si="36"/>
        <v>0</v>
      </c>
      <c r="S40" s="588">
        <f t="shared" si="37"/>
        <v>0</v>
      </c>
      <c r="T40" s="98">
        <f t="shared" si="38"/>
        <v>325</v>
      </c>
    </row>
    <row r="41" spans="1:20" ht="18" customHeight="1" x14ac:dyDescent="0.25">
      <c r="A41" s="594"/>
      <c r="B41" s="604"/>
      <c r="C41" s="127" t="s">
        <v>261</v>
      </c>
      <c r="D41" s="127" t="str">
        <f>CONCATENATE(VLOOKUP(A40,DIVISIONS,19)," SCHOOLS")</f>
        <v>17 SCHOOLS</v>
      </c>
      <c r="E41" s="95">
        <f>SUM(E24:E40)</f>
        <v>0</v>
      </c>
      <c r="F41" s="95">
        <f t="shared" ref="F41:T41" si="45">SUM(F24:F40)</f>
        <v>0</v>
      </c>
      <c r="G41" s="95">
        <f t="shared" si="45"/>
        <v>232</v>
      </c>
      <c r="H41" s="95">
        <f t="shared" si="45"/>
        <v>240</v>
      </c>
      <c r="I41" s="95">
        <f t="shared" si="45"/>
        <v>248</v>
      </c>
      <c r="J41" s="95">
        <f t="shared" si="45"/>
        <v>264</v>
      </c>
      <c r="K41" s="95">
        <f t="shared" si="45"/>
        <v>250</v>
      </c>
      <c r="L41" s="95">
        <f t="shared" si="45"/>
        <v>283</v>
      </c>
      <c r="M41" s="95">
        <f t="shared" si="45"/>
        <v>260</v>
      </c>
      <c r="N41" s="95">
        <f t="shared" si="45"/>
        <v>286</v>
      </c>
      <c r="O41" s="95">
        <f t="shared" si="45"/>
        <v>278</v>
      </c>
      <c r="P41" s="95">
        <f t="shared" si="45"/>
        <v>267</v>
      </c>
      <c r="Q41" s="95">
        <f t="shared" si="45"/>
        <v>264</v>
      </c>
      <c r="R41" s="95">
        <f t="shared" si="45"/>
        <v>434</v>
      </c>
      <c r="S41" s="95">
        <f t="shared" si="45"/>
        <v>209</v>
      </c>
      <c r="T41" s="95">
        <f t="shared" si="45"/>
        <v>3515</v>
      </c>
    </row>
    <row r="42" spans="1:20" ht="14.95" customHeight="1" x14ac:dyDescent="0.25">
      <c r="A42" s="575"/>
      <c r="B42" s="576"/>
      <c r="C42" s="146" t="s">
        <v>276</v>
      </c>
      <c r="D42" s="575"/>
      <c r="E42" s="575"/>
      <c r="F42" s="575"/>
      <c r="G42" s="575"/>
      <c r="H42" s="575"/>
      <c r="I42" s="575"/>
      <c r="J42" s="575"/>
      <c r="K42" s="575"/>
      <c r="L42" s="575"/>
      <c r="M42" s="575"/>
      <c r="N42" s="575"/>
      <c r="O42" s="575"/>
      <c r="P42" s="575"/>
      <c r="Q42" s="575"/>
      <c r="R42" s="575"/>
      <c r="S42" s="575"/>
    </row>
    <row r="43" spans="1:20" ht="20.05" customHeight="1" x14ac:dyDescent="0.25">
      <c r="A43" s="575"/>
      <c r="B43" s="576"/>
      <c r="C43" s="575"/>
      <c r="D43" s="575"/>
      <c r="E43" s="575"/>
      <c r="F43" s="575"/>
      <c r="G43" s="575"/>
      <c r="H43" s="575"/>
      <c r="I43" s="575"/>
      <c r="J43" s="575"/>
      <c r="K43" s="575"/>
      <c r="L43" s="575"/>
      <c r="M43" s="575"/>
      <c r="N43" s="575"/>
      <c r="O43" s="575"/>
      <c r="P43" s="575"/>
      <c r="Q43" s="575"/>
      <c r="R43" s="575"/>
      <c r="S43" s="575"/>
    </row>
    <row r="44" spans="1:20" ht="20.05" customHeight="1" x14ac:dyDescent="0.25">
      <c r="A44" s="575"/>
      <c r="B44" s="576"/>
      <c r="C44" s="575"/>
      <c r="D44" s="575"/>
      <c r="E44" s="575"/>
      <c r="F44" s="575"/>
      <c r="G44" s="575"/>
      <c r="H44" s="575"/>
      <c r="I44" s="575"/>
      <c r="J44" s="575"/>
      <c r="K44" s="575"/>
      <c r="L44" s="575"/>
      <c r="M44" s="575"/>
      <c r="N44" s="575"/>
      <c r="O44" s="575"/>
      <c r="P44" s="575"/>
      <c r="Q44" s="575"/>
      <c r="R44" s="575"/>
      <c r="S44" s="575"/>
    </row>
    <row r="45" spans="1:20" ht="20.05" customHeight="1" x14ac:dyDescent="0.25">
      <c r="A45" s="575"/>
      <c r="B45" s="576"/>
      <c r="C45" s="575"/>
      <c r="D45" s="575"/>
      <c r="E45" s="575"/>
      <c r="F45" s="575"/>
      <c r="G45" s="575"/>
      <c r="H45" s="575"/>
      <c r="I45" s="575"/>
      <c r="J45" s="575"/>
      <c r="K45" s="575"/>
      <c r="L45" s="575"/>
      <c r="M45" s="575"/>
      <c r="N45" s="575"/>
      <c r="O45" s="575"/>
      <c r="P45" s="575"/>
      <c r="Q45" s="575"/>
      <c r="R45" s="575"/>
      <c r="S45" s="575"/>
    </row>
    <row r="46" spans="1:20" ht="20.05" customHeight="1" x14ac:dyDescent="0.25">
      <c r="A46" s="575"/>
      <c r="B46" s="576"/>
      <c r="C46" s="575"/>
      <c r="D46" s="575"/>
      <c r="E46" s="575"/>
      <c r="F46" s="575"/>
      <c r="G46" s="575"/>
      <c r="H46" s="575"/>
      <c r="I46" s="575"/>
      <c r="J46" s="575"/>
      <c r="K46" s="575"/>
      <c r="L46" s="575"/>
      <c r="M46" s="575"/>
      <c r="N46" s="575"/>
      <c r="O46" s="575"/>
      <c r="P46" s="575"/>
      <c r="Q46" s="575"/>
      <c r="R46" s="575"/>
      <c r="S46" s="575"/>
    </row>
    <row r="47" spans="1:20" ht="20.05" customHeight="1" x14ac:dyDescent="0.25">
      <c r="A47" s="575"/>
      <c r="B47" s="576"/>
      <c r="C47" s="575"/>
      <c r="D47" s="575"/>
      <c r="E47" s="575"/>
      <c r="F47" s="575"/>
      <c r="G47" s="575"/>
      <c r="H47" s="575"/>
      <c r="I47" s="575"/>
      <c r="J47" s="575"/>
      <c r="K47" s="575"/>
      <c r="L47" s="575"/>
      <c r="M47" s="575"/>
      <c r="N47" s="575"/>
      <c r="O47" s="575"/>
      <c r="P47" s="575"/>
      <c r="Q47" s="575"/>
      <c r="R47" s="575"/>
      <c r="S47" s="575"/>
    </row>
    <row r="48" spans="1:20" ht="20.05" customHeight="1" x14ac:dyDescent="0.25">
      <c r="A48" s="575"/>
      <c r="B48" s="576"/>
      <c r="C48" s="575"/>
      <c r="D48" s="575"/>
      <c r="E48" s="575"/>
      <c r="F48" s="575"/>
      <c r="G48" s="575"/>
      <c r="H48" s="575"/>
      <c r="I48" s="575"/>
      <c r="J48" s="575"/>
      <c r="K48" s="575"/>
      <c r="L48" s="575"/>
      <c r="M48" s="575"/>
      <c r="N48" s="575"/>
      <c r="O48" s="575"/>
      <c r="P48" s="575"/>
      <c r="Q48" s="575"/>
      <c r="R48" s="575"/>
      <c r="S48" s="575"/>
    </row>
    <row r="49" ht="20.05" customHeight="1" x14ac:dyDescent="0.25"/>
    <row r="50" ht="20.05" customHeight="1" x14ac:dyDescent="0.25"/>
    <row r="51" ht="20.05" customHeight="1" x14ac:dyDescent="0.25"/>
    <row r="52" ht="20.05" customHeight="1" x14ac:dyDescent="0.25"/>
    <row r="53" ht="20.05" customHeight="1" x14ac:dyDescent="0.25"/>
    <row r="54" ht="20.05" customHeight="1" x14ac:dyDescent="0.25"/>
    <row r="55" ht="20.05" customHeight="1" x14ac:dyDescent="0.25"/>
    <row r="56" ht="20.05" customHeight="1" x14ac:dyDescent="0.25"/>
    <row r="57" ht="20.05" customHeight="1" x14ac:dyDescent="0.25"/>
    <row r="58" ht="20.05" customHeight="1" x14ac:dyDescent="0.25"/>
    <row r="59" ht="20.05" customHeight="1" x14ac:dyDescent="0.25"/>
    <row r="60" ht="20.05" customHeight="1" x14ac:dyDescent="0.25"/>
    <row r="61" ht="20.05" customHeight="1" x14ac:dyDescent="0.25"/>
    <row r="62" ht="20.05" customHeight="1" x14ac:dyDescent="0.25"/>
    <row r="63" ht="20.05" customHeight="1" x14ac:dyDescent="0.25"/>
    <row r="64" ht="20.05" customHeight="1" x14ac:dyDescent="0.25"/>
    <row r="65" ht="20.05" customHeight="1" x14ac:dyDescent="0.25"/>
    <row r="66" ht="20.05" customHeight="1" x14ac:dyDescent="0.25"/>
    <row r="67" ht="20.05" customHeight="1" x14ac:dyDescent="0.25"/>
    <row r="68" ht="20.05" customHeight="1" x14ac:dyDescent="0.25"/>
    <row r="69" ht="20.05" customHeight="1" x14ac:dyDescent="0.25"/>
    <row r="70" ht="20.05" customHeight="1" x14ac:dyDescent="0.25"/>
    <row r="71" ht="20.05" customHeight="1" x14ac:dyDescent="0.25"/>
    <row r="72" ht="20.05" customHeight="1" x14ac:dyDescent="0.25"/>
    <row r="73" ht="20.05" customHeight="1" x14ac:dyDescent="0.25"/>
    <row r="74" ht="20.05" customHeight="1" x14ac:dyDescent="0.25"/>
    <row r="75" ht="20.05" customHeight="1" x14ac:dyDescent="0.25"/>
    <row r="76" ht="20.05" customHeight="1" x14ac:dyDescent="0.25"/>
    <row r="77" ht="20.05" customHeight="1" x14ac:dyDescent="0.25"/>
    <row r="78" ht="20.05" customHeight="1" x14ac:dyDescent="0.25"/>
    <row r="79" ht="20.05" customHeight="1" x14ac:dyDescent="0.25"/>
    <row r="80" ht="20.05" customHeight="1" x14ac:dyDescent="0.25"/>
    <row r="81" ht="20.05" customHeight="1" x14ac:dyDescent="0.25"/>
    <row r="82" ht="20.05" customHeight="1" x14ac:dyDescent="0.25"/>
    <row r="83" ht="20.05" customHeight="1" x14ac:dyDescent="0.25"/>
    <row r="84" ht="20.05" customHeight="1" x14ac:dyDescent="0.25"/>
    <row r="85" ht="20.05" customHeight="1" x14ac:dyDescent="0.25"/>
    <row r="86" ht="20.05" customHeight="1" x14ac:dyDescent="0.25"/>
    <row r="87" ht="20.05" customHeight="1" x14ac:dyDescent="0.25"/>
    <row r="88" ht="20.05" customHeight="1" x14ac:dyDescent="0.25"/>
    <row r="89" ht="20.05" customHeight="1" x14ac:dyDescent="0.25"/>
    <row r="90" ht="20.05" customHeight="1" x14ac:dyDescent="0.25"/>
    <row r="91" ht="20.05" customHeight="1" x14ac:dyDescent="0.25"/>
    <row r="92" ht="20.05" customHeight="1" x14ac:dyDescent="0.25"/>
    <row r="93" ht="20.05" customHeight="1" x14ac:dyDescent="0.25"/>
    <row r="94" ht="20.05" customHeight="1" x14ac:dyDescent="0.25"/>
    <row r="95" ht="20.05" customHeight="1" x14ac:dyDescent="0.25"/>
    <row r="96" ht="20.05" customHeight="1" x14ac:dyDescent="0.25"/>
    <row r="97" ht="20.05" customHeight="1" x14ac:dyDescent="0.25"/>
    <row r="98" ht="20.05" customHeight="1" x14ac:dyDescent="0.25"/>
    <row r="99" ht="20.05" customHeight="1" x14ac:dyDescent="0.25"/>
    <row r="100" ht="20.05" customHeight="1" x14ac:dyDescent="0.25"/>
    <row r="101" ht="20.05" customHeight="1" x14ac:dyDescent="0.25"/>
    <row r="102" ht="20.05" customHeight="1" x14ac:dyDescent="0.25"/>
    <row r="103" ht="20.05" customHeight="1" x14ac:dyDescent="0.25"/>
    <row r="104" ht="20.05" customHeight="1" x14ac:dyDescent="0.25"/>
    <row r="105" ht="20.05" customHeight="1" x14ac:dyDescent="0.25"/>
    <row r="106" ht="20.05" customHeight="1" x14ac:dyDescent="0.25"/>
    <row r="107" ht="20.05" customHeight="1" x14ac:dyDescent="0.25"/>
    <row r="108" ht="20.05" customHeight="1" x14ac:dyDescent="0.25"/>
    <row r="109" ht="20.05" customHeight="1" x14ac:dyDescent="0.25"/>
    <row r="110" ht="20.05" customHeight="1" x14ac:dyDescent="0.25"/>
    <row r="111" ht="20.05" customHeight="1" x14ac:dyDescent="0.25"/>
    <row r="112" ht="20.05" customHeight="1" x14ac:dyDescent="0.25"/>
    <row r="113" ht="20.05" customHeight="1" x14ac:dyDescent="0.25"/>
    <row r="114" ht="20.05" customHeight="1" x14ac:dyDescent="0.25"/>
    <row r="115" ht="20.05" customHeight="1" x14ac:dyDescent="0.25"/>
    <row r="116" ht="20.05" customHeight="1" x14ac:dyDescent="0.25"/>
    <row r="117" ht="20.05" customHeight="1" x14ac:dyDescent="0.25"/>
    <row r="118" ht="20.05" customHeight="1" x14ac:dyDescent="0.25"/>
    <row r="119" ht="20.05" customHeight="1" x14ac:dyDescent="0.25"/>
    <row r="120" ht="20.05" customHeight="1" x14ac:dyDescent="0.25"/>
    <row r="121" ht="20.05" customHeight="1" x14ac:dyDescent="0.25"/>
    <row r="122" ht="20.05" customHeight="1" x14ac:dyDescent="0.25"/>
    <row r="123" ht="20.05" customHeight="1" x14ac:dyDescent="0.25"/>
    <row r="124" ht="20.05" customHeight="1" x14ac:dyDescent="0.25"/>
    <row r="125" ht="20.05" customHeight="1" x14ac:dyDescent="0.25"/>
    <row r="126" ht="20.05" customHeight="1" x14ac:dyDescent="0.25"/>
    <row r="127" ht="20.05" customHeight="1" x14ac:dyDescent="0.25"/>
    <row r="128" ht="20.05" customHeight="1" x14ac:dyDescent="0.25"/>
    <row r="129" ht="20.05" customHeight="1" x14ac:dyDescent="0.25"/>
    <row r="130" ht="20.05" customHeight="1" x14ac:dyDescent="0.25"/>
    <row r="131" ht="20.05" customHeight="1" x14ac:dyDescent="0.25"/>
    <row r="132" ht="20.05" customHeight="1" x14ac:dyDescent="0.25"/>
    <row r="133" ht="20.05" customHeight="1" x14ac:dyDescent="0.25"/>
    <row r="134" ht="20.05" customHeight="1" x14ac:dyDescent="0.25"/>
    <row r="135" ht="20.05" customHeight="1" x14ac:dyDescent="0.25"/>
    <row r="136" ht="20.05" customHeight="1" x14ac:dyDescent="0.25"/>
    <row r="137" ht="20.05" customHeight="1" x14ac:dyDescent="0.25"/>
    <row r="138" ht="20.05" customHeight="1" x14ac:dyDescent="0.25"/>
    <row r="139" ht="20.05" customHeight="1" x14ac:dyDescent="0.25"/>
    <row r="140" ht="20.05" customHeight="1" x14ac:dyDescent="0.25"/>
    <row r="141" ht="20.05" customHeight="1" x14ac:dyDescent="0.25"/>
    <row r="142" ht="20.05" customHeight="1" x14ac:dyDescent="0.25"/>
    <row r="143" ht="20.05" customHeight="1" x14ac:dyDescent="0.25"/>
    <row r="144" ht="20.05" customHeight="1" x14ac:dyDescent="0.25"/>
    <row r="145" ht="20.05" customHeight="1" x14ac:dyDescent="0.25"/>
    <row r="146" ht="20.05" customHeight="1" x14ac:dyDescent="0.25"/>
    <row r="147" ht="20.05" customHeight="1" x14ac:dyDescent="0.25"/>
    <row r="148" ht="20.05" customHeight="1" x14ac:dyDescent="0.25"/>
    <row r="149" ht="20.05" customHeight="1" x14ac:dyDescent="0.25"/>
    <row r="150" ht="20.05" customHeight="1" x14ac:dyDescent="0.25"/>
    <row r="151" ht="20.05" customHeight="1" x14ac:dyDescent="0.25"/>
    <row r="152" ht="20.05" customHeight="1" x14ac:dyDescent="0.25"/>
    <row r="153" ht="20.05" customHeight="1" x14ac:dyDescent="0.25"/>
    <row r="154" ht="20.05" customHeight="1" x14ac:dyDescent="0.25"/>
    <row r="155" ht="20.05" customHeight="1" x14ac:dyDescent="0.25"/>
    <row r="156" ht="20.05" customHeight="1" x14ac:dyDescent="0.25"/>
    <row r="157" ht="20.05" customHeight="1" x14ac:dyDescent="0.25"/>
    <row r="158" ht="20.05" customHeight="1" x14ac:dyDescent="0.25"/>
    <row r="159" ht="20.05" customHeight="1" x14ac:dyDescent="0.25"/>
    <row r="160" ht="20.05" customHeight="1" x14ac:dyDescent="0.25"/>
    <row r="161" ht="20.05" customHeight="1" x14ac:dyDescent="0.25"/>
    <row r="162" ht="20.05" customHeight="1" x14ac:dyDescent="0.25"/>
    <row r="163" ht="20.05" customHeight="1" x14ac:dyDescent="0.25"/>
    <row r="164" ht="20.05" customHeight="1" x14ac:dyDescent="0.25"/>
    <row r="165" ht="20.05" customHeight="1" x14ac:dyDescent="0.25"/>
    <row r="166" ht="20.05" customHeight="1" x14ac:dyDescent="0.25"/>
    <row r="167" ht="20.05" customHeight="1" x14ac:dyDescent="0.25"/>
    <row r="168" ht="20.05" customHeight="1" x14ac:dyDescent="0.25"/>
    <row r="169" ht="20.05" customHeight="1" x14ac:dyDescent="0.25"/>
    <row r="170" ht="20.05" customHeight="1" x14ac:dyDescent="0.25"/>
    <row r="171" ht="20.05" customHeight="1" x14ac:dyDescent="0.25"/>
    <row r="172" ht="20.05" customHeight="1" x14ac:dyDescent="0.25"/>
    <row r="173" ht="20.05" customHeight="1" x14ac:dyDescent="0.25"/>
    <row r="174" ht="20.05" customHeight="1" x14ac:dyDescent="0.25"/>
    <row r="175" ht="20.05" customHeight="1" x14ac:dyDescent="0.25"/>
    <row r="176" ht="20.05" customHeight="1" x14ac:dyDescent="0.25"/>
    <row r="177" ht="20.05" customHeight="1" x14ac:dyDescent="0.25"/>
    <row r="178" ht="20.05" customHeight="1" x14ac:dyDescent="0.25"/>
    <row r="179" ht="20.05" customHeight="1" x14ac:dyDescent="0.25"/>
    <row r="180" ht="20.05" customHeight="1" x14ac:dyDescent="0.25"/>
    <row r="181" ht="20.05" customHeight="1" x14ac:dyDescent="0.25"/>
    <row r="182" ht="20.05" customHeight="1" x14ac:dyDescent="0.25"/>
    <row r="183" ht="20.05" customHeight="1" x14ac:dyDescent="0.25"/>
    <row r="184" ht="20.05" customHeight="1" x14ac:dyDescent="0.25"/>
    <row r="185" ht="20.05" customHeight="1" x14ac:dyDescent="0.25"/>
    <row r="186" ht="20.05" customHeight="1" x14ac:dyDescent="0.25"/>
    <row r="187" ht="20.05" customHeight="1" x14ac:dyDescent="0.25"/>
    <row r="188" ht="20.05" customHeight="1" x14ac:dyDescent="0.25"/>
    <row r="189" ht="20.05" customHeight="1" x14ac:dyDescent="0.25"/>
    <row r="190" ht="20.05" customHeight="1" x14ac:dyDescent="0.25"/>
    <row r="191" ht="20.05" customHeight="1" x14ac:dyDescent="0.25"/>
    <row r="192" ht="20.05" customHeight="1" x14ac:dyDescent="0.25"/>
    <row r="193" ht="20.05" customHeight="1" x14ac:dyDescent="0.25"/>
    <row r="194" ht="20.05" customHeight="1" x14ac:dyDescent="0.25"/>
    <row r="195" ht="20.05" customHeight="1" x14ac:dyDescent="0.25"/>
    <row r="196" ht="20.05" customHeight="1" x14ac:dyDescent="0.25"/>
    <row r="197" ht="20.05" customHeight="1" x14ac:dyDescent="0.25"/>
    <row r="198" ht="20.05" customHeight="1" x14ac:dyDescent="0.25"/>
    <row r="199" ht="20.05" customHeight="1" x14ac:dyDescent="0.25"/>
    <row r="200" ht="20.05" customHeight="1" x14ac:dyDescent="0.25"/>
    <row r="201" ht="20.05" customHeight="1" x14ac:dyDescent="0.25"/>
    <row r="202" ht="20.05" customHeight="1" x14ac:dyDescent="0.25"/>
    <row r="203" ht="20.05" customHeight="1" x14ac:dyDescent="0.25"/>
    <row r="204" ht="20.05" customHeight="1" x14ac:dyDescent="0.25"/>
    <row r="205" ht="20.05" customHeight="1" x14ac:dyDescent="0.25"/>
    <row r="206" ht="20.05" customHeight="1" x14ac:dyDescent="0.25"/>
    <row r="207" ht="20.05" customHeight="1" x14ac:dyDescent="0.25"/>
    <row r="208" ht="20.05" customHeight="1" x14ac:dyDescent="0.25"/>
    <row r="209" ht="20.05" customHeight="1" x14ac:dyDescent="0.25"/>
    <row r="210" ht="20.05" customHeight="1" x14ac:dyDescent="0.25"/>
    <row r="211" ht="20.05" customHeight="1" x14ac:dyDescent="0.25"/>
    <row r="212" ht="20.05" customHeight="1" x14ac:dyDescent="0.25"/>
    <row r="213" ht="20.05" customHeight="1" x14ac:dyDescent="0.25"/>
    <row r="214" ht="20.05" customHeight="1" x14ac:dyDescent="0.25"/>
    <row r="215" ht="20.05" customHeight="1" x14ac:dyDescent="0.25"/>
    <row r="216" ht="20.05" customHeight="1" x14ac:dyDescent="0.25"/>
    <row r="217" ht="20.05" customHeight="1" x14ac:dyDescent="0.25"/>
    <row r="218" ht="20.05" customHeight="1" x14ac:dyDescent="0.25"/>
    <row r="219" ht="20.05" customHeight="1" x14ac:dyDescent="0.25"/>
    <row r="220" ht="20.05" customHeight="1" x14ac:dyDescent="0.25"/>
    <row r="221" ht="20.05" customHeight="1" x14ac:dyDescent="0.25"/>
    <row r="222" ht="20.05" customHeight="1" x14ac:dyDescent="0.25"/>
    <row r="223" ht="20.05" customHeight="1" x14ac:dyDescent="0.25"/>
    <row r="224" ht="20.05" customHeight="1" x14ac:dyDescent="0.25"/>
    <row r="225" ht="20.05" customHeight="1" x14ac:dyDescent="0.25"/>
    <row r="226" ht="20.05" customHeight="1" x14ac:dyDescent="0.25"/>
    <row r="227" ht="20.05" customHeight="1" x14ac:dyDescent="0.25"/>
    <row r="228" ht="20.05" customHeight="1" x14ac:dyDescent="0.25"/>
    <row r="229" ht="20.05" customHeight="1" x14ac:dyDescent="0.25"/>
    <row r="230" ht="20.05" customHeight="1" x14ac:dyDescent="0.25"/>
    <row r="231" ht="20.05" customHeight="1" x14ac:dyDescent="0.25"/>
    <row r="232" ht="20.05" customHeight="1" x14ac:dyDescent="0.25"/>
    <row r="233" ht="20.05" customHeight="1" x14ac:dyDescent="0.25"/>
    <row r="234" ht="20.05" customHeight="1" x14ac:dyDescent="0.25"/>
    <row r="235" ht="20.05" customHeight="1" x14ac:dyDescent="0.25"/>
    <row r="236" ht="20.05" customHeight="1" x14ac:dyDescent="0.25"/>
    <row r="237" ht="20.05" customHeight="1" x14ac:dyDescent="0.25"/>
    <row r="238" ht="20.05" customHeight="1" x14ac:dyDescent="0.25"/>
    <row r="239" ht="20.05" customHeight="1" x14ac:dyDescent="0.25"/>
    <row r="240" ht="20.05" customHeight="1" x14ac:dyDescent="0.25"/>
    <row r="241" ht="20.05" customHeight="1" x14ac:dyDescent="0.25"/>
    <row r="242" ht="20.05" customHeight="1" x14ac:dyDescent="0.25"/>
    <row r="243" ht="20.05" customHeight="1" x14ac:dyDescent="0.25"/>
    <row r="244" ht="20.05" customHeight="1" x14ac:dyDescent="0.25"/>
    <row r="245" ht="20.05" customHeight="1" x14ac:dyDescent="0.25"/>
    <row r="246" ht="20.05" customHeight="1" x14ac:dyDescent="0.25"/>
    <row r="247" ht="20.05" customHeight="1" x14ac:dyDescent="0.25"/>
    <row r="248" ht="20.05" customHeight="1" x14ac:dyDescent="0.25"/>
    <row r="249" ht="20.05" customHeight="1" x14ac:dyDescent="0.25"/>
    <row r="250" ht="20.05" customHeight="1" x14ac:dyDescent="0.25"/>
    <row r="251" ht="20.05" customHeight="1" x14ac:dyDescent="0.25"/>
    <row r="252" ht="20.05" customHeight="1" x14ac:dyDescent="0.25"/>
    <row r="253" ht="20.05" customHeight="1" x14ac:dyDescent="0.25"/>
    <row r="254" ht="20.05" customHeight="1" x14ac:dyDescent="0.25"/>
    <row r="255" ht="20.05" customHeight="1" x14ac:dyDescent="0.25"/>
    <row r="256" ht="20.05" customHeight="1" x14ac:dyDescent="0.25"/>
    <row r="257" ht="20.05" customHeight="1" x14ac:dyDescent="0.25"/>
    <row r="258" ht="20.05" customHeight="1" x14ac:dyDescent="0.25"/>
    <row r="259" ht="20.05" customHeight="1" x14ac:dyDescent="0.25"/>
    <row r="260" ht="20.05" customHeight="1" x14ac:dyDescent="0.25"/>
    <row r="261" ht="20.05" customHeight="1" x14ac:dyDescent="0.25"/>
    <row r="262" ht="20.05" customHeight="1" x14ac:dyDescent="0.25"/>
    <row r="263" ht="20.05" customHeight="1" x14ac:dyDescent="0.25"/>
    <row r="264" ht="20.05" customHeight="1" x14ac:dyDescent="0.25"/>
    <row r="265" ht="20.05" customHeight="1" x14ac:dyDescent="0.25"/>
    <row r="266" ht="20.05" customHeight="1" x14ac:dyDescent="0.25"/>
    <row r="267" ht="20.05" customHeight="1" x14ac:dyDescent="0.25"/>
    <row r="268" ht="20.05" customHeight="1" x14ac:dyDescent="0.25"/>
    <row r="269" ht="20.05" customHeight="1" x14ac:dyDescent="0.25"/>
    <row r="270" ht="20.05" customHeight="1" x14ac:dyDescent="0.25"/>
    <row r="271" ht="20.05" customHeight="1" x14ac:dyDescent="0.25"/>
    <row r="272" ht="20.05" customHeight="1" x14ac:dyDescent="0.25"/>
    <row r="273" ht="20.05" customHeight="1" x14ac:dyDescent="0.25"/>
    <row r="274" ht="20.05" customHeight="1" x14ac:dyDescent="0.25"/>
    <row r="275" ht="20.05" customHeight="1" x14ac:dyDescent="0.25"/>
    <row r="276" ht="20.05" customHeight="1" x14ac:dyDescent="0.25"/>
    <row r="277" ht="20.05" customHeight="1" x14ac:dyDescent="0.25"/>
    <row r="278" ht="20.05" customHeight="1" x14ac:dyDescent="0.25"/>
    <row r="279" ht="20.05" customHeight="1" x14ac:dyDescent="0.25"/>
  </sheetData>
  <mergeCells count="4">
    <mergeCell ref="C4:T4"/>
    <mergeCell ref="C1:T1"/>
    <mergeCell ref="C2:T2"/>
    <mergeCell ref="C22:T2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Narrow,Regular"&amp;12- 20 -</oddFooter>
  </headerFooter>
  <colBreaks count="1" manualBreakCount="1">
    <brk id="2" min="2" max="836"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tabColor rgb="FFE2FBFE"/>
    <pageSetUpPr autoPageBreaks="0"/>
  </sheetPr>
  <dimension ref="A1:V29"/>
  <sheetViews>
    <sheetView showGridLines="0" showZeros="0" topLeftCell="C1" zoomScale="82" zoomScaleNormal="82" workbookViewId="0">
      <selection sqref="A1:B1"/>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195</v>
      </c>
      <c r="B4" s="604"/>
      <c r="C4" s="771" t="str">
        <f>CONCATENATE(" ",UPPER(VLOOKUP(A4,DIVISIONS,2))," SCHOOL DIVISION")</f>
        <v xml:space="preserve"> PRAIRIE ROSE SCHOOL DIVISION</v>
      </c>
      <c r="D4" s="772"/>
      <c r="E4" s="772"/>
      <c r="F4" s="772"/>
      <c r="G4" s="772"/>
      <c r="H4" s="772"/>
      <c r="I4" s="772"/>
      <c r="J4" s="772"/>
      <c r="K4" s="772"/>
      <c r="L4" s="772"/>
      <c r="M4" s="772"/>
      <c r="N4" s="772"/>
      <c r="O4" s="772"/>
      <c r="P4" s="772"/>
      <c r="Q4" s="772"/>
      <c r="R4" s="772"/>
      <c r="S4" s="772"/>
      <c r="T4" s="773"/>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20.05" customHeight="1" x14ac:dyDescent="0.25">
      <c r="A6" s="594">
        <v>195</v>
      </c>
      <c r="B6" s="598">
        <v>1871</v>
      </c>
      <c r="C6" s="84" t="str">
        <f t="shared" ref="C6:C25" si="0">VLOOKUP(B6,Schools,2)</f>
        <v xml:space="preserve"> Barrickman Colony School</v>
      </c>
      <c r="D6" s="600" t="str">
        <f t="shared" ref="D6:D27" si="1">IF(VLOOKUP($B6,TYPE,3)=5,CONCATENATE(VLOOKUP($B6,PublicAdd,6)," ¹"),VLOOKUP($B6,PublicAdd,6))</f>
        <v>Elie ¹</v>
      </c>
      <c r="E6" s="587">
        <f t="shared" ref="E6:E27" si="2">IF($B6="","",VLOOKUP($B6,Schools,22))</f>
        <v>0</v>
      </c>
      <c r="F6" s="587">
        <f t="shared" ref="F6:F27" si="3">IF($B6="","",VLOOKUP($B6,Schools,5))</f>
        <v>0</v>
      </c>
      <c r="G6" s="587">
        <f t="shared" ref="G6:G27" si="4">IF($B6="","",VLOOKUP($B6,Schools,6))</f>
        <v>5</v>
      </c>
      <c r="H6" s="587">
        <f t="shared" ref="H6:H27" si="5">IF($B6="","",VLOOKUP($B6,Schools,7))</f>
        <v>5</v>
      </c>
      <c r="I6" s="587">
        <f t="shared" ref="I6:I27" si="6">IF($B6="","",VLOOKUP($B6,Schools,8))</f>
        <v>5</v>
      </c>
      <c r="J6" s="587">
        <f t="shared" ref="J6:J27" si="7">IF($B6="","",VLOOKUP($B6,Schools,9))</f>
        <v>2</v>
      </c>
      <c r="K6" s="587">
        <f t="shared" ref="K6:K27" si="8">IF($B6="","",VLOOKUP($B6,Schools,10))</f>
        <v>6</v>
      </c>
      <c r="L6" s="587">
        <f t="shared" ref="L6:L27" si="9">IF($B6="","",VLOOKUP($B6,Schools,11))</f>
        <v>0</v>
      </c>
      <c r="M6" s="587">
        <f t="shared" ref="M6:M27" si="10">IF($B6="","",VLOOKUP($B6,Schools,12))</f>
        <v>4</v>
      </c>
      <c r="N6" s="587">
        <f t="shared" ref="N6:N27" si="11">IF($B6="","",VLOOKUP($B6,Schools,13))</f>
        <v>3</v>
      </c>
      <c r="O6" s="587">
        <f t="shared" ref="O6:O27" si="12">IF($B6="","",VLOOKUP($B6,Schools,14))</f>
        <v>2</v>
      </c>
      <c r="P6" s="587">
        <f t="shared" ref="P6:P27" si="13">IF($B6="","",VLOOKUP($B6,Schools,15))</f>
        <v>4</v>
      </c>
      <c r="Q6" s="587">
        <f t="shared" ref="Q6:Q27" si="14">IF($B6="","",VLOOKUP($B6,Schools,16))</f>
        <v>1</v>
      </c>
      <c r="R6" s="587">
        <f t="shared" ref="R6:R27" si="15">IF($B6="","",VLOOKUP($B6,Schools,17))</f>
        <v>1</v>
      </c>
      <c r="S6" s="587">
        <f t="shared" ref="S6:S27" si="16">IF($B6="","",VLOOKUP($B6,Schools,18))</f>
        <v>1</v>
      </c>
      <c r="T6" s="97">
        <f t="shared" ref="T6:T27" si="17">SUM(E6:S6)</f>
        <v>39</v>
      </c>
      <c r="U6" s="575"/>
      <c r="V6" s="575"/>
    </row>
    <row r="7" spans="1:22" ht="20.05" customHeight="1" x14ac:dyDescent="0.25">
      <c r="A7" s="594">
        <v>195</v>
      </c>
      <c r="B7" s="598">
        <v>2276</v>
      </c>
      <c r="C7" s="84" t="str">
        <f>VLOOKUP(B7,Schools,2)</f>
        <v xml:space="preserve"> Blooming Prairie Colony School</v>
      </c>
      <c r="D7" s="600" t="str">
        <f t="shared" si="1"/>
        <v>Elie ¹</v>
      </c>
      <c r="E7" s="587">
        <f t="shared" si="2"/>
        <v>0</v>
      </c>
      <c r="F7" s="587">
        <f t="shared" si="3"/>
        <v>0</v>
      </c>
      <c r="G7" s="587">
        <f t="shared" si="4"/>
        <v>2</v>
      </c>
      <c r="H7" s="587">
        <f t="shared" si="5"/>
        <v>5</v>
      </c>
      <c r="I7" s="587">
        <f t="shared" si="6"/>
        <v>8</v>
      </c>
      <c r="J7" s="587">
        <f t="shared" si="7"/>
        <v>3</v>
      </c>
      <c r="K7" s="587">
        <f t="shared" si="8"/>
        <v>6</v>
      </c>
      <c r="L7" s="587">
        <f t="shared" si="9"/>
        <v>4</v>
      </c>
      <c r="M7" s="587">
        <f t="shared" si="10"/>
        <v>1</v>
      </c>
      <c r="N7" s="587">
        <f t="shared" si="11"/>
        <v>4</v>
      </c>
      <c r="O7" s="587">
        <f t="shared" si="12"/>
        <v>2</v>
      </c>
      <c r="P7" s="587">
        <f t="shared" si="13"/>
        <v>4</v>
      </c>
      <c r="Q7" s="587">
        <f t="shared" si="14"/>
        <v>2</v>
      </c>
      <c r="R7" s="587">
        <f t="shared" si="15"/>
        <v>0</v>
      </c>
      <c r="S7" s="587">
        <f t="shared" si="16"/>
        <v>0</v>
      </c>
      <c r="T7" s="97">
        <f>SUM(E7:S7)</f>
        <v>41</v>
      </c>
      <c r="U7" s="575"/>
      <c r="V7" s="575"/>
    </row>
    <row r="8" spans="1:22" ht="20.05" customHeight="1" x14ac:dyDescent="0.25">
      <c r="A8" s="594">
        <v>195</v>
      </c>
      <c r="B8" s="598">
        <v>1422</v>
      </c>
      <c r="C8" s="84" t="str">
        <f t="shared" si="0"/>
        <v xml:space="preserve"> Bon Homme Colony School</v>
      </c>
      <c r="D8" s="600" t="str">
        <f t="shared" si="1"/>
        <v>Elie ¹</v>
      </c>
      <c r="E8" s="587">
        <f t="shared" si="2"/>
        <v>0</v>
      </c>
      <c r="F8" s="587">
        <f t="shared" si="3"/>
        <v>0</v>
      </c>
      <c r="G8" s="587">
        <f t="shared" si="4"/>
        <v>0</v>
      </c>
      <c r="H8" s="587">
        <f t="shared" si="5"/>
        <v>2</v>
      </c>
      <c r="I8" s="587">
        <f t="shared" si="6"/>
        <v>4</v>
      </c>
      <c r="J8" s="587">
        <f t="shared" si="7"/>
        <v>2</v>
      </c>
      <c r="K8" s="587">
        <f t="shared" si="8"/>
        <v>2</v>
      </c>
      <c r="L8" s="587">
        <f t="shared" si="9"/>
        <v>5</v>
      </c>
      <c r="M8" s="587">
        <f t="shared" si="10"/>
        <v>3</v>
      </c>
      <c r="N8" s="587">
        <f t="shared" si="11"/>
        <v>3</v>
      </c>
      <c r="O8" s="587">
        <f t="shared" si="12"/>
        <v>3</v>
      </c>
      <c r="P8" s="587">
        <f t="shared" si="13"/>
        <v>6</v>
      </c>
      <c r="Q8" s="587">
        <f t="shared" si="14"/>
        <v>0</v>
      </c>
      <c r="R8" s="587">
        <f t="shared" si="15"/>
        <v>0</v>
      </c>
      <c r="S8" s="587">
        <f t="shared" si="16"/>
        <v>0</v>
      </c>
      <c r="T8" s="97">
        <f t="shared" si="17"/>
        <v>30</v>
      </c>
      <c r="U8" s="575"/>
      <c r="V8" s="575"/>
    </row>
    <row r="9" spans="1:22" ht="20.05" customHeight="1" x14ac:dyDescent="0.25">
      <c r="A9" s="594">
        <v>195</v>
      </c>
      <c r="B9" s="598">
        <v>1230</v>
      </c>
      <c r="C9" s="84" t="str">
        <f t="shared" si="0"/>
        <v xml:space="preserve"> Boyne View School</v>
      </c>
      <c r="D9" s="600" t="str">
        <f t="shared" si="1"/>
        <v>Elie ¹</v>
      </c>
      <c r="E9" s="587">
        <f t="shared" si="2"/>
        <v>0</v>
      </c>
      <c r="F9" s="587">
        <f t="shared" si="3"/>
        <v>0</v>
      </c>
      <c r="G9" s="587">
        <f t="shared" si="4"/>
        <v>3</v>
      </c>
      <c r="H9" s="587">
        <f t="shared" si="5"/>
        <v>2</v>
      </c>
      <c r="I9" s="587">
        <f t="shared" si="6"/>
        <v>2</v>
      </c>
      <c r="J9" s="587">
        <f t="shared" si="7"/>
        <v>3</v>
      </c>
      <c r="K9" s="587">
        <f t="shared" si="8"/>
        <v>2</v>
      </c>
      <c r="L9" s="587">
        <f t="shared" si="9"/>
        <v>3</v>
      </c>
      <c r="M9" s="587">
        <f t="shared" si="10"/>
        <v>2</v>
      </c>
      <c r="N9" s="587">
        <f t="shared" si="11"/>
        <v>1</v>
      </c>
      <c r="O9" s="587">
        <f t="shared" si="12"/>
        <v>3</v>
      </c>
      <c r="P9" s="587">
        <f t="shared" si="13"/>
        <v>2</v>
      </c>
      <c r="Q9" s="587">
        <f t="shared" si="14"/>
        <v>0</v>
      </c>
      <c r="R9" s="587">
        <f t="shared" si="15"/>
        <v>0</v>
      </c>
      <c r="S9" s="587">
        <f t="shared" si="16"/>
        <v>0</v>
      </c>
      <c r="T9" s="97">
        <f t="shared" si="17"/>
        <v>23</v>
      </c>
      <c r="U9" s="575"/>
      <c r="V9" s="575"/>
    </row>
    <row r="10" spans="1:22" ht="20.05" customHeight="1" x14ac:dyDescent="0.25">
      <c r="A10" s="594">
        <v>195</v>
      </c>
      <c r="B10" s="598">
        <v>1800</v>
      </c>
      <c r="C10" s="84" t="str">
        <f t="shared" si="0"/>
        <v xml:space="preserve"> Carman Collegiate</v>
      </c>
      <c r="D10" s="600" t="str">
        <f t="shared" si="1"/>
        <v>Carman</v>
      </c>
      <c r="E10" s="587">
        <f t="shared" si="2"/>
        <v>0</v>
      </c>
      <c r="F10" s="587">
        <f t="shared" si="3"/>
        <v>0</v>
      </c>
      <c r="G10" s="587">
        <f t="shared" si="4"/>
        <v>0</v>
      </c>
      <c r="H10" s="587">
        <f t="shared" si="5"/>
        <v>0</v>
      </c>
      <c r="I10" s="587">
        <f t="shared" si="6"/>
        <v>0</v>
      </c>
      <c r="J10" s="587">
        <f t="shared" si="7"/>
        <v>0</v>
      </c>
      <c r="K10" s="587">
        <f t="shared" si="8"/>
        <v>0</v>
      </c>
      <c r="L10" s="587">
        <f t="shared" si="9"/>
        <v>0</v>
      </c>
      <c r="M10" s="587">
        <f t="shared" si="10"/>
        <v>62</v>
      </c>
      <c r="N10" s="587">
        <f t="shared" si="11"/>
        <v>62</v>
      </c>
      <c r="O10" s="587">
        <f t="shared" si="12"/>
        <v>59</v>
      </c>
      <c r="P10" s="587">
        <f t="shared" si="13"/>
        <v>62</v>
      </c>
      <c r="Q10" s="587">
        <f t="shared" si="14"/>
        <v>70</v>
      </c>
      <c r="R10" s="587">
        <f t="shared" si="15"/>
        <v>48</v>
      </c>
      <c r="S10" s="587">
        <f t="shared" si="16"/>
        <v>56</v>
      </c>
      <c r="T10" s="97">
        <f t="shared" si="17"/>
        <v>419</v>
      </c>
      <c r="U10" s="575"/>
      <c r="V10" s="575"/>
    </row>
    <row r="11" spans="1:22" ht="20.05" customHeight="1" x14ac:dyDescent="0.25">
      <c r="A11" s="594">
        <v>195</v>
      </c>
      <c r="B11" s="598">
        <v>1872</v>
      </c>
      <c r="C11" s="84" t="str">
        <f t="shared" si="0"/>
        <v xml:space="preserve"> Carman Elementary</v>
      </c>
      <c r="D11" s="600" t="str">
        <f t="shared" si="1"/>
        <v>Carman</v>
      </c>
      <c r="E11" s="587">
        <f t="shared" si="2"/>
        <v>0</v>
      </c>
      <c r="F11" s="587">
        <f t="shared" si="3"/>
        <v>0</v>
      </c>
      <c r="G11" s="587">
        <f t="shared" si="4"/>
        <v>57</v>
      </c>
      <c r="H11" s="587">
        <f t="shared" si="5"/>
        <v>39</v>
      </c>
      <c r="I11" s="587">
        <f t="shared" si="6"/>
        <v>41</v>
      </c>
      <c r="J11" s="587">
        <f t="shared" si="7"/>
        <v>48</v>
      </c>
      <c r="K11" s="587">
        <f t="shared" si="8"/>
        <v>57</v>
      </c>
      <c r="L11" s="587">
        <f t="shared" si="9"/>
        <v>49</v>
      </c>
      <c r="M11" s="587">
        <f t="shared" si="10"/>
        <v>0</v>
      </c>
      <c r="N11" s="587">
        <f t="shared" si="11"/>
        <v>0</v>
      </c>
      <c r="O11" s="587">
        <f t="shared" si="12"/>
        <v>0</v>
      </c>
      <c r="P11" s="587">
        <f t="shared" si="13"/>
        <v>0</v>
      </c>
      <c r="Q11" s="587">
        <f t="shared" si="14"/>
        <v>0</v>
      </c>
      <c r="R11" s="587">
        <f t="shared" si="15"/>
        <v>0</v>
      </c>
      <c r="S11" s="587">
        <f t="shared" si="16"/>
        <v>0</v>
      </c>
      <c r="T11" s="97">
        <f t="shared" si="17"/>
        <v>291</v>
      </c>
      <c r="U11" s="575"/>
      <c r="V11" s="575"/>
    </row>
    <row r="12" spans="1:22" ht="20.05" customHeight="1" x14ac:dyDescent="0.25">
      <c r="A12" s="594">
        <v>195</v>
      </c>
      <c r="B12" s="598">
        <v>2312</v>
      </c>
      <c r="C12" s="84" t="str">
        <f t="shared" ref="C12" si="18">VLOOKUP(B12,Schools,2)</f>
        <v xml:space="preserve"> Eagle Creek Colony School</v>
      </c>
      <c r="D12" s="600" t="str">
        <f t="shared" si="1"/>
        <v>Elie ¹</v>
      </c>
      <c r="E12" s="587">
        <f t="shared" si="2"/>
        <v>0</v>
      </c>
      <c r="F12" s="587">
        <f t="shared" si="3"/>
        <v>0</v>
      </c>
      <c r="G12" s="587">
        <f t="shared" si="4"/>
        <v>3</v>
      </c>
      <c r="H12" s="587">
        <f t="shared" si="5"/>
        <v>1</v>
      </c>
      <c r="I12" s="587">
        <f t="shared" si="6"/>
        <v>2</v>
      </c>
      <c r="J12" s="587">
        <f t="shared" si="7"/>
        <v>2</v>
      </c>
      <c r="K12" s="587">
        <f t="shared" si="8"/>
        <v>4</v>
      </c>
      <c r="L12" s="587">
        <f t="shared" si="9"/>
        <v>1</v>
      </c>
      <c r="M12" s="587">
        <f t="shared" si="10"/>
        <v>4</v>
      </c>
      <c r="N12" s="587">
        <f t="shared" si="11"/>
        <v>5</v>
      </c>
      <c r="O12" s="587">
        <f t="shared" si="12"/>
        <v>0</v>
      </c>
      <c r="P12" s="587">
        <f t="shared" si="13"/>
        <v>2</v>
      </c>
      <c r="Q12" s="587">
        <f t="shared" si="14"/>
        <v>0</v>
      </c>
      <c r="R12" s="587">
        <f t="shared" si="15"/>
        <v>0</v>
      </c>
      <c r="S12" s="587">
        <f t="shared" si="16"/>
        <v>0</v>
      </c>
      <c r="T12" s="97">
        <f t="shared" ref="T12" si="19">SUM(E12:S12)</f>
        <v>24</v>
      </c>
      <c r="U12" s="575"/>
      <c r="V12" s="575"/>
    </row>
    <row r="13" spans="1:22" ht="20.05" customHeight="1" x14ac:dyDescent="0.25">
      <c r="A13" s="594">
        <v>195</v>
      </c>
      <c r="B13" s="598">
        <v>1268</v>
      </c>
      <c r="C13" s="84" t="str">
        <f t="shared" si="0"/>
        <v xml:space="preserve"> École Saint-Eustache</v>
      </c>
      <c r="D13" s="600" t="str">
        <f t="shared" si="1"/>
        <v>St. Eustache</v>
      </c>
      <c r="E13" s="587">
        <f t="shared" si="2"/>
        <v>0</v>
      </c>
      <c r="F13" s="587">
        <f t="shared" si="3"/>
        <v>0</v>
      </c>
      <c r="G13" s="587">
        <f t="shared" si="4"/>
        <v>22</v>
      </c>
      <c r="H13" s="587">
        <f t="shared" si="5"/>
        <v>24</v>
      </c>
      <c r="I13" s="587">
        <f t="shared" si="6"/>
        <v>14</v>
      </c>
      <c r="J13" s="587">
        <f t="shared" si="7"/>
        <v>15</v>
      </c>
      <c r="K13" s="587">
        <f t="shared" si="8"/>
        <v>17</v>
      </c>
      <c r="L13" s="587">
        <f t="shared" si="9"/>
        <v>16</v>
      </c>
      <c r="M13" s="587">
        <f t="shared" si="10"/>
        <v>20</v>
      </c>
      <c r="N13" s="587">
        <f t="shared" si="11"/>
        <v>0</v>
      </c>
      <c r="O13" s="587">
        <f t="shared" si="12"/>
        <v>0</v>
      </c>
      <c r="P13" s="587">
        <f t="shared" si="13"/>
        <v>0</v>
      </c>
      <c r="Q13" s="587">
        <f t="shared" si="14"/>
        <v>0</v>
      </c>
      <c r="R13" s="587">
        <f t="shared" si="15"/>
        <v>0</v>
      </c>
      <c r="S13" s="587">
        <f t="shared" si="16"/>
        <v>0</v>
      </c>
      <c r="T13" s="97">
        <f t="shared" si="17"/>
        <v>128</v>
      </c>
      <c r="U13" s="575"/>
      <c r="V13" s="575"/>
    </row>
    <row r="14" spans="1:22" ht="20.05" customHeight="1" x14ac:dyDescent="0.25">
      <c r="A14" s="594">
        <v>195</v>
      </c>
      <c r="B14" s="598">
        <v>1289</v>
      </c>
      <c r="C14" s="84" t="str">
        <f t="shared" si="0"/>
        <v xml:space="preserve"> Elm Creek School</v>
      </c>
      <c r="D14" s="600" t="str">
        <f t="shared" si="1"/>
        <v>Elm Creek</v>
      </c>
      <c r="E14" s="587">
        <f t="shared" si="2"/>
        <v>0</v>
      </c>
      <c r="F14" s="587">
        <f t="shared" si="3"/>
        <v>0</v>
      </c>
      <c r="G14" s="587">
        <f t="shared" si="4"/>
        <v>9</v>
      </c>
      <c r="H14" s="587">
        <f t="shared" si="5"/>
        <v>11</v>
      </c>
      <c r="I14" s="587">
        <f t="shared" si="6"/>
        <v>14</v>
      </c>
      <c r="J14" s="587">
        <f t="shared" si="7"/>
        <v>18</v>
      </c>
      <c r="K14" s="587">
        <f t="shared" si="8"/>
        <v>19</v>
      </c>
      <c r="L14" s="587">
        <f t="shared" si="9"/>
        <v>14</v>
      </c>
      <c r="M14" s="587">
        <f t="shared" si="10"/>
        <v>27</v>
      </c>
      <c r="N14" s="587">
        <f t="shared" si="11"/>
        <v>17</v>
      </c>
      <c r="O14" s="587">
        <f t="shared" si="12"/>
        <v>28</v>
      </c>
      <c r="P14" s="587">
        <f t="shared" si="13"/>
        <v>17</v>
      </c>
      <c r="Q14" s="587">
        <f t="shared" si="14"/>
        <v>8</v>
      </c>
      <c r="R14" s="587">
        <f t="shared" si="15"/>
        <v>19</v>
      </c>
      <c r="S14" s="587">
        <f t="shared" si="16"/>
        <v>18</v>
      </c>
      <c r="T14" s="97">
        <f t="shared" si="17"/>
        <v>219</v>
      </c>
      <c r="U14" s="575"/>
      <c r="V14" s="575"/>
    </row>
    <row r="15" spans="1:22" ht="20.05" customHeight="1" x14ac:dyDescent="0.25">
      <c r="A15" s="594">
        <v>195</v>
      </c>
      <c r="B15" s="598">
        <v>1751</v>
      </c>
      <c r="C15" s="84" t="str">
        <f t="shared" si="0"/>
        <v xml:space="preserve"> Iberville Colony School</v>
      </c>
      <c r="D15" s="600" t="str">
        <f t="shared" si="1"/>
        <v>Elie ¹</v>
      </c>
      <c r="E15" s="587">
        <f t="shared" si="2"/>
        <v>0</v>
      </c>
      <c r="F15" s="587">
        <f t="shared" si="3"/>
        <v>0</v>
      </c>
      <c r="G15" s="587">
        <f t="shared" si="4"/>
        <v>2</v>
      </c>
      <c r="H15" s="587">
        <f t="shared" si="5"/>
        <v>1</v>
      </c>
      <c r="I15" s="587">
        <f t="shared" si="6"/>
        <v>5</v>
      </c>
      <c r="J15" s="587">
        <f t="shared" si="7"/>
        <v>1</v>
      </c>
      <c r="K15" s="587">
        <f t="shared" si="8"/>
        <v>3</v>
      </c>
      <c r="L15" s="587">
        <f t="shared" si="9"/>
        <v>0</v>
      </c>
      <c r="M15" s="587">
        <f t="shared" si="10"/>
        <v>2</v>
      </c>
      <c r="N15" s="587">
        <f t="shared" si="11"/>
        <v>0</v>
      </c>
      <c r="O15" s="587">
        <f t="shared" si="12"/>
        <v>2</v>
      </c>
      <c r="P15" s="587">
        <f t="shared" si="13"/>
        <v>1</v>
      </c>
      <c r="Q15" s="587">
        <f t="shared" si="14"/>
        <v>2</v>
      </c>
      <c r="R15" s="587">
        <f t="shared" si="15"/>
        <v>2</v>
      </c>
      <c r="S15" s="587">
        <f t="shared" si="16"/>
        <v>1</v>
      </c>
      <c r="T15" s="97">
        <f t="shared" si="17"/>
        <v>22</v>
      </c>
      <c r="U15" s="575"/>
      <c r="V15" s="575"/>
    </row>
    <row r="16" spans="1:22" ht="20.05" customHeight="1" x14ac:dyDescent="0.25">
      <c r="A16" s="594">
        <v>195</v>
      </c>
      <c r="B16" s="314">
        <v>1052</v>
      </c>
      <c r="C16" s="84" t="str">
        <f t="shared" si="0"/>
        <v xml:space="preserve"> James Valley Colony School</v>
      </c>
      <c r="D16" s="600" t="str">
        <f t="shared" si="1"/>
        <v>Elie ¹</v>
      </c>
      <c r="E16" s="587">
        <f t="shared" si="2"/>
        <v>0</v>
      </c>
      <c r="F16" s="587">
        <f t="shared" si="3"/>
        <v>0</v>
      </c>
      <c r="G16" s="587">
        <f t="shared" si="4"/>
        <v>3</v>
      </c>
      <c r="H16" s="587">
        <f t="shared" si="5"/>
        <v>1</v>
      </c>
      <c r="I16" s="587">
        <f t="shared" si="6"/>
        <v>6</v>
      </c>
      <c r="J16" s="587">
        <f t="shared" si="7"/>
        <v>3</v>
      </c>
      <c r="K16" s="587">
        <f t="shared" si="8"/>
        <v>4</v>
      </c>
      <c r="L16" s="587">
        <f t="shared" si="9"/>
        <v>3</v>
      </c>
      <c r="M16" s="587">
        <f t="shared" si="10"/>
        <v>0</v>
      </c>
      <c r="N16" s="587">
        <f t="shared" si="11"/>
        <v>5</v>
      </c>
      <c r="O16" s="587">
        <f t="shared" si="12"/>
        <v>4</v>
      </c>
      <c r="P16" s="587">
        <f t="shared" si="13"/>
        <v>4</v>
      </c>
      <c r="Q16" s="587">
        <f t="shared" si="14"/>
        <v>6</v>
      </c>
      <c r="R16" s="587">
        <f t="shared" si="15"/>
        <v>0</v>
      </c>
      <c r="S16" s="587">
        <f t="shared" si="16"/>
        <v>0</v>
      </c>
      <c r="T16" s="97">
        <f t="shared" si="17"/>
        <v>39</v>
      </c>
      <c r="U16" s="575"/>
      <c r="V16" s="575"/>
    </row>
    <row r="17" spans="1:20" ht="20.05" customHeight="1" x14ac:dyDescent="0.25">
      <c r="A17" s="594">
        <v>195</v>
      </c>
      <c r="B17" s="314">
        <v>1053</v>
      </c>
      <c r="C17" s="84" t="str">
        <f t="shared" si="0"/>
        <v xml:space="preserve"> Lakeside Colony School</v>
      </c>
      <c r="D17" s="600" t="str">
        <f t="shared" si="1"/>
        <v>Elie ¹</v>
      </c>
      <c r="E17" s="587">
        <f t="shared" si="2"/>
        <v>0</v>
      </c>
      <c r="F17" s="587">
        <f t="shared" si="3"/>
        <v>0</v>
      </c>
      <c r="G17" s="587">
        <f t="shared" si="4"/>
        <v>8</v>
      </c>
      <c r="H17" s="587">
        <f t="shared" si="5"/>
        <v>4</v>
      </c>
      <c r="I17" s="587">
        <f t="shared" si="6"/>
        <v>5</v>
      </c>
      <c r="J17" s="587">
        <f t="shared" si="7"/>
        <v>2</v>
      </c>
      <c r="K17" s="587">
        <f t="shared" si="8"/>
        <v>3</v>
      </c>
      <c r="L17" s="587">
        <f t="shared" si="9"/>
        <v>2</v>
      </c>
      <c r="M17" s="587">
        <f t="shared" si="10"/>
        <v>2</v>
      </c>
      <c r="N17" s="587">
        <f t="shared" si="11"/>
        <v>3</v>
      </c>
      <c r="O17" s="587">
        <f t="shared" si="12"/>
        <v>2</v>
      </c>
      <c r="P17" s="587">
        <f t="shared" si="13"/>
        <v>1</v>
      </c>
      <c r="Q17" s="587">
        <f t="shared" si="14"/>
        <v>4</v>
      </c>
      <c r="R17" s="587">
        <f t="shared" si="15"/>
        <v>1</v>
      </c>
      <c r="S17" s="587">
        <f t="shared" si="16"/>
        <v>1</v>
      </c>
      <c r="T17" s="97">
        <f t="shared" si="17"/>
        <v>38</v>
      </c>
    </row>
    <row r="18" spans="1:20" ht="20.05" customHeight="1" x14ac:dyDescent="0.25">
      <c r="A18" s="594">
        <v>195</v>
      </c>
      <c r="B18" s="598">
        <v>1290</v>
      </c>
      <c r="C18" s="84" t="str">
        <f t="shared" si="0"/>
        <v xml:space="preserve"> Maple Creek School</v>
      </c>
      <c r="D18" s="600" t="str">
        <f t="shared" si="1"/>
        <v>Elie ¹</v>
      </c>
      <c r="E18" s="587">
        <f t="shared" si="2"/>
        <v>0</v>
      </c>
      <c r="F18" s="587">
        <f t="shared" si="3"/>
        <v>0</v>
      </c>
      <c r="G18" s="587">
        <f t="shared" si="4"/>
        <v>2</v>
      </c>
      <c r="H18" s="587">
        <f t="shared" si="5"/>
        <v>4</v>
      </c>
      <c r="I18" s="587">
        <f t="shared" si="6"/>
        <v>5</v>
      </c>
      <c r="J18" s="587">
        <f t="shared" si="7"/>
        <v>8</v>
      </c>
      <c r="K18" s="587">
        <f t="shared" si="8"/>
        <v>2</v>
      </c>
      <c r="L18" s="587">
        <f t="shared" si="9"/>
        <v>5</v>
      </c>
      <c r="M18" s="587">
        <f t="shared" si="10"/>
        <v>5</v>
      </c>
      <c r="N18" s="587">
        <f t="shared" si="11"/>
        <v>6</v>
      </c>
      <c r="O18" s="587">
        <f t="shared" si="12"/>
        <v>4</v>
      </c>
      <c r="P18" s="587">
        <f t="shared" si="13"/>
        <v>2</v>
      </c>
      <c r="Q18" s="587">
        <f t="shared" si="14"/>
        <v>4</v>
      </c>
      <c r="R18" s="587">
        <f t="shared" si="15"/>
        <v>2</v>
      </c>
      <c r="S18" s="587">
        <f t="shared" si="16"/>
        <v>0</v>
      </c>
      <c r="T18" s="97">
        <f t="shared" si="17"/>
        <v>49</v>
      </c>
    </row>
    <row r="19" spans="1:20" ht="20.05" customHeight="1" x14ac:dyDescent="0.25">
      <c r="A19" s="594">
        <v>195</v>
      </c>
      <c r="B19" s="598">
        <v>1514</v>
      </c>
      <c r="C19" s="84" t="str">
        <f t="shared" si="0"/>
        <v xml:space="preserve"> Miami School</v>
      </c>
      <c r="D19" s="600" t="str">
        <f t="shared" si="1"/>
        <v>Miami</v>
      </c>
      <c r="E19" s="587">
        <f t="shared" si="2"/>
        <v>0</v>
      </c>
      <c r="F19" s="587">
        <f t="shared" si="3"/>
        <v>0</v>
      </c>
      <c r="G19" s="587">
        <f t="shared" si="4"/>
        <v>15</v>
      </c>
      <c r="H19" s="587">
        <f t="shared" si="5"/>
        <v>13</v>
      </c>
      <c r="I19" s="587">
        <f t="shared" si="6"/>
        <v>13</v>
      </c>
      <c r="J19" s="587">
        <f t="shared" si="7"/>
        <v>18</v>
      </c>
      <c r="K19" s="587">
        <f t="shared" si="8"/>
        <v>11</v>
      </c>
      <c r="L19" s="587">
        <f t="shared" si="9"/>
        <v>16</v>
      </c>
      <c r="M19" s="587">
        <f t="shared" si="10"/>
        <v>20</v>
      </c>
      <c r="N19" s="587">
        <f t="shared" si="11"/>
        <v>21</v>
      </c>
      <c r="O19" s="587">
        <f t="shared" si="12"/>
        <v>21</v>
      </c>
      <c r="P19" s="587">
        <f t="shared" si="13"/>
        <v>26</v>
      </c>
      <c r="Q19" s="587">
        <f t="shared" si="14"/>
        <v>24</v>
      </c>
      <c r="R19" s="587">
        <f t="shared" si="15"/>
        <v>15</v>
      </c>
      <c r="S19" s="587">
        <f t="shared" si="16"/>
        <v>29</v>
      </c>
      <c r="T19" s="97">
        <f t="shared" si="17"/>
        <v>242</v>
      </c>
    </row>
    <row r="20" spans="1:20" ht="20.05" customHeight="1" x14ac:dyDescent="0.25">
      <c r="A20" s="594">
        <v>195</v>
      </c>
      <c r="B20" s="598">
        <v>1581</v>
      </c>
      <c r="C20" s="84" t="str">
        <f t="shared" si="0"/>
        <v xml:space="preserve"> Roland Elementary</v>
      </c>
      <c r="D20" s="600" t="str">
        <f t="shared" si="1"/>
        <v>Roland</v>
      </c>
      <c r="E20" s="587">
        <f t="shared" si="2"/>
        <v>0</v>
      </c>
      <c r="F20" s="587">
        <f t="shared" si="3"/>
        <v>0</v>
      </c>
      <c r="G20" s="587">
        <f t="shared" si="4"/>
        <v>7</v>
      </c>
      <c r="H20" s="587">
        <f t="shared" si="5"/>
        <v>11</v>
      </c>
      <c r="I20" s="587">
        <f t="shared" si="6"/>
        <v>11</v>
      </c>
      <c r="J20" s="587">
        <f t="shared" si="7"/>
        <v>11</v>
      </c>
      <c r="K20" s="587">
        <f t="shared" si="8"/>
        <v>12</v>
      </c>
      <c r="L20" s="587">
        <f t="shared" si="9"/>
        <v>11</v>
      </c>
      <c r="M20" s="587">
        <f t="shared" si="10"/>
        <v>5</v>
      </c>
      <c r="N20" s="587">
        <f t="shared" si="11"/>
        <v>0</v>
      </c>
      <c r="O20" s="587">
        <f t="shared" si="12"/>
        <v>0</v>
      </c>
      <c r="P20" s="587">
        <f t="shared" si="13"/>
        <v>0</v>
      </c>
      <c r="Q20" s="587">
        <f t="shared" si="14"/>
        <v>0</v>
      </c>
      <c r="R20" s="587">
        <f t="shared" si="15"/>
        <v>0</v>
      </c>
      <c r="S20" s="587">
        <f t="shared" si="16"/>
        <v>0</v>
      </c>
      <c r="T20" s="97">
        <f t="shared" si="17"/>
        <v>68</v>
      </c>
    </row>
    <row r="21" spans="1:20" ht="20.05" customHeight="1" x14ac:dyDescent="0.25">
      <c r="A21" s="594">
        <v>195</v>
      </c>
      <c r="B21" s="598">
        <v>2033</v>
      </c>
      <c r="C21" s="84" t="str">
        <f t="shared" si="0"/>
        <v xml:space="preserve"> Rosebank Colony School</v>
      </c>
      <c r="D21" s="600" t="str">
        <f t="shared" si="1"/>
        <v>Elie ¹</v>
      </c>
      <c r="E21" s="587">
        <f t="shared" si="2"/>
        <v>0</v>
      </c>
      <c r="F21" s="587">
        <f t="shared" si="3"/>
        <v>0</v>
      </c>
      <c r="G21" s="587">
        <f t="shared" si="4"/>
        <v>2</v>
      </c>
      <c r="H21" s="587">
        <f t="shared" si="5"/>
        <v>2</v>
      </c>
      <c r="I21" s="587">
        <f t="shared" si="6"/>
        <v>2</v>
      </c>
      <c r="J21" s="587">
        <f t="shared" si="7"/>
        <v>4</v>
      </c>
      <c r="K21" s="587">
        <f t="shared" si="8"/>
        <v>1</v>
      </c>
      <c r="L21" s="587">
        <f t="shared" si="9"/>
        <v>2</v>
      </c>
      <c r="M21" s="587">
        <f t="shared" si="10"/>
        <v>0</v>
      </c>
      <c r="N21" s="587">
        <f t="shared" si="11"/>
        <v>2</v>
      </c>
      <c r="O21" s="587">
        <f t="shared" si="12"/>
        <v>0</v>
      </c>
      <c r="P21" s="587">
        <f t="shared" si="13"/>
        <v>4</v>
      </c>
      <c r="Q21" s="587">
        <f t="shared" si="14"/>
        <v>0</v>
      </c>
      <c r="R21" s="587">
        <f t="shared" si="15"/>
        <v>0</v>
      </c>
      <c r="S21" s="587">
        <f t="shared" si="16"/>
        <v>0</v>
      </c>
      <c r="T21" s="97">
        <f t="shared" si="17"/>
        <v>19</v>
      </c>
    </row>
    <row r="22" spans="1:20" ht="20.05" customHeight="1" x14ac:dyDescent="0.25">
      <c r="A22" s="594">
        <v>195</v>
      </c>
      <c r="B22" s="598">
        <v>1722</v>
      </c>
      <c r="C22" s="84" t="str">
        <f t="shared" si="0"/>
        <v xml:space="preserve"> Rosedale Colony School</v>
      </c>
      <c r="D22" s="600" t="str">
        <f t="shared" si="1"/>
        <v>Elie ¹</v>
      </c>
      <c r="E22" s="587">
        <f t="shared" si="2"/>
        <v>0</v>
      </c>
      <c r="F22" s="587">
        <f t="shared" si="3"/>
        <v>0</v>
      </c>
      <c r="G22" s="587">
        <f t="shared" si="4"/>
        <v>1</v>
      </c>
      <c r="H22" s="587">
        <f t="shared" si="5"/>
        <v>2</v>
      </c>
      <c r="I22" s="587">
        <f t="shared" si="6"/>
        <v>4</v>
      </c>
      <c r="J22" s="587">
        <f t="shared" si="7"/>
        <v>3</v>
      </c>
      <c r="K22" s="587">
        <f t="shared" si="8"/>
        <v>4</v>
      </c>
      <c r="L22" s="587">
        <f t="shared" si="9"/>
        <v>3</v>
      </c>
      <c r="M22" s="587">
        <f t="shared" si="10"/>
        <v>4</v>
      </c>
      <c r="N22" s="587">
        <f t="shared" si="11"/>
        <v>3</v>
      </c>
      <c r="O22" s="587">
        <f t="shared" si="12"/>
        <v>2</v>
      </c>
      <c r="P22" s="587">
        <f t="shared" si="13"/>
        <v>0</v>
      </c>
      <c r="Q22" s="587">
        <f t="shared" si="14"/>
        <v>0</v>
      </c>
      <c r="R22" s="587">
        <f t="shared" si="15"/>
        <v>2</v>
      </c>
      <c r="S22" s="587">
        <f t="shared" si="16"/>
        <v>0</v>
      </c>
      <c r="T22" s="97">
        <f t="shared" si="17"/>
        <v>28</v>
      </c>
    </row>
    <row r="23" spans="1:20" ht="20.05" customHeight="1" x14ac:dyDescent="0.25">
      <c r="A23" s="594">
        <v>195</v>
      </c>
      <c r="B23" s="598">
        <v>2071</v>
      </c>
      <c r="C23" s="84" t="str">
        <f t="shared" si="0"/>
        <v xml:space="preserve"> Sky View School</v>
      </c>
      <c r="D23" s="600" t="str">
        <f t="shared" si="1"/>
        <v>Elie ¹</v>
      </c>
      <c r="E23" s="587">
        <f t="shared" si="2"/>
        <v>0</v>
      </c>
      <c r="F23" s="587">
        <f t="shared" si="3"/>
        <v>0</v>
      </c>
      <c r="G23" s="587">
        <f t="shared" si="4"/>
        <v>0</v>
      </c>
      <c r="H23" s="587">
        <f t="shared" si="5"/>
        <v>1</v>
      </c>
      <c r="I23" s="587">
        <f t="shared" si="6"/>
        <v>1</v>
      </c>
      <c r="J23" s="587">
        <f t="shared" si="7"/>
        <v>0</v>
      </c>
      <c r="K23" s="587">
        <f t="shared" si="8"/>
        <v>2</v>
      </c>
      <c r="L23" s="587">
        <f t="shared" si="9"/>
        <v>2</v>
      </c>
      <c r="M23" s="587">
        <f t="shared" si="10"/>
        <v>1</v>
      </c>
      <c r="N23" s="587">
        <f t="shared" si="11"/>
        <v>1</v>
      </c>
      <c r="O23" s="587">
        <f t="shared" si="12"/>
        <v>2</v>
      </c>
      <c r="P23" s="587">
        <f t="shared" si="13"/>
        <v>0</v>
      </c>
      <c r="Q23" s="587">
        <f t="shared" si="14"/>
        <v>1</v>
      </c>
      <c r="R23" s="587">
        <f t="shared" si="15"/>
        <v>1</v>
      </c>
      <c r="S23" s="587">
        <f t="shared" si="16"/>
        <v>0</v>
      </c>
      <c r="T23" s="97">
        <f t="shared" si="17"/>
        <v>12</v>
      </c>
    </row>
    <row r="24" spans="1:20" ht="20.05" customHeight="1" x14ac:dyDescent="0.25">
      <c r="A24" s="594">
        <v>195</v>
      </c>
      <c r="B24" s="314">
        <v>1054</v>
      </c>
      <c r="C24" s="84" t="str">
        <f t="shared" si="0"/>
        <v xml:space="preserve"> St. Francois Xavier Community School</v>
      </c>
      <c r="D24" s="600" t="str">
        <f t="shared" si="1"/>
        <v>St. Francois Xavier</v>
      </c>
      <c r="E24" s="587">
        <f t="shared" si="2"/>
        <v>0</v>
      </c>
      <c r="F24" s="587">
        <f t="shared" si="3"/>
        <v>0</v>
      </c>
      <c r="G24" s="587">
        <f t="shared" si="4"/>
        <v>16</v>
      </c>
      <c r="H24" s="587">
        <f t="shared" si="5"/>
        <v>18</v>
      </c>
      <c r="I24" s="587">
        <f t="shared" si="6"/>
        <v>24</v>
      </c>
      <c r="J24" s="587">
        <f t="shared" si="7"/>
        <v>22</v>
      </c>
      <c r="K24" s="587">
        <f t="shared" si="8"/>
        <v>27</v>
      </c>
      <c r="L24" s="587">
        <f t="shared" si="9"/>
        <v>23</v>
      </c>
      <c r="M24" s="587">
        <f t="shared" si="10"/>
        <v>31</v>
      </c>
      <c r="N24" s="587">
        <f t="shared" si="11"/>
        <v>0</v>
      </c>
      <c r="O24" s="587">
        <f t="shared" si="12"/>
        <v>0</v>
      </c>
      <c r="P24" s="587">
        <f t="shared" si="13"/>
        <v>0</v>
      </c>
      <c r="Q24" s="587">
        <f t="shared" si="14"/>
        <v>0</v>
      </c>
      <c r="R24" s="587">
        <f t="shared" si="15"/>
        <v>0</v>
      </c>
      <c r="S24" s="587">
        <f t="shared" si="16"/>
        <v>0</v>
      </c>
      <c r="T24" s="97">
        <f t="shared" si="17"/>
        <v>161</v>
      </c>
    </row>
    <row r="25" spans="1:20" ht="20.05" customHeight="1" x14ac:dyDescent="0.25">
      <c r="A25" s="594">
        <v>195</v>
      </c>
      <c r="B25" s="598">
        <v>1558</v>
      </c>
      <c r="C25" s="84" t="str">
        <f t="shared" si="0"/>
        <v xml:space="preserve"> St. Laurent School</v>
      </c>
      <c r="D25" s="600" t="str">
        <f t="shared" si="1"/>
        <v>St. Laurent</v>
      </c>
      <c r="E25" s="587">
        <f t="shared" si="2"/>
        <v>0</v>
      </c>
      <c r="F25" s="587">
        <f t="shared" si="3"/>
        <v>0</v>
      </c>
      <c r="G25" s="587">
        <f t="shared" si="4"/>
        <v>7</v>
      </c>
      <c r="H25" s="587">
        <f t="shared" si="5"/>
        <v>9</v>
      </c>
      <c r="I25" s="587">
        <f t="shared" si="6"/>
        <v>6</v>
      </c>
      <c r="J25" s="587">
        <f t="shared" si="7"/>
        <v>7</v>
      </c>
      <c r="K25" s="587">
        <f t="shared" si="8"/>
        <v>14</v>
      </c>
      <c r="L25" s="587">
        <f t="shared" si="9"/>
        <v>11</v>
      </c>
      <c r="M25" s="587">
        <f t="shared" si="10"/>
        <v>11</v>
      </c>
      <c r="N25" s="587">
        <f t="shared" si="11"/>
        <v>24</v>
      </c>
      <c r="O25" s="587">
        <f t="shared" si="12"/>
        <v>15</v>
      </c>
      <c r="P25" s="587">
        <f t="shared" si="13"/>
        <v>24</v>
      </c>
      <c r="Q25" s="587">
        <f t="shared" si="14"/>
        <v>16</v>
      </c>
      <c r="R25" s="587">
        <f t="shared" si="15"/>
        <v>8</v>
      </c>
      <c r="S25" s="587">
        <f t="shared" si="16"/>
        <v>15</v>
      </c>
      <c r="T25" s="97">
        <f t="shared" si="17"/>
        <v>167</v>
      </c>
    </row>
    <row r="26" spans="1:20" ht="20.05" customHeight="1" x14ac:dyDescent="0.25">
      <c r="A26" s="594">
        <v>195</v>
      </c>
      <c r="B26" s="598">
        <v>1070</v>
      </c>
      <c r="C26" s="84" t="str">
        <f>VLOOKUP(B26,Schools,2)</f>
        <v xml:space="preserve"> St. Paul's Collegiate</v>
      </c>
      <c r="D26" s="600" t="str">
        <f t="shared" si="1"/>
        <v>Elie</v>
      </c>
      <c r="E26" s="587">
        <f t="shared" si="2"/>
        <v>0</v>
      </c>
      <c r="F26" s="587">
        <f t="shared" si="3"/>
        <v>0</v>
      </c>
      <c r="G26" s="587">
        <f t="shared" si="4"/>
        <v>0</v>
      </c>
      <c r="H26" s="587">
        <f t="shared" si="5"/>
        <v>0</v>
      </c>
      <c r="I26" s="587">
        <f t="shared" si="6"/>
        <v>0</v>
      </c>
      <c r="J26" s="587">
        <f t="shared" si="7"/>
        <v>0</v>
      </c>
      <c r="K26" s="587">
        <f t="shared" si="8"/>
        <v>0</v>
      </c>
      <c r="L26" s="587">
        <f t="shared" si="9"/>
        <v>0</v>
      </c>
      <c r="M26" s="587">
        <f t="shared" si="10"/>
        <v>0</v>
      </c>
      <c r="N26" s="587">
        <f t="shared" si="11"/>
        <v>50</v>
      </c>
      <c r="O26" s="587">
        <f t="shared" si="12"/>
        <v>46</v>
      </c>
      <c r="P26" s="587">
        <f t="shared" si="13"/>
        <v>32</v>
      </c>
      <c r="Q26" s="587">
        <f t="shared" si="14"/>
        <v>36</v>
      </c>
      <c r="R26" s="587">
        <f t="shared" si="15"/>
        <v>39</v>
      </c>
      <c r="S26" s="587">
        <f t="shared" si="16"/>
        <v>25</v>
      </c>
      <c r="T26" s="97">
        <f t="shared" si="17"/>
        <v>228</v>
      </c>
    </row>
    <row r="27" spans="1:20" ht="20.05" customHeight="1" x14ac:dyDescent="0.25">
      <c r="A27" s="594">
        <v>195</v>
      </c>
      <c r="B27" s="598">
        <v>1443</v>
      </c>
      <c r="C27" s="105" t="str">
        <f>VLOOKUP(B27,Schools,2)</f>
        <v xml:space="preserve"> Waldheim Elementary</v>
      </c>
      <c r="D27" s="600" t="str">
        <f t="shared" si="1"/>
        <v>Elie ¹</v>
      </c>
      <c r="E27" s="588">
        <f t="shared" si="2"/>
        <v>0</v>
      </c>
      <c r="F27" s="588">
        <f t="shared" si="3"/>
        <v>0</v>
      </c>
      <c r="G27" s="588">
        <f t="shared" si="4"/>
        <v>2</v>
      </c>
      <c r="H27" s="588">
        <f t="shared" si="5"/>
        <v>2</v>
      </c>
      <c r="I27" s="588">
        <f t="shared" si="6"/>
        <v>1</v>
      </c>
      <c r="J27" s="588">
        <f t="shared" si="7"/>
        <v>2</v>
      </c>
      <c r="K27" s="588">
        <f t="shared" si="8"/>
        <v>1</v>
      </c>
      <c r="L27" s="588">
        <f t="shared" si="9"/>
        <v>2</v>
      </c>
      <c r="M27" s="588">
        <f t="shared" si="10"/>
        <v>0</v>
      </c>
      <c r="N27" s="588">
        <f t="shared" si="11"/>
        <v>0</v>
      </c>
      <c r="O27" s="588">
        <f t="shared" si="12"/>
        <v>2</v>
      </c>
      <c r="P27" s="588">
        <f t="shared" si="13"/>
        <v>2</v>
      </c>
      <c r="Q27" s="588">
        <f t="shared" si="14"/>
        <v>0</v>
      </c>
      <c r="R27" s="588">
        <f t="shared" si="15"/>
        <v>1</v>
      </c>
      <c r="S27" s="588">
        <f t="shared" si="16"/>
        <v>0</v>
      </c>
      <c r="T27" s="98">
        <f t="shared" si="17"/>
        <v>15</v>
      </c>
    </row>
    <row r="28" spans="1:20" ht="20.05" customHeight="1" x14ac:dyDescent="0.25">
      <c r="A28" s="594"/>
      <c r="B28" s="604"/>
      <c r="C28" s="127" t="s">
        <v>261</v>
      </c>
      <c r="D28" s="127" t="str">
        <f>CONCATENATE(VLOOKUP(A27,DIVISIONS,19)," SCHOOLS")</f>
        <v>22 SCHOOLS</v>
      </c>
      <c r="E28" s="95">
        <f t="shared" ref="E28:T28" si="20">SUM(E6:E27)</f>
        <v>0</v>
      </c>
      <c r="F28" s="95">
        <f t="shared" si="20"/>
        <v>0</v>
      </c>
      <c r="G28" s="95">
        <f t="shared" si="20"/>
        <v>166</v>
      </c>
      <c r="H28" s="95">
        <f t="shared" si="20"/>
        <v>157</v>
      </c>
      <c r="I28" s="95">
        <f t="shared" si="20"/>
        <v>173</v>
      </c>
      <c r="J28" s="95">
        <f t="shared" si="20"/>
        <v>174</v>
      </c>
      <c r="K28" s="95">
        <f t="shared" si="20"/>
        <v>197</v>
      </c>
      <c r="L28" s="95">
        <f t="shared" si="20"/>
        <v>172</v>
      </c>
      <c r="M28" s="95">
        <f t="shared" si="20"/>
        <v>204</v>
      </c>
      <c r="N28" s="95">
        <f t="shared" si="20"/>
        <v>210</v>
      </c>
      <c r="O28" s="95">
        <f t="shared" si="20"/>
        <v>197</v>
      </c>
      <c r="P28" s="95">
        <f t="shared" si="20"/>
        <v>193</v>
      </c>
      <c r="Q28" s="95">
        <f t="shared" si="20"/>
        <v>174</v>
      </c>
      <c r="R28" s="95">
        <f t="shared" si="20"/>
        <v>139</v>
      </c>
      <c r="S28" s="95">
        <f t="shared" si="20"/>
        <v>146</v>
      </c>
      <c r="T28" s="95">
        <f t="shared" si="20"/>
        <v>2302</v>
      </c>
    </row>
    <row r="29" spans="1:20" ht="19.05" customHeight="1" x14ac:dyDescent="0.25">
      <c r="A29" s="594"/>
      <c r="B29" s="604"/>
      <c r="C29" s="146" t="s">
        <v>276</v>
      </c>
      <c r="D29" s="23"/>
      <c r="E29" s="110"/>
      <c r="F29" s="110"/>
      <c r="G29" s="110"/>
      <c r="H29" s="110"/>
      <c r="I29" s="110"/>
      <c r="J29" s="110"/>
      <c r="K29" s="110"/>
      <c r="L29" s="110"/>
      <c r="M29" s="110"/>
      <c r="N29" s="110"/>
      <c r="O29" s="110"/>
      <c r="P29" s="110"/>
      <c r="Q29" s="110"/>
      <c r="R29" s="110"/>
      <c r="S29" s="110"/>
      <c r="T29" s="110"/>
    </row>
  </sheetData>
  <mergeCells count="3">
    <mergeCell ref="C1:T1"/>
    <mergeCell ref="C2:T2"/>
    <mergeCell ref="C4:T4"/>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Narrow,Regular"&amp;12- 21 -</oddFooter>
  </headerFooter>
  <colBreaks count="1" manualBreakCount="1">
    <brk id="2" min="2" max="836"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tabColor rgb="FFE2FBFE"/>
    <pageSetUpPr autoPageBreaks="0"/>
  </sheetPr>
  <dimension ref="A1:V36"/>
  <sheetViews>
    <sheetView showGridLines="0" showZeros="0" topLeftCell="C1" zoomScale="82" zoomScaleNormal="82" workbookViewId="0">
      <selection sqref="A1:B1"/>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193</v>
      </c>
      <c r="B4" s="604"/>
      <c r="C4" s="771" t="str">
        <f>CONCATENATE(" ",UPPER(VLOOKUP(A4,DIVISIONS,2))," SCHOOL DIVISION")</f>
        <v xml:space="preserve"> PRAIRIE SPIRIT SCHOOL DIVISION</v>
      </c>
      <c r="D4" s="772"/>
      <c r="E4" s="772"/>
      <c r="F4" s="772"/>
      <c r="G4" s="772"/>
      <c r="H4" s="772"/>
      <c r="I4" s="772"/>
      <c r="J4" s="772"/>
      <c r="K4" s="772"/>
      <c r="L4" s="772"/>
      <c r="M4" s="772"/>
      <c r="N4" s="772"/>
      <c r="O4" s="772"/>
      <c r="P4" s="772"/>
      <c r="Q4" s="772"/>
      <c r="R4" s="772"/>
      <c r="S4" s="772"/>
      <c r="T4" s="773"/>
      <c r="U4" s="575"/>
      <c r="V4" s="575"/>
    </row>
    <row r="5" spans="1:22" ht="19.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19.05" customHeight="1" x14ac:dyDescent="0.25">
      <c r="A6" s="594">
        <v>193</v>
      </c>
      <c r="B6" s="598">
        <v>1439</v>
      </c>
      <c r="C6" s="84" t="str">
        <f t="shared" ref="C6:C34" si="0">VLOOKUP(B6,Schools,2)</f>
        <v xml:space="preserve"> Baldur School</v>
      </c>
      <c r="D6" s="600" t="str">
        <f t="shared" ref="D6:D34" si="1">IF(VLOOKUP($B6,TYPE,3)=5,CONCATENATE(VLOOKUP($B6,PublicAdd,6)," ¹"),VLOOKUP($B6,PublicAdd,6))</f>
        <v>Baldur</v>
      </c>
      <c r="E6" s="587">
        <f t="shared" ref="E6:E34" si="2">IF($B6="","",VLOOKUP($B6,Schools,22))</f>
        <v>0</v>
      </c>
      <c r="F6" s="587">
        <f t="shared" ref="F6:F34" si="3">IF($B6="","",VLOOKUP($B6,Schools,5))</f>
        <v>0</v>
      </c>
      <c r="G6" s="587">
        <f t="shared" ref="G6:G34" si="4">IF($B6="","",VLOOKUP($B6,Schools,6))</f>
        <v>9</v>
      </c>
      <c r="H6" s="587">
        <f t="shared" ref="H6:H34" si="5">IF($B6="","",VLOOKUP($B6,Schools,7))</f>
        <v>5</v>
      </c>
      <c r="I6" s="587">
        <f t="shared" ref="I6:I34" si="6">IF($B6="","",VLOOKUP($B6,Schools,8))</f>
        <v>5</v>
      </c>
      <c r="J6" s="587">
        <f t="shared" ref="J6:J34" si="7">IF($B6="","",VLOOKUP($B6,Schools,9))</f>
        <v>8</v>
      </c>
      <c r="K6" s="587">
        <f t="shared" ref="K6:K34" si="8">IF($B6="","",VLOOKUP($B6,Schools,10))</f>
        <v>7</v>
      </c>
      <c r="L6" s="587">
        <f t="shared" ref="L6:L34" si="9">IF($B6="","",VLOOKUP($B6,Schools,11))</f>
        <v>5</v>
      </c>
      <c r="M6" s="587">
        <f t="shared" ref="M6:M34" si="10">IF($B6="","",VLOOKUP($B6,Schools,12))</f>
        <v>6</v>
      </c>
      <c r="N6" s="587">
        <f t="shared" ref="N6:N34" si="11">IF($B6="","",VLOOKUP($B6,Schools,13))</f>
        <v>4</v>
      </c>
      <c r="O6" s="587">
        <f t="shared" ref="O6:O34" si="12">IF($B6="","",VLOOKUP($B6,Schools,14))</f>
        <v>3</v>
      </c>
      <c r="P6" s="587">
        <f t="shared" ref="P6:P34" si="13">IF($B6="","",VLOOKUP($B6,Schools,15))</f>
        <v>10</v>
      </c>
      <c r="Q6" s="587">
        <f t="shared" ref="Q6:Q34" si="14">IF($B6="","",VLOOKUP($B6,Schools,16))</f>
        <v>7</v>
      </c>
      <c r="R6" s="587">
        <f t="shared" ref="R6:R34" si="15">IF($B6="","",VLOOKUP($B6,Schools,17))</f>
        <v>4</v>
      </c>
      <c r="S6" s="587">
        <f t="shared" ref="S6:S34" si="16">IF($B6="","",VLOOKUP($B6,Schools,18))</f>
        <v>5</v>
      </c>
      <c r="T6" s="97">
        <f t="shared" ref="T6:T34" si="17">SUM(E6:S6)</f>
        <v>78</v>
      </c>
      <c r="U6" s="575"/>
      <c r="V6" s="575"/>
    </row>
    <row r="7" spans="1:22" ht="19.05" customHeight="1" x14ac:dyDescent="0.25">
      <c r="A7" s="594">
        <v>193</v>
      </c>
      <c r="B7" s="598">
        <v>1092</v>
      </c>
      <c r="C7" s="84" t="str">
        <f t="shared" si="0"/>
        <v xml:space="preserve"> Boyne Valley School</v>
      </c>
      <c r="D7" s="600" t="str">
        <f t="shared" si="1"/>
        <v>Holland ¹</v>
      </c>
      <c r="E7" s="587">
        <f t="shared" si="2"/>
        <v>0</v>
      </c>
      <c r="F7" s="587">
        <f t="shared" si="3"/>
        <v>0</v>
      </c>
      <c r="G7" s="587">
        <f t="shared" si="4"/>
        <v>3</v>
      </c>
      <c r="H7" s="587">
        <f t="shared" si="5"/>
        <v>7</v>
      </c>
      <c r="I7" s="587">
        <f t="shared" si="6"/>
        <v>1</v>
      </c>
      <c r="J7" s="587">
        <f t="shared" si="7"/>
        <v>6</v>
      </c>
      <c r="K7" s="587">
        <f t="shared" si="8"/>
        <v>3</v>
      </c>
      <c r="L7" s="587">
        <f t="shared" si="9"/>
        <v>4</v>
      </c>
      <c r="M7" s="587">
        <f t="shared" si="10"/>
        <v>5</v>
      </c>
      <c r="N7" s="587">
        <f t="shared" si="11"/>
        <v>3</v>
      </c>
      <c r="O7" s="587">
        <f t="shared" si="12"/>
        <v>1</v>
      </c>
      <c r="P7" s="587">
        <f t="shared" si="13"/>
        <v>5</v>
      </c>
      <c r="Q7" s="587">
        <f t="shared" si="14"/>
        <v>3</v>
      </c>
      <c r="R7" s="587">
        <f t="shared" si="15"/>
        <v>3</v>
      </c>
      <c r="S7" s="587">
        <f t="shared" si="16"/>
        <v>1</v>
      </c>
      <c r="T7" s="97">
        <f t="shared" si="17"/>
        <v>45</v>
      </c>
      <c r="U7" s="575"/>
      <c r="V7" s="575"/>
    </row>
    <row r="8" spans="1:22" ht="19.05" customHeight="1" x14ac:dyDescent="0.25">
      <c r="A8" s="594">
        <v>193</v>
      </c>
      <c r="B8" s="598">
        <v>2072</v>
      </c>
      <c r="C8" s="84" t="str">
        <f t="shared" si="0"/>
        <v xml:space="preserve"> Cartwright School</v>
      </c>
      <c r="D8" s="600" t="str">
        <f t="shared" si="1"/>
        <v>Cartwright</v>
      </c>
      <c r="E8" s="587">
        <f t="shared" si="2"/>
        <v>0</v>
      </c>
      <c r="F8" s="587">
        <f t="shared" si="3"/>
        <v>0</v>
      </c>
      <c r="G8" s="587">
        <f t="shared" si="4"/>
        <v>9</v>
      </c>
      <c r="H8" s="587">
        <f t="shared" si="5"/>
        <v>3</v>
      </c>
      <c r="I8" s="587">
        <f t="shared" si="6"/>
        <v>6</v>
      </c>
      <c r="J8" s="587">
        <f t="shared" si="7"/>
        <v>7</v>
      </c>
      <c r="K8" s="587">
        <f t="shared" si="8"/>
        <v>7</v>
      </c>
      <c r="L8" s="587">
        <f t="shared" si="9"/>
        <v>4</v>
      </c>
      <c r="M8" s="587">
        <f t="shared" si="10"/>
        <v>6</v>
      </c>
      <c r="N8" s="587">
        <f t="shared" si="11"/>
        <v>11</v>
      </c>
      <c r="O8" s="587">
        <f t="shared" si="12"/>
        <v>4</v>
      </c>
      <c r="P8" s="587">
        <f t="shared" si="13"/>
        <v>6</v>
      </c>
      <c r="Q8" s="587">
        <f t="shared" si="14"/>
        <v>6</v>
      </c>
      <c r="R8" s="587">
        <f t="shared" si="15"/>
        <v>4</v>
      </c>
      <c r="S8" s="587">
        <f t="shared" si="16"/>
        <v>0</v>
      </c>
      <c r="T8" s="97">
        <f t="shared" si="17"/>
        <v>73</v>
      </c>
      <c r="U8" s="575"/>
      <c r="V8" s="575"/>
    </row>
    <row r="9" spans="1:22" ht="19.05" customHeight="1" x14ac:dyDescent="0.25">
      <c r="A9" s="594">
        <v>193</v>
      </c>
      <c r="B9" s="598">
        <v>1445</v>
      </c>
      <c r="C9" s="84" t="str">
        <f t="shared" si="0"/>
        <v xml:space="preserve"> Crystal City Early Years School</v>
      </c>
      <c r="D9" s="600" t="str">
        <f t="shared" si="1"/>
        <v>Crystal City</v>
      </c>
      <c r="E9" s="587">
        <f t="shared" si="2"/>
        <v>0</v>
      </c>
      <c r="F9" s="587">
        <f t="shared" si="3"/>
        <v>0</v>
      </c>
      <c r="G9" s="587">
        <f t="shared" si="4"/>
        <v>28</v>
      </c>
      <c r="H9" s="587">
        <f t="shared" si="5"/>
        <v>25</v>
      </c>
      <c r="I9" s="587">
        <f t="shared" si="6"/>
        <v>24</v>
      </c>
      <c r="J9" s="587">
        <f t="shared" si="7"/>
        <v>33</v>
      </c>
      <c r="K9" s="587">
        <f t="shared" si="8"/>
        <v>0</v>
      </c>
      <c r="L9" s="587">
        <f t="shared" si="9"/>
        <v>0</v>
      </c>
      <c r="M9" s="587">
        <f t="shared" si="10"/>
        <v>0</v>
      </c>
      <c r="N9" s="587">
        <f t="shared" si="11"/>
        <v>0</v>
      </c>
      <c r="O9" s="587">
        <f t="shared" si="12"/>
        <v>0</v>
      </c>
      <c r="P9" s="587">
        <f t="shared" si="13"/>
        <v>0</v>
      </c>
      <c r="Q9" s="587">
        <f t="shared" si="14"/>
        <v>0</v>
      </c>
      <c r="R9" s="587">
        <f t="shared" si="15"/>
        <v>0</v>
      </c>
      <c r="S9" s="587">
        <f t="shared" si="16"/>
        <v>0</v>
      </c>
      <c r="T9" s="97">
        <f t="shared" si="17"/>
        <v>110</v>
      </c>
      <c r="U9" s="575"/>
      <c r="V9" s="575"/>
    </row>
    <row r="10" spans="1:22" ht="19.05" customHeight="1" x14ac:dyDescent="0.25">
      <c r="A10" s="594">
        <v>193</v>
      </c>
      <c r="B10" s="598">
        <v>1559</v>
      </c>
      <c r="C10" s="84" t="str">
        <f t="shared" si="0"/>
        <v xml:space="preserve"> Evergreen Colony School</v>
      </c>
      <c r="D10" s="600" t="str">
        <f t="shared" si="1"/>
        <v>Somerset ¹</v>
      </c>
      <c r="E10" s="587">
        <f t="shared" si="2"/>
        <v>0</v>
      </c>
      <c r="F10" s="587">
        <f t="shared" si="3"/>
        <v>0</v>
      </c>
      <c r="G10" s="587">
        <f t="shared" si="4"/>
        <v>2</v>
      </c>
      <c r="H10" s="587">
        <f t="shared" si="5"/>
        <v>0</v>
      </c>
      <c r="I10" s="587">
        <f t="shared" si="6"/>
        <v>1</v>
      </c>
      <c r="J10" s="587">
        <f t="shared" si="7"/>
        <v>5</v>
      </c>
      <c r="K10" s="587">
        <f t="shared" si="8"/>
        <v>2</v>
      </c>
      <c r="L10" s="587">
        <f t="shared" si="9"/>
        <v>3</v>
      </c>
      <c r="M10" s="587">
        <f t="shared" si="10"/>
        <v>1</v>
      </c>
      <c r="N10" s="587">
        <f t="shared" si="11"/>
        <v>2</v>
      </c>
      <c r="O10" s="587">
        <f t="shared" si="12"/>
        <v>3</v>
      </c>
      <c r="P10" s="587">
        <f t="shared" si="13"/>
        <v>0</v>
      </c>
      <c r="Q10" s="587">
        <f t="shared" si="14"/>
        <v>1</v>
      </c>
      <c r="R10" s="587">
        <f t="shared" si="15"/>
        <v>4</v>
      </c>
      <c r="S10" s="587">
        <f t="shared" si="16"/>
        <v>2</v>
      </c>
      <c r="T10" s="97">
        <f t="shared" si="17"/>
        <v>26</v>
      </c>
      <c r="U10" s="575"/>
      <c r="V10" s="575"/>
    </row>
    <row r="11" spans="1:22" ht="19.05" customHeight="1" x14ac:dyDescent="0.25">
      <c r="A11" s="594">
        <v>193</v>
      </c>
      <c r="B11" s="598">
        <v>1635</v>
      </c>
      <c r="C11" s="84" t="str">
        <f t="shared" si="0"/>
        <v xml:space="preserve"> Fairholme Colony School</v>
      </c>
      <c r="D11" s="600" t="str">
        <f t="shared" si="1"/>
        <v>Portage la Prairie ¹</v>
      </c>
      <c r="E11" s="587">
        <f t="shared" si="2"/>
        <v>0</v>
      </c>
      <c r="F11" s="587">
        <f t="shared" si="3"/>
        <v>0</v>
      </c>
      <c r="G11" s="587">
        <f t="shared" si="4"/>
        <v>3</v>
      </c>
      <c r="H11" s="587">
        <f t="shared" si="5"/>
        <v>3</v>
      </c>
      <c r="I11" s="587">
        <f t="shared" si="6"/>
        <v>3</v>
      </c>
      <c r="J11" s="587">
        <f t="shared" si="7"/>
        <v>2</v>
      </c>
      <c r="K11" s="587">
        <f t="shared" si="8"/>
        <v>1</v>
      </c>
      <c r="L11" s="587">
        <f t="shared" si="9"/>
        <v>4</v>
      </c>
      <c r="M11" s="587">
        <f t="shared" si="10"/>
        <v>3</v>
      </c>
      <c r="N11" s="587">
        <f t="shared" si="11"/>
        <v>0</v>
      </c>
      <c r="O11" s="587">
        <f t="shared" si="12"/>
        <v>4</v>
      </c>
      <c r="P11" s="587">
        <f t="shared" si="13"/>
        <v>2</v>
      </c>
      <c r="Q11" s="587">
        <f t="shared" si="14"/>
        <v>1</v>
      </c>
      <c r="R11" s="587">
        <f t="shared" si="15"/>
        <v>4</v>
      </c>
      <c r="S11" s="587">
        <f t="shared" si="16"/>
        <v>3</v>
      </c>
      <c r="T11" s="97">
        <f t="shared" si="17"/>
        <v>33</v>
      </c>
      <c r="U11" s="575"/>
      <c r="V11" s="575"/>
    </row>
    <row r="12" spans="1:22" ht="19.05" customHeight="1" x14ac:dyDescent="0.25">
      <c r="A12" s="594">
        <v>193</v>
      </c>
      <c r="B12" s="598">
        <v>1909</v>
      </c>
      <c r="C12" s="84" t="str">
        <f t="shared" si="0"/>
        <v xml:space="preserve"> Glenboro School</v>
      </c>
      <c r="D12" s="600" t="str">
        <f t="shared" si="1"/>
        <v>Glenboro</v>
      </c>
      <c r="E12" s="587">
        <f t="shared" si="2"/>
        <v>0</v>
      </c>
      <c r="F12" s="587">
        <f t="shared" si="3"/>
        <v>0</v>
      </c>
      <c r="G12" s="587">
        <f t="shared" si="4"/>
        <v>11</v>
      </c>
      <c r="H12" s="587">
        <f t="shared" si="5"/>
        <v>13</v>
      </c>
      <c r="I12" s="587">
        <f t="shared" si="6"/>
        <v>11</v>
      </c>
      <c r="J12" s="587">
        <f t="shared" si="7"/>
        <v>8</v>
      </c>
      <c r="K12" s="587">
        <f t="shared" si="8"/>
        <v>17</v>
      </c>
      <c r="L12" s="587">
        <f t="shared" si="9"/>
        <v>15</v>
      </c>
      <c r="M12" s="587">
        <f t="shared" si="10"/>
        <v>15</v>
      </c>
      <c r="N12" s="587">
        <f t="shared" si="11"/>
        <v>11</v>
      </c>
      <c r="O12" s="587">
        <f t="shared" si="12"/>
        <v>16</v>
      </c>
      <c r="P12" s="587">
        <f t="shared" si="13"/>
        <v>13</v>
      </c>
      <c r="Q12" s="587">
        <f t="shared" si="14"/>
        <v>13</v>
      </c>
      <c r="R12" s="587">
        <f t="shared" si="15"/>
        <v>12</v>
      </c>
      <c r="S12" s="587">
        <f t="shared" si="16"/>
        <v>15</v>
      </c>
      <c r="T12" s="97">
        <f t="shared" si="17"/>
        <v>170</v>
      </c>
      <c r="U12" s="575"/>
      <c r="V12" s="575"/>
    </row>
    <row r="13" spans="1:22" ht="19.05" customHeight="1" x14ac:dyDescent="0.25">
      <c r="A13" s="594">
        <v>193</v>
      </c>
      <c r="B13" s="598">
        <v>2278</v>
      </c>
      <c r="C13" s="84" t="str">
        <f>VLOOKUP(B13,Schools,2)</f>
        <v xml:space="preserve"> Harmony Colony School</v>
      </c>
      <c r="D13" s="600" t="str">
        <f t="shared" si="1"/>
        <v>Rathwell ¹</v>
      </c>
      <c r="E13" s="587">
        <f t="shared" si="2"/>
        <v>0</v>
      </c>
      <c r="F13" s="587">
        <f t="shared" si="3"/>
        <v>0</v>
      </c>
      <c r="G13" s="587">
        <f t="shared" si="4"/>
        <v>0</v>
      </c>
      <c r="H13" s="587">
        <f t="shared" si="5"/>
        <v>0</v>
      </c>
      <c r="I13" s="587">
        <f t="shared" si="6"/>
        <v>0</v>
      </c>
      <c r="J13" s="587">
        <f t="shared" si="7"/>
        <v>0</v>
      </c>
      <c r="K13" s="587">
        <f t="shared" si="8"/>
        <v>0</v>
      </c>
      <c r="L13" s="587">
        <f t="shared" si="9"/>
        <v>1</v>
      </c>
      <c r="M13" s="587">
        <f t="shared" si="10"/>
        <v>0</v>
      </c>
      <c r="N13" s="587">
        <f t="shared" si="11"/>
        <v>0</v>
      </c>
      <c r="O13" s="587">
        <f t="shared" si="12"/>
        <v>0</v>
      </c>
      <c r="P13" s="587">
        <f t="shared" si="13"/>
        <v>1</v>
      </c>
      <c r="Q13" s="587">
        <f t="shared" si="14"/>
        <v>0</v>
      </c>
      <c r="R13" s="587">
        <f t="shared" si="15"/>
        <v>1</v>
      </c>
      <c r="S13" s="587">
        <f t="shared" si="16"/>
        <v>0</v>
      </c>
      <c r="T13" s="97">
        <f>SUM(E13:S13)</f>
        <v>3</v>
      </c>
      <c r="U13" s="575"/>
      <c r="V13" s="575"/>
    </row>
    <row r="14" spans="1:22" ht="19.05" customHeight="1" x14ac:dyDescent="0.25">
      <c r="A14" s="594">
        <v>193</v>
      </c>
      <c r="B14" s="598">
        <v>1322</v>
      </c>
      <c r="C14" s="84" t="str">
        <f t="shared" si="0"/>
        <v xml:space="preserve"> Holland Elementary</v>
      </c>
      <c r="D14" s="600" t="str">
        <f t="shared" si="1"/>
        <v>Holland</v>
      </c>
      <c r="E14" s="587">
        <f t="shared" si="2"/>
        <v>0</v>
      </c>
      <c r="F14" s="587">
        <f t="shared" si="3"/>
        <v>0</v>
      </c>
      <c r="G14" s="587">
        <f t="shared" si="4"/>
        <v>4</v>
      </c>
      <c r="H14" s="587">
        <f t="shared" si="5"/>
        <v>7</v>
      </c>
      <c r="I14" s="587">
        <f t="shared" si="6"/>
        <v>7</v>
      </c>
      <c r="J14" s="587">
        <f t="shared" si="7"/>
        <v>7</v>
      </c>
      <c r="K14" s="587">
        <f t="shared" si="8"/>
        <v>11</v>
      </c>
      <c r="L14" s="587">
        <f t="shared" si="9"/>
        <v>7</v>
      </c>
      <c r="M14" s="587">
        <f t="shared" si="10"/>
        <v>14</v>
      </c>
      <c r="N14" s="587">
        <f t="shared" si="11"/>
        <v>10</v>
      </c>
      <c r="O14" s="587">
        <f t="shared" si="12"/>
        <v>7</v>
      </c>
      <c r="P14" s="587">
        <f t="shared" si="13"/>
        <v>0</v>
      </c>
      <c r="Q14" s="587">
        <f t="shared" si="14"/>
        <v>0</v>
      </c>
      <c r="R14" s="587">
        <f t="shared" si="15"/>
        <v>0</v>
      </c>
      <c r="S14" s="587">
        <f t="shared" si="16"/>
        <v>0</v>
      </c>
      <c r="T14" s="97">
        <f t="shared" si="17"/>
        <v>74</v>
      </c>
      <c r="U14" s="575"/>
      <c r="V14" s="575"/>
    </row>
    <row r="15" spans="1:22" ht="19.05" customHeight="1" x14ac:dyDescent="0.25">
      <c r="A15" s="594">
        <v>193</v>
      </c>
      <c r="B15" s="598">
        <v>2047</v>
      </c>
      <c r="C15" s="84" t="str">
        <f t="shared" si="0"/>
        <v xml:space="preserve"> Kamsley School</v>
      </c>
      <c r="D15" s="600" t="str">
        <f t="shared" si="1"/>
        <v>Somerset ¹</v>
      </c>
      <c r="E15" s="587">
        <f t="shared" si="2"/>
        <v>0</v>
      </c>
      <c r="F15" s="587">
        <f t="shared" si="3"/>
        <v>0</v>
      </c>
      <c r="G15" s="587">
        <f t="shared" si="4"/>
        <v>1</v>
      </c>
      <c r="H15" s="587">
        <f t="shared" si="5"/>
        <v>0</v>
      </c>
      <c r="I15" s="587">
        <f t="shared" si="6"/>
        <v>3</v>
      </c>
      <c r="J15" s="587">
        <f t="shared" si="7"/>
        <v>1</v>
      </c>
      <c r="K15" s="587">
        <f t="shared" si="8"/>
        <v>3</v>
      </c>
      <c r="L15" s="587">
        <f t="shared" si="9"/>
        <v>2</v>
      </c>
      <c r="M15" s="587">
        <f t="shared" si="10"/>
        <v>4</v>
      </c>
      <c r="N15" s="587">
        <f t="shared" si="11"/>
        <v>0</v>
      </c>
      <c r="O15" s="587">
        <f t="shared" si="12"/>
        <v>5</v>
      </c>
      <c r="P15" s="587">
        <f t="shared" si="13"/>
        <v>1</v>
      </c>
      <c r="Q15" s="587">
        <f t="shared" si="14"/>
        <v>2</v>
      </c>
      <c r="R15" s="587">
        <f t="shared" si="15"/>
        <v>2</v>
      </c>
      <c r="S15" s="587">
        <f t="shared" si="16"/>
        <v>2</v>
      </c>
      <c r="T15" s="97">
        <f t="shared" si="17"/>
        <v>26</v>
      </c>
      <c r="U15" s="575"/>
      <c r="V15" s="575"/>
    </row>
    <row r="16" spans="1:22" ht="19.05" customHeight="1" x14ac:dyDescent="0.25">
      <c r="A16" s="594">
        <v>193</v>
      </c>
      <c r="B16" s="598">
        <v>1591</v>
      </c>
      <c r="C16" s="84" t="str">
        <f t="shared" si="0"/>
        <v xml:space="preserve"> Manitou Elementary</v>
      </c>
      <c r="D16" s="600" t="str">
        <f t="shared" si="1"/>
        <v>Manitou</v>
      </c>
      <c r="E16" s="587">
        <f t="shared" si="2"/>
        <v>0</v>
      </c>
      <c r="F16" s="587">
        <f t="shared" si="3"/>
        <v>0</v>
      </c>
      <c r="G16" s="587">
        <f t="shared" si="4"/>
        <v>22</v>
      </c>
      <c r="H16" s="587">
        <f t="shared" si="5"/>
        <v>17</v>
      </c>
      <c r="I16" s="587">
        <f t="shared" si="6"/>
        <v>20</v>
      </c>
      <c r="J16" s="587">
        <f t="shared" si="7"/>
        <v>17</v>
      </c>
      <c r="K16" s="587">
        <f t="shared" si="8"/>
        <v>23</v>
      </c>
      <c r="L16" s="587">
        <f t="shared" si="9"/>
        <v>24</v>
      </c>
      <c r="M16" s="587">
        <f t="shared" si="10"/>
        <v>17</v>
      </c>
      <c r="N16" s="587">
        <f t="shared" si="11"/>
        <v>0</v>
      </c>
      <c r="O16" s="587">
        <f t="shared" si="12"/>
        <v>0</v>
      </c>
      <c r="P16" s="587">
        <f t="shared" si="13"/>
        <v>0</v>
      </c>
      <c r="Q16" s="587">
        <f t="shared" si="14"/>
        <v>0</v>
      </c>
      <c r="R16" s="587">
        <f t="shared" si="15"/>
        <v>0</v>
      </c>
      <c r="S16" s="587">
        <f t="shared" si="16"/>
        <v>0</v>
      </c>
      <c r="T16" s="97">
        <f t="shared" si="17"/>
        <v>140</v>
      </c>
      <c r="U16" s="575"/>
      <c r="V16" s="575"/>
    </row>
    <row r="17" spans="1:20" ht="19.05" customHeight="1" x14ac:dyDescent="0.25">
      <c r="A17" s="594">
        <v>193</v>
      </c>
      <c r="B17" s="598">
        <v>1096</v>
      </c>
      <c r="C17" s="84" t="str">
        <f t="shared" si="0"/>
        <v xml:space="preserve"> Nellie McClung Collegiate</v>
      </c>
      <c r="D17" s="600" t="str">
        <f t="shared" si="1"/>
        <v>Manitou</v>
      </c>
      <c r="E17" s="587">
        <f t="shared" si="2"/>
        <v>0</v>
      </c>
      <c r="F17" s="587">
        <f t="shared" si="3"/>
        <v>0</v>
      </c>
      <c r="G17" s="587">
        <f t="shared" si="4"/>
        <v>0</v>
      </c>
      <c r="H17" s="587">
        <f t="shared" si="5"/>
        <v>0</v>
      </c>
      <c r="I17" s="587">
        <f t="shared" si="6"/>
        <v>0</v>
      </c>
      <c r="J17" s="587">
        <f t="shared" si="7"/>
        <v>0</v>
      </c>
      <c r="K17" s="587">
        <f t="shared" si="8"/>
        <v>0</v>
      </c>
      <c r="L17" s="587">
        <f t="shared" si="9"/>
        <v>0</v>
      </c>
      <c r="M17" s="587">
        <f t="shared" si="10"/>
        <v>0</v>
      </c>
      <c r="N17" s="587">
        <f t="shared" si="11"/>
        <v>19</v>
      </c>
      <c r="O17" s="587">
        <f t="shared" si="12"/>
        <v>24</v>
      </c>
      <c r="P17" s="587">
        <f t="shared" si="13"/>
        <v>18</v>
      </c>
      <c r="Q17" s="587">
        <f t="shared" si="14"/>
        <v>21</v>
      </c>
      <c r="R17" s="587">
        <f t="shared" si="15"/>
        <v>24</v>
      </c>
      <c r="S17" s="587">
        <f t="shared" si="16"/>
        <v>27</v>
      </c>
      <c r="T17" s="97">
        <f t="shared" si="17"/>
        <v>133</v>
      </c>
    </row>
    <row r="18" spans="1:20" ht="19.05" customHeight="1" x14ac:dyDescent="0.25">
      <c r="A18" s="594">
        <v>193</v>
      </c>
      <c r="B18" s="598">
        <v>1348</v>
      </c>
      <c r="C18" s="84" t="str">
        <f t="shared" si="0"/>
        <v xml:space="preserve"> New Rosedale School</v>
      </c>
      <c r="D18" s="600" t="str">
        <f t="shared" si="1"/>
        <v>Portage la Prairie ¹</v>
      </c>
      <c r="E18" s="587">
        <f t="shared" si="2"/>
        <v>0</v>
      </c>
      <c r="F18" s="587">
        <f t="shared" si="3"/>
        <v>0</v>
      </c>
      <c r="G18" s="587">
        <f t="shared" si="4"/>
        <v>5</v>
      </c>
      <c r="H18" s="587">
        <f t="shared" si="5"/>
        <v>4</v>
      </c>
      <c r="I18" s="587">
        <f t="shared" si="6"/>
        <v>4</v>
      </c>
      <c r="J18" s="587">
        <f t="shared" si="7"/>
        <v>4</v>
      </c>
      <c r="K18" s="587">
        <f t="shared" si="8"/>
        <v>3</v>
      </c>
      <c r="L18" s="587">
        <f t="shared" si="9"/>
        <v>2</v>
      </c>
      <c r="M18" s="587">
        <f t="shared" si="10"/>
        <v>0</v>
      </c>
      <c r="N18" s="587">
        <f t="shared" si="11"/>
        <v>4</v>
      </c>
      <c r="O18" s="587">
        <f t="shared" si="12"/>
        <v>2</v>
      </c>
      <c r="P18" s="587">
        <f t="shared" si="13"/>
        <v>6</v>
      </c>
      <c r="Q18" s="587">
        <f t="shared" si="14"/>
        <v>0</v>
      </c>
      <c r="R18" s="587">
        <f t="shared" si="15"/>
        <v>6</v>
      </c>
      <c r="S18" s="587">
        <f t="shared" si="16"/>
        <v>4</v>
      </c>
      <c r="T18" s="97">
        <f t="shared" si="17"/>
        <v>44</v>
      </c>
    </row>
    <row r="19" spans="1:20" ht="19.05" customHeight="1" x14ac:dyDescent="0.25">
      <c r="A19" s="594">
        <v>193</v>
      </c>
      <c r="B19" s="598">
        <v>1301</v>
      </c>
      <c r="C19" s="84" t="str">
        <f t="shared" si="0"/>
        <v xml:space="preserve"> Pilot Mound School</v>
      </c>
      <c r="D19" s="600" t="str">
        <f t="shared" si="1"/>
        <v>Pilot Mound</v>
      </c>
      <c r="E19" s="587">
        <f t="shared" si="2"/>
        <v>0</v>
      </c>
      <c r="F19" s="587">
        <f t="shared" si="3"/>
        <v>0</v>
      </c>
      <c r="G19" s="587">
        <f t="shared" si="4"/>
        <v>0</v>
      </c>
      <c r="H19" s="587">
        <f t="shared" si="5"/>
        <v>0</v>
      </c>
      <c r="I19" s="587">
        <f t="shared" si="6"/>
        <v>0</v>
      </c>
      <c r="J19" s="587">
        <f t="shared" si="7"/>
        <v>0</v>
      </c>
      <c r="K19" s="587">
        <f t="shared" si="8"/>
        <v>0</v>
      </c>
      <c r="L19" s="587">
        <f t="shared" si="9"/>
        <v>0</v>
      </c>
      <c r="M19" s="587">
        <f t="shared" si="10"/>
        <v>0</v>
      </c>
      <c r="N19" s="587">
        <f t="shared" si="11"/>
        <v>0</v>
      </c>
      <c r="O19" s="587">
        <f t="shared" si="12"/>
        <v>0</v>
      </c>
      <c r="P19" s="587">
        <f t="shared" si="13"/>
        <v>44</v>
      </c>
      <c r="Q19" s="587">
        <f t="shared" si="14"/>
        <v>43</v>
      </c>
      <c r="R19" s="587">
        <f t="shared" si="15"/>
        <v>41</v>
      </c>
      <c r="S19" s="587">
        <f t="shared" si="16"/>
        <v>39</v>
      </c>
      <c r="T19" s="97">
        <f t="shared" si="17"/>
        <v>167</v>
      </c>
    </row>
    <row r="20" spans="1:20" ht="19.05" customHeight="1" x14ac:dyDescent="0.25">
      <c r="A20" s="594">
        <v>193</v>
      </c>
      <c r="B20" s="598">
        <v>1553</v>
      </c>
      <c r="C20" s="84" t="str">
        <f>VLOOKUP(B20,Schools,2)</f>
        <v xml:space="preserve"> Prairie Mountain Elementary School</v>
      </c>
      <c r="D20" s="600" t="str">
        <f t="shared" si="1"/>
        <v>Swan Lake</v>
      </c>
      <c r="E20" s="587">
        <f t="shared" si="2"/>
        <v>0</v>
      </c>
      <c r="F20" s="587">
        <f t="shared" si="3"/>
        <v>0</v>
      </c>
      <c r="G20" s="587">
        <f t="shared" si="4"/>
        <v>14</v>
      </c>
      <c r="H20" s="587">
        <f t="shared" si="5"/>
        <v>12</v>
      </c>
      <c r="I20" s="587">
        <f t="shared" si="6"/>
        <v>14</v>
      </c>
      <c r="J20" s="587">
        <f t="shared" si="7"/>
        <v>11</v>
      </c>
      <c r="K20" s="587">
        <f t="shared" si="8"/>
        <v>18</v>
      </c>
      <c r="L20" s="587">
        <f t="shared" si="9"/>
        <v>13</v>
      </c>
      <c r="M20" s="587">
        <f t="shared" si="10"/>
        <v>16</v>
      </c>
      <c r="N20" s="587">
        <f t="shared" si="11"/>
        <v>11</v>
      </c>
      <c r="O20" s="587">
        <f t="shared" si="12"/>
        <v>18</v>
      </c>
      <c r="P20" s="587">
        <f t="shared" si="13"/>
        <v>0</v>
      </c>
      <c r="Q20" s="587">
        <f t="shared" si="14"/>
        <v>0</v>
      </c>
      <c r="R20" s="587">
        <f t="shared" si="15"/>
        <v>0</v>
      </c>
      <c r="S20" s="587">
        <f t="shared" si="16"/>
        <v>0</v>
      </c>
      <c r="T20" s="97">
        <f>SUM(E20:S20)</f>
        <v>127</v>
      </c>
    </row>
    <row r="21" spans="1:20" ht="19.05" customHeight="1" x14ac:dyDescent="0.25">
      <c r="A21" s="594">
        <v>193</v>
      </c>
      <c r="B21" s="598">
        <v>1370</v>
      </c>
      <c r="C21" s="84" t="str">
        <f>VLOOKUP(B21,Schools,2)</f>
        <v xml:space="preserve"> Prairie Mountain High School</v>
      </c>
      <c r="D21" s="600" t="str">
        <f t="shared" si="1"/>
        <v>Somerset</v>
      </c>
      <c r="E21" s="587">
        <f t="shared" si="2"/>
        <v>0</v>
      </c>
      <c r="F21" s="587">
        <f t="shared" si="3"/>
        <v>0</v>
      </c>
      <c r="G21" s="587">
        <f t="shared" si="4"/>
        <v>0</v>
      </c>
      <c r="H21" s="587">
        <f t="shared" si="5"/>
        <v>0</v>
      </c>
      <c r="I21" s="587">
        <f t="shared" si="6"/>
        <v>0</v>
      </c>
      <c r="J21" s="587">
        <f t="shared" si="7"/>
        <v>0</v>
      </c>
      <c r="K21" s="587">
        <f t="shared" si="8"/>
        <v>0</v>
      </c>
      <c r="L21" s="587">
        <f t="shared" si="9"/>
        <v>0</v>
      </c>
      <c r="M21" s="587">
        <f t="shared" si="10"/>
        <v>0</v>
      </c>
      <c r="N21" s="587">
        <f t="shared" si="11"/>
        <v>0</v>
      </c>
      <c r="O21" s="587">
        <f t="shared" si="12"/>
        <v>0</v>
      </c>
      <c r="P21" s="587">
        <f t="shared" si="13"/>
        <v>25</v>
      </c>
      <c r="Q21" s="587">
        <f t="shared" si="14"/>
        <v>27</v>
      </c>
      <c r="R21" s="587">
        <f t="shared" si="15"/>
        <v>26</v>
      </c>
      <c r="S21" s="587">
        <f t="shared" si="16"/>
        <v>33</v>
      </c>
      <c r="T21" s="97">
        <f>SUM(E21:S21)</f>
        <v>111</v>
      </c>
    </row>
    <row r="22" spans="1:20" ht="18.7" customHeight="1" x14ac:dyDescent="0.25">
      <c r="A22" s="594">
        <v>193</v>
      </c>
      <c r="B22" s="598">
        <v>1644</v>
      </c>
      <c r="C22" s="84" t="str">
        <f t="shared" si="0"/>
        <v xml:space="preserve"> Sandy Bank School</v>
      </c>
      <c r="D22" s="600" t="str">
        <f t="shared" si="1"/>
        <v>Cypress River ¹</v>
      </c>
      <c r="E22" s="587">
        <f t="shared" si="2"/>
        <v>0</v>
      </c>
      <c r="F22" s="587">
        <f t="shared" si="3"/>
        <v>0</v>
      </c>
      <c r="G22" s="587">
        <f t="shared" si="4"/>
        <v>2</v>
      </c>
      <c r="H22" s="587">
        <f t="shared" si="5"/>
        <v>5</v>
      </c>
      <c r="I22" s="587">
        <f t="shared" si="6"/>
        <v>3</v>
      </c>
      <c r="J22" s="587">
        <f t="shared" si="7"/>
        <v>4</v>
      </c>
      <c r="K22" s="587">
        <f t="shared" si="8"/>
        <v>3</v>
      </c>
      <c r="L22" s="587">
        <f t="shared" si="9"/>
        <v>3</v>
      </c>
      <c r="M22" s="587">
        <f t="shared" si="10"/>
        <v>4</v>
      </c>
      <c r="N22" s="587">
        <f t="shared" si="11"/>
        <v>3</v>
      </c>
      <c r="O22" s="587">
        <f t="shared" si="12"/>
        <v>3</v>
      </c>
      <c r="P22" s="587">
        <f t="shared" si="13"/>
        <v>5</v>
      </c>
      <c r="Q22" s="587">
        <f t="shared" si="14"/>
        <v>3</v>
      </c>
      <c r="R22" s="587">
        <f t="shared" si="15"/>
        <v>2</v>
      </c>
      <c r="S22" s="587">
        <f t="shared" si="16"/>
        <v>0</v>
      </c>
      <c r="T22" s="97">
        <f t="shared" si="17"/>
        <v>40</v>
      </c>
    </row>
    <row r="23" spans="1:20" ht="18.7" customHeight="1" x14ac:dyDescent="0.25">
      <c r="A23" s="594">
        <v>193</v>
      </c>
      <c r="B23" s="598">
        <v>2084</v>
      </c>
      <c r="C23" s="84" t="str">
        <f t="shared" si="0"/>
        <v xml:space="preserve"> Shady Lane School</v>
      </c>
      <c r="D23" s="600" t="str">
        <f t="shared" si="1"/>
        <v>Treherne ¹</v>
      </c>
      <c r="E23" s="587">
        <f t="shared" si="2"/>
        <v>0</v>
      </c>
      <c r="F23" s="587">
        <f t="shared" si="3"/>
        <v>0</v>
      </c>
      <c r="G23" s="587">
        <f t="shared" si="4"/>
        <v>0</v>
      </c>
      <c r="H23" s="587">
        <f t="shared" si="5"/>
        <v>2</v>
      </c>
      <c r="I23" s="587">
        <f t="shared" si="6"/>
        <v>2</v>
      </c>
      <c r="J23" s="587">
        <f t="shared" si="7"/>
        <v>3</v>
      </c>
      <c r="K23" s="587">
        <f t="shared" si="8"/>
        <v>3</v>
      </c>
      <c r="L23" s="587">
        <f t="shared" si="9"/>
        <v>4</v>
      </c>
      <c r="M23" s="587">
        <f t="shared" si="10"/>
        <v>2</v>
      </c>
      <c r="N23" s="587">
        <f t="shared" si="11"/>
        <v>3</v>
      </c>
      <c r="O23" s="587">
        <f t="shared" si="12"/>
        <v>0</v>
      </c>
      <c r="P23" s="587">
        <f t="shared" si="13"/>
        <v>1</v>
      </c>
      <c r="Q23" s="587">
        <f t="shared" si="14"/>
        <v>6</v>
      </c>
      <c r="R23" s="587">
        <f t="shared" si="15"/>
        <v>0</v>
      </c>
      <c r="S23" s="587">
        <f t="shared" si="16"/>
        <v>4</v>
      </c>
      <c r="T23" s="97">
        <f t="shared" si="17"/>
        <v>30</v>
      </c>
    </row>
    <row r="24" spans="1:20" ht="18.7" customHeight="1" x14ac:dyDescent="0.25">
      <c r="A24" s="594">
        <v>193</v>
      </c>
      <c r="B24" s="598">
        <v>1977</v>
      </c>
      <c r="C24" s="84" t="str">
        <f t="shared" si="0"/>
        <v xml:space="preserve"> Shamrock School</v>
      </c>
      <c r="D24" s="600" t="str">
        <f t="shared" si="1"/>
        <v>Baldur ¹</v>
      </c>
      <c r="E24" s="587">
        <f t="shared" si="2"/>
        <v>0</v>
      </c>
      <c r="F24" s="587">
        <f t="shared" si="3"/>
        <v>0</v>
      </c>
      <c r="G24" s="587">
        <f t="shared" si="4"/>
        <v>2</v>
      </c>
      <c r="H24" s="587">
        <f t="shared" si="5"/>
        <v>5</v>
      </c>
      <c r="I24" s="587">
        <f t="shared" si="6"/>
        <v>2</v>
      </c>
      <c r="J24" s="587">
        <f t="shared" si="7"/>
        <v>3</v>
      </c>
      <c r="K24" s="587">
        <f t="shared" si="8"/>
        <v>7</v>
      </c>
      <c r="L24" s="587">
        <f t="shared" si="9"/>
        <v>0</v>
      </c>
      <c r="M24" s="587">
        <f t="shared" si="10"/>
        <v>5</v>
      </c>
      <c r="N24" s="587">
        <f t="shared" si="11"/>
        <v>2</v>
      </c>
      <c r="O24" s="587">
        <f t="shared" si="12"/>
        <v>2</v>
      </c>
      <c r="P24" s="587">
        <f t="shared" si="13"/>
        <v>5</v>
      </c>
      <c r="Q24" s="587">
        <f t="shared" si="14"/>
        <v>3</v>
      </c>
      <c r="R24" s="587">
        <f t="shared" si="15"/>
        <v>2</v>
      </c>
      <c r="S24" s="587">
        <f t="shared" si="16"/>
        <v>1</v>
      </c>
      <c r="T24" s="97">
        <f t="shared" si="17"/>
        <v>39</v>
      </c>
    </row>
    <row r="25" spans="1:20" ht="18.7" customHeight="1" x14ac:dyDescent="0.25">
      <c r="A25" s="594">
        <v>193</v>
      </c>
      <c r="B25" s="598">
        <v>1340</v>
      </c>
      <c r="C25" s="84" t="str">
        <f t="shared" si="0"/>
        <v xml:space="preserve"> St. Claude School Complex</v>
      </c>
      <c r="D25" s="600" t="str">
        <f t="shared" si="1"/>
        <v>St. Claude</v>
      </c>
      <c r="E25" s="587">
        <f t="shared" si="2"/>
        <v>0</v>
      </c>
      <c r="F25" s="587">
        <f t="shared" si="3"/>
        <v>0</v>
      </c>
      <c r="G25" s="587">
        <f t="shared" si="4"/>
        <v>17</v>
      </c>
      <c r="H25" s="587">
        <f t="shared" si="5"/>
        <v>20</v>
      </c>
      <c r="I25" s="587">
        <f t="shared" si="6"/>
        <v>22</v>
      </c>
      <c r="J25" s="587">
        <f t="shared" si="7"/>
        <v>19</v>
      </c>
      <c r="K25" s="587">
        <f t="shared" si="8"/>
        <v>33</v>
      </c>
      <c r="L25" s="587">
        <f t="shared" si="9"/>
        <v>18</v>
      </c>
      <c r="M25" s="587">
        <f t="shared" si="10"/>
        <v>15</v>
      </c>
      <c r="N25" s="587">
        <f t="shared" si="11"/>
        <v>32</v>
      </c>
      <c r="O25" s="587">
        <f t="shared" si="12"/>
        <v>17</v>
      </c>
      <c r="P25" s="587">
        <f t="shared" si="13"/>
        <v>15</v>
      </c>
      <c r="Q25" s="587">
        <f t="shared" si="14"/>
        <v>18</v>
      </c>
      <c r="R25" s="587">
        <f t="shared" si="15"/>
        <v>16</v>
      </c>
      <c r="S25" s="587">
        <f t="shared" si="16"/>
        <v>12</v>
      </c>
      <c r="T25" s="97">
        <f t="shared" si="17"/>
        <v>254</v>
      </c>
    </row>
    <row r="26" spans="1:20" ht="18.7" customHeight="1" x14ac:dyDescent="0.25">
      <c r="A26" s="594">
        <v>193</v>
      </c>
      <c r="B26" s="598">
        <v>1455</v>
      </c>
      <c r="C26" s="84" t="str">
        <f t="shared" si="0"/>
        <v xml:space="preserve"> Ste. Marie School</v>
      </c>
      <c r="D26" s="600" t="str">
        <f t="shared" si="1"/>
        <v>Bruxelles</v>
      </c>
      <c r="E26" s="587">
        <f t="shared" si="2"/>
        <v>0</v>
      </c>
      <c r="F26" s="587">
        <f t="shared" si="3"/>
        <v>0</v>
      </c>
      <c r="G26" s="587">
        <f t="shared" si="4"/>
        <v>6</v>
      </c>
      <c r="H26" s="587">
        <f t="shared" si="5"/>
        <v>10</v>
      </c>
      <c r="I26" s="587">
        <f t="shared" si="6"/>
        <v>5</v>
      </c>
      <c r="J26" s="587">
        <f t="shared" si="7"/>
        <v>6</v>
      </c>
      <c r="K26" s="587">
        <f t="shared" si="8"/>
        <v>0</v>
      </c>
      <c r="L26" s="587">
        <f t="shared" si="9"/>
        <v>3</v>
      </c>
      <c r="M26" s="587">
        <f t="shared" si="10"/>
        <v>4</v>
      </c>
      <c r="N26" s="587">
        <f t="shared" si="11"/>
        <v>4</v>
      </c>
      <c r="O26" s="587">
        <f t="shared" si="12"/>
        <v>8</v>
      </c>
      <c r="P26" s="587">
        <f t="shared" si="13"/>
        <v>0</v>
      </c>
      <c r="Q26" s="587">
        <f t="shared" si="14"/>
        <v>0</v>
      </c>
      <c r="R26" s="587">
        <f t="shared" si="15"/>
        <v>0</v>
      </c>
      <c r="S26" s="587">
        <f t="shared" si="16"/>
        <v>0</v>
      </c>
      <c r="T26" s="97">
        <f t="shared" si="17"/>
        <v>46</v>
      </c>
    </row>
    <row r="27" spans="1:20" ht="18.7" customHeight="1" x14ac:dyDescent="0.25">
      <c r="A27" s="594">
        <v>193</v>
      </c>
      <c r="B27" s="598">
        <v>1841</v>
      </c>
      <c r="C27" s="84" t="str">
        <f t="shared" si="0"/>
        <v xml:space="preserve"> Thomas Greenway Middle Years School</v>
      </c>
      <c r="D27" s="600" t="str">
        <f t="shared" si="1"/>
        <v>Crystal City</v>
      </c>
      <c r="E27" s="587">
        <f t="shared" si="2"/>
        <v>0</v>
      </c>
      <c r="F27" s="587">
        <f t="shared" si="3"/>
        <v>0</v>
      </c>
      <c r="G27" s="587">
        <f t="shared" si="4"/>
        <v>0</v>
      </c>
      <c r="H27" s="587">
        <f t="shared" si="5"/>
        <v>0</v>
      </c>
      <c r="I27" s="587">
        <f t="shared" si="6"/>
        <v>0</v>
      </c>
      <c r="J27" s="587">
        <f t="shared" si="7"/>
        <v>0</v>
      </c>
      <c r="K27" s="587">
        <f t="shared" si="8"/>
        <v>20</v>
      </c>
      <c r="L27" s="587">
        <f t="shared" si="9"/>
        <v>30</v>
      </c>
      <c r="M27" s="587">
        <f t="shared" si="10"/>
        <v>25</v>
      </c>
      <c r="N27" s="587">
        <f t="shared" si="11"/>
        <v>29</v>
      </c>
      <c r="O27" s="587">
        <f t="shared" si="12"/>
        <v>20</v>
      </c>
      <c r="P27" s="587">
        <f t="shared" si="13"/>
        <v>0</v>
      </c>
      <c r="Q27" s="587">
        <f t="shared" si="14"/>
        <v>0</v>
      </c>
      <c r="R27" s="587">
        <f t="shared" si="15"/>
        <v>0</v>
      </c>
      <c r="S27" s="587">
        <f t="shared" si="16"/>
        <v>0</v>
      </c>
      <c r="T27" s="97">
        <f t="shared" si="17"/>
        <v>124</v>
      </c>
    </row>
    <row r="28" spans="1:20" ht="18.7" customHeight="1" x14ac:dyDescent="0.25">
      <c r="A28" s="594">
        <v>193</v>
      </c>
      <c r="B28" s="598">
        <v>1873</v>
      </c>
      <c r="C28" s="84" t="str">
        <f t="shared" si="0"/>
        <v xml:space="preserve"> Treherne Collegiate</v>
      </c>
      <c r="D28" s="600" t="str">
        <f t="shared" si="1"/>
        <v>Treherne</v>
      </c>
      <c r="E28" s="587">
        <f t="shared" si="2"/>
        <v>0</v>
      </c>
      <c r="F28" s="587">
        <f t="shared" si="3"/>
        <v>0</v>
      </c>
      <c r="G28" s="587">
        <f t="shared" si="4"/>
        <v>0</v>
      </c>
      <c r="H28" s="587">
        <f t="shared" si="5"/>
        <v>0</v>
      </c>
      <c r="I28" s="587">
        <f t="shared" si="6"/>
        <v>0</v>
      </c>
      <c r="J28" s="587">
        <f t="shared" si="7"/>
        <v>0</v>
      </c>
      <c r="K28" s="587">
        <f t="shared" si="8"/>
        <v>0</v>
      </c>
      <c r="L28" s="587">
        <f t="shared" si="9"/>
        <v>0</v>
      </c>
      <c r="M28" s="587">
        <f t="shared" si="10"/>
        <v>0</v>
      </c>
      <c r="N28" s="587">
        <f t="shared" si="11"/>
        <v>15</v>
      </c>
      <c r="O28" s="587">
        <f t="shared" si="12"/>
        <v>12</v>
      </c>
      <c r="P28" s="587">
        <f t="shared" si="13"/>
        <v>22</v>
      </c>
      <c r="Q28" s="587">
        <f t="shared" si="14"/>
        <v>28</v>
      </c>
      <c r="R28" s="587">
        <f t="shared" si="15"/>
        <v>19</v>
      </c>
      <c r="S28" s="587">
        <f t="shared" si="16"/>
        <v>30</v>
      </c>
      <c r="T28" s="97">
        <f t="shared" si="17"/>
        <v>126</v>
      </c>
    </row>
    <row r="29" spans="1:20" ht="18.7" customHeight="1" x14ac:dyDescent="0.25">
      <c r="A29" s="594">
        <v>193</v>
      </c>
      <c r="B29" s="598">
        <v>1238</v>
      </c>
      <c r="C29" s="84" t="str">
        <f t="shared" si="0"/>
        <v xml:space="preserve"> Treherne Elementary</v>
      </c>
      <c r="D29" s="600" t="str">
        <f t="shared" si="1"/>
        <v>Treherne</v>
      </c>
      <c r="E29" s="587">
        <f t="shared" si="2"/>
        <v>0</v>
      </c>
      <c r="F29" s="587">
        <f t="shared" si="3"/>
        <v>0</v>
      </c>
      <c r="G29" s="587">
        <f t="shared" si="4"/>
        <v>9</v>
      </c>
      <c r="H29" s="587">
        <f t="shared" si="5"/>
        <v>10</v>
      </c>
      <c r="I29" s="587">
        <f t="shared" si="6"/>
        <v>14</v>
      </c>
      <c r="J29" s="587">
        <f t="shared" si="7"/>
        <v>12</v>
      </c>
      <c r="K29" s="587">
        <f t="shared" si="8"/>
        <v>12</v>
      </c>
      <c r="L29" s="587">
        <f t="shared" si="9"/>
        <v>7</v>
      </c>
      <c r="M29" s="587">
        <f t="shared" si="10"/>
        <v>9</v>
      </c>
      <c r="N29" s="587">
        <f t="shared" si="11"/>
        <v>0</v>
      </c>
      <c r="O29" s="587">
        <f t="shared" si="12"/>
        <v>0</v>
      </c>
      <c r="P29" s="587">
        <f t="shared" si="13"/>
        <v>0</v>
      </c>
      <c r="Q29" s="587">
        <f t="shared" si="14"/>
        <v>0</v>
      </c>
      <c r="R29" s="587">
        <f t="shared" si="15"/>
        <v>0</v>
      </c>
      <c r="S29" s="587">
        <f t="shared" si="16"/>
        <v>0</v>
      </c>
      <c r="T29" s="97">
        <f t="shared" si="17"/>
        <v>73</v>
      </c>
    </row>
    <row r="30" spans="1:20" ht="18.7" customHeight="1" x14ac:dyDescent="0.25">
      <c r="A30" s="594">
        <v>193</v>
      </c>
      <c r="B30" s="598">
        <v>1842</v>
      </c>
      <c r="C30" s="84" t="str">
        <f t="shared" si="0"/>
        <v xml:space="preserve"> Valleyview School</v>
      </c>
      <c r="D30" s="600" t="str">
        <f t="shared" si="1"/>
        <v>Swan Lake ¹</v>
      </c>
      <c r="E30" s="587">
        <f t="shared" si="2"/>
        <v>0</v>
      </c>
      <c r="F30" s="587">
        <f t="shared" si="3"/>
        <v>0</v>
      </c>
      <c r="G30" s="587">
        <f t="shared" si="4"/>
        <v>0</v>
      </c>
      <c r="H30" s="587">
        <f t="shared" si="5"/>
        <v>4</v>
      </c>
      <c r="I30" s="587">
        <f t="shared" si="6"/>
        <v>0</v>
      </c>
      <c r="J30" s="587">
        <f t="shared" si="7"/>
        <v>6</v>
      </c>
      <c r="K30" s="587">
        <f t="shared" si="8"/>
        <v>3</v>
      </c>
      <c r="L30" s="587">
        <f t="shared" si="9"/>
        <v>1</v>
      </c>
      <c r="M30" s="587">
        <f t="shared" si="10"/>
        <v>4</v>
      </c>
      <c r="N30" s="587">
        <f t="shared" si="11"/>
        <v>1</v>
      </c>
      <c r="O30" s="587">
        <f t="shared" si="12"/>
        <v>6</v>
      </c>
      <c r="P30" s="587">
        <f t="shared" si="13"/>
        <v>0</v>
      </c>
      <c r="Q30" s="587">
        <f t="shared" si="14"/>
        <v>3</v>
      </c>
      <c r="R30" s="587">
        <f t="shared" si="15"/>
        <v>2</v>
      </c>
      <c r="S30" s="587">
        <f t="shared" si="16"/>
        <v>4</v>
      </c>
      <c r="T30" s="97">
        <f t="shared" si="17"/>
        <v>34</v>
      </c>
    </row>
    <row r="31" spans="1:20" ht="18.7" customHeight="1" x14ac:dyDescent="0.25">
      <c r="A31" s="594">
        <v>193</v>
      </c>
      <c r="B31" s="598">
        <v>1643</v>
      </c>
      <c r="C31" s="84" t="str">
        <f t="shared" si="0"/>
        <v xml:space="preserve"> West Valley School</v>
      </c>
      <c r="D31" s="600" t="str">
        <f t="shared" si="1"/>
        <v>Darlingford ¹</v>
      </c>
      <c r="E31" s="587">
        <f t="shared" si="2"/>
        <v>0</v>
      </c>
      <c r="F31" s="587">
        <f t="shared" si="3"/>
        <v>0</v>
      </c>
      <c r="G31" s="587">
        <f t="shared" si="4"/>
        <v>1</v>
      </c>
      <c r="H31" s="587">
        <f t="shared" si="5"/>
        <v>2</v>
      </c>
      <c r="I31" s="587">
        <f t="shared" si="6"/>
        <v>3</v>
      </c>
      <c r="J31" s="587">
        <f t="shared" si="7"/>
        <v>2</v>
      </c>
      <c r="K31" s="587">
        <f t="shared" si="8"/>
        <v>1</v>
      </c>
      <c r="L31" s="587">
        <f t="shared" si="9"/>
        <v>3</v>
      </c>
      <c r="M31" s="587">
        <f t="shared" si="10"/>
        <v>3</v>
      </c>
      <c r="N31" s="587">
        <f t="shared" si="11"/>
        <v>1</v>
      </c>
      <c r="O31" s="587">
        <f t="shared" si="12"/>
        <v>1</v>
      </c>
      <c r="P31" s="587">
        <f t="shared" si="13"/>
        <v>3</v>
      </c>
      <c r="Q31" s="587">
        <f t="shared" si="14"/>
        <v>1</v>
      </c>
      <c r="R31" s="587">
        <f t="shared" si="15"/>
        <v>5</v>
      </c>
      <c r="S31" s="587">
        <f t="shared" si="16"/>
        <v>3</v>
      </c>
      <c r="T31" s="97">
        <f t="shared" si="17"/>
        <v>29</v>
      </c>
    </row>
    <row r="32" spans="1:20" ht="18.7" customHeight="1" x14ac:dyDescent="0.25">
      <c r="A32" s="594">
        <v>193</v>
      </c>
      <c r="B32" s="598">
        <v>2088</v>
      </c>
      <c r="C32" s="84" t="str">
        <f t="shared" si="0"/>
        <v xml:space="preserve"> Whistling Wind School</v>
      </c>
      <c r="D32" s="600" t="str">
        <f t="shared" si="1"/>
        <v>Glenboro ¹</v>
      </c>
      <c r="E32" s="587">
        <f t="shared" si="2"/>
        <v>0</v>
      </c>
      <c r="F32" s="587">
        <f t="shared" si="3"/>
        <v>0</v>
      </c>
      <c r="G32" s="587">
        <f t="shared" si="4"/>
        <v>5</v>
      </c>
      <c r="H32" s="587">
        <f t="shared" si="5"/>
        <v>5</v>
      </c>
      <c r="I32" s="587">
        <f t="shared" si="6"/>
        <v>2</v>
      </c>
      <c r="J32" s="587">
        <f t="shared" si="7"/>
        <v>5</v>
      </c>
      <c r="K32" s="587">
        <f t="shared" si="8"/>
        <v>6</v>
      </c>
      <c r="L32" s="587">
        <f t="shared" si="9"/>
        <v>5</v>
      </c>
      <c r="M32" s="587">
        <f t="shared" si="10"/>
        <v>7</v>
      </c>
      <c r="N32" s="587">
        <f t="shared" si="11"/>
        <v>8</v>
      </c>
      <c r="O32" s="587">
        <f t="shared" si="12"/>
        <v>0</v>
      </c>
      <c r="P32" s="587">
        <f t="shared" si="13"/>
        <v>9</v>
      </c>
      <c r="Q32" s="587">
        <f t="shared" si="14"/>
        <v>4</v>
      </c>
      <c r="R32" s="587">
        <f t="shared" si="15"/>
        <v>5</v>
      </c>
      <c r="S32" s="587">
        <f t="shared" si="16"/>
        <v>6</v>
      </c>
      <c r="T32" s="97">
        <f t="shared" si="17"/>
        <v>67</v>
      </c>
    </row>
    <row r="33" spans="1:20" ht="18.7" customHeight="1" x14ac:dyDescent="0.25">
      <c r="A33" s="594">
        <v>193</v>
      </c>
      <c r="B33" s="598">
        <v>2073</v>
      </c>
      <c r="C33" s="84" t="str">
        <f t="shared" si="0"/>
        <v xml:space="preserve"> Willow Creek Colony School</v>
      </c>
      <c r="D33" s="600" t="str">
        <f t="shared" si="1"/>
        <v>Cartwright ¹</v>
      </c>
      <c r="E33" s="587">
        <f t="shared" si="2"/>
        <v>0</v>
      </c>
      <c r="F33" s="587">
        <f t="shared" si="3"/>
        <v>0</v>
      </c>
      <c r="G33" s="587">
        <f t="shared" si="4"/>
        <v>0</v>
      </c>
      <c r="H33" s="587">
        <f t="shared" si="5"/>
        <v>3</v>
      </c>
      <c r="I33" s="587">
        <f t="shared" si="6"/>
        <v>1</v>
      </c>
      <c r="J33" s="587">
        <f t="shared" si="7"/>
        <v>5</v>
      </c>
      <c r="K33" s="587">
        <f t="shared" si="8"/>
        <v>6</v>
      </c>
      <c r="L33" s="587">
        <f t="shared" si="9"/>
        <v>1</v>
      </c>
      <c r="M33" s="587">
        <f t="shared" si="10"/>
        <v>4</v>
      </c>
      <c r="N33" s="587">
        <f t="shared" si="11"/>
        <v>3</v>
      </c>
      <c r="O33" s="587">
        <f t="shared" si="12"/>
        <v>0</v>
      </c>
      <c r="P33" s="587">
        <f t="shared" si="13"/>
        <v>4</v>
      </c>
      <c r="Q33" s="587">
        <f t="shared" si="14"/>
        <v>3</v>
      </c>
      <c r="R33" s="587">
        <f t="shared" si="15"/>
        <v>2</v>
      </c>
      <c r="S33" s="587">
        <f t="shared" si="16"/>
        <v>3</v>
      </c>
      <c r="T33" s="97">
        <f t="shared" si="17"/>
        <v>35</v>
      </c>
    </row>
    <row r="34" spans="1:20" ht="18.7" customHeight="1" x14ac:dyDescent="0.25">
      <c r="A34" s="594">
        <v>193</v>
      </c>
      <c r="B34" s="598">
        <v>1978</v>
      </c>
      <c r="C34" s="105" t="str">
        <f t="shared" si="0"/>
        <v xml:space="preserve"> Windy Bay School</v>
      </c>
      <c r="D34" s="600" t="str">
        <f t="shared" si="1"/>
        <v>Pilot Mound ¹</v>
      </c>
      <c r="E34" s="588">
        <f t="shared" si="2"/>
        <v>0</v>
      </c>
      <c r="F34" s="588">
        <f t="shared" si="3"/>
        <v>0</v>
      </c>
      <c r="G34" s="588">
        <f t="shared" si="4"/>
        <v>0</v>
      </c>
      <c r="H34" s="588">
        <f t="shared" si="5"/>
        <v>3</v>
      </c>
      <c r="I34" s="588">
        <f t="shared" si="6"/>
        <v>1</v>
      </c>
      <c r="J34" s="588">
        <f t="shared" si="7"/>
        <v>4</v>
      </c>
      <c r="K34" s="588">
        <f t="shared" si="8"/>
        <v>2</v>
      </c>
      <c r="L34" s="588">
        <f t="shared" si="9"/>
        <v>1</v>
      </c>
      <c r="M34" s="588">
        <f t="shared" si="10"/>
        <v>3</v>
      </c>
      <c r="N34" s="588">
        <f t="shared" si="11"/>
        <v>3</v>
      </c>
      <c r="O34" s="588">
        <f t="shared" si="12"/>
        <v>1</v>
      </c>
      <c r="P34" s="588">
        <f t="shared" si="13"/>
        <v>0</v>
      </c>
      <c r="Q34" s="588">
        <f t="shared" si="14"/>
        <v>0</v>
      </c>
      <c r="R34" s="588">
        <f t="shared" si="15"/>
        <v>0</v>
      </c>
      <c r="S34" s="588">
        <f t="shared" si="16"/>
        <v>0</v>
      </c>
      <c r="T34" s="98">
        <f t="shared" si="17"/>
        <v>18</v>
      </c>
    </row>
    <row r="35" spans="1:20" ht="19.05" customHeight="1" x14ac:dyDescent="0.25">
      <c r="A35" s="594"/>
      <c r="B35" s="604"/>
      <c r="C35" s="127" t="s">
        <v>261</v>
      </c>
      <c r="D35" s="127" t="str">
        <f>CONCATENATE(VLOOKUP(A34,DIVISIONS,19)," SCHOOLS")</f>
        <v>29 SCHOOLS</v>
      </c>
      <c r="E35" s="95">
        <f>SUM(E6:E34)</f>
        <v>0</v>
      </c>
      <c r="F35" s="95">
        <f t="shared" ref="F35:T35" si="18">SUM(F6:F34)</f>
        <v>0</v>
      </c>
      <c r="G35" s="95">
        <f t="shared" si="18"/>
        <v>153</v>
      </c>
      <c r="H35" s="95">
        <f t="shared" si="18"/>
        <v>165</v>
      </c>
      <c r="I35" s="95">
        <f t="shared" si="18"/>
        <v>154</v>
      </c>
      <c r="J35" s="95">
        <f t="shared" si="18"/>
        <v>178</v>
      </c>
      <c r="K35" s="95">
        <f t="shared" si="18"/>
        <v>191</v>
      </c>
      <c r="L35" s="95">
        <f t="shared" si="18"/>
        <v>160</v>
      </c>
      <c r="M35" s="95">
        <f t="shared" si="18"/>
        <v>172</v>
      </c>
      <c r="N35" s="95">
        <f t="shared" si="18"/>
        <v>179</v>
      </c>
      <c r="O35" s="95">
        <f t="shared" si="18"/>
        <v>157</v>
      </c>
      <c r="P35" s="95">
        <f t="shared" si="18"/>
        <v>195</v>
      </c>
      <c r="Q35" s="95">
        <f t="shared" si="18"/>
        <v>193</v>
      </c>
      <c r="R35" s="95">
        <f t="shared" si="18"/>
        <v>184</v>
      </c>
      <c r="S35" s="95">
        <f t="shared" si="18"/>
        <v>194</v>
      </c>
      <c r="T35" s="95">
        <f t="shared" si="18"/>
        <v>2275</v>
      </c>
    </row>
    <row r="36" spans="1:20" ht="19.05" customHeight="1" x14ac:dyDescent="0.25">
      <c r="A36" s="594"/>
      <c r="B36" s="604"/>
      <c r="C36" s="146" t="s">
        <v>276</v>
      </c>
      <c r="D36" s="23"/>
      <c r="E36" s="110"/>
      <c r="F36" s="110"/>
      <c r="G36" s="110"/>
      <c r="H36" s="110"/>
      <c r="I36" s="110"/>
      <c r="J36" s="110"/>
      <c r="K36" s="110"/>
      <c r="L36" s="110"/>
      <c r="M36" s="110"/>
      <c r="N36" s="110"/>
      <c r="O36" s="110"/>
      <c r="P36" s="110"/>
      <c r="Q36" s="110"/>
      <c r="R36" s="110"/>
      <c r="S36" s="110"/>
      <c r="T36" s="110"/>
    </row>
  </sheetData>
  <mergeCells count="3">
    <mergeCell ref="C1:T1"/>
    <mergeCell ref="C2:T2"/>
    <mergeCell ref="C4:T4"/>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Narrow,Regular"&amp;12- 22 -</oddFooter>
  </headerFooter>
  <colBreaks count="1" manualBreakCount="1">
    <brk id="2" min="2" max="836"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tabColor rgb="FFE2FBFE"/>
    <pageSetUpPr autoPageBreaks="0"/>
  </sheetPr>
  <dimension ref="A1:V20"/>
  <sheetViews>
    <sheetView showGridLines="0" showZeros="0" topLeftCell="C1" zoomScale="82" zoomScaleNormal="82" workbookViewId="0">
      <selection sqref="A1:B1"/>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190</v>
      </c>
      <c r="B4" s="604"/>
      <c r="C4" s="771" t="str">
        <f>CONCATENATE(" ",UPPER(VLOOKUP(A4,DIVISIONS,2))," SCHOOL DIVISION")</f>
        <v xml:space="preserve"> RED RIVER VALLEY SCHOOL DIVISION</v>
      </c>
      <c r="D4" s="772"/>
      <c r="E4" s="772"/>
      <c r="F4" s="772"/>
      <c r="G4" s="772"/>
      <c r="H4" s="772"/>
      <c r="I4" s="772"/>
      <c r="J4" s="772"/>
      <c r="K4" s="772"/>
      <c r="L4" s="772"/>
      <c r="M4" s="772"/>
      <c r="N4" s="772"/>
      <c r="O4" s="772"/>
      <c r="P4" s="772"/>
      <c r="Q4" s="772"/>
      <c r="R4" s="772"/>
      <c r="S4" s="772"/>
      <c r="T4" s="773"/>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20.05" customHeight="1" x14ac:dyDescent="0.25">
      <c r="A6" s="594">
        <v>190</v>
      </c>
      <c r="B6" s="598">
        <v>2052</v>
      </c>
      <c r="C6" s="84" t="str">
        <f t="shared" ref="C6:C18" si="0">VLOOKUP(B6,Schools,2)</f>
        <v xml:space="preserve"> Albright School</v>
      </c>
      <c r="D6" s="600" t="str">
        <f t="shared" ref="D6:D18" si="1">IF(VLOOKUP($B6,TYPE,3)=5,CONCATENATE(VLOOKUP($B6,PublicAdd,6)," ¹"),VLOOKUP($B6,PublicAdd,6))</f>
        <v>Morris ¹</v>
      </c>
      <c r="E6" s="587">
        <f t="shared" ref="E6:E18" si="2">IF($B6="","",VLOOKUP($B6,Schools,22))</f>
        <v>0</v>
      </c>
      <c r="F6" s="587">
        <f t="shared" ref="F6:F18" si="3">IF($B6="","",VLOOKUP($B6,Schools,5))</f>
        <v>0</v>
      </c>
      <c r="G6" s="587">
        <f t="shared" ref="G6:G18" si="4">IF($B6="","",VLOOKUP($B6,Schools,6))</f>
        <v>3</v>
      </c>
      <c r="H6" s="587">
        <f t="shared" ref="H6:H18" si="5">IF($B6="","",VLOOKUP($B6,Schools,7))</f>
        <v>1</v>
      </c>
      <c r="I6" s="587">
        <f t="shared" ref="I6:I18" si="6">IF($B6="","",VLOOKUP($B6,Schools,8))</f>
        <v>4</v>
      </c>
      <c r="J6" s="587">
        <f t="shared" ref="J6:J18" si="7">IF($B6="","",VLOOKUP($B6,Schools,9))</f>
        <v>0</v>
      </c>
      <c r="K6" s="587">
        <f t="shared" ref="K6:K18" si="8">IF($B6="","",VLOOKUP($B6,Schools,10))</f>
        <v>3</v>
      </c>
      <c r="L6" s="587">
        <f t="shared" ref="L6:L18" si="9">IF($B6="","",VLOOKUP($B6,Schools,11))</f>
        <v>1</v>
      </c>
      <c r="M6" s="587">
        <f t="shared" ref="M6:M18" si="10">IF($B6="","",VLOOKUP($B6,Schools,12))</f>
        <v>2</v>
      </c>
      <c r="N6" s="587">
        <f t="shared" ref="N6:N18" si="11">IF($B6="","",VLOOKUP($B6,Schools,13))</f>
        <v>3</v>
      </c>
      <c r="O6" s="587">
        <f t="shared" ref="O6:O18" si="12">IF($B6="","",VLOOKUP($B6,Schools,14))</f>
        <v>2</v>
      </c>
      <c r="P6" s="587">
        <f t="shared" ref="P6:P18" si="13">IF($B6="","",VLOOKUP($B6,Schools,15))</f>
        <v>3</v>
      </c>
      <c r="Q6" s="587">
        <f t="shared" ref="Q6:Q18" si="14">IF($B6="","",VLOOKUP($B6,Schools,16))</f>
        <v>3</v>
      </c>
      <c r="R6" s="587">
        <f t="shared" ref="R6:R18" si="15">IF($B6="","",VLOOKUP($B6,Schools,17))</f>
        <v>2</v>
      </c>
      <c r="S6" s="587">
        <f t="shared" ref="S6:S18" si="16">IF($B6="","",VLOOKUP($B6,Schools,18))</f>
        <v>7</v>
      </c>
      <c r="T6" s="97">
        <f t="shared" ref="T6:T18" si="17">SUM(E6:S6)</f>
        <v>34</v>
      </c>
      <c r="U6" s="575"/>
      <c r="V6" s="575"/>
    </row>
    <row r="7" spans="1:22" ht="20.05" customHeight="1" x14ac:dyDescent="0.25">
      <c r="A7" s="594">
        <v>190</v>
      </c>
      <c r="B7" s="598">
        <v>1824</v>
      </c>
      <c r="C7" s="84" t="str">
        <f t="shared" ref="C7" si="18">VLOOKUP(B7,Schools,2)</f>
        <v xml:space="preserve"> École Héritage Immersion</v>
      </c>
      <c r="D7" s="600" t="str">
        <f t="shared" si="1"/>
        <v>St. Pierre-Jolys</v>
      </c>
      <c r="E7" s="587">
        <f t="shared" si="2"/>
        <v>0</v>
      </c>
      <c r="F7" s="587">
        <f t="shared" si="3"/>
        <v>0</v>
      </c>
      <c r="G7" s="587">
        <f t="shared" si="4"/>
        <v>28</v>
      </c>
      <c r="H7" s="587">
        <f t="shared" si="5"/>
        <v>26</v>
      </c>
      <c r="I7" s="587">
        <f t="shared" si="6"/>
        <v>23</v>
      </c>
      <c r="J7" s="587">
        <f t="shared" si="7"/>
        <v>26</v>
      </c>
      <c r="K7" s="587">
        <f t="shared" si="8"/>
        <v>14</v>
      </c>
      <c r="L7" s="587">
        <f t="shared" si="9"/>
        <v>28</v>
      </c>
      <c r="M7" s="587">
        <f t="shared" si="10"/>
        <v>24</v>
      </c>
      <c r="N7" s="587">
        <f t="shared" si="11"/>
        <v>19</v>
      </c>
      <c r="O7" s="587">
        <f t="shared" si="12"/>
        <v>18</v>
      </c>
      <c r="P7" s="587">
        <f t="shared" si="13"/>
        <v>39</v>
      </c>
      <c r="Q7" s="587">
        <f t="shared" si="14"/>
        <v>38</v>
      </c>
      <c r="R7" s="587">
        <f t="shared" si="15"/>
        <v>27</v>
      </c>
      <c r="S7" s="587">
        <f t="shared" si="16"/>
        <v>27</v>
      </c>
      <c r="T7" s="97">
        <f t="shared" ref="T7" si="19">SUM(E7:S7)</f>
        <v>337</v>
      </c>
      <c r="U7" s="575"/>
      <c r="V7" s="575"/>
    </row>
    <row r="8" spans="1:22" ht="20.05" customHeight="1" x14ac:dyDescent="0.25">
      <c r="A8" s="594">
        <v>190</v>
      </c>
      <c r="B8" s="314">
        <v>1035</v>
      </c>
      <c r="C8" s="84" t="str">
        <f t="shared" si="0"/>
        <v xml:space="preserve"> École Saint-Malo School</v>
      </c>
      <c r="D8" s="600" t="str">
        <f t="shared" si="1"/>
        <v>St. Malo</v>
      </c>
      <c r="E8" s="587">
        <f t="shared" si="2"/>
        <v>0</v>
      </c>
      <c r="F8" s="587">
        <f t="shared" si="3"/>
        <v>0</v>
      </c>
      <c r="G8" s="587">
        <f t="shared" si="4"/>
        <v>19</v>
      </c>
      <c r="H8" s="587">
        <f t="shared" si="5"/>
        <v>24</v>
      </c>
      <c r="I8" s="587">
        <f t="shared" si="6"/>
        <v>21</v>
      </c>
      <c r="J8" s="587">
        <f t="shared" si="7"/>
        <v>25</v>
      </c>
      <c r="K8" s="587">
        <f t="shared" si="8"/>
        <v>19</v>
      </c>
      <c r="L8" s="587">
        <f t="shared" si="9"/>
        <v>26</v>
      </c>
      <c r="M8" s="587">
        <f t="shared" si="10"/>
        <v>34</v>
      </c>
      <c r="N8" s="587">
        <f t="shared" si="11"/>
        <v>19</v>
      </c>
      <c r="O8" s="587">
        <f t="shared" si="12"/>
        <v>40</v>
      </c>
      <c r="P8" s="587">
        <f t="shared" si="13"/>
        <v>0</v>
      </c>
      <c r="Q8" s="587">
        <f t="shared" si="14"/>
        <v>0</v>
      </c>
      <c r="R8" s="587">
        <f t="shared" si="15"/>
        <v>0</v>
      </c>
      <c r="S8" s="587">
        <f t="shared" si="16"/>
        <v>0</v>
      </c>
      <c r="T8" s="97">
        <f t="shared" si="17"/>
        <v>227</v>
      </c>
      <c r="U8" s="575"/>
      <c r="V8" s="575"/>
    </row>
    <row r="9" spans="1:22" ht="20.05" customHeight="1" x14ac:dyDescent="0.25">
      <c r="A9" s="594">
        <v>190</v>
      </c>
      <c r="B9" s="598">
        <v>1771</v>
      </c>
      <c r="C9" s="84" t="str">
        <f t="shared" si="0"/>
        <v xml:space="preserve"> J. A. Cuddy Elementary</v>
      </c>
      <c r="D9" s="600" t="str">
        <f t="shared" si="1"/>
        <v>Sanford</v>
      </c>
      <c r="E9" s="587">
        <f t="shared" si="2"/>
        <v>0</v>
      </c>
      <c r="F9" s="587">
        <f t="shared" si="3"/>
        <v>0</v>
      </c>
      <c r="G9" s="587">
        <f t="shared" si="4"/>
        <v>21</v>
      </c>
      <c r="H9" s="587">
        <f t="shared" si="5"/>
        <v>25</v>
      </c>
      <c r="I9" s="587">
        <f t="shared" si="6"/>
        <v>21</v>
      </c>
      <c r="J9" s="587">
        <f t="shared" si="7"/>
        <v>25</v>
      </c>
      <c r="K9" s="587">
        <f t="shared" si="8"/>
        <v>22</v>
      </c>
      <c r="L9" s="587">
        <f t="shared" si="9"/>
        <v>26</v>
      </c>
      <c r="M9" s="587">
        <f t="shared" si="10"/>
        <v>23</v>
      </c>
      <c r="N9" s="587">
        <f t="shared" si="11"/>
        <v>21</v>
      </c>
      <c r="O9" s="587">
        <f t="shared" si="12"/>
        <v>19</v>
      </c>
      <c r="P9" s="587">
        <f t="shared" si="13"/>
        <v>0</v>
      </c>
      <c r="Q9" s="587">
        <f t="shared" si="14"/>
        <v>0</v>
      </c>
      <c r="R9" s="587">
        <f t="shared" si="15"/>
        <v>0</v>
      </c>
      <c r="S9" s="587">
        <f t="shared" si="16"/>
        <v>0</v>
      </c>
      <c r="T9" s="97">
        <f t="shared" si="17"/>
        <v>203</v>
      </c>
      <c r="U9" s="575"/>
      <c r="V9" s="575"/>
    </row>
    <row r="10" spans="1:22" ht="20.05" customHeight="1" x14ac:dyDescent="0.25">
      <c r="A10" s="594">
        <v>190</v>
      </c>
      <c r="B10" s="598">
        <v>1792</v>
      </c>
      <c r="C10" s="84" t="str">
        <f t="shared" si="0"/>
        <v xml:space="preserve"> Lowe Farm School</v>
      </c>
      <c r="D10" s="600" t="str">
        <f t="shared" si="1"/>
        <v>Lowe Farm</v>
      </c>
      <c r="E10" s="587">
        <f t="shared" si="2"/>
        <v>0</v>
      </c>
      <c r="F10" s="587">
        <f t="shared" si="3"/>
        <v>0</v>
      </c>
      <c r="G10" s="587">
        <f t="shared" si="4"/>
        <v>5</v>
      </c>
      <c r="H10" s="587">
        <f t="shared" si="5"/>
        <v>11</v>
      </c>
      <c r="I10" s="587">
        <f t="shared" si="6"/>
        <v>6</v>
      </c>
      <c r="J10" s="587">
        <f t="shared" si="7"/>
        <v>11</v>
      </c>
      <c r="K10" s="587">
        <f t="shared" si="8"/>
        <v>11</v>
      </c>
      <c r="L10" s="587">
        <f t="shared" si="9"/>
        <v>6</v>
      </c>
      <c r="M10" s="587">
        <f t="shared" si="10"/>
        <v>5</v>
      </c>
      <c r="N10" s="587">
        <f t="shared" si="11"/>
        <v>13</v>
      </c>
      <c r="O10" s="587">
        <f t="shared" si="12"/>
        <v>6</v>
      </c>
      <c r="P10" s="587">
        <f t="shared" si="13"/>
        <v>0</v>
      </c>
      <c r="Q10" s="587">
        <f t="shared" si="14"/>
        <v>0</v>
      </c>
      <c r="R10" s="587">
        <f t="shared" si="15"/>
        <v>0</v>
      </c>
      <c r="S10" s="587">
        <f t="shared" si="16"/>
        <v>0</v>
      </c>
      <c r="T10" s="97">
        <f t="shared" si="17"/>
        <v>74</v>
      </c>
      <c r="U10" s="575"/>
      <c r="V10" s="575"/>
    </row>
    <row r="11" spans="1:22" ht="20.05" customHeight="1" x14ac:dyDescent="0.25">
      <c r="A11" s="594">
        <v>190</v>
      </c>
      <c r="B11" s="598">
        <v>1084</v>
      </c>
      <c r="C11" s="84" t="str">
        <f t="shared" si="0"/>
        <v xml:space="preserve"> Morris School</v>
      </c>
      <c r="D11" s="600" t="str">
        <f t="shared" si="1"/>
        <v>Morris</v>
      </c>
      <c r="E11" s="587">
        <f t="shared" si="2"/>
        <v>0</v>
      </c>
      <c r="F11" s="587">
        <f t="shared" si="3"/>
        <v>0</v>
      </c>
      <c r="G11" s="587">
        <f t="shared" si="4"/>
        <v>30</v>
      </c>
      <c r="H11" s="587">
        <f t="shared" si="5"/>
        <v>33</v>
      </c>
      <c r="I11" s="587">
        <f t="shared" si="6"/>
        <v>32</v>
      </c>
      <c r="J11" s="587">
        <f t="shared" si="7"/>
        <v>25</v>
      </c>
      <c r="K11" s="587">
        <f t="shared" si="8"/>
        <v>28</v>
      </c>
      <c r="L11" s="587">
        <f t="shared" si="9"/>
        <v>27</v>
      </c>
      <c r="M11" s="587">
        <f t="shared" si="10"/>
        <v>36</v>
      </c>
      <c r="N11" s="587">
        <f t="shared" si="11"/>
        <v>26</v>
      </c>
      <c r="O11" s="587">
        <f t="shared" si="12"/>
        <v>40</v>
      </c>
      <c r="P11" s="587">
        <f t="shared" si="13"/>
        <v>46</v>
      </c>
      <c r="Q11" s="587">
        <f t="shared" si="14"/>
        <v>44</v>
      </c>
      <c r="R11" s="587">
        <f t="shared" si="15"/>
        <v>53</v>
      </c>
      <c r="S11" s="587">
        <f t="shared" si="16"/>
        <v>69</v>
      </c>
      <c r="T11" s="97">
        <f t="shared" si="17"/>
        <v>489</v>
      </c>
      <c r="U11" s="575"/>
      <c r="V11" s="575"/>
    </row>
    <row r="12" spans="1:22" ht="20.05" customHeight="1" x14ac:dyDescent="0.25">
      <c r="A12" s="594">
        <v>190</v>
      </c>
      <c r="B12" s="598">
        <v>1893</v>
      </c>
      <c r="C12" s="84" t="str">
        <f t="shared" si="0"/>
        <v xml:space="preserve"> Oak Bluff Community School</v>
      </c>
      <c r="D12" s="600" t="str">
        <f t="shared" si="1"/>
        <v>Oak Bluff</v>
      </c>
      <c r="E12" s="587">
        <f t="shared" si="2"/>
        <v>0</v>
      </c>
      <c r="F12" s="587">
        <f t="shared" si="3"/>
        <v>0</v>
      </c>
      <c r="G12" s="587">
        <f t="shared" si="4"/>
        <v>21</v>
      </c>
      <c r="H12" s="587">
        <f t="shared" si="5"/>
        <v>18</v>
      </c>
      <c r="I12" s="587">
        <f t="shared" si="6"/>
        <v>33</v>
      </c>
      <c r="J12" s="587">
        <f t="shared" si="7"/>
        <v>30</v>
      </c>
      <c r="K12" s="587">
        <f t="shared" si="8"/>
        <v>28</v>
      </c>
      <c r="L12" s="587">
        <f t="shared" si="9"/>
        <v>27</v>
      </c>
      <c r="M12" s="587">
        <f t="shared" si="10"/>
        <v>19</v>
      </c>
      <c r="N12" s="587">
        <f t="shared" si="11"/>
        <v>15</v>
      </c>
      <c r="O12" s="587">
        <f t="shared" si="12"/>
        <v>32</v>
      </c>
      <c r="P12" s="587">
        <f t="shared" si="13"/>
        <v>0</v>
      </c>
      <c r="Q12" s="587">
        <f t="shared" si="14"/>
        <v>0</v>
      </c>
      <c r="R12" s="587">
        <f t="shared" si="15"/>
        <v>0</v>
      </c>
      <c r="S12" s="587">
        <f t="shared" si="16"/>
        <v>0</v>
      </c>
      <c r="T12" s="97">
        <f t="shared" si="17"/>
        <v>223</v>
      </c>
      <c r="U12" s="575"/>
      <c r="V12" s="575"/>
    </row>
    <row r="13" spans="1:22" ht="20.05" customHeight="1" x14ac:dyDescent="0.25">
      <c r="A13" s="594">
        <v>190</v>
      </c>
      <c r="B13" s="598">
        <v>1069</v>
      </c>
      <c r="C13" s="84" t="str">
        <f t="shared" si="0"/>
        <v xml:space="preserve"> Peace Valley School</v>
      </c>
      <c r="D13" s="600" t="str">
        <f t="shared" si="1"/>
        <v>Starbuck ¹</v>
      </c>
      <c r="E13" s="587">
        <f t="shared" si="2"/>
        <v>0</v>
      </c>
      <c r="F13" s="587">
        <f t="shared" si="3"/>
        <v>0</v>
      </c>
      <c r="G13" s="587">
        <f t="shared" si="4"/>
        <v>2</v>
      </c>
      <c r="H13" s="587">
        <f t="shared" si="5"/>
        <v>3</v>
      </c>
      <c r="I13" s="587">
        <f t="shared" si="6"/>
        <v>2</v>
      </c>
      <c r="J13" s="587">
        <f t="shared" si="7"/>
        <v>4</v>
      </c>
      <c r="K13" s="587">
        <f t="shared" si="8"/>
        <v>2</v>
      </c>
      <c r="L13" s="587">
        <f t="shared" si="9"/>
        <v>6</v>
      </c>
      <c r="M13" s="587">
        <f t="shared" si="10"/>
        <v>2</v>
      </c>
      <c r="N13" s="587">
        <f t="shared" si="11"/>
        <v>6</v>
      </c>
      <c r="O13" s="587">
        <f t="shared" si="12"/>
        <v>2</v>
      </c>
      <c r="P13" s="587">
        <f t="shared" si="13"/>
        <v>4</v>
      </c>
      <c r="Q13" s="587">
        <f t="shared" si="14"/>
        <v>5</v>
      </c>
      <c r="R13" s="587">
        <f t="shared" si="15"/>
        <v>4</v>
      </c>
      <c r="S13" s="587">
        <f t="shared" si="16"/>
        <v>2</v>
      </c>
      <c r="T13" s="97">
        <f t="shared" si="17"/>
        <v>44</v>
      </c>
      <c r="U13" s="575"/>
      <c r="V13" s="575"/>
    </row>
    <row r="14" spans="1:22" ht="20.05" customHeight="1" x14ac:dyDescent="0.25">
      <c r="A14" s="594">
        <v>190</v>
      </c>
      <c r="B14" s="598">
        <v>1579</v>
      </c>
      <c r="C14" s="84" t="str">
        <f t="shared" si="0"/>
        <v xml:space="preserve"> Rosenort School</v>
      </c>
      <c r="D14" s="600" t="str">
        <f t="shared" si="1"/>
        <v>Rosenort</v>
      </c>
      <c r="E14" s="587">
        <f t="shared" si="2"/>
        <v>0</v>
      </c>
      <c r="F14" s="587">
        <f t="shared" si="3"/>
        <v>0</v>
      </c>
      <c r="G14" s="587">
        <f t="shared" si="4"/>
        <v>18</v>
      </c>
      <c r="H14" s="587">
        <f t="shared" si="5"/>
        <v>25</v>
      </c>
      <c r="I14" s="587">
        <f t="shared" si="6"/>
        <v>16</v>
      </c>
      <c r="J14" s="587">
        <f t="shared" si="7"/>
        <v>19</v>
      </c>
      <c r="K14" s="587">
        <f t="shared" si="8"/>
        <v>29</v>
      </c>
      <c r="L14" s="587">
        <f t="shared" si="9"/>
        <v>15</v>
      </c>
      <c r="M14" s="587">
        <f t="shared" si="10"/>
        <v>19</v>
      </c>
      <c r="N14" s="587">
        <f t="shared" si="11"/>
        <v>23</v>
      </c>
      <c r="O14" s="587">
        <f t="shared" si="12"/>
        <v>20</v>
      </c>
      <c r="P14" s="587">
        <f t="shared" si="13"/>
        <v>24</v>
      </c>
      <c r="Q14" s="587">
        <f t="shared" si="14"/>
        <v>35</v>
      </c>
      <c r="R14" s="587">
        <f t="shared" si="15"/>
        <v>23</v>
      </c>
      <c r="S14" s="587">
        <f t="shared" si="16"/>
        <v>22</v>
      </c>
      <c r="T14" s="97">
        <f t="shared" si="17"/>
        <v>288</v>
      </c>
      <c r="U14" s="575"/>
      <c r="V14" s="575"/>
    </row>
    <row r="15" spans="1:22" ht="20.05" customHeight="1" x14ac:dyDescent="0.25">
      <c r="A15" s="594">
        <v>190</v>
      </c>
      <c r="B15" s="598">
        <v>1191</v>
      </c>
      <c r="C15" s="84" t="str">
        <f t="shared" si="0"/>
        <v xml:space="preserve"> Sanford Collegiate</v>
      </c>
      <c r="D15" s="600" t="str">
        <f t="shared" si="1"/>
        <v>Sanford</v>
      </c>
      <c r="E15" s="587">
        <f t="shared" si="2"/>
        <v>0</v>
      </c>
      <c r="F15" s="587">
        <f t="shared" si="3"/>
        <v>0</v>
      </c>
      <c r="G15" s="587">
        <f t="shared" si="4"/>
        <v>0</v>
      </c>
      <c r="H15" s="587">
        <f t="shared" si="5"/>
        <v>0</v>
      </c>
      <c r="I15" s="587">
        <f t="shared" si="6"/>
        <v>0</v>
      </c>
      <c r="J15" s="587">
        <f t="shared" si="7"/>
        <v>0</v>
      </c>
      <c r="K15" s="587">
        <f t="shared" si="8"/>
        <v>0</v>
      </c>
      <c r="L15" s="587">
        <f t="shared" si="9"/>
        <v>0</v>
      </c>
      <c r="M15" s="587">
        <f t="shared" si="10"/>
        <v>0</v>
      </c>
      <c r="N15" s="587">
        <f t="shared" si="11"/>
        <v>0</v>
      </c>
      <c r="O15" s="587">
        <f t="shared" si="12"/>
        <v>0</v>
      </c>
      <c r="P15" s="587">
        <f t="shared" si="13"/>
        <v>71</v>
      </c>
      <c r="Q15" s="587">
        <f t="shared" si="14"/>
        <v>80</v>
      </c>
      <c r="R15" s="587">
        <f t="shared" si="15"/>
        <v>72</v>
      </c>
      <c r="S15" s="587">
        <f t="shared" si="16"/>
        <v>77</v>
      </c>
      <c r="T15" s="97">
        <f t="shared" si="17"/>
        <v>300</v>
      </c>
      <c r="U15" s="575"/>
      <c r="V15" s="575"/>
    </row>
    <row r="16" spans="1:22" ht="20.05" customHeight="1" x14ac:dyDescent="0.25">
      <c r="A16" s="594">
        <v>190</v>
      </c>
      <c r="B16" s="598">
        <v>1633</v>
      </c>
      <c r="C16" s="84" t="str">
        <f t="shared" si="0"/>
        <v xml:space="preserve"> Starbuck School</v>
      </c>
      <c r="D16" s="600" t="str">
        <f t="shared" si="1"/>
        <v>Starbuck</v>
      </c>
      <c r="E16" s="587">
        <f t="shared" si="2"/>
        <v>0</v>
      </c>
      <c r="F16" s="587">
        <f t="shared" si="3"/>
        <v>0</v>
      </c>
      <c r="G16" s="587">
        <f t="shared" si="4"/>
        <v>12</v>
      </c>
      <c r="H16" s="587">
        <f t="shared" si="5"/>
        <v>13</v>
      </c>
      <c r="I16" s="587">
        <f t="shared" si="6"/>
        <v>4</v>
      </c>
      <c r="J16" s="587">
        <f t="shared" si="7"/>
        <v>11</v>
      </c>
      <c r="K16" s="587">
        <f t="shared" si="8"/>
        <v>8</v>
      </c>
      <c r="L16" s="587">
        <f t="shared" si="9"/>
        <v>29</v>
      </c>
      <c r="M16" s="587">
        <f t="shared" si="10"/>
        <v>37</v>
      </c>
      <c r="N16" s="587">
        <f t="shared" si="11"/>
        <v>32</v>
      </c>
      <c r="O16" s="587">
        <f t="shared" si="12"/>
        <v>28</v>
      </c>
      <c r="P16" s="587">
        <f t="shared" si="13"/>
        <v>0</v>
      </c>
      <c r="Q16" s="587">
        <f t="shared" si="14"/>
        <v>0</v>
      </c>
      <c r="R16" s="587">
        <f t="shared" si="15"/>
        <v>0</v>
      </c>
      <c r="S16" s="587">
        <f t="shared" si="16"/>
        <v>0</v>
      </c>
      <c r="T16" s="97">
        <f t="shared" si="17"/>
        <v>174</v>
      </c>
      <c r="U16" s="575"/>
      <c r="V16" s="575"/>
    </row>
    <row r="17" spans="1:20" ht="20.05" customHeight="1" x14ac:dyDescent="0.25">
      <c r="A17" s="594">
        <v>190</v>
      </c>
      <c r="B17" s="598">
        <v>1299</v>
      </c>
      <c r="C17" s="84" t="str">
        <f t="shared" si="0"/>
        <v xml:space="preserve"> Suncrest Colony School</v>
      </c>
      <c r="D17" s="600" t="str">
        <f t="shared" si="1"/>
        <v>Tourond ¹</v>
      </c>
      <c r="E17" s="587">
        <f t="shared" si="2"/>
        <v>0</v>
      </c>
      <c r="F17" s="587">
        <f t="shared" si="3"/>
        <v>0</v>
      </c>
      <c r="G17" s="587">
        <f t="shared" si="4"/>
        <v>6</v>
      </c>
      <c r="H17" s="587">
        <f t="shared" si="5"/>
        <v>1</v>
      </c>
      <c r="I17" s="587">
        <f t="shared" si="6"/>
        <v>5</v>
      </c>
      <c r="J17" s="587">
        <f t="shared" si="7"/>
        <v>4</v>
      </c>
      <c r="K17" s="587">
        <f t="shared" si="8"/>
        <v>6</v>
      </c>
      <c r="L17" s="587">
        <f t="shared" si="9"/>
        <v>0</v>
      </c>
      <c r="M17" s="587">
        <f t="shared" si="10"/>
        <v>5</v>
      </c>
      <c r="N17" s="587">
        <f t="shared" si="11"/>
        <v>3</v>
      </c>
      <c r="O17" s="587">
        <f t="shared" si="12"/>
        <v>3</v>
      </c>
      <c r="P17" s="587">
        <f t="shared" si="13"/>
        <v>1</v>
      </c>
      <c r="Q17" s="587">
        <f t="shared" si="14"/>
        <v>1</v>
      </c>
      <c r="R17" s="587">
        <f t="shared" si="15"/>
        <v>4</v>
      </c>
      <c r="S17" s="587">
        <f t="shared" si="16"/>
        <v>1</v>
      </c>
      <c r="T17" s="97">
        <f t="shared" si="17"/>
        <v>40</v>
      </c>
    </row>
    <row r="18" spans="1:20" ht="20.05" customHeight="1" x14ac:dyDescent="0.25">
      <c r="A18" s="594">
        <v>190</v>
      </c>
      <c r="B18" s="598">
        <v>1944</v>
      </c>
      <c r="C18" s="105" t="str">
        <f t="shared" si="0"/>
        <v xml:space="preserve"> Vermillion Colony School</v>
      </c>
      <c r="D18" s="600" t="str">
        <f t="shared" si="1"/>
        <v>Sanford ¹</v>
      </c>
      <c r="E18" s="588">
        <f t="shared" si="2"/>
        <v>0</v>
      </c>
      <c r="F18" s="587">
        <f t="shared" si="3"/>
        <v>0</v>
      </c>
      <c r="G18" s="587">
        <f t="shared" si="4"/>
        <v>1</v>
      </c>
      <c r="H18" s="587">
        <f t="shared" si="5"/>
        <v>0</v>
      </c>
      <c r="I18" s="587">
        <f t="shared" si="6"/>
        <v>1</v>
      </c>
      <c r="J18" s="587">
        <f t="shared" si="7"/>
        <v>1</v>
      </c>
      <c r="K18" s="587">
        <f t="shared" si="8"/>
        <v>1</v>
      </c>
      <c r="L18" s="587">
        <f t="shared" si="9"/>
        <v>3</v>
      </c>
      <c r="M18" s="587">
        <f t="shared" si="10"/>
        <v>5</v>
      </c>
      <c r="N18" s="587">
        <f t="shared" si="11"/>
        <v>1</v>
      </c>
      <c r="O18" s="587">
        <f t="shared" si="12"/>
        <v>0</v>
      </c>
      <c r="P18" s="587">
        <f t="shared" si="13"/>
        <v>3</v>
      </c>
      <c r="Q18" s="587">
        <f t="shared" si="14"/>
        <v>3</v>
      </c>
      <c r="R18" s="587">
        <f t="shared" si="15"/>
        <v>2</v>
      </c>
      <c r="S18" s="587">
        <f t="shared" si="16"/>
        <v>2</v>
      </c>
      <c r="T18" s="97">
        <f t="shared" si="17"/>
        <v>23</v>
      </c>
    </row>
    <row r="19" spans="1:20" ht="20.05" customHeight="1" x14ac:dyDescent="0.25">
      <c r="A19" s="594"/>
      <c r="B19" s="604"/>
      <c r="C19" s="127" t="s">
        <v>261</v>
      </c>
      <c r="D19" s="127" t="str">
        <f>CONCATENATE(VLOOKUP(A18,DIVISIONS,19)," SCHOOLS")</f>
        <v>13 SCHOOLS</v>
      </c>
      <c r="E19" s="95">
        <f>SUM(E6:E18)</f>
        <v>0</v>
      </c>
      <c r="F19" s="95">
        <f t="shared" ref="F19:T19" si="20">SUM(F6:F18)</f>
        <v>0</v>
      </c>
      <c r="G19" s="95">
        <f t="shared" si="20"/>
        <v>166</v>
      </c>
      <c r="H19" s="95">
        <f t="shared" si="20"/>
        <v>180</v>
      </c>
      <c r="I19" s="95">
        <f t="shared" si="20"/>
        <v>168</v>
      </c>
      <c r="J19" s="95">
        <f t="shared" si="20"/>
        <v>181</v>
      </c>
      <c r="K19" s="95">
        <f t="shared" si="20"/>
        <v>171</v>
      </c>
      <c r="L19" s="95">
        <f t="shared" si="20"/>
        <v>194</v>
      </c>
      <c r="M19" s="95">
        <f t="shared" si="20"/>
        <v>211</v>
      </c>
      <c r="N19" s="95">
        <f t="shared" si="20"/>
        <v>181</v>
      </c>
      <c r="O19" s="95">
        <f t="shared" si="20"/>
        <v>210</v>
      </c>
      <c r="P19" s="95">
        <f t="shared" si="20"/>
        <v>191</v>
      </c>
      <c r="Q19" s="95">
        <f t="shared" si="20"/>
        <v>209</v>
      </c>
      <c r="R19" s="95">
        <f t="shared" si="20"/>
        <v>187</v>
      </c>
      <c r="S19" s="95">
        <f t="shared" si="20"/>
        <v>207</v>
      </c>
      <c r="T19" s="95">
        <f t="shared" si="20"/>
        <v>2456</v>
      </c>
    </row>
    <row r="20" spans="1:20" ht="20.05" customHeight="1" x14ac:dyDescent="0.25">
      <c r="A20" s="594"/>
      <c r="B20" s="604"/>
      <c r="C20" s="146" t="s">
        <v>276</v>
      </c>
      <c r="D20" s="23"/>
      <c r="E20" s="110"/>
      <c r="F20" s="110"/>
      <c r="G20" s="110"/>
      <c r="H20" s="110"/>
      <c r="I20" s="110"/>
      <c r="J20" s="110"/>
      <c r="K20" s="110"/>
      <c r="L20" s="110"/>
      <c r="M20" s="110"/>
      <c r="N20" s="110"/>
      <c r="O20" s="110"/>
      <c r="P20" s="110"/>
      <c r="Q20" s="110"/>
      <c r="R20" s="110"/>
      <c r="S20" s="110"/>
      <c r="T20" s="110"/>
    </row>
  </sheetData>
  <mergeCells count="3">
    <mergeCell ref="C4:T4"/>
    <mergeCell ref="C1:T1"/>
    <mergeCell ref="C2:T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Narrow,Regular"&amp;12- 23 -</oddFooter>
  </headerFooter>
  <colBreaks count="1" manualBreakCount="1">
    <brk id="2" min="2" max="836"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0">
    <tabColor rgb="FFE2FBFE"/>
    <pageSetUpPr autoPageBreaks="0"/>
  </sheetPr>
  <dimension ref="A1:V40"/>
  <sheetViews>
    <sheetView showGridLines="0" showZeros="0" topLeftCell="C1" zoomScale="82" zoomScaleNormal="82" workbookViewId="0">
      <selection activeCell="C2" sqref="C2:T2"/>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196</v>
      </c>
      <c r="B4" s="604"/>
      <c r="C4" s="771" t="str">
        <f>CONCATENATE(" ",UPPER(VLOOKUP(A4,DIVISIONS,2))," SCHOOL DIVISION")</f>
        <v xml:space="preserve"> RIVER EAST TRANSCONA SCHOOL DIVISION</v>
      </c>
      <c r="D4" s="772"/>
      <c r="E4" s="772"/>
      <c r="F4" s="772"/>
      <c r="G4" s="772"/>
      <c r="H4" s="772"/>
      <c r="I4" s="772"/>
      <c r="J4" s="772"/>
      <c r="K4" s="772"/>
      <c r="L4" s="772"/>
      <c r="M4" s="772"/>
      <c r="N4" s="772"/>
      <c r="O4" s="772"/>
      <c r="P4" s="772"/>
      <c r="Q4" s="772"/>
      <c r="R4" s="772"/>
      <c r="S4" s="772"/>
      <c r="T4" s="773"/>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20.05" customHeight="1" x14ac:dyDescent="0.25">
      <c r="A6" s="594">
        <v>196</v>
      </c>
      <c r="B6" s="598">
        <v>1621</v>
      </c>
      <c r="C6" s="84" t="str">
        <f t="shared" ref="C6:C18" si="0">VLOOKUP(B6,Schools,2)</f>
        <v xml:space="preserve"> Angus Mckay School</v>
      </c>
      <c r="D6" s="600" t="str">
        <f t="shared" ref="D6:D38" si="1">IF(VLOOKUP($B6,TYPE,3)=5,CONCATENATE(VLOOKUP($B6,PublicAdd,6)," ¹"),VLOOKUP($B6,PublicAdd,6))</f>
        <v>Winnipeg</v>
      </c>
      <c r="E6" s="587">
        <f t="shared" ref="E6:E38" si="2">IF($B6="","",VLOOKUP($B6,Schools,22))</f>
        <v>0</v>
      </c>
      <c r="F6" s="587">
        <f t="shared" ref="F6:F38" si="3">IF($B6="","",VLOOKUP($B6,Schools,5))</f>
        <v>0</v>
      </c>
      <c r="G6" s="587">
        <f t="shared" ref="G6:G38" si="4">IF($B6="","",VLOOKUP($B6,Schools,6))</f>
        <v>19</v>
      </c>
      <c r="H6" s="587">
        <f t="shared" ref="H6:H38" si="5">IF($B6="","",VLOOKUP($B6,Schools,7))</f>
        <v>20</v>
      </c>
      <c r="I6" s="587">
        <f t="shared" ref="I6:I38" si="6">IF($B6="","",VLOOKUP($B6,Schools,8))</f>
        <v>26</v>
      </c>
      <c r="J6" s="587">
        <f t="shared" ref="J6:J38" si="7">IF($B6="","",VLOOKUP($B6,Schools,9))</f>
        <v>18</v>
      </c>
      <c r="K6" s="587">
        <f t="shared" ref="K6:K38" si="8">IF($B6="","",VLOOKUP($B6,Schools,10))</f>
        <v>25</v>
      </c>
      <c r="L6" s="587">
        <f t="shared" ref="L6:L38" si="9">IF($B6="","",VLOOKUP($B6,Schools,11))</f>
        <v>15</v>
      </c>
      <c r="M6" s="587">
        <f t="shared" ref="M6:M38" si="10">IF($B6="","",VLOOKUP($B6,Schools,12))</f>
        <v>0</v>
      </c>
      <c r="N6" s="587">
        <f t="shared" ref="N6:N38" si="11">IF($B6="","",VLOOKUP($B6,Schools,13))</f>
        <v>0</v>
      </c>
      <c r="O6" s="587">
        <f t="shared" ref="O6:O38" si="12">IF($B6="","",VLOOKUP($B6,Schools,14))</f>
        <v>0</v>
      </c>
      <c r="P6" s="587">
        <f t="shared" ref="P6:P38" si="13">IF($B6="","",VLOOKUP($B6,Schools,15))</f>
        <v>0</v>
      </c>
      <c r="Q6" s="587">
        <f t="shared" ref="Q6:Q38" si="14">IF($B6="","",VLOOKUP($B6,Schools,16))</f>
        <v>0</v>
      </c>
      <c r="R6" s="587">
        <f t="shared" ref="R6:R38" si="15">IF($B6="","",VLOOKUP($B6,Schools,17))</f>
        <v>0</v>
      </c>
      <c r="S6" s="587">
        <f t="shared" ref="S6:S38" si="16">IF($B6="","",VLOOKUP($B6,Schools,18))</f>
        <v>0</v>
      </c>
      <c r="T6" s="97">
        <f t="shared" ref="T6:T38" si="17">SUM(E6:S6)</f>
        <v>123</v>
      </c>
      <c r="U6" s="575"/>
      <c r="V6" s="575"/>
    </row>
    <row r="7" spans="1:22" ht="20.05" customHeight="1" x14ac:dyDescent="0.25">
      <c r="A7" s="594">
        <v>196</v>
      </c>
      <c r="B7" s="598">
        <v>1762</v>
      </c>
      <c r="C7" s="84" t="str">
        <f t="shared" si="0"/>
        <v xml:space="preserve"> Arthur Day Middle School</v>
      </c>
      <c r="D7" s="600" t="str">
        <f t="shared" si="1"/>
        <v>Winnipeg</v>
      </c>
      <c r="E7" s="587">
        <f t="shared" si="2"/>
        <v>0</v>
      </c>
      <c r="F7" s="587">
        <f t="shared" si="3"/>
        <v>0</v>
      </c>
      <c r="G7" s="587">
        <f t="shared" si="4"/>
        <v>0</v>
      </c>
      <c r="H7" s="587">
        <f t="shared" si="5"/>
        <v>0</v>
      </c>
      <c r="I7" s="587">
        <f t="shared" si="6"/>
        <v>0</v>
      </c>
      <c r="J7" s="587">
        <f t="shared" si="7"/>
        <v>0</v>
      </c>
      <c r="K7" s="587">
        <f t="shared" si="8"/>
        <v>0</v>
      </c>
      <c r="L7" s="587">
        <f t="shared" si="9"/>
        <v>0</v>
      </c>
      <c r="M7" s="587">
        <f t="shared" si="10"/>
        <v>150</v>
      </c>
      <c r="N7" s="587">
        <f t="shared" si="11"/>
        <v>147</v>
      </c>
      <c r="O7" s="587">
        <f t="shared" si="12"/>
        <v>146</v>
      </c>
      <c r="P7" s="587">
        <f t="shared" si="13"/>
        <v>0</v>
      </c>
      <c r="Q7" s="587">
        <f t="shared" si="14"/>
        <v>0</v>
      </c>
      <c r="R7" s="587">
        <f t="shared" si="15"/>
        <v>0</v>
      </c>
      <c r="S7" s="587">
        <f t="shared" si="16"/>
        <v>0</v>
      </c>
      <c r="T7" s="97">
        <f t="shared" si="17"/>
        <v>443</v>
      </c>
      <c r="U7" s="575"/>
      <c r="V7" s="575"/>
    </row>
    <row r="8" spans="1:22" ht="20.05" customHeight="1" x14ac:dyDescent="0.25">
      <c r="A8" s="594">
        <v>196</v>
      </c>
      <c r="B8" s="598">
        <v>1869</v>
      </c>
      <c r="C8" s="84" t="str">
        <f t="shared" si="0"/>
        <v xml:space="preserve"> Bernie Wolfe School</v>
      </c>
      <c r="D8" s="600" t="str">
        <f t="shared" si="1"/>
        <v>Winnipeg</v>
      </c>
      <c r="E8" s="587">
        <f t="shared" si="2"/>
        <v>0</v>
      </c>
      <c r="F8" s="587">
        <f t="shared" si="3"/>
        <v>0</v>
      </c>
      <c r="G8" s="587">
        <f t="shared" si="4"/>
        <v>49</v>
      </c>
      <c r="H8" s="587">
        <f t="shared" si="5"/>
        <v>49</v>
      </c>
      <c r="I8" s="587">
        <f t="shared" si="6"/>
        <v>64</v>
      </c>
      <c r="J8" s="587">
        <f t="shared" si="7"/>
        <v>73</v>
      </c>
      <c r="K8" s="587">
        <f t="shared" si="8"/>
        <v>80</v>
      </c>
      <c r="L8" s="587">
        <f t="shared" si="9"/>
        <v>72</v>
      </c>
      <c r="M8" s="587">
        <f t="shared" si="10"/>
        <v>105</v>
      </c>
      <c r="N8" s="587">
        <f t="shared" si="11"/>
        <v>117</v>
      </c>
      <c r="O8" s="587">
        <f t="shared" si="12"/>
        <v>112</v>
      </c>
      <c r="P8" s="587">
        <f t="shared" si="13"/>
        <v>0</v>
      </c>
      <c r="Q8" s="587">
        <f t="shared" si="14"/>
        <v>0</v>
      </c>
      <c r="R8" s="587">
        <f t="shared" si="15"/>
        <v>0</v>
      </c>
      <c r="S8" s="587">
        <f t="shared" si="16"/>
        <v>0</v>
      </c>
      <c r="T8" s="97">
        <f t="shared" si="17"/>
        <v>721</v>
      </c>
      <c r="U8" s="575"/>
      <c r="V8" s="575"/>
    </row>
    <row r="9" spans="1:22" ht="20.05" customHeight="1" x14ac:dyDescent="0.25">
      <c r="A9" s="594">
        <v>196</v>
      </c>
      <c r="B9" s="598">
        <v>1139</v>
      </c>
      <c r="C9" s="84" t="str">
        <f t="shared" si="0"/>
        <v xml:space="preserve"> Bertrun E. Glavin School</v>
      </c>
      <c r="D9" s="600" t="str">
        <f t="shared" si="1"/>
        <v>Winnipeg</v>
      </c>
      <c r="E9" s="587">
        <f t="shared" si="2"/>
        <v>0</v>
      </c>
      <c r="F9" s="587">
        <f t="shared" si="3"/>
        <v>0</v>
      </c>
      <c r="G9" s="587">
        <f t="shared" si="4"/>
        <v>43</v>
      </c>
      <c r="H9" s="587">
        <f t="shared" si="5"/>
        <v>43</v>
      </c>
      <c r="I9" s="587">
        <f t="shared" si="6"/>
        <v>59</v>
      </c>
      <c r="J9" s="587">
        <f t="shared" si="7"/>
        <v>50</v>
      </c>
      <c r="K9" s="587">
        <f t="shared" si="8"/>
        <v>54</v>
      </c>
      <c r="L9" s="587">
        <f t="shared" si="9"/>
        <v>39</v>
      </c>
      <c r="M9" s="587">
        <f t="shared" si="10"/>
        <v>0</v>
      </c>
      <c r="N9" s="587">
        <f t="shared" si="11"/>
        <v>0</v>
      </c>
      <c r="O9" s="587">
        <f t="shared" si="12"/>
        <v>0</v>
      </c>
      <c r="P9" s="587">
        <f t="shared" si="13"/>
        <v>0</v>
      </c>
      <c r="Q9" s="587">
        <f t="shared" si="14"/>
        <v>0</v>
      </c>
      <c r="R9" s="587">
        <f t="shared" si="15"/>
        <v>0</v>
      </c>
      <c r="S9" s="587">
        <f t="shared" si="16"/>
        <v>0</v>
      </c>
      <c r="T9" s="97">
        <f t="shared" si="17"/>
        <v>288</v>
      </c>
      <c r="U9" s="575"/>
      <c r="V9" s="575"/>
    </row>
    <row r="10" spans="1:22" ht="20.05" customHeight="1" x14ac:dyDescent="0.25">
      <c r="A10" s="594">
        <v>196</v>
      </c>
      <c r="B10" s="598">
        <v>1367</v>
      </c>
      <c r="C10" s="84" t="str">
        <f t="shared" si="0"/>
        <v xml:space="preserve"> Bird's Hill School</v>
      </c>
      <c r="D10" s="600" t="str">
        <f t="shared" si="1"/>
        <v>East St. Paul</v>
      </c>
      <c r="E10" s="587">
        <f t="shared" si="2"/>
        <v>0</v>
      </c>
      <c r="F10" s="587">
        <f t="shared" si="3"/>
        <v>0</v>
      </c>
      <c r="G10" s="587">
        <f t="shared" si="4"/>
        <v>51</v>
      </c>
      <c r="H10" s="587">
        <f t="shared" si="5"/>
        <v>64</v>
      </c>
      <c r="I10" s="587">
        <f t="shared" si="6"/>
        <v>44</v>
      </c>
      <c r="J10" s="587">
        <f t="shared" si="7"/>
        <v>59</v>
      </c>
      <c r="K10" s="587">
        <f t="shared" si="8"/>
        <v>62</v>
      </c>
      <c r="L10" s="587">
        <f t="shared" si="9"/>
        <v>50</v>
      </c>
      <c r="M10" s="587">
        <f t="shared" si="10"/>
        <v>0</v>
      </c>
      <c r="N10" s="587">
        <f t="shared" si="11"/>
        <v>0</v>
      </c>
      <c r="O10" s="587">
        <f t="shared" si="12"/>
        <v>0</v>
      </c>
      <c r="P10" s="587">
        <f t="shared" si="13"/>
        <v>0</v>
      </c>
      <c r="Q10" s="587">
        <f t="shared" si="14"/>
        <v>0</v>
      </c>
      <c r="R10" s="587">
        <f t="shared" si="15"/>
        <v>0</v>
      </c>
      <c r="S10" s="587">
        <f t="shared" si="16"/>
        <v>0</v>
      </c>
      <c r="T10" s="97">
        <f t="shared" si="17"/>
        <v>330</v>
      </c>
      <c r="U10" s="575"/>
      <c r="V10" s="575"/>
    </row>
    <row r="11" spans="1:22" ht="20.05" customHeight="1" x14ac:dyDescent="0.25">
      <c r="A11" s="594">
        <v>196</v>
      </c>
      <c r="B11" s="598">
        <v>1805</v>
      </c>
      <c r="C11" s="84" t="str">
        <f t="shared" si="0"/>
        <v xml:space="preserve"> Chief Peguis Middle School</v>
      </c>
      <c r="D11" s="600" t="str">
        <f t="shared" si="1"/>
        <v>Winnipeg</v>
      </c>
      <c r="E11" s="587">
        <f t="shared" si="2"/>
        <v>0</v>
      </c>
      <c r="F11" s="587">
        <f t="shared" si="3"/>
        <v>0</v>
      </c>
      <c r="G11" s="587">
        <f t="shared" si="4"/>
        <v>0</v>
      </c>
      <c r="H11" s="587">
        <f t="shared" si="5"/>
        <v>0</v>
      </c>
      <c r="I11" s="587">
        <f t="shared" si="6"/>
        <v>0</v>
      </c>
      <c r="J11" s="587">
        <f t="shared" si="7"/>
        <v>0</v>
      </c>
      <c r="K11" s="587">
        <f t="shared" si="8"/>
        <v>0</v>
      </c>
      <c r="L11" s="587">
        <f t="shared" si="9"/>
        <v>0</v>
      </c>
      <c r="M11" s="587">
        <f t="shared" si="10"/>
        <v>179</v>
      </c>
      <c r="N11" s="587">
        <f t="shared" si="11"/>
        <v>168</v>
      </c>
      <c r="O11" s="587">
        <f t="shared" si="12"/>
        <v>165</v>
      </c>
      <c r="P11" s="587">
        <f t="shared" si="13"/>
        <v>0</v>
      </c>
      <c r="Q11" s="587">
        <f t="shared" si="14"/>
        <v>0</v>
      </c>
      <c r="R11" s="587">
        <f t="shared" si="15"/>
        <v>0</v>
      </c>
      <c r="S11" s="587">
        <f t="shared" si="16"/>
        <v>0</v>
      </c>
      <c r="T11" s="97">
        <f t="shared" si="17"/>
        <v>512</v>
      </c>
      <c r="U11" s="575"/>
      <c r="V11" s="575"/>
    </row>
    <row r="12" spans="1:22" ht="20.05" customHeight="1" x14ac:dyDescent="0.25">
      <c r="A12" s="594">
        <v>196</v>
      </c>
      <c r="B12" s="598">
        <v>1233</v>
      </c>
      <c r="C12" s="84" t="str">
        <f t="shared" si="0"/>
        <v xml:space="preserve"> Collège Miles Macdonell Collegiate</v>
      </c>
      <c r="D12" s="600" t="str">
        <f t="shared" si="1"/>
        <v>Winnipeg</v>
      </c>
      <c r="E12" s="587">
        <f t="shared" si="2"/>
        <v>4</v>
      </c>
      <c r="F12" s="587">
        <f t="shared" si="3"/>
        <v>0</v>
      </c>
      <c r="G12" s="587">
        <f t="shared" si="4"/>
        <v>0</v>
      </c>
      <c r="H12" s="587">
        <f t="shared" si="5"/>
        <v>0</v>
      </c>
      <c r="I12" s="587">
        <f t="shared" si="6"/>
        <v>0</v>
      </c>
      <c r="J12" s="587">
        <f t="shared" si="7"/>
        <v>0</v>
      </c>
      <c r="K12" s="587">
        <f t="shared" si="8"/>
        <v>0</v>
      </c>
      <c r="L12" s="587">
        <f t="shared" si="9"/>
        <v>0</v>
      </c>
      <c r="M12" s="587">
        <f t="shared" si="10"/>
        <v>0</v>
      </c>
      <c r="N12" s="587">
        <f t="shared" si="11"/>
        <v>0</v>
      </c>
      <c r="O12" s="587">
        <f t="shared" si="12"/>
        <v>0</v>
      </c>
      <c r="P12" s="587">
        <f t="shared" si="13"/>
        <v>271</v>
      </c>
      <c r="Q12" s="587">
        <f t="shared" si="14"/>
        <v>294</v>
      </c>
      <c r="R12" s="587">
        <f t="shared" si="15"/>
        <v>322</v>
      </c>
      <c r="S12" s="587">
        <f t="shared" si="16"/>
        <v>423</v>
      </c>
      <c r="T12" s="97">
        <f t="shared" si="17"/>
        <v>1314</v>
      </c>
      <c r="U12" s="575"/>
      <c r="V12" s="575"/>
    </row>
    <row r="13" spans="1:22" ht="20.05" customHeight="1" x14ac:dyDescent="0.25">
      <c r="A13" s="594">
        <v>196</v>
      </c>
      <c r="B13" s="598">
        <v>2032</v>
      </c>
      <c r="C13" s="84" t="str">
        <f t="shared" si="0"/>
        <v xml:space="preserve"> Collège Pierre-Elliott-Trudeau</v>
      </c>
      <c r="D13" s="600" t="str">
        <f t="shared" si="1"/>
        <v>Winnipeg</v>
      </c>
      <c r="E13" s="587">
        <f t="shared" si="2"/>
        <v>0</v>
      </c>
      <c r="F13" s="587">
        <f t="shared" si="3"/>
        <v>0</v>
      </c>
      <c r="G13" s="587">
        <f t="shared" si="4"/>
        <v>0</v>
      </c>
      <c r="H13" s="587">
        <f t="shared" si="5"/>
        <v>0</v>
      </c>
      <c r="I13" s="587">
        <f t="shared" si="6"/>
        <v>0</v>
      </c>
      <c r="J13" s="587">
        <f t="shared" si="7"/>
        <v>0</v>
      </c>
      <c r="K13" s="587">
        <f t="shared" si="8"/>
        <v>0</v>
      </c>
      <c r="L13" s="587">
        <f t="shared" si="9"/>
        <v>0</v>
      </c>
      <c r="M13" s="587">
        <f t="shared" si="10"/>
        <v>0</v>
      </c>
      <c r="N13" s="587">
        <f t="shared" si="11"/>
        <v>0</v>
      </c>
      <c r="O13" s="587">
        <f t="shared" si="12"/>
        <v>0</v>
      </c>
      <c r="P13" s="587">
        <f t="shared" si="13"/>
        <v>106</v>
      </c>
      <c r="Q13" s="587">
        <f t="shared" si="14"/>
        <v>130</v>
      </c>
      <c r="R13" s="587">
        <f t="shared" si="15"/>
        <v>89</v>
      </c>
      <c r="S13" s="587">
        <f t="shared" si="16"/>
        <v>96</v>
      </c>
      <c r="T13" s="97">
        <f t="shared" si="17"/>
        <v>421</v>
      </c>
      <c r="U13" s="575"/>
      <c r="V13" s="575"/>
    </row>
    <row r="14" spans="1:22" ht="20.05" customHeight="1" x14ac:dyDescent="0.25">
      <c r="A14" s="594">
        <v>196</v>
      </c>
      <c r="B14" s="598">
        <v>1747</v>
      </c>
      <c r="C14" s="84" t="str">
        <f t="shared" si="0"/>
        <v xml:space="preserve"> Donwood School</v>
      </c>
      <c r="D14" s="600" t="str">
        <f t="shared" si="1"/>
        <v>Winnipeg</v>
      </c>
      <c r="E14" s="587">
        <f t="shared" si="2"/>
        <v>0</v>
      </c>
      <c r="F14" s="587">
        <f t="shared" si="3"/>
        <v>0</v>
      </c>
      <c r="G14" s="587">
        <f t="shared" si="4"/>
        <v>42</v>
      </c>
      <c r="H14" s="587">
        <f t="shared" si="5"/>
        <v>50</v>
      </c>
      <c r="I14" s="587">
        <f t="shared" si="6"/>
        <v>44</v>
      </c>
      <c r="J14" s="587">
        <f t="shared" si="7"/>
        <v>59</v>
      </c>
      <c r="K14" s="587">
        <f t="shared" si="8"/>
        <v>42</v>
      </c>
      <c r="L14" s="587">
        <f t="shared" si="9"/>
        <v>55</v>
      </c>
      <c r="M14" s="587">
        <f t="shared" si="10"/>
        <v>0</v>
      </c>
      <c r="N14" s="587">
        <f t="shared" si="11"/>
        <v>0</v>
      </c>
      <c r="O14" s="587">
        <f t="shared" si="12"/>
        <v>0</v>
      </c>
      <c r="P14" s="587">
        <f t="shared" si="13"/>
        <v>0</v>
      </c>
      <c r="Q14" s="587">
        <f t="shared" si="14"/>
        <v>0</v>
      </c>
      <c r="R14" s="587">
        <f t="shared" si="15"/>
        <v>0</v>
      </c>
      <c r="S14" s="587">
        <f t="shared" si="16"/>
        <v>0</v>
      </c>
      <c r="T14" s="97">
        <f t="shared" si="17"/>
        <v>292</v>
      </c>
      <c r="U14" s="575"/>
      <c r="V14" s="575"/>
    </row>
    <row r="15" spans="1:22" ht="20.05" customHeight="1" x14ac:dyDescent="0.25">
      <c r="A15" s="594">
        <v>196</v>
      </c>
      <c r="B15" s="598">
        <v>1109</v>
      </c>
      <c r="C15" s="84" t="str">
        <f t="shared" si="0"/>
        <v xml:space="preserve"> Dr. F.W.L. Hamilton School</v>
      </c>
      <c r="D15" s="600" t="str">
        <f t="shared" si="1"/>
        <v>East St. Paul</v>
      </c>
      <c r="E15" s="587">
        <f t="shared" si="2"/>
        <v>0</v>
      </c>
      <c r="F15" s="587">
        <f t="shared" si="3"/>
        <v>0</v>
      </c>
      <c r="G15" s="587">
        <f t="shared" si="4"/>
        <v>31</v>
      </c>
      <c r="H15" s="587">
        <f t="shared" si="5"/>
        <v>36</v>
      </c>
      <c r="I15" s="587">
        <f t="shared" si="6"/>
        <v>47</v>
      </c>
      <c r="J15" s="587">
        <f t="shared" si="7"/>
        <v>37</v>
      </c>
      <c r="K15" s="587">
        <f t="shared" si="8"/>
        <v>43</v>
      </c>
      <c r="L15" s="587">
        <f t="shared" si="9"/>
        <v>51</v>
      </c>
      <c r="M15" s="587">
        <f t="shared" si="10"/>
        <v>0</v>
      </c>
      <c r="N15" s="587">
        <f t="shared" si="11"/>
        <v>0</v>
      </c>
      <c r="O15" s="587">
        <f t="shared" si="12"/>
        <v>0</v>
      </c>
      <c r="P15" s="587">
        <f t="shared" si="13"/>
        <v>0</v>
      </c>
      <c r="Q15" s="587">
        <f t="shared" si="14"/>
        <v>0</v>
      </c>
      <c r="R15" s="587">
        <f t="shared" si="15"/>
        <v>0</v>
      </c>
      <c r="S15" s="587">
        <f t="shared" si="16"/>
        <v>0</v>
      </c>
      <c r="T15" s="97">
        <f t="shared" si="17"/>
        <v>245</v>
      </c>
      <c r="U15" s="575"/>
      <c r="V15" s="575"/>
    </row>
    <row r="16" spans="1:22" ht="20.05" customHeight="1" x14ac:dyDescent="0.25">
      <c r="A16" s="594">
        <v>196</v>
      </c>
      <c r="B16" s="598">
        <v>1144</v>
      </c>
      <c r="C16" s="84" t="str">
        <f t="shared" si="0"/>
        <v xml:space="preserve"> École Centrale</v>
      </c>
      <c r="D16" s="600" t="str">
        <f t="shared" si="1"/>
        <v>Winnipeg</v>
      </c>
      <c r="E16" s="587">
        <f t="shared" si="2"/>
        <v>0</v>
      </c>
      <c r="F16" s="587">
        <f t="shared" si="3"/>
        <v>0</v>
      </c>
      <c r="G16" s="587">
        <f t="shared" si="4"/>
        <v>40</v>
      </c>
      <c r="H16" s="587">
        <f t="shared" si="5"/>
        <v>62</v>
      </c>
      <c r="I16" s="587">
        <f t="shared" si="6"/>
        <v>50</v>
      </c>
      <c r="J16" s="587">
        <f t="shared" si="7"/>
        <v>49</v>
      </c>
      <c r="K16" s="587">
        <f t="shared" si="8"/>
        <v>53</v>
      </c>
      <c r="L16" s="587">
        <f t="shared" si="9"/>
        <v>49</v>
      </c>
      <c r="M16" s="587">
        <f t="shared" si="10"/>
        <v>0</v>
      </c>
      <c r="N16" s="587">
        <f t="shared" si="11"/>
        <v>0</v>
      </c>
      <c r="O16" s="587">
        <f t="shared" si="12"/>
        <v>0</v>
      </c>
      <c r="P16" s="587">
        <f t="shared" si="13"/>
        <v>0</v>
      </c>
      <c r="Q16" s="587">
        <f t="shared" si="14"/>
        <v>0</v>
      </c>
      <c r="R16" s="587">
        <f t="shared" si="15"/>
        <v>0</v>
      </c>
      <c r="S16" s="587">
        <f t="shared" si="16"/>
        <v>0</v>
      </c>
      <c r="T16" s="97">
        <f t="shared" si="17"/>
        <v>303</v>
      </c>
      <c r="U16" s="575"/>
      <c r="V16" s="575"/>
    </row>
    <row r="17" spans="1:20" ht="20.05" customHeight="1" x14ac:dyDescent="0.25">
      <c r="A17" s="594">
        <v>196</v>
      </c>
      <c r="B17" s="598">
        <v>1538</v>
      </c>
      <c r="C17" s="84" t="str">
        <f t="shared" si="0"/>
        <v xml:space="preserve"> École John Henderson Middle School</v>
      </c>
      <c r="D17" s="600" t="str">
        <f t="shared" si="1"/>
        <v>Winnipeg</v>
      </c>
      <c r="E17" s="587">
        <f t="shared" si="2"/>
        <v>0</v>
      </c>
      <c r="F17" s="587">
        <f t="shared" si="3"/>
        <v>0</v>
      </c>
      <c r="G17" s="587">
        <f t="shared" si="4"/>
        <v>0</v>
      </c>
      <c r="H17" s="587">
        <f t="shared" si="5"/>
        <v>0</v>
      </c>
      <c r="I17" s="587">
        <f t="shared" si="6"/>
        <v>0</v>
      </c>
      <c r="J17" s="587">
        <f t="shared" si="7"/>
        <v>0</v>
      </c>
      <c r="K17" s="587">
        <f t="shared" si="8"/>
        <v>0</v>
      </c>
      <c r="L17" s="587">
        <f t="shared" si="9"/>
        <v>0</v>
      </c>
      <c r="M17" s="587">
        <f t="shared" si="10"/>
        <v>156</v>
      </c>
      <c r="N17" s="587">
        <f t="shared" si="11"/>
        <v>138</v>
      </c>
      <c r="O17" s="587">
        <f t="shared" si="12"/>
        <v>158</v>
      </c>
      <c r="P17" s="587">
        <f t="shared" si="13"/>
        <v>0</v>
      </c>
      <c r="Q17" s="587">
        <f t="shared" si="14"/>
        <v>0</v>
      </c>
      <c r="R17" s="587">
        <f t="shared" si="15"/>
        <v>0</v>
      </c>
      <c r="S17" s="587">
        <f t="shared" si="16"/>
        <v>0</v>
      </c>
      <c r="T17" s="97">
        <f t="shared" si="17"/>
        <v>452</v>
      </c>
    </row>
    <row r="18" spans="1:20" ht="20.05" customHeight="1" x14ac:dyDescent="0.25">
      <c r="A18" s="594">
        <v>196</v>
      </c>
      <c r="B18" s="598">
        <v>1856</v>
      </c>
      <c r="C18" s="84" t="str">
        <f t="shared" si="0"/>
        <v xml:space="preserve"> École Margaret-Underhill</v>
      </c>
      <c r="D18" s="600" t="str">
        <f t="shared" si="1"/>
        <v>Winnipeg</v>
      </c>
      <c r="E18" s="587">
        <f t="shared" si="2"/>
        <v>0</v>
      </c>
      <c r="F18" s="587">
        <f t="shared" si="3"/>
        <v>0</v>
      </c>
      <c r="G18" s="587">
        <f t="shared" si="4"/>
        <v>109</v>
      </c>
      <c r="H18" s="587">
        <f t="shared" si="5"/>
        <v>89</v>
      </c>
      <c r="I18" s="587">
        <f t="shared" si="6"/>
        <v>39</v>
      </c>
      <c r="J18" s="587">
        <f t="shared" si="7"/>
        <v>36</v>
      </c>
      <c r="K18" s="587">
        <f t="shared" si="8"/>
        <v>31</v>
      </c>
      <c r="L18" s="587">
        <f t="shared" si="9"/>
        <v>32</v>
      </c>
      <c r="M18" s="587">
        <f t="shared" si="10"/>
        <v>0</v>
      </c>
      <c r="N18" s="587">
        <f t="shared" si="11"/>
        <v>0</v>
      </c>
      <c r="O18" s="587">
        <f t="shared" si="12"/>
        <v>0</v>
      </c>
      <c r="P18" s="587">
        <f t="shared" si="13"/>
        <v>0</v>
      </c>
      <c r="Q18" s="587">
        <f t="shared" si="14"/>
        <v>0</v>
      </c>
      <c r="R18" s="587">
        <f t="shared" si="15"/>
        <v>0</v>
      </c>
      <c r="S18" s="587">
        <f t="shared" si="16"/>
        <v>0</v>
      </c>
      <c r="T18" s="97">
        <f t="shared" si="17"/>
        <v>336</v>
      </c>
    </row>
    <row r="19" spans="1:20" ht="20.05" customHeight="1" x14ac:dyDescent="0.25">
      <c r="A19" s="594">
        <v>196</v>
      </c>
      <c r="B19" s="598">
        <v>1462</v>
      </c>
      <c r="C19" s="84" t="str">
        <f t="shared" ref="C19:C38" si="18">VLOOKUP(B19,Schools,2)</f>
        <v xml:space="preserve"> École Munroe Middle School</v>
      </c>
      <c r="D19" s="600" t="str">
        <f t="shared" si="1"/>
        <v>Winnipeg</v>
      </c>
      <c r="E19" s="587">
        <f t="shared" si="2"/>
        <v>0</v>
      </c>
      <c r="F19" s="587">
        <f t="shared" si="3"/>
        <v>0</v>
      </c>
      <c r="G19" s="587">
        <f t="shared" si="4"/>
        <v>0</v>
      </c>
      <c r="H19" s="587">
        <f t="shared" si="5"/>
        <v>0</v>
      </c>
      <c r="I19" s="587">
        <f t="shared" si="6"/>
        <v>0</v>
      </c>
      <c r="J19" s="587">
        <f t="shared" si="7"/>
        <v>0</v>
      </c>
      <c r="K19" s="587">
        <f t="shared" si="8"/>
        <v>0</v>
      </c>
      <c r="L19" s="587">
        <f t="shared" si="9"/>
        <v>0</v>
      </c>
      <c r="M19" s="587">
        <f t="shared" si="10"/>
        <v>84</v>
      </c>
      <c r="N19" s="587">
        <f t="shared" si="11"/>
        <v>119</v>
      </c>
      <c r="O19" s="587">
        <f t="shared" si="12"/>
        <v>116</v>
      </c>
      <c r="P19" s="587">
        <f t="shared" si="13"/>
        <v>0</v>
      </c>
      <c r="Q19" s="587">
        <f t="shared" si="14"/>
        <v>0</v>
      </c>
      <c r="R19" s="587">
        <f t="shared" si="15"/>
        <v>0</v>
      </c>
      <c r="S19" s="587">
        <f t="shared" si="16"/>
        <v>0</v>
      </c>
      <c r="T19" s="97">
        <f t="shared" si="17"/>
        <v>319</v>
      </c>
    </row>
    <row r="20" spans="1:20" ht="20.05" customHeight="1" x14ac:dyDescent="0.25">
      <c r="A20" s="594">
        <v>196</v>
      </c>
      <c r="B20" s="598">
        <v>1709</v>
      </c>
      <c r="C20" s="84" t="str">
        <f t="shared" si="18"/>
        <v xml:space="preserve"> École Neil Campbell School</v>
      </c>
      <c r="D20" s="600" t="str">
        <f t="shared" si="1"/>
        <v>Winnipeg</v>
      </c>
      <c r="E20" s="587">
        <f t="shared" si="2"/>
        <v>0</v>
      </c>
      <c r="F20" s="587">
        <f t="shared" si="3"/>
        <v>0</v>
      </c>
      <c r="G20" s="587">
        <f t="shared" si="4"/>
        <v>53</v>
      </c>
      <c r="H20" s="587">
        <f t="shared" si="5"/>
        <v>50</v>
      </c>
      <c r="I20" s="587">
        <f t="shared" si="6"/>
        <v>54</v>
      </c>
      <c r="J20" s="587">
        <f t="shared" si="7"/>
        <v>65</v>
      </c>
      <c r="K20" s="587">
        <f t="shared" si="8"/>
        <v>46</v>
      </c>
      <c r="L20" s="587">
        <f t="shared" si="9"/>
        <v>66</v>
      </c>
      <c r="M20" s="587">
        <f t="shared" si="10"/>
        <v>0</v>
      </c>
      <c r="N20" s="587">
        <f t="shared" si="11"/>
        <v>0</v>
      </c>
      <c r="O20" s="587">
        <f t="shared" si="12"/>
        <v>0</v>
      </c>
      <c r="P20" s="587">
        <f t="shared" si="13"/>
        <v>0</v>
      </c>
      <c r="Q20" s="587">
        <f t="shared" si="14"/>
        <v>0</v>
      </c>
      <c r="R20" s="587">
        <f t="shared" si="15"/>
        <v>0</v>
      </c>
      <c r="S20" s="587">
        <f t="shared" si="16"/>
        <v>0</v>
      </c>
      <c r="T20" s="97">
        <f t="shared" si="17"/>
        <v>334</v>
      </c>
    </row>
    <row r="21" spans="1:20" ht="20.05" customHeight="1" x14ac:dyDescent="0.25">
      <c r="A21" s="594">
        <v>196</v>
      </c>
      <c r="B21" s="598">
        <v>1312</v>
      </c>
      <c r="C21" s="84" t="str">
        <f t="shared" si="18"/>
        <v xml:space="preserve"> École Regent Park</v>
      </c>
      <c r="D21" s="600" t="str">
        <f t="shared" si="1"/>
        <v>Winnipeg</v>
      </c>
      <c r="E21" s="587">
        <f t="shared" si="2"/>
        <v>0</v>
      </c>
      <c r="F21" s="587">
        <f t="shared" si="3"/>
        <v>0</v>
      </c>
      <c r="G21" s="587">
        <f t="shared" si="4"/>
        <v>0</v>
      </c>
      <c r="H21" s="587">
        <f t="shared" si="5"/>
        <v>0</v>
      </c>
      <c r="I21" s="587">
        <f t="shared" si="6"/>
        <v>60</v>
      </c>
      <c r="J21" s="587">
        <f t="shared" si="7"/>
        <v>85</v>
      </c>
      <c r="K21" s="587">
        <f t="shared" si="8"/>
        <v>66</v>
      </c>
      <c r="L21" s="587">
        <f t="shared" si="9"/>
        <v>72</v>
      </c>
      <c r="M21" s="587">
        <f t="shared" si="10"/>
        <v>120</v>
      </c>
      <c r="N21" s="587">
        <f t="shared" si="11"/>
        <v>137</v>
      </c>
      <c r="O21" s="587">
        <f t="shared" si="12"/>
        <v>128</v>
      </c>
      <c r="P21" s="587">
        <f t="shared" si="13"/>
        <v>0</v>
      </c>
      <c r="Q21" s="587">
        <f t="shared" si="14"/>
        <v>0</v>
      </c>
      <c r="R21" s="587">
        <f t="shared" si="15"/>
        <v>0</v>
      </c>
      <c r="S21" s="587">
        <f t="shared" si="16"/>
        <v>0</v>
      </c>
      <c r="T21" s="97">
        <f t="shared" si="17"/>
        <v>668</v>
      </c>
    </row>
    <row r="22" spans="1:20" ht="20.05" customHeight="1" x14ac:dyDescent="0.25">
      <c r="A22" s="594">
        <v>196</v>
      </c>
      <c r="B22" s="598">
        <v>1783</v>
      </c>
      <c r="C22" s="84" t="str">
        <f t="shared" si="18"/>
        <v xml:space="preserve"> École Salisbury Morse Place School</v>
      </c>
      <c r="D22" s="600" t="str">
        <f t="shared" si="1"/>
        <v>Winnipeg</v>
      </c>
      <c r="E22" s="587">
        <f t="shared" si="2"/>
        <v>0</v>
      </c>
      <c r="F22" s="587">
        <f t="shared" si="3"/>
        <v>0</v>
      </c>
      <c r="G22" s="587">
        <f t="shared" si="4"/>
        <v>60</v>
      </c>
      <c r="H22" s="587">
        <f t="shared" si="5"/>
        <v>89</v>
      </c>
      <c r="I22" s="587">
        <f t="shared" si="6"/>
        <v>70</v>
      </c>
      <c r="J22" s="587">
        <f t="shared" si="7"/>
        <v>74</v>
      </c>
      <c r="K22" s="587">
        <f t="shared" si="8"/>
        <v>78</v>
      </c>
      <c r="L22" s="587">
        <f t="shared" si="9"/>
        <v>74</v>
      </c>
      <c r="M22" s="587">
        <f t="shared" si="10"/>
        <v>91</v>
      </c>
      <c r="N22" s="587">
        <f t="shared" si="11"/>
        <v>82</v>
      </c>
      <c r="O22" s="587">
        <f t="shared" si="12"/>
        <v>99</v>
      </c>
      <c r="P22" s="587">
        <f t="shared" si="13"/>
        <v>0</v>
      </c>
      <c r="Q22" s="587">
        <f t="shared" si="14"/>
        <v>0</v>
      </c>
      <c r="R22" s="587">
        <f t="shared" si="15"/>
        <v>0</v>
      </c>
      <c r="S22" s="587">
        <f t="shared" si="16"/>
        <v>0</v>
      </c>
      <c r="T22" s="97">
        <f t="shared" si="17"/>
        <v>717</v>
      </c>
    </row>
    <row r="23" spans="1:20" ht="20.05" customHeight="1" x14ac:dyDescent="0.25">
      <c r="A23" s="594">
        <v>196</v>
      </c>
      <c r="B23" s="598">
        <v>1298</v>
      </c>
      <c r="C23" s="84" t="str">
        <f t="shared" si="18"/>
        <v xml:space="preserve"> École Springfield Heights School</v>
      </c>
      <c r="D23" s="600" t="str">
        <f t="shared" si="1"/>
        <v>Winnipeg</v>
      </c>
      <c r="E23" s="587">
        <f t="shared" si="2"/>
        <v>0</v>
      </c>
      <c r="F23" s="587">
        <f t="shared" si="3"/>
        <v>0</v>
      </c>
      <c r="G23" s="587">
        <f t="shared" si="4"/>
        <v>75</v>
      </c>
      <c r="H23" s="587">
        <f t="shared" si="5"/>
        <v>78</v>
      </c>
      <c r="I23" s="587">
        <f t="shared" si="6"/>
        <v>92</v>
      </c>
      <c r="J23" s="587">
        <f t="shared" si="7"/>
        <v>69</v>
      </c>
      <c r="K23" s="587">
        <f t="shared" si="8"/>
        <v>79</v>
      </c>
      <c r="L23" s="587">
        <f t="shared" si="9"/>
        <v>65</v>
      </c>
      <c r="M23" s="587">
        <f t="shared" si="10"/>
        <v>0</v>
      </c>
      <c r="N23" s="587">
        <f t="shared" si="11"/>
        <v>0</v>
      </c>
      <c r="O23" s="587">
        <f t="shared" si="12"/>
        <v>0</v>
      </c>
      <c r="P23" s="587">
        <f t="shared" si="13"/>
        <v>0</v>
      </c>
      <c r="Q23" s="587">
        <f t="shared" si="14"/>
        <v>0</v>
      </c>
      <c r="R23" s="587">
        <f t="shared" si="15"/>
        <v>0</v>
      </c>
      <c r="S23" s="587">
        <f t="shared" si="16"/>
        <v>0</v>
      </c>
      <c r="T23" s="97">
        <f t="shared" si="17"/>
        <v>458</v>
      </c>
    </row>
    <row r="24" spans="1:20" ht="20.05" customHeight="1" x14ac:dyDescent="0.25">
      <c r="A24" s="594">
        <v>196</v>
      </c>
      <c r="B24" s="598">
        <v>1957</v>
      </c>
      <c r="C24" s="84" t="str">
        <f t="shared" si="18"/>
        <v xml:space="preserve"> École Sun Valley School</v>
      </c>
      <c r="D24" s="600" t="str">
        <f t="shared" si="1"/>
        <v>Winnipeg</v>
      </c>
      <c r="E24" s="587">
        <f t="shared" si="2"/>
        <v>0</v>
      </c>
      <c r="F24" s="587">
        <f t="shared" si="3"/>
        <v>0</v>
      </c>
      <c r="G24" s="587">
        <f t="shared" si="4"/>
        <v>60</v>
      </c>
      <c r="H24" s="587">
        <f t="shared" si="5"/>
        <v>51</v>
      </c>
      <c r="I24" s="587">
        <f t="shared" si="6"/>
        <v>79</v>
      </c>
      <c r="J24" s="587">
        <f t="shared" si="7"/>
        <v>74</v>
      </c>
      <c r="K24" s="587">
        <f t="shared" si="8"/>
        <v>80</v>
      </c>
      <c r="L24" s="587">
        <f t="shared" si="9"/>
        <v>76</v>
      </c>
      <c r="M24" s="587">
        <f t="shared" si="10"/>
        <v>0</v>
      </c>
      <c r="N24" s="587">
        <f t="shared" si="11"/>
        <v>0</v>
      </c>
      <c r="O24" s="587">
        <f t="shared" si="12"/>
        <v>0</v>
      </c>
      <c r="P24" s="587">
        <f t="shared" si="13"/>
        <v>0</v>
      </c>
      <c r="Q24" s="587">
        <f t="shared" si="14"/>
        <v>0</v>
      </c>
      <c r="R24" s="587">
        <f t="shared" si="15"/>
        <v>0</v>
      </c>
      <c r="S24" s="587">
        <f t="shared" si="16"/>
        <v>0</v>
      </c>
      <c r="T24" s="97">
        <f t="shared" si="17"/>
        <v>420</v>
      </c>
    </row>
    <row r="25" spans="1:20" ht="20.05" customHeight="1" x14ac:dyDescent="0.25">
      <c r="A25" s="594">
        <v>196</v>
      </c>
      <c r="B25" s="598">
        <v>1748</v>
      </c>
      <c r="C25" s="84" t="str">
        <f t="shared" si="18"/>
        <v xml:space="preserve"> Emerson School</v>
      </c>
      <c r="D25" s="600" t="str">
        <f t="shared" si="1"/>
        <v>Winnipeg</v>
      </c>
      <c r="E25" s="587">
        <f t="shared" si="2"/>
        <v>0</v>
      </c>
      <c r="F25" s="587">
        <f t="shared" si="3"/>
        <v>0</v>
      </c>
      <c r="G25" s="587">
        <f t="shared" si="4"/>
        <v>22</v>
      </c>
      <c r="H25" s="587">
        <f t="shared" si="5"/>
        <v>38</v>
      </c>
      <c r="I25" s="587">
        <f t="shared" si="6"/>
        <v>20</v>
      </c>
      <c r="J25" s="587">
        <f t="shared" si="7"/>
        <v>34</v>
      </c>
      <c r="K25" s="587">
        <f t="shared" si="8"/>
        <v>32</v>
      </c>
      <c r="L25" s="587">
        <f t="shared" si="9"/>
        <v>44</v>
      </c>
      <c r="M25" s="587">
        <f t="shared" si="10"/>
        <v>0</v>
      </c>
      <c r="N25" s="587">
        <f t="shared" si="11"/>
        <v>0</v>
      </c>
      <c r="O25" s="587">
        <f t="shared" si="12"/>
        <v>0</v>
      </c>
      <c r="P25" s="587">
        <f t="shared" si="13"/>
        <v>0</v>
      </c>
      <c r="Q25" s="587">
        <f t="shared" si="14"/>
        <v>0</v>
      </c>
      <c r="R25" s="587">
        <f t="shared" si="15"/>
        <v>0</v>
      </c>
      <c r="S25" s="587">
        <f t="shared" si="16"/>
        <v>0</v>
      </c>
      <c r="T25" s="97">
        <f t="shared" si="17"/>
        <v>190</v>
      </c>
    </row>
    <row r="26" spans="1:20" ht="20.05" customHeight="1" x14ac:dyDescent="0.25">
      <c r="A26" s="594">
        <v>196</v>
      </c>
      <c r="B26" s="598">
        <v>1519</v>
      </c>
      <c r="C26" s="84" t="str">
        <f t="shared" si="18"/>
        <v xml:space="preserve"> Hampstead School</v>
      </c>
      <c r="D26" s="600" t="str">
        <f t="shared" si="1"/>
        <v>Winnipeg</v>
      </c>
      <c r="E26" s="587">
        <f t="shared" si="2"/>
        <v>0</v>
      </c>
      <c r="F26" s="587">
        <f t="shared" si="3"/>
        <v>0</v>
      </c>
      <c r="G26" s="587">
        <f t="shared" si="4"/>
        <v>33</v>
      </c>
      <c r="H26" s="587">
        <f t="shared" si="5"/>
        <v>33</v>
      </c>
      <c r="I26" s="587">
        <f t="shared" si="6"/>
        <v>33</v>
      </c>
      <c r="J26" s="587">
        <f t="shared" si="7"/>
        <v>37</v>
      </c>
      <c r="K26" s="587">
        <f t="shared" si="8"/>
        <v>45</v>
      </c>
      <c r="L26" s="587">
        <f t="shared" si="9"/>
        <v>34</v>
      </c>
      <c r="M26" s="587">
        <f t="shared" si="10"/>
        <v>0</v>
      </c>
      <c r="N26" s="587">
        <f t="shared" si="11"/>
        <v>0</v>
      </c>
      <c r="O26" s="587">
        <f t="shared" si="12"/>
        <v>0</v>
      </c>
      <c r="P26" s="587">
        <f t="shared" si="13"/>
        <v>0</v>
      </c>
      <c r="Q26" s="587">
        <f t="shared" si="14"/>
        <v>0</v>
      </c>
      <c r="R26" s="587">
        <f t="shared" si="15"/>
        <v>0</v>
      </c>
      <c r="S26" s="587">
        <f t="shared" si="16"/>
        <v>0</v>
      </c>
      <c r="T26" s="97">
        <f t="shared" si="17"/>
        <v>215</v>
      </c>
    </row>
    <row r="27" spans="1:20" ht="20.05" customHeight="1" x14ac:dyDescent="0.25">
      <c r="A27" s="594">
        <v>196</v>
      </c>
      <c r="B27" s="598">
        <v>1776</v>
      </c>
      <c r="C27" s="84" t="str">
        <f t="shared" si="18"/>
        <v xml:space="preserve"> Harold Hatcher School</v>
      </c>
      <c r="D27" s="600" t="str">
        <f t="shared" si="1"/>
        <v>Winnipeg</v>
      </c>
      <c r="E27" s="587">
        <f t="shared" si="2"/>
        <v>0</v>
      </c>
      <c r="F27" s="587">
        <f t="shared" si="3"/>
        <v>0</v>
      </c>
      <c r="G27" s="587">
        <f t="shared" si="4"/>
        <v>60</v>
      </c>
      <c r="H27" s="587">
        <f t="shared" si="5"/>
        <v>70</v>
      </c>
      <c r="I27" s="587">
        <f t="shared" si="6"/>
        <v>74</v>
      </c>
      <c r="J27" s="587">
        <f t="shared" si="7"/>
        <v>64</v>
      </c>
      <c r="K27" s="587">
        <f t="shared" si="8"/>
        <v>70</v>
      </c>
      <c r="L27" s="587">
        <f t="shared" si="9"/>
        <v>90</v>
      </c>
      <c r="M27" s="587">
        <f t="shared" si="10"/>
        <v>0</v>
      </c>
      <c r="N27" s="587">
        <f t="shared" si="11"/>
        <v>0</v>
      </c>
      <c r="O27" s="587">
        <f t="shared" si="12"/>
        <v>0</v>
      </c>
      <c r="P27" s="587">
        <f t="shared" si="13"/>
        <v>0</v>
      </c>
      <c r="Q27" s="587">
        <f t="shared" si="14"/>
        <v>0</v>
      </c>
      <c r="R27" s="587">
        <f t="shared" si="15"/>
        <v>0</v>
      </c>
      <c r="S27" s="587">
        <f t="shared" si="16"/>
        <v>0</v>
      </c>
      <c r="T27" s="97">
        <f t="shared" si="17"/>
        <v>428</v>
      </c>
    </row>
    <row r="28" spans="1:20" ht="20.05" customHeight="1" x14ac:dyDescent="0.25">
      <c r="A28" s="594">
        <v>196</v>
      </c>
      <c r="B28" s="314">
        <v>1265</v>
      </c>
      <c r="C28" s="84" t="str">
        <f t="shared" si="18"/>
        <v xml:space="preserve"> John De Graff School</v>
      </c>
      <c r="D28" s="600" t="str">
        <f t="shared" si="1"/>
        <v>Winnipeg</v>
      </c>
      <c r="E28" s="587">
        <f t="shared" si="2"/>
        <v>0</v>
      </c>
      <c r="F28" s="587">
        <f t="shared" si="3"/>
        <v>0</v>
      </c>
      <c r="G28" s="587">
        <f t="shared" si="4"/>
        <v>70</v>
      </c>
      <c r="H28" s="587">
        <f t="shared" si="5"/>
        <v>82</v>
      </c>
      <c r="I28" s="587">
        <f t="shared" si="6"/>
        <v>75</v>
      </c>
      <c r="J28" s="587">
        <f t="shared" si="7"/>
        <v>98</v>
      </c>
      <c r="K28" s="587">
        <f t="shared" si="8"/>
        <v>89</v>
      </c>
      <c r="L28" s="587">
        <f t="shared" si="9"/>
        <v>88</v>
      </c>
      <c r="M28" s="587">
        <f t="shared" si="10"/>
        <v>0</v>
      </c>
      <c r="N28" s="587">
        <f t="shared" si="11"/>
        <v>0</v>
      </c>
      <c r="O28" s="587">
        <f t="shared" si="12"/>
        <v>0</v>
      </c>
      <c r="P28" s="587">
        <f t="shared" si="13"/>
        <v>0</v>
      </c>
      <c r="Q28" s="587">
        <f t="shared" si="14"/>
        <v>0</v>
      </c>
      <c r="R28" s="587">
        <f t="shared" si="15"/>
        <v>0</v>
      </c>
      <c r="S28" s="587">
        <f t="shared" si="16"/>
        <v>0</v>
      </c>
      <c r="T28" s="97">
        <f t="shared" si="17"/>
        <v>502</v>
      </c>
    </row>
    <row r="29" spans="1:20" ht="20.05" customHeight="1" x14ac:dyDescent="0.25">
      <c r="A29" s="594">
        <v>196</v>
      </c>
      <c r="B29" s="598">
        <v>2136</v>
      </c>
      <c r="C29" s="84" t="str">
        <f t="shared" si="18"/>
        <v xml:space="preserve"> John G. Stewart School</v>
      </c>
      <c r="D29" s="600" t="str">
        <f t="shared" si="1"/>
        <v>Winnipeg</v>
      </c>
      <c r="E29" s="587">
        <f t="shared" si="2"/>
        <v>0</v>
      </c>
      <c r="F29" s="587">
        <f t="shared" si="3"/>
        <v>0</v>
      </c>
      <c r="G29" s="587">
        <f t="shared" si="4"/>
        <v>0</v>
      </c>
      <c r="H29" s="587">
        <f t="shared" si="5"/>
        <v>0</v>
      </c>
      <c r="I29" s="587">
        <f t="shared" si="6"/>
        <v>0</v>
      </c>
      <c r="J29" s="587">
        <f t="shared" si="7"/>
        <v>0</v>
      </c>
      <c r="K29" s="587">
        <f t="shared" si="8"/>
        <v>0</v>
      </c>
      <c r="L29" s="587">
        <f t="shared" si="9"/>
        <v>0</v>
      </c>
      <c r="M29" s="587">
        <f t="shared" si="10"/>
        <v>1</v>
      </c>
      <c r="N29" s="587">
        <f t="shared" si="11"/>
        <v>2</v>
      </c>
      <c r="O29" s="587">
        <f t="shared" si="12"/>
        <v>3</v>
      </c>
      <c r="P29" s="587">
        <f t="shared" si="13"/>
        <v>10</v>
      </c>
      <c r="Q29" s="587">
        <f t="shared" si="14"/>
        <v>1</v>
      </c>
      <c r="R29" s="587">
        <f t="shared" si="15"/>
        <v>2</v>
      </c>
      <c r="S29" s="587">
        <f t="shared" si="16"/>
        <v>2</v>
      </c>
      <c r="T29" s="97">
        <f t="shared" si="17"/>
        <v>21</v>
      </c>
    </row>
    <row r="30" spans="1:20" ht="20.05" customHeight="1" x14ac:dyDescent="0.25">
      <c r="A30" s="594">
        <v>196</v>
      </c>
      <c r="B30" s="598">
        <v>1556</v>
      </c>
      <c r="C30" s="84" t="str">
        <f t="shared" si="18"/>
        <v xml:space="preserve"> John Pritchard School</v>
      </c>
      <c r="D30" s="600" t="str">
        <f t="shared" si="1"/>
        <v>Winnipeg</v>
      </c>
      <c r="E30" s="587">
        <f t="shared" si="2"/>
        <v>0</v>
      </c>
      <c r="F30" s="587">
        <f t="shared" si="3"/>
        <v>0</v>
      </c>
      <c r="G30" s="587">
        <f t="shared" si="4"/>
        <v>28</v>
      </c>
      <c r="H30" s="587">
        <f t="shared" si="5"/>
        <v>22</v>
      </c>
      <c r="I30" s="587">
        <f t="shared" si="6"/>
        <v>22</v>
      </c>
      <c r="J30" s="587">
        <f t="shared" si="7"/>
        <v>21</v>
      </c>
      <c r="K30" s="587">
        <f t="shared" si="8"/>
        <v>23</v>
      </c>
      <c r="L30" s="587">
        <f t="shared" si="9"/>
        <v>27</v>
      </c>
      <c r="M30" s="587">
        <f t="shared" si="10"/>
        <v>93</v>
      </c>
      <c r="N30" s="587">
        <f t="shared" si="11"/>
        <v>89</v>
      </c>
      <c r="O30" s="587">
        <f t="shared" si="12"/>
        <v>107</v>
      </c>
      <c r="P30" s="587">
        <f t="shared" si="13"/>
        <v>0</v>
      </c>
      <c r="Q30" s="587">
        <f t="shared" si="14"/>
        <v>0</v>
      </c>
      <c r="R30" s="587">
        <f t="shared" si="15"/>
        <v>0</v>
      </c>
      <c r="S30" s="587">
        <f t="shared" si="16"/>
        <v>0</v>
      </c>
      <c r="T30" s="97">
        <f t="shared" si="17"/>
        <v>432</v>
      </c>
    </row>
    <row r="31" spans="1:20" ht="20.05" customHeight="1" x14ac:dyDescent="0.25">
      <c r="A31" s="594">
        <v>196</v>
      </c>
      <c r="B31" s="598">
        <v>1663</v>
      </c>
      <c r="C31" s="84" t="str">
        <f t="shared" si="18"/>
        <v xml:space="preserve"> John W. Gunn Middle School</v>
      </c>
      <c r="D31" s="600" t="str">
        <f t="shared" si="1"/>
        <v>Winnipeg</v>
      </c>
      <c r="E31" s="587">
        <f t="shared" si="2"/>
        <v>0</v>
      </c>
      <c r="F31" s="587">
        <f t="shared" si="3"/>
        <v>0</v>
      </c>
      <c r="G31" s="587">
        <f t="shared" si="4"/>
        <v>0</v>
      </c>
      <c r="H31" s="587">
        <f t="shared" si="5"/>
        <v>0</v>
      </c>
      <c r="I31" s="587">
        <f t="shared" si="6"/>
        <v>0</v>
      </c>
      <c r="J31" s="587">
        <f t="shared" si="7"/>
        <v>0</v>
      </c>
      <c r="K31" s="587">
        <f t="shared" si="8"/>
        <v>0</v>
      </c>
      <c r="L31" s="587">
        <f t="shared" si="9"/>
        <v>0</v>
      </c>
      <c r="M31" s="587">
        <f t="shared" si="10"/>
        <v>156</v>
      </c>
      <c r="N31" s="587">
        <f t="shared" si="11"/>
        <v>222</v>
      </c>
      <c r="O31" s="587">
        <f t="shared" si="12"/>
        <v>183</v>
      </c>
      <c r="P31" s="587">
        <f t="shared" si="13"/>
        <v>0</v>
      </c>
      <c r="Q31" s="587">
        <f t="shared" si="14"/>
        <v>0</v>
      </c>
      <c r="R31" s="587">
        <f t="shared" si="15"/>
        <v>0</v>
      </c>
      <c r="S31" s="587">
        <f t="shared" si="16"/>
        <v>0</v>
      </c>
      <c r="T31" s="97">
        <f t="shared" si="17"/>
        <v>561</v>
      </c>
    </row>
    <row r="32" spans="1:20" ht="20.05" customHeight="1" x14ac:dyDescent="0.25">
      <c r="A32" s="594">
        <v>196</v>
      </c>
      <c r="B32" s="598">
        <v>1992</v>
      </c>
      <c r="C32" s="84" t="str">
        <f t="shared" si="18"/>
        <v xml:space="preserve"> Joseph Teres School</v>
      </c>
      <c r="D32" s="600" t="str">
        <f t="shared" si="1"/>
        <v>Winnipeg</v>
      </c>
      <c r="E32" s="587">
        <f t="shared" si="2"/>
        <v>0</v>
      </c>
      <c r="F32" s="587">
        <f t="shared" si="3"/>
        <v>0</v>
      </c>
      <c r="G32" s="587">
        <f t="shared" si="4"/>
        <v>70</v>
      </c>
      <c r="H32" s="587">
        <f t="shared" si="5"/>
        <v>61</v>
      </c>
      <c r="I32" s="587">
        <f t="shared" si="6"/>
        <v>89</v>
      </c>
      <c r="J32" s="587">
        <f t="shared" si="7"/>
        <v>69</v>
      </c>
      <c r="K32" s="587">
        <f t="shared" si="8"/>
        <v>83</v>
      </c>
      <c r="L32" s="587">
        <f t="shared" si="9"/>
        <v>81</v>
      </c>
      <c r="M32" s="587">
        <f t="shared" si="10"/>
        <v>0</v>
      </c>
      <c r="N32" s="587">
        <f t="shared" si="11"/>
        <v>0</v>
      </c>
      <c r="O32" s="587">
        <f t="shared" si="12"/>
        <v>0</v>
      </c>
      <c r="P32" s="587">
        <f t="shared" si="13"/>
        <v>0</v>
      </c>
      <c r="Q32" s="587">
        <f t="shared" si="14"/>
        <v>0</v>
      </c>
      <c r="R32" s="587">
        <f t="shared" si="15"/>
        <v>0</v>
      </c>
      <c r="S32" s="587">
        <f t="shared" si="16"/>
        <v>0</v>
      </c>
      <c r="T32" s="97">
        <f t="shared" si="17"/>
        <v>453</v>
      </c>
    </row>
    <row r="33" spans="1:20" ht="20.05" customHeight="1" x14ac:dyDescent="0.25">
      <c r="A33" s="594">
        <v>196</v>
      </c>
      <c r="B33" s="598">
        <v>1847</v>
      </c>
      <c r="C33" s="84" t="str">
        <f t="shared" si="18"/>
        <v xml:space="preserve"> Kildonan-East Collegiate</v>
      </c>
      <c r="D33" s="600" t="str">
        <f t="shared" si="1"/>
        <v>Winnipeg</v>
      </c>
      <c r="E33" s="587">
        <f t="shared" si="2"/>
        <v>20</v>
      </c>
      <c r="F33" s="587">
        <f t="shared" si="3"/>
        <v>0</v>
      </c>
      <c r="G33" s="587">
        <f t="shared" si="4"/>
        <v>0</v>
      </c>
      <c r="H33" s="587">
        <f t="shared" si="5"/>
        <v>0</v>
      </c>
      <c r="I33" s="587">
        <f t="shared" si="6"/>
        <v>0</v>
      </c>
      <c r="J33" s="587">
        <f t="shared" si="7"/>
        <v>0</v>
      </c>
      <c r="K33" s="587">
        <f t="shared" si="8"/>
        <v>0</v>
      </c>
      <c r="L33" s="587">
        <f t="shared" si="9"/>
        <v>0</v>
      </c>
      <c r="M33" s="587">
        <f t="shared" si="10"/>
        <v>0</v>
      </c>
      <c r="N33" s="587">
        <f t="shared" si="11"/>
        <v>0</v>
      </c>
      <c r="O33" s="587">
        <f t="shared" si="12"/>
        <v>0</v>
      </c>
      <c r="P33" s="587">
        <f t="shared" si="13"/>
        <v>258</v>
      </c>
      <c r="Q33" s="587">
        <f t="shared" si="14"/>
        <v>283</v>
      </c>
      <c r="R33" s="587">
        <f t="shared" si="15"/>
        <v>323</v>
      </c>
      <c r="S33" s="587">
        <f t="shared" si="16"/>
        <v>356</v>
      </c>
      <c r="T33" s="97">
        <f t="shared" si="17"/>
        <v>1240</v>
      </c>
    </row>
    <row r="34" spans="1:20" ht="20.05" customHeight="1" x14ac:dyDescent="0.25">
      <c r="A34" s="594">
        <v>196</v>
      </c>
      <c r="B34" s="598">
        <v>1011</v>
      </c>
      <c r="C34" s="84" t="str">
        <f t="shared" si="18"/>
        <v xml:space="preserve"> Lord Wolseley School</v>
      </c>
      <c r="D34" s="600" t="str">
        <f t="shared" si="1"/>
        <v>Winnipeg</v>
      </c>
      <c r="E34" s="587">
        <f t="shared" si="2"/>
        <v>0</v>
      </c>
      <c r="F34" s="587">
        <f t="shared" si="3"/>
        <v>0</v>
      </c>
      <c r="G34" s="587">
        <f t="shared" si="4"/>
        <v>19</v>
      </c>
      <c r="H34" s="587">
        <f t="shared" si="5"/>
        <v>11</v>
      </c>
      <c r="I34" s="587">
        <f t="shared" si="6"/>
        <v>22</v>
      </c>
      <c r="J34" s="587">
        <f t="shared" si="7"/>
        <v>25</v>
      </c>
      <c r="K34" s="587">
        <f t="shared" si="8"/>
        <v>27</v>
      </c>
      <c r="L34" s="587">
        <f t="shared" si="9"/>
        <v>18</v>
      </c>
      <c r="M34" s="587">
        <f t="shared" si="10"/>
        <v>0</v>
      </c>
      <c r="N34" s="587">
        <f t="shared" si="11"/>
        <v>0</v>
      </c>
      <c r="O34" s="587">
        <f t="shared" si="12"/>
        <v>0</v>
      </c>
      <c r="P34" s="587">
        <f t="shared" si="13"/>
        <v>0</v>
      </c>
      <c r="Q34" s="587">
        <f t="shared" si="14"/>
        <v>0</v>
      </c>
      <c r="R34" s="587">
        <f t="shared" si="15"/>
        <v>0</v>
      </c>
      <c r="S34" s="587">
        <f t="shared" si="16"/>
        <v>0</v>
      </c>
      <c r="T34" s="97">
        <f t="shared" si="17"/>
        <v>122</v>
      </c>
    </row>
    <row r="35" spans="1:20" ht="20.05" customHeight="1" x14ac:dyDescent="0.25">
      <c r="A35" s="594">
        <v>196</v>
      </c>
      <c r="B35" s="598">
        <v>1740</v>
      </c>
      <c r="C35" s="84" t="str">
        <f t="shared" si="18"/>
        <v xml:space="preserve"> Maple Leaf School</v>
      </c>
      <c r="D35" s="600" t="str">
        <f t="shared" si="1"/>
        <v>Winnipeg</v>
      </c>
      <c r="E35" s="587">
        <f t="shared" si="2"/>
        <v>0</v>
      </c>
      <c r="F35" s="587">
        <f t="shared" si="3"/>
        <v>0</v>
      </c>
      <c r="G35" s="587">
        <f t="shared" si="4"/>
        <v>54</v>
      </c>
      <c r="H35" s="587">
        <f t="shared" si="5"/>
        <v>57</v>
      </c>
      <c r="I35" s="587">
        <f t="shared" si="6"/>
        <v>63</v>
      </c>
      <c r="J35" s="587">
        <f t="shared" si="7"/>
        <v>54</v>
      </c>
      <c r="K35" s="587">
        <f t="shared" si="8"/>
        <v>54</v>
      </c>
      <c r="L35" s="587">
        <f t="shared" si="9"/>
        <v>55</v>
      </c>
      <c r="M35" s="587">
        <f t="shared" si="10"/>
        <v>0</v>
      </c>
      <c r="N35" s="587">
        <f t="shared" si="11"/>
        <v>0</v>
      </c>
      <c r="O35" s="587">
        <f t="shared" si="12"/>
        <v>0</v>
      </c>
      <c r="P35" s="587">
        <f t="shared" si="13"/>
        <v>0</v>
      </c>
      <c r="Q35" s="587">
        <f t="shared" si="14"/>
        <v>0</v>
      </c>
      <c r="R35" s="587">
        <f t="shared" si="15"/>
        <v>0</v>
      </c>
      <c r="S35" s="587">
        <f t="shared" si="16"/>
        <v>0</v>
      </c>
      <c r="T35" s="97">
        <f t="shared" si="17"/>
        <v>337</v>
      </c>
    </row>
    <row r="36" spans="1:20" ht="20.05" customHeight="1" x14ac:dyDescent="0.25">
      <c r="A36" s="594">
        <v>196</v>
      </c>
      <c r="B36" s="598">
        <v>1379</v>
      </c>
      <c r="C36" s="84" t="str">
        <f t="shared" si="18"/>
        <v xml:space="preserve"> Murdoch Mackay Collegiate</v>
      </c>
      <c r="D36" s="600" t="str">
        <f t="shared" si="1"/>
        <v>Winnipeg</v>
      </c>
      <c r="E36" s="587">
        <f t="shared" si="2"/>
        <v>12</v>
      </c>
      <c r="F36" s="587">
        <f t="shared" si="3"/>
        <v>0</v>
      </c>
      <c r="G36" s="587">
        <f t="shared" si="4"/>
        <v>0</v>
      </c>
      <c r="H36" s="587">
        <f t="shared" si="5"/>
        <v>0</v>
      </c>
      <c r="I36" s="587">
        <f t="shared" si="6"/>
        <v>0</v>
      </c>
      <c r="J36" s="587">
        <f t="shared" si="7"/>
        <v>0</v>
      </c>
      <c r="K36" s="587">
        <f t="shared" si="8"/>
        <v>0</v>
      </c>
      <c r="L36" s="587">
        <f t="shared" si="9"/>
        <v>0</v>
      </c>
      <c r="M36" s="587">
        <f t="shared" si="10"/>
        <v>0</v>
      </c>
      <c r="N36" s="587">
        <f t="shared" si="11"/>
        <v>0</v>
      </c>
      <c r="O36" s="587">
        <f t="shared" si="12"/>
        <v>0</v>
      </c>
      <c r="P36" s="587">
        <f t="shared" si="13"/>
        <v>278</v>
      </c>
      <c r="Q36" s="587">
        <f t="shared" si="14"/>
        <v>256</v>
      </c>
      <c r="R36" s="587">
        <f t="shared" si="15"/>
        <v>262</v>
      </c>
      <c r="S36" s="587">
        <f t="shared" si="16"/>
        <v>231</v>
      </c>
      <c r="T36" s="97">
        <f t="shared" si="17"/>
        <v>1039</v>
      </c>
    </row>
    <row r="37" spans="1:20" ht="20.05" customHeight="1" x14ac:dyDescent="0.25">
      <c r="A37" s="594">
        <v>196</v>
      </c>
      <c r="B37" s="598">
        <v>1662</v>
      </c>
      <c r="C37" s="84" t="str">
        <f t="shared" ref="C37" si="19">VLOOKUP(B37,Schools,2)</f>
        <v xml:space="preserve"> Polson School</v>
      </c>
      <c r="D37" s="600" t="str">
        <f t="shared" si="1"/>
        <v>Winnipeg</v>
      </c>
      <c r="E37" s="587">
        <f t="shared" si="2"/>
        <v>0</v>
      </c>
      <c r="F37" s="587">
        <f t="shared" si="3"/>
        <v>0</v>
      </c>
      <c r="G37" s="587">
        <f t="shared" si="4"/>
        <v>15</v>
      </c>
      <c r="H37" s="587">
        <f t="shared" si="5"/>
        <v>20</v>
      </c>
      <c r="I37" s="587">
        <f t="shared" si="6"/>
        <v>23</v>
      </c>
      <c r="J37" s="587">
        <f t="shared" si="7"/>
        <v>22</v>
      </c>
      <c r="K37" s="587">
        <f t="shared" si="8"/>
        <v>12</v>
      </c>
      <c r="L37" s="587">
        <f t="shared" si="9"/>
        <v>21</v>
      </c>
      <c r="M37" s="587">
        <f t="shared" si="10"/>
        <v>0</v>
      </c>
      <c r="N37" s="587">
        <f t="shared" si="11"/>
        <v>0</v>
      </c>
      <c r="O37" s="587">
        <f t="shared" si="12"/>
        <v>0</v>
      </c>
      <c r="P37" s="587">
        <f t="shared" si="13"/>
        <v>0</v>
      </c>
      <c r="Q37" s="587">
        <f t="shared" si="14"/>
        <v>0</v>
      </c>
      <c r="R37" s="587">
        <f t="shared" si="15"/>
        <v>0</v>
      </c>
      <c r="S37" s="587">
        <f t="shared" si="16"/>
        <v>0</v>
      </c>
      <c r="T37" s="97">
        <f t="shared" ref="T37" si="20">SUM(E37:S37)</f>
        <v>113</v>
      </c>
    </row>
    <row r="38" spans="1:20" ht="20.05" customHeight="1" x14ac:dyDescent="0.25">
      <c r="A38" s="594">
        <v>196</v>
      </c>
      <c r="B38" s="598">
        <v>1264</v>
      </c>
      <c r="C38" s="99" t="str">
        <f t="shared" si="18"/>
        <v xml:space="preserve"> Prince Edward School</v>
      </c>
      <c r="D38" s="601" t="str">
        <f t="shared" si="1"/>
        <v>Winnipeg</v>
      </c>
      <c r="E38" s="581">
        <f t="shared" si="2"/>
        <v>0</v>
      </c>
      <c r="F38" s="581">
        <f t="shared" si="3"/>
        <v>0</v>
      </c>
      <c r="G38" s="581">
        <f t="shared" si="4"/>
        <v>22</v>
      </c>
      <c r="H38" s="581">
        <f t="shared" si="5"/>
        <v>29</v>
      </c>
      <c r="I38" s="581">
        <f t="shared" si="6"/>
        <v>32</v>
      </c>
      <c r="J38" s="581">
        <f t="shared" si="7"/>
        <v>46</v>
      </c>
      <c r="K38" s="581">
        <f t="shared" si="8"/>
        <v>34</v>
      </c>
      <c r="L38" s="581">
        <f t="shared" si="9"/>
        <v>41</v>
      </c>
      <c r="M38" s="581">
        <f t="shared" si="10"/>
        <v>0</v>
      </c>
      <c r="N38" s="581">
        <f t="shared" si="11"/>
        <v>0</v>
      </c>
      <c r="O38" s="581">
        <f t="shared" si="12"/>
        <v>0</v>
      </c>
      <c r="P38" s="581">
        <f t="shared" si="13"/>
        <v>0</v>
      </c>
      <c r="Q38" s="581">
        <f t="shared" si="14"/>
        <v>0</v>
      </c>
      <c r="R38" s="581">
        <f t="shared" si="15"/>
        <v>0</v>
      </c>
      <c r="S38" s="581">
        <f t="shared" si="16"/>
        <v>0</v>
      </c>
      <c r="T38" s="100">
        <f t="shared" si="17"/>
        <v>204</v>
      </c>
    </row>
    <row r="39" spans="1:20" ht="20.05" customHeight="1" x14ac:dyDescent="0.25">
      <c r="A39" s="594"/>
      <c r="B39" s="604"/>
      <c r="C39" s="145"/>
      <c r="D39" s="579"/>
      <c r="E39" s="542"/>
      <c r="F39" s="542"/>
      <c r="G39" s="542"/>
      <c r="H39" s="542"/>
      <c r="I39" s="542"/>
      <c r="J39" s="542"/>
      <c r="K39" s="542"/>
      <c r="L39" s="542"/>
      <c r="M39" s="542"/>
      <c r="N39" s="542"/>
      <c r="O39" s="542"/>
      <c r="P39" s="542"/>
      <c r="Q39" s="542"/>
      <c r="R39" s="542"/>
      <c r="S39" s="542"/>
      <c r="T39" s="110"/>
    </row>
    <row r="40" spans="1:20" ht="20.05" customHeight="1" x14ac:dyDescent="0.25">
      <c r="A40" s="575"/>
      <c r="B40" s="576"/>
      <c r="C40" s="575"/>
      <c r="D40" s="575"/>
      <c r="E40" s="575"/>
      <c r="F40" s="575"/>
      <c r="G40" s="575"/>
      <c r="H40" s="575"/>
      <c r="I40" s="575"/>
      <c r="J40" s="575"/>
      <c r="K40" s="575"/>
      <c r="L40" s="575"/>
      <c r="M40" s="575"/>
      <c r="N40" s="575"/>
      <c r="O40" s="575"/>
      <c r="P40" s="575"/>
      <c r="Q40" s="575"/>
      <c r="R40" s="575"/>
      <c r="S40" s="575"/>
    </row>
  </sheetData>
  <mergeCells count="3">
    <mergeCell ref="C1:T1"/>
    <mergeCell ref="C2:T2"/>
    <mergeCell ref="C4:T4"/>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Narrow,Regular"&amp;12- 24 -</oddFooter>
  </headerFooter>
  <rowBreaks count="1" manualBreakCount="1">
    <brk id="38" min="2" max="19" man="1"/>
  </rowBreaks>
  <colBreaks count="1" manualBreakCount="1">
    <brk id="2" min="2" max="836"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1">
    <tabColor rgb="FFE2FBFE"/>
    <pageSetUpPr autoPageBreaks="0"/>
  </sheetPr>
  <dimension ref="A1:V36"/>
  <sheetViews>
    <sheetView showGridLines="0" showZeros="0" topLeftCell="C1" zoomScale="82" zoomScaleNormal="82" workbookViewId="0">
      <selection sqref="A1:B1"/>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196</v>
      </c>
      <c r="B4" s="604"/>
      <c r="C4" s="771" t="str">
        <f>CONCATENATE(" ",UPPER(VLOOKUP(A4,DIVISIONS,2))," SCHOOL DIVISION")</f>
        <v xml:space="preserve"> RIVER EAST TRANSCONA SCHOOL DIVISION</v>
      </c>
      <c r="D4" s="772"/>
      <c r="E4" s="772"/>
      <c r="F4" s="772"/>
      <c r="G4" s="772"/>
      <c r="H4" s="772"/>
      <c r="I4" s="772"/>
      <c r="J4" s="772"/>
      <c r="K4" s="772"/>
      <c r="L4" s="772"/>
      <c r="M4" s="772"/>
      <c r="N4" s="772"/>
      <c r="O4" s="772"/>
      <c r="P4" s="772"/>
      <c r="Q4" s="772"/>
      <c r="R4" s="772"/>
      <c r="S4" s="772"/>
      <c r="T4" s="773"/>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20.05" customHeight="1" x14ac:dyDescent="0.25">
      <c r="A6" s="594">
        <v>196</v>
      </c>
      <c r="B6" s="598">
        <v>1741</v>
      </c>
      <c r="C6" s="84" t="str">
        <f t="shared" ref="C6:C34" si="0">VLOOKUP(B6,Schools,2)</f>
        <v xml:space="preserve"> Princess Margaret School</v>
      </c>
      <c r="D6" s="600" t="str">
        <f t="shared" ref="D6:D14" si="1">IF(VLOOKUP($B6,TYPE,3)=5,CONCATENATE(VLOOKUP($B6,PublicAdd,6)," ¹"),VLOOKUP($B6,PublicAdd,6))</f>
        <v>Winnipeg</v>
      </c>
      <c r="E6" s="587">
        <f t="shared" ref="E6:E14" si="2">IF($B6="","",VLOOKUP($B6,Schools,22))</f>
        <v>0</v>
      </c>
      <c r="F6" s="587">
        <f t="shared" ref="F6:F14" si="3">IF($B6="","",VLOOKUP($B6,Schools,5))</f>
        <v>0</v>
      </c>
      <c r="G6" s="587">
        <f t="shared" ref="G6:G14" si="4">IF($B6="","",VLOOKUP($B6,Schools,6))</f>
        <v>46</v>
      </c>
      <c r="H6" s="587">
        <f t="shared" ref="H6:H14" si="5">IF($B6="","",VLOOKUP($B6,Schools,7))</f>
        <v>46</v>
      </c>
      <c r="I6" s="587">
        <f t="shared" ref="I6:I14" si="6">IF($B6="","",VLOOKUP($B6,Schools,8))</f>
        <v>49</v>
      </c>
      <c r="J6" s="587">
        <f t="shared" ref="J6:J14" si="7">IF($B6="","",VLOOKUP($B6,Schools,9))</f>
        <v>51</v>
      </c>
      <c r="K6" s="587">
        <f t="shared" ref="K6:K14" si="8">IF($B6="","",VLOOKUP($B6,Schools,10))</f>
        <v>60</v>
      </c>
      <c r="L6" s="587">
        <f t="shared" ref="L6:L14" si="9">IF($B6="","",VLOOKUP($B6,Schools,11))</f>
        <v>53</v>
      </c>
      <c r="M6" s="587">
        <f t="shared" ref="M6:M14" si="10">IF($B6="","",VLOOKUP($B6,Schools,12))</f>
        <v>0</v>
      </c>
      <c r="N6" s="587">
        <f t="shared" ref="N6:N14" si="11">IF($B6="","",VLOOKUP($B6,Schools,13))</f>
        <v>0</v>
      </c>
      <c r="O6" s="587">
        <f t="shared" ref="O6:O14" si="12">IF($B6="","",VLOOKUP($B6,Schools,14))</f>
        <v>0</v>
      </c>
      <c r="P6" s="587">
        <f t="shared" ref="P6:P14" si="13">IF($B6="","",VLOOKUP($B6,Schools,15))</f>
        <v>0</v>
      </c>
      <c r="Q6" s="587">
        <f t="shared" ref="Q6:Q14" si="14">IF($B6="","",VLOOKUP($B6,Schools,16))</f>
        <v>0</v>
      </c>
      <c r="R6" s="587">
        <f t="shared" ref="R6:R14" si="15">IF($B6="","",VLOOKUP($B6,Schools,17))</f>
        <v>0</v>
      </c>
      <c r="S6" s="587">
        <f t="shared" ref="S6:S14" si="16">IF($B6="","",VLOOKUP($B6,Schools,18))</f>
        <v>0</v>
      </c>
      <c r="T6" s="97">
        <f t="shared" ref="T6:T14" si="17">SUM(E6:S6)</f>
        <v>305</v>
      </c>
      <c r="U6" s="575"/>
      <c r="V6" s="575"/>
    </row>
    <row r="7" spans="1:22" ht="20.05" customHeight="1" x14ac:dyDescent="0.25">
      <c r="A7" s="594">
        <v>196</v>
      </c>
      <c r="B7" s="598">
        <v>1687</v>
      </c>
      <c r="C7" s="84" t="str">
        <f t="shared" si="0"/>
        <v xml:space="preserve"> Radisson School</v>
      </c>
      <c r="D7" s="600" t="str">
        <f t="shared" si="1"/>
        <v>Winnipeg</v>
      </c>
      <c r="E7" s="587">
        <f t="shared" si="2"/>
        <v>0</v>
      </c>
      <c r="F7" s="587">
        <f t="shared" si="3"/>
        <v>0</v>
      </c>
      <c r="G7" s="587">
        <f t="shared" si="4"/>
        <v>37</v>
      </c>
      <c r="H7" s="587">
        <f t="shared" si="5"/>
        <v>40</v>
      </c>
      <c r="I7" s="587">
        <f t="shared" si="6"/>
        <v>46</v>
      </c>
      <c r="J7" s="587">
        <f t="shared" si="7"/>
        <v>45</v>
      </c>
      <c r="K7" s="587">
        <f t="shared" si="8"/>
        <v>46</v>
      </c>
      <c r="L7" s="587">
        <f t="shared" si="9"/>
        <v>44</v>
      </c>
      <c r="M7" s="587">
        <f t="shared" si="10"/>
        <v>0</v>
      </c>
      <c r="N7" s="587">
        <f t="shared" si="11"/>
        <v>0</v>
      </c>
      <c r="O7" s="587">
        <f t="shared" si="12"/>
        <v>0</v>
      </c>
      <c r="P7" s="587">
        <f t="shared" si="13"/>
        <v>0</v>
      </c>
      <c r="Q7" s="587">
        <f t="shared" si="14"/>
        <v>0</v>
      </c>
      <c r="R7" s="587">
        <f t="shared" si="15"/>
        <v>0</v>
      </c>
      <c r="S7" s="587">
        <f t="shared" si="16"/>
        <v>0</v>
      </c>
      <c r="T7" s="97">
        <f t="shared" si="17"/>
        <v>258</v>
      </c>
      <c r="U7" s="575"/>
      <c r="V7" s="575"/>
    </row>
    <row r="8" spans="1:22" ht="20.05" customHeight="1" x14ac:dyDescent="0.25">
      <c r="A8" s="594">
        <v>196</v>
      </c>
      <c r="B8" s="598">
        <v>1755</v>
      </c>
      <c r="C8" s="84" t="str">
        <f t="shared" si="0"/>
        <v xml:space="preserve"> River East Collegiate</v>
      </c>
      <c r="D8" s="600" t="str">
        <f t="shared" si="1"/>
        <v>Winnipeg</v>
      </c>
      <c r="E8" s="587">
        <f t="shared" si="2"/>
        <v>14</v>
      </c>
      <c r="F8" s="587">
        <f t="shared" si="3"/>
        <v>0</v>
      </c>
      <c r="G8" s="587">
        <f t="shared" si="4"/>
        <v>0</v>
      </c>
      <c r="H8" s="587">
        <f t="shared" si="5"/>
        <v>0</v>
      </c>
      <c r="I8" s="587">
        <f t="shared" si="6"/>
        <v>0</v>
      </c>
      <c r="J8" s="587">
        <f t="shared" si="7"/>
        <v>0</v>
      </c>
      <c r="K8" s="587">
        <f t="shared" si="8"/>
        <v>0</v>
      </c>
      <c r="L8" s="587">
        <f t="shared" si="9"/>
        <v>0</v>
      </c>
      <c r="M8" s="587">
        <f t="shared" si="10"/>
        <v>0</v>
      </c>
      <c r="N8" s="587">
        <f t="shared" si="11"/>
        <v>0</v>
      </c>
      <c r="O8" s="587">
        <f t="shared" si="12"/>
        <v>0</v>
      </c>
      <c r="P8" s="587">
        <f t="shared" si="13"/>
        <v>337</v>
      </c>
      <c r="Q8" s="587">
        <f t="shared" si="14"/>
        <v>305</v>
      </c>
      <c r="R8" s="587">
        <f t="shared" si="15"/>
        <v>323</v>
      </c>
      <c r="S8" s="587">
        <f t="shared" si="16"/>
        <v>332</v>
      </c>
      <c r="T8" s="97">
        <f t="shared" si="17"/>
        <v>1311</v>
      </c>
      <c r="U8" s="575"/>
      <c r="V8" s="575"/>
    </row>
    <row r="9" spans="1:22" ht="20.05" customHeight="1" x14ac:dyDescent="0.25">
      <c r="A9" s="594">
        <v>196</v>
      </c>
      <c r="B9" s="598">
        <v>1394</v>
      </c>
      <c r="C9" s="84" t="str">
        <f t="shared" si="0"/>
        <v xml:space="preserve"> Robert Andrews Middle School</v>
      </c>
      <c r="D9" s="600" t="str">
        <f t="shared" si="1"/>
        <v>East St. Paul</v>
      </c>
      <c r="E9" s="587">
        <f t="shared" si="2"/>
        <v>0</v>
      </c>
      <c r="F9" s="587">
        <f t="shared" si="3"/>
        <v>0</v>
      </c>
      <c r="G9" s="587">
        <f t="shared" si="4"/>
        <v>0</v>
      </c>
      <c r="H9" s="587">
        <f t="shared" si="5"/>
        <v>0</v>
      </c>
      <c r="I9" s="587">
        <f t="shared" si="6"/>
        <v>0</v>
      </c>
      <c r="J9" s="587">
        <f t="shared" si="7"/>
        <v>0</v>
      </c>
      <c r="K9" s="587">
        <f t="shared" si="8"/>
        <v>0</v>
      </c>
      <c r="L9" s="587">
        <f t="shared" si="9"/>
        <v>0</v>
      </c>
      <c r="M9" s="587">
        <f t="shared" si="10"/>
        <v>99</v>
      </c>
      <c r="N9" s="587">
        <f t="shared" si="11"/>
        <v>123</v>
      </c>
      <c r="O9" s="587">
        <f t="shared" si="12"/>
        <v>105</v>
      </c>
      <c r="P9" s="587">
        <f t="shared" si="13"/>
        <v>0</v>
      </c>
      <c r="Q9" s="587">
        <f t="shared" si="14"/>
        <v>0</v>
      </c>
      <c r="R9" s="587">
        <f t="shared" si="15"/>
        <v>0</v>
      </c>
      <c r="S9" s="587">
        <f t="shared" si="16"/>
        <v>0</v>
      </c>
      <c r="T9" s="97">
        <f t="shared" si="17"/>
        <v>327</v>
      </c>
      <c r="U9" s="575"/>
      <c r="V9" s="575"/>
    </row>
    <row r="10" spans="1:22" ht="20.05" customHeight="1" x14ac:dyDescent="0.25">
      <c r="A10" s="594">
        <v>196</v>
      </c>
      <c r="B10" s="598">
        <v>1746</v>
      </c>
      <c r="C10" s="84" t="str">
        <f t="shared" si="0"/>
        <v xml:space="preserve"> Sherwood School</v>
      </c>
      <c r="D10" s="600" t="str">
        <f t="shared" si="1"/>
        <v>Winnipeg</v>
      </c>
      <c r="E10" s="587">
        <f t="shared" si="2"/>
        <v>0</v>
      </c>
      <c r="F10" s="587">
        <f t="shared" si="3"/>
        <v>0</v>
      </c>
      <c r="G10" s="587">
        <f t="shared" si="4"/>
        <v>8</v>
      </c>
      <c r="H10" s="587">
        <f t="shared" si="5"/>
        <v>14</v>
      </c>
      <c r="I10" s="587">
        <f t="shared" si="6"/>
        <v>16</v>
      </c>
      <c r="J10" s="587">
        <f t="shared" si="7"/>
        <v>17</v>
      </c>
      <c r="K10" s="587">
        <f t="shared" si="8"/>
        <v>14</v>
      </c>
      <c r="L10" s="587">
        <f t="shared" si="9"/>
        <v>17</v>
      </c>
      <c r="M10" s="587">
        <f t="shared" si="10"/>
        <v>0</v>
      </c>
      <c r="N10" s="587">
        <f t="shared" si="11"/>
        <v>0</v>
      </c>
      <c r="O10" s="587">
        <f t="shared" si="12"/>
        <v>0</v>
      </c>
      <c r="P10" s="587">
        <f t="shared" si="13"/>
        <v>0</v>
      </c>
      <c r="Q10" s="587">
        <f t="shared" si="14"/>
        <v>0</v>
      </c>
      <c r="R10" s="587">
        <f t="shared" si="15"/>
        <v>0</v>
      </c>
      <c r="S10" s="587">
        <f t="shared" si="16"/>
        <v>0</v>
      </c>
      <c r="T10" s="97">
        <f t="shared" si="17"/>
        <v>86</v>
      </c>
      <c r="U10" s="575"/>
      <c r="V10" s="575"/>
    </row>
    <row r="11" spans="1:22" ht="20.05" customHeight="1" x14ac:dyDescent="0.25">
      <c r="A11" s="594">
        <v>196</v>
      </c>
      <c r="B11" s="598">
        <v>1081</v>
      </c>
      <c r="C11" s="84" t="str">
        <f t="shared" si="0"/>
        <v xml:space="preserve"> Transcona Collegiate</v>
      </c>
      <c r="D11" s="600" t="str">
        <f t="shared" si="1"/>
        <v>Winnipeg</v>
      </c>
      <c r="E11" s="587">
        <f t="shared" si="2"/>
        <v>27</v>
      </c>
      <c r="F11" s="587">
        <f t="shared" si="3"/>
        <v>0</v>
      </c>
      <c r="G11" s="587">
        <f t="shared" si="4"/>
        <v>0</v>
      </c>
      <c r="H11" s="587">
        <f t="shared" si="5"/>
        <v>0</v>
      </c>
      <c r="I11" s="587">
        <f t="shared" si="6"/>
        <v>0</v>
      </c>
      <c r="J11" s="587">
        <f t="shared" si="7"/>
        <v>0</v>
      </c>
      <c r="K11" s="587">
        <f t="shared" si="8"/>
        <v>0</v>
      </c>
      <c r="L11" s="587">
        <f t="shared" si="9"/>
        <v>0</v>
      </c>
      <c r="M11" s="587">
        <f t="shared" si="10"/>
        <v>0</v>
      </c>
      <c r="N11" s="587">
        <f t="shared" si="11"/>
        <v>0</v>
      </c>
      <c r="O11" s="587">
        <f t="shared" si="12"/>
        <v>0</v>
      </c>
      <c r="P11" s="587">
        <f t="shared" si="13"/>
        <v>220</v>
      </c>
      <c r="Q11" s="587">
        <f t="shared" si="14"/>
        <v>192</v>
      </c>
      <c r="R11" s="587">
        <f t="shared" si="15"/>
        <v>242</v>
      </c>
      <c r="S11" s="587">
        <f t="shared" si="16"/>
        <v>219</v>
      </c>
      <c r="T11" s="97">
        <f t="shared" si="17"/>
        <v>900</v>
      </c>
      <c r="U11" s="575"/>
      <c r="V11" s="575"/>
    </row>
    <row r="12" spans="1:22" ht="20.05" customHeight="1" x14ac:dyDescent="0.25">
      <c r="A12" s="594">
        <v>196</v>
      </c>
      <c r="B12" s="598">
        <v>1105</v>
      </c>
      <c r="C12" s="84" t="str">
        <f t="shared" si="0"/>
        <v xml:space="preserve"> Valley Gardens Middle School</v>
      </c>
      <c r="D12" s="600" t="str">
        <f t="shared" si="1"/>
        <v>Winnipeg</v>
      </c>
      <c r="E12" s="587">
        <f t="shared" si="2"/>
        <v>0</v>
      </c>
      <c r="F12" s="587">
        <f t="shared" si="3"/>
        <v>0</v>
      </c>
      <c r="G12" s="587">
        <f t="shared" si="4"/>
        <v>0</v>
      </c>
      <c r="H12" s="587">
        <f t="shared" si="5"/>
        <v>0</v>
      </c>
      <c r="I12" s="587">
        <f t="shared" si="6"/>
        <v>0</v>
      </c>
      <c r="J12" s="587">
        <f t="shared" si="7"/>
        <v>0</v>
      </c>
      <c r="K12" s="587">
        <f t="shared" si="8"/>
        <v>0</v>
      </c>
      <c r="L12" s="587">
        <f t="shared" si="9"/>
        <v>0</v>
      </c>
      <c r="M12" s="587">
        <f t="shared" si="10"/>
        <v>161</v>
      </c>
      <c r="N12" s="587">
        <f t="shared" si="11"/>
        <v>146</v>
      </c>
      <c r="O12" s="587">
        <f t="shared" si="12"/>
        <v>171</v>
      </c>
      <c r="P12" s="587">
        <f t="shared" si="13"/>
        <v>0</v>
      </c>
      <c r="Q12" s="587">
        <f t="shared" si="14"/>
        <v>0</v>
      </c>
      <c r="R12" s="587">
        <f t="shared" si="15"/>
        <v>0</v>
      </c>
      <c r="S12" s="587">
        <f t="shared" si="16"/>
        <v>0</v>
      </c>
      <c r="T12" s="97">
        <f t="shared" si="17"/>
        <v>478</v>
      </c>
      <c r="U12" s="575"/>
      <c r="V12" s="575"/>
    </row>
    <row r="13" spans="1:22" ht="20.05" customHeight="1" x14ac:dyDescent="0.25">
      <c r="A13" s="594">
        <v>196</v>
      </c>
      <c r="B13" s="314">
        <v>1020</v>
      </c>
      <c r="C13" s="84" t="str">
        <f t="shared" si="0"/>
        <v xml:space="preserve"> Wayoata School</v>
      </c>
      <c r="D13" s="600" t="str">
        <f t="shared" si="1"/>
        <v>Winnipeg</v>
      </c>
      <c r="E13" s="587">
        <f t="shared" si="2"/>
        <v>0</v>
      </c>
      <c r="F13" s="587">
        <f t="shared" si="3"/>
        <v>0</v>
      </c>
      <c r="G13" s="587">
        <f t="shared" si="4"/>
        <v>44</v>
      </c>
      <c r="H13" s="587">
        <f t="shared" si="5"/>
        <v>32</v>
      </c>
      <c r="I13" s="587">
        <f t="shared" si="6"/>
        <v>53</v>
      </c>
      <c r="J13" s="587">
        <f t="shared" si="7"/>
        <v>44</v>
      </c>
      <c r="K13" s="587">
        <f t="shared" si="8"/>
        <v>53</v>
      </c>
      <c r="L13" s="587">
        <f t="shared" si="9"/>
        <v>43</v>
      </c>
      <c r="M13" s="587">
        <f t="shared" si="10"/>
        <v>0</v>
      </c>
      <c r="N13" s="587">
        <f t="shared" si="11"/>
        <v>0</v>
      </c>
      <c r="O13" s="587">
        <f t="shared" si="12"/>
        <v>0</v>
      </c>
      <c r="P13" s="587">
        <f t="shared" si="13"/>
        <v>0</v>
      </c>
      <c r="Q13" s="587">
        <f t="shared" si="14"/>
        <v>0</v>
      </c>
      <c r="R13" s="587">
        <f t="shared" si="15"/>
        <v>0</v>
      </c>
      <c r="S13" s="587">
        <f t="shared" si="16"/>
        <v>0</v>
      </c>
      <c r="T13" s="97">
        <f t="shared" si="17"/>
        <v>269</v>
      </c>
      <c r="U13" s="575"/>
      <c r="V13" s="575"/>
    </row>
    <row r="14" spans="1:22" ht="20.05" customHeight="1" x14ac:dyDescent="0.25">
      <c r="A14" s="594">
        <v>196</v>
      </c>
      <c r="B14" s="598">
        <v>1806</v>
      </c>
      <c r="C14" s="105" t="str">
        <f t="shared" si="0"/>
        <v xml:space="preserve"> Westview School</v>
      </c>
      <c r="D14" s="600" t="str">
        <f t="shared" si="1"/>
        <v>Winnipeg</v>
      </c>
      <c r="E14" s="588">
        <f t="shared" si="2"/>
        <v>0</v>
      </c>
      <c r="F14" s="588">
        <f t="shared" si="3"/>
        <v>0</v>
      </c>
      <c r="G14" s="588">
        <f t="shared" si="4"/>
        <v>25</v>
      </c>
      <c r="H14" s="588">
        <f t="shared" si="5"/>
        <v>27</v>
      </c>
      <c r="I14" s="588">
        <f t="shared" si="6"/>
        <v>31</v>
      </c>
      <c r="J14" s="588">
        <f t="shared" si="7"/>
        <v>48</v>
      </c>
      <c r="K14" s="588">
        <f t="shared" si="8"/>
        <v>27</v>
      </c>
      <c r="L14" s="588">
        <f t="shared" si="9"/>
        <v>52</v>
      </c>
      <c r="M14" s="588">
        <f t="shared" si="10"/>
        <v>0</v>
      </c>
      <c r="N14" s="588">
        <f t="shared" si="11"/>
        <v>0</v>
      </c>
      <c r="O14" s="588">
        <f t="shared" si="12"/>
        <v>0</v>
      </c>
      <c r="P14" s="588">
        <f t="shared" si="13"/>
        <v>0</v>
      </c>
      <c r="Q14" s="588">
        <f t="shared" si="14"/>
        <v>0</v>
      </c>
      <c r="R14" s="588">
        <f t="shared" si="15"/>
        <v>0</v>
      </c>
      <c r="S14" s="588">
        <f t="shared" si="16"/>
        <v>0</v>
      </c>
      <c r="T14" s="98">
        <f t="shared" si="17"/>
        <v>210</v>
      </c>
      <c r="U14" s="575"/>
      <c r="V14" s="575"/>
    </row>
    <row r="15" spans="1:22" ht="20.05" customHeight="1" x14ac:dyDescent="0.25">
      <c r="A15" s="594"/>
      <c r="B15" s="604"/>
      <c r="C15" s="127" t="s">
        <v>261</v>
      </c>
      <c r="D15" s="127" t="str">
        <f>CONCATENATE(VLOOKUP(A14,DIVISIONS,19)," SCHOOLS")</f>
        <v>42 SCHOOLS</v>
      </c>
      <c r="E15" s="95">
        <f>SUM('24'!E6:E38)+SUM('25'!E6:E14)</f>
        <v>77</v>
      </c>
      <c r="F15" s="95">
        <f>SUM('24'!F6:F38)+SUM('25'!F6:F14)</f>
        <v>0</v>
      </c>
      <c r="G15" s="95">
        <f>SUM('24'!G6:G38)+SUM('25'!G6:G14)</f>
        <v>1185</v>
      </c>
      <c r="H15" s="95">
        <f>SUM('24'!H6:H38)+SUM('25'!H6:H14)</f>
        <v>1263</v>
      </c>
      <c r="I15" s="95">
        <f>SUM('24'!I6:I38)+SUM('25'!I6:I14)</f>
        <v>1376</v>
      </c>
      <c r="J15" s="95">
        <f>SUM('24'!J6:J38)+SUM('25'!J6:J14)</f>
        <v>1423</v>
      </c>
      <c r="K15" s="95">
        <f>SUM('24'!K6:K38)+SUM('25'!K6:K14)</f>
        <v>1408</v>
      </c>
      <c r="L15" s="95">
        <f>SUM('24'!L6:L38)+SUM('25'!L6:L14)</f>
        <v>1424</v>
      </c>
      <c r="M15" s="95">
        <f>SUM('24'!M6:M38)+SUM('25'!M6:M14)</f>
        <v>1395</v>
      </c>
      <c r="N15" s="95">
        <f>SUM('24'!N6:N38)+SUM('25'!N6:N14)</f>
        <v>1490</v>
      </c>
      <c r="O15" s="95">
        <f>SUM('24'!O6:O38)+SUM('25'!O6:O14)</f>
        <v>1493</v>
      </c>
      <c r="P15" s="95">
        <f>SUM('24'!P6:P38)+SUM('25'!P6:P14)</f>
        <v>1480</v>
      </c>
      <c r="Q15" s="95">
        <f>SUM('24'!Q6:Q38)+SUM('25'!Q6:Q14)</f>
        <v>1461</v>
      </c>
      <c r="R15" s="95">
        <f>SUM('24'!R6:R38)+SUM('25'!R6:R14)</f>
        <v>1563</v>
      </c>
      <c r="S15" s="95">
        <f>SUM('24'!S6:S38)+SUM('25'!S6:S14)</f>
        <v>1659</v>
      </c>
      <c r="T15" s="95">
        <f>SUM('24'!T6:T38)+SUM('25'!T6:T14)</f>
        <v>18697</v>
      </c>
      <c r="U15" s="575"/>
      <c r="V15" s="575"/>
    </row>
    <row r="16" spans="1:22" ht="20.05" customHeight="1" x14ac:dyDescent="0.25">
      <c r="A16" s="594"/>
      <c r="B16" s="604"/>
      <c r="C16" s="104"/>
      <c r="D16" s="579"/>
      <c r="E16" s="542"/>
      <c r="F16" s="542"/>
      <c r="G16" s="542"/>
      <c r="H16" s="542"/>
      <c r="I16" s="542"/>
      <c r="J16" s="542"/>
      <c r="K16" s="542"/>
      <c r="L16" s="542"/>
      <c r="M16" s="542"/>
      <c r="N16" s="542"/>
      <c r="O16" s="542"/>
      <c r="P16" s="542"/>
      <c r="Q16" s="542"/>
      <c r="R16" s="542"/>
      <c r="S16" s="542"/>
      <c r="T16" s="110"/>
      <c r="U16" s="575"/>
      <c r="V16" s="575"/>
    </row>
    <row r="17" spans="1:20" ht="20.05" customHeight="1" x14ac:dyDescent="0.2">
      <c r="A17" s="594">
        <v>156</v>
      </c>
      <c r="B17" s="604"/>
      <c r="C17" s="771" t="str">
        <f>CONCATENATE(" ",UPPER(VLOOKUP(A17,DIVISIONS,2))," SCHOOL DIVISION")</f>
        <v xml:space="preserve"> ROLLING RIVER SCHOOL DIVISION</v>
      </c>
      <c r="D17" s="772"/>
      <c r="E17" s="772"/>
      <c r="F17" s="772"/>
      <c r="G17" s="772"/>
      <c r="H17" s="772"/>
      <c r="I17" s="772"/>
      <c r="J17" s="772"/>
      <c r="K17" s="772"/>
      <c r="L17" s="772"/>
      <c r="M17" s="772"/>
      <c r="N17" s="772"/>
      <c r="O17" s="772"/>
      <c r="P17" s="772"/>
      <c r="Q17" s="772"/>
      <c r="R17" s="772"/>
      <c r="S17" s="772"/>
      <c r="T17" s="773"/>
    </row>
    <row r="18" spans="1:20" ht="20.05" customHeight="1" x14ac:dyDescent="0.25">
      <c r="A18" s="594"/>
      <c r="B18" s="604"/>
      <c r="C18" s="93" t="s">
        <v>265</v>
      </c>
      <c r="D18" s="93" t="s">
        <v>266</v>
      </c>
      <c r="E18" s="94" t="s">
        <v>168</v>
      </c>
      <c r="F18" s="94" t="s">
        <v>229</v>
      </c>
      <c r="G18" s="94" t="s">
        <v>230</v>
      </c>
      <c r="H18" s="156" t="s">
        <v>267</v>
      </c>
      <c r="I18" s="156" t="s">
        <v>268</v>
      </c>
      <c r="J18" s="156" t="s">
        <v>269</v>
      </c>
      <c r="K18" s="156" t="s">
        <v>270</v>
      </c>
      <c r="L18" s="156" t="s">
        <v>21</v>
      </c>
      <c r="M18" s="156" t="s">
        <v>24</v>
      </c>
      <c r="N18" s="156" t="s">
        <v>26</v>
      </c>
      <c r="O18" s="156" t="s">
        <v>271</v>
      </c>
      <c r="P18" s="156" t="s">
        <v>272</v>
      </c>
      <c r="Q18" s="156" t="s">
        <v>273</v>
      </c>
      <c r="R18" s="156" t="s">
        <v>274</v>
      </c>
      <c r="S18" s="156" t="s">
        <v>275</v>
      </c>
      <c r="T18" s="94" t="s">
        <v>231</v>
      </c>
    </row>
    <row r="19" spans="1:20" ht="20.05" customHeight="1" x14ac:dyDescent="0.25">
      <c r="A19" s="594">
        <v>156</v>
      </c>
      <c r="B19" s="598">
        <v>1163</v>
      </c>
      <c r="C19" s="84" t="str">
        <f t="shared" si="0"/>
        <v xml:space="preserve"> Cool Spring Colony School</v>
      </c>
      <c r="D19" s="600" t="str">
        <f t="shared" ref="D19:D34" si="18">IF(VLOOKUP($B19,TYPE,3)=5,CONCATENATE(VLOOKUP($B19,PublicAdd,6)," ¹"),VLOOKUP($B19,PublicAdd,6))</f>
        <v>Minnedosa ¹</v>
      </c>
      <c r="E19" s="587">
        <f t="shared" ref="E19:E34" si="19">IF($B19="","",VLOOKUP($B19,Schools,22))</f>
        <v>0</v>
      </c>
      <c r="F19" s="587">
        <f t="shared" ref="F19:F34" si="20">IF($B19="","",VLOOKUP($B19,Schools,5))</f>
        <v>0</v>
      </c>
      <c r="G19" s="587">
        <f t="shared" ref="G19:G34" si="21">IF($B19="","",VLOOKUP($B19,Schools,6))</f>
        <v>0</v>
      </c>
      <c r="H19" s="587">
        <f t="shared" ref="H19:H34" si="22">IF($B19="","",VLOOKUP($B19,Schools,7))</f>
        <v>0</v>
      </c>
      <c r="I19" s="587">
        <f t="shared" ref="I19:I34" si="23">IF($B19="","",VLOOKUP($B19,Schools,8))</f>
        <v>1</v>
      </c>
      <c r="J19" s="587">
        <f t="shared" ref="J19:J34" si="24">IF($B19="","",VLOOKUP($B19,Schools,9))</f>
        <v>0</v>
      </c>
      <c r="K19" s="587">
        <f t="shared" ref="K19:K34" si="25">IF($B19="","",VLOOKUP($B19,Schools,10))</f>
        <v>3</v>
      </c>
      <c r="L19" s="587">
        <f t="shared" ref="L19:L34" si="26">IF($B19="","",VLOOKUP($B19,Schools,11))</f>
        <v>0</v>
      </c>
      <c r="M19" s="587">
        <f t="shared" ref="M19:M34" si="27">IF($B19="","",VLOOKUP($B19,Schools,12))</f>
        <v>4</v>
      </c>
      <c r="N19" s="587">
        <f t="shared" ref="N19:N34" si="28">IF($B19="","",VLOOKUP($B19,Schools,13))</f>
        <v>2</v>
      </c>
      <c r="O19" s="587">
        <f t="shared" ref="O19:O34" si="29">IF($B19="","",VLOOKUP($B19,Schools,14))</f>
        <v>3</v>
      </c>
      <c r="P19" s="587">
        <f t="shared" ref="P19:P34" si="30">IF($B19="","",VLOOKUP($B19,Schools,15))</f>
        <v>2</v>
      </c>
      <c r="Q19" s="587">
        <f t="shared" ref="Q19:Q34" si="31">IF($B19="","",VLOOKUP($B19,Schools,16))</f>
        <v>3</v>
      </c>
      <c r="R19" s="587">
        <f t="shared" ref="R19:R34" si="32">IF($B19="","",VLOOKUP($B19,Schools,17))</f>
        <v>4</v>
      </c>
      <c r="S19" s="587">
        <f t="shared" ref="S19:S34" si="33">IF($B19="","",VLOOKUP($B19,Schools,18))</f>
        <v>2</v>
      </c>
      <c r="T19" s="97">
        <f t="shared" ref="T19:T34" si="34">SUM(E19:S19)</f>
        <v>24</v>
      </c>
    </row>
    <row r="20" spans="1:20" ht="20.05" customHeight="1" x14ac:dyDescent="0.25">
      <c r="A20" s="594">
        <v>156</v>
      </c>
      <c r="B20" s="598">
        <v>1728</v>
      </c>
      <c r="C20" s="84" t="str">
        <f t="shared" si="0"/>
        <v xml:space="preserve"> Deerboine Colony School</v>
      </c>
      <c r="D20" s="600" t="str">
        <f t="shared" si="18"/>
        <v>Minnedosa ¹</v>
      </c>
      <c r="E20" s="587">
        <f t="shared" si="19"/>
        <v>0</v>
      </c>
      <c r="F20" s="587">
        <f t="shared" si="20"/>
        <v>0</v>
      </c>
      <c r="G20" s="587">
        <f t="shared" si="21"/>
        <v>1</v>
      </c>
      <c r="H20" s="587">
        <f t="shared" si="22"/>
        <v>1</v>
      </c>
      <c r="I20" s="587">
        <f t="shared" si="23"/>
        <v>1</v>
      </c>
      <c r="J20" s="587">
        <f t="shared" si="24"/>
        <v>2</v>
      </c>
      <c r="K20" s="587">
        <f t="shared" si="25"/>
        <v>1</v>
      </c>
      <c r="L20" s="587">
        <f t="shared" si="26"/>
        <v>0</v>
      </c>
      <c r="M20" s="587">
        <f t="shared" si="27"/>
        <v>2</v>
      </c>
      <c r="N20" s="587">
        <f t="shared" si="28"/>
        <v>0</v>
      </c>
      <c r="O20" s="587">
        <f t="shared" si="29"/>
        <v>1</v>
      </c>
      <c r="P20" s="587">
        <f t="shared" si="30"/>
        <v>2</v>
      </c>
      <c r="Q20" s="587">
        <f t="shared" si="31"/>
        <v>1</v>
      </c>
      <c r="R20" s="587">
        <f t="shared" si="32"/>
        <v>2</v>
      </c>
      <c r="S20" s="587">
        <f t="shared" si="33"/>
        <v>2</v>
      </c>
      <c r="T20" s="97">
        <f t="shared" si="34"/>
        <v>16</v>
      </c>
    </row>
    <row r="21" spans="1:20" ht="20.05" customHeight="1" x14ac:dyDescent="0.25">
      <c r="A21" s="594">
        <v>156</v>
      </c>
      <c r="B21" s="598">
        <v>1169</v>
      </c>
      <c r="C21" s="84" t="str">
        <f t="shared" si="0"/>
        <v xml:space="preserve"> Douglas Elementary</v>
      </c>
      <c r="D21" s="600" t="str">
        <f t="shared" si="18"/>
        <v>Douglas</v>
      </c>
      <c r="E21" s="587">
        <f t="shared" si="19"/>
        <v>0</v>
      </c>
      <c r="F21" s="587">
        <f t="shared" si="20"/>
        <v>0</v>
      </c>
      <c r="G21" s="587">
        <f t="shared" si="21"/>
        <v>5</v>
      </c>
      <c r="H21" s="587">
        <f t="shared" si="22"/>
        <v>7</v>
      </c>
      <c r="I21" s="587">
        <f t="shared" si="23"/>
        <v>5</v>
      </c>
      <c r="J21" s="587">
        <f t="shared" si="24"/>
        <v>5</v>
      </c>
      <c r="K21" s="587">
        <f t="shared" si="25"/>
        <v>13</v>
      </c>
      <c r="L21" s="587">
        <f t="shared" si="26"/>
        <v>8</v>
      </c>
      <c r="M21" s="587">
        <f t="shared" si="27"/>
        <v>9</v>
      </c>
      <c r="N21" s="587">
        <f t="shared" si="28"/>
        <v>11</v>
      </c>
      <c r="O21" s="587">
        <f t="shared" si="29"/>
        <v>16</v>
      </c>
      <c r="P21" s="587">
        <f t="shared" si="30"/>
        <v>0</v>
      </c>
      <c r="Q21" s="587">
        <f t="shared" si="31"/>
        <v>0</v>
      </c>
      <c r="R21" s="587">
        <f t="shared" si="32"/>
        <v>0</v>
      </c>
      <c r="S21" s="587">
        <f t="shared" si="33"/>
        <v>0</v>
      </c>
      <c r="T21" s="97">
        <f t="shared" si="34"/>
        <v>79</v>
      </c>
    </row>
    <row r="22" spans="1:20" ht="20.05" customHeight="1" x14ac:dyDescent="0.25">
      <c r="A22" s="594">
        <v>156</v>
      </c>
      <c r="B22" s="598">
        <v>1723</v>
      </c>
      <c r="C22" s="84" t="str">
        <f t="shared" si="0"/>
        <v xml:space="preserve"> Elton Collegiate</v>
      </c>
      <c r="D22" s="600" t="str">
        <f t="shared" si="18"/>
        <v>Forrest</v>
      </c>
      <c r="E22" s="587">
        <f t="shared" si="19"/>
        <v>0</v>
      </c>
      <c r="F22" s="587">
        <f t="shared" si="20"/>
        <v>0</v>
      </c>
      <c r="G22" s="587">
        <f t="shared" si="21"/>
        <v>0</v>
      </c>
      <c r="H22" s="587">
        <f t="shared" si="22"/>
        <v>0</v>
      </c>
      <c r="I22" s="587">
        <f t="shared" si="23"/>
        <v>0</v>
      </c>
      <c r="J22" s="587">
        <f t="shared" si="24"/>
        <v>0</v>
      </c>
      <c r="K22" s="587">
        <f t="shared" si="25"/>
        <v>0</v>
      </c>
      <c r="L22" s="587">
        <f t="shared" si="26"/>
        <v>0</v>
      </c>
      <c r="M22" s="587">
        <f t="shared" si="27"/>
        <v>0</v>
      </c>
      <c r="N22" s="587">
        <f t="shared" si="28"/>
        <v>0</v>
      </c>
      <c r="O22" s="587">
        <f t="shared" si="29"/>
        <v>0</v>
      </c>
      <c r="P22" s="587">
        <f t="shared" si="30"/>
        <v>29</v>
      </c>
      <c r="Q22" s="587">
        <f t="shared" si="31"/>
        <v>40</v>
      </c>
      <c r="R22" s="587">
        <f t="shared" si="32"/>
        <v>38</v>
      </c>
      <c r="S22" s="587">
        <f t="shared" si="33"/>
        <v>32</v>
      </c>
      <c r="T22" s="97">
        <f t="shared" si="34"/>
        <v>139</v>
      </c>
    </row>
    <row r="23" spans="1:20" ht="20.05" customHeight="1" x14ac:dyDescent="0.25">
      <c r="A23" s="594">
        <v>156</v>
      </c>
      <c r="B23" s="598">
        <v>1818</v>
      </c>
      <c r="C23" s="84" t="str">
        <f t="shared" si="0"/>
        <v xml:space="preserve"> Erickson Collegiate Institute</v>
      </c>
      <c r="D23" s="600" t="str">
        <f t="shared" si="18"/>
        <v>Erickson</v>
      </c>
      <c r="E23" s="587">
        <f t="shared" si="19"/>
        <v>0</v>
      </c>
      <c r="F23" s="587">
        <f t="shared" si="20"/>
        <v>0</v>
      </c>
      <c r="G23" s="587">
        <f t="shared" si="21"/>
        <v>0</v>
      </c>
      <c r="H23" s="587">
        <f t="shared" si="22"/>
        <v>0</v>
      </c>
      <c r="I23" s="587">
        <f t="shared" si="23"/>
        <v>0</v>
      </c>
      <c r="J23" s="587">
        <f t="shared" si="24"/>
        <v>0</v>
      </c>
      <c r="K23" s="587">
        <f t="shared" si="25"/>
        <v>0</v>
      </c>
      <c r="L23" s="587">
        <f t="shared" si="26"/>
        <v>0</v>
      </c>
      <c r="M23" s="587">
        <f t="shared" si="27"/>
        <v>0</v>
      </c>
      <c r="N23" s="587">
        <f t="shared" si="28"/>
        <v>26</v>
      </c>
      <c r="O23" s="587">
        <f t="shared" si="29"/>
        <v>16</v>
      </c>
      <c r="P23" s="587">
        <f t="shared" si="30"/>
        <v>21</v>
      </c>
      <c r="Q23" s="587">
        <f t="shared" si="31"/>
        <v>18</v>
      </c>
      <c r="R23" s="587">
        <f t="shared" si="32"/>
        <v>36</v>
      </c>
      <c r="S23" s="587">
        <f t="shared" si="33"/>
        <v>35</v>
      </c>
      <c r="T23" s="97">
        <f t="shared" si="34"/>
        <v>152</v>
      </c>
    </row>
    <row r="24" spans="1:20" ht="20.05" customHeight="1" x14ac:dyDescent="0.25">
      <c r="A24" s="594">
        <v>156</v>
      </c>
      <c r="B24" s="598">
        <v>1918</v>
      </c>
      <c r="C24" s="84" t="str">
        <f t="shared" si="0"/>
        <v xml:space="preserve"> Erickson Elementary</v>
      </c>
      <c r="D24" s="600" t="str">
        <f t="shared" si="18"/>
        <v>Erickson</v>
      </c>
      <c r="E24" s="587">
        <f t="shared" si="19"/>
        <v>0</v>
      </c>
      <c r="F24" s="587">
        <f t="shared" si="20"/>
        <v>0</v>
      </c>
      <c r="G24" s="587">
        <f t="shared" si="21"/>
        <v>21</v>
      </c>
      <c r="H24" s="587">
        <f t="shared" si="22"/>
        <v>17</v>
      </c>
      <c r="I24" s="587">
        <f t="shared" si="23"/>
        <v>19</v>
      </c>
      <c r="J24" s="587">
        <f t="shared" si="24"/>
        <v>17</v>
      </c>
      <c r="K24" s="587">
        <f t="shared" si="25"/>
        <v>17</v>
      </c>
      <c r="L24" s="587">
        <f t="shared" si="26"/>
        <v>23</v>
      </c>
      <c r="M24" s="587">
        <f t="shared" si="27"/>
        <v>20</v>
      </c>
      <c r="N24" s="587">
        <f t="shared" si="28"/>
        <v>0</v>
      </c>
      <c r="O24" s="587">
        <f t="shared" si="29"/>
        <v>0</v>
      </c>
      <c r="P24" s="587">
        <f t="shared" si="30"/>
        <v>0</v>
      </c>
      <c r="Q24" s="587">
        <f t="shared" si="31"/>
        <v>0</v>
      </c>
      <c r="R24" s="587">
        <f t="shared" si="32"/>
        <v>0</v>
      </c>
      <c r="S24" s="587">
        <f t="shared" si="33"/>
        <v>0</v>
      </c>
      <c r="T24" s="97">
        <f t="shared" si="34"/>
        <v>134</v>
      </c>
    </row>
    <row r="25" spans="1:20" ht="20.05" customHeight="1" x14ac:dyDescent="0.25">
      <c r="A25" s="594">
        <v>156</v>
      </c>
      <c r="B25" s="598">
        <v>1876</v>
      </c>
      <c r="C25" s="84" t="str">
        <f t="shared" si="0"/>
        <v xml:space="preserve"> Forrest Elementary</v>
      </c>
      <c r="D25" s="600" t="str">
        <f t="shared" si="18"/>
        <v>Forrest</v>
      </c>
      <c r="E25" s="587">
        <f t="shared" si="19"/>
        <v>0</v>
      </c>
      <c r="F25" s="587">
        <f t="shared" si="20"/>
        <v>0</v>
      </c>
      <c r="G25" s="587">
        <f t="shared" si="21"/>
        <v>16</v>
      </c>
      <c r="H25" s="587">
        <f t="shared" si="22"/>
        <v>23</v>
      </c>
      <c r="I25" s="587">
        <f t="shared" si="23"/>
        <v>19</v>
      </c>
      <c r="J25" s="587">
        <f t="shared" si="24"/>
        <v>24</v>
      </c>
      <c r="K25" s="587">
        <f t="shared" si="25"/>
        <v>28</v>
      </c>
      <c r="L25" s="587">
        <f t="shared" si="26"/>
        <v>20</v>
      </c>
      <c r="M25" s="587">
        <f t="shared" si="27"/>
        <v>22</v>
      </c>
      <c r="N25" s="587">
        <f t="shared" si="28"/>
        <v>17</v>
      </c>
      <c r="O25" s="587">
        <f t="shared" si="29"/>
        <v>21</v>
      </c>
      <c r="P25" s="587">
        <f t="shared" si="30"/>
        <v>0</v>
      </c>
      <c r="Q25" s="587">
        <f t="shared" si="31"/>
        <v>0</v>
      </c>
      <c r="R25" s="587">
        <f t="shared" si="32"/>
        <v>0</v>
      </c>
      <c r="S25" s="587">
        <f t="shared" si="33"/>
        <v>0</v>
      </c>
      <c r="T25" s="97">
        <f t="shared" si="34"/>
        <v>190</v>
      </c>
    </row>
    <row r="26" spans="1:20" ht="20.05" customHeight="1" x14ac:dyDescent="0.25">
      <c r="A26" s="594">
        <v>156</v>
      </c>
      <c r="B26" s="598">
        <v>1501</v>
      </c>
      <c r="C26" s="84" t="str">
        <f t="shared" si="0"/>
        <v xml:space="preserve"> Minnedosa Collegiate</v>
      </c>
      <c r="D26" s="600" t="str">
        <f t="shared" si="18"/>
        <v>Minnedosa</v>
      </c>
      <c r="E26" s="587">
        <f t="shared" si="19"/>
        <v>0</v>
      </c>
      <c r="F26" s="587">
        <f t="shared" si="20"/>
        <v>0</v>
      </c>
      <c r="G26" s="587">
        <f t="shared" si="21"/>
        <v>0</v>
      </c>
      <c r="H26" s="587">
        <f t="shared" si="22"/>
        <v>0</v>
      </c>
      <c r="I26" s="587">
        <f t="shared" si="23"/>
        <v>0</v>
      </c>
      <c r="J26" s="587">
        <f t="shared" si="24"/>
        <v>0</v>
      </c>
      <c r="K26" s="587">
        <f t="shared" si="25"/>
        <v>0</v>
      </c>
      <c r="L26" s="587">
        <f t="shared" si="26"/>
        <v>0</v>
      </c>
      <c r="M26" s="587">
        <f t="shared" si="27"/>
        <v>0</v>
      </c>
      <c r="N26" s="587">
        <f t="shared" si="28"/>
        <v>0</v>
      </c>
      <c r="O26" s="587">
        <f t="shared" si="29"/>
        <v>0</v>
      </c>
      <c r="P26" s="587">
        <f t="shared" si="30"/>
        <v>42</v>
      </c>
      <c r="Q26" s="587">
        <f t="shared" si="31"/>
        <v>34</v>
      </c>
      <c r="R26" s="587">
        <f t="shared" si="32"/>
        <v>40</v>
      </c>
      <c r="S26" s="587">
        <f t="shared" si="33"/>
        <v>36</v>
      </c>
      <c r="T26" s="97">
        <f t="shared" si="34"/>
        <v>152</v>
      </c>
    </row>
    <row r="27" spans="1:20" ht="20.05" customHeight="1" x14ac:dyDescent="0.25">
      <c r="A27" s="594">
        <v>156</v>
      </c>
      <c r="B27" s="598">
        <v>2139</v>
      </c>
      <c r="C27" s="84" t="str">
        <f t="shared" si="0"/>
        <v xml:space="preserve"> Oak River Colony School</v>
      </c>
      <c r="D27" s="600" t="str">
        <f t="shared" si="18"/>
        <v>Oak River ¹</v>
      </c>
      <c r="E27" s="587">
        <f t="shared" si="19"/>
        <v>0</v>
      </c>
      <c r="F27" s="587">
        <f t="shared" si="20"/>
        <v>0</v>
      </c>
      <c r="G27" s="587">
        <f t="shared" si="21"/>
        <v>2</v>
      </c>
      <c r="H27" s="587">
        <f t="shared" si="22"/>
        <v>2</v>
      </c>
      <c r="I27" s="587">
        <f t="shared" si="23"/>
        <v>1</v>
      </c>
      <c r="J27" s="587">
        <f t="shared" si="24"/>
        <v>1</v>
      </c>
      <c r="K27" s="587">
        <f t="shared" si="25"/>
        <v>2</v>
      </c>
      <c r="L27" s="587">
        <f t="shared" si="26"/>
        <v>2</v>
      </c>
      <c r="M27" s="587">
        <f t="shared" si="27"/>
        <v>2</v>
      </c>
      <c r="N27" s="587">
        <f t="shared" si="28"/>
        <v>3</v>
      </c>
      <c r="O27" s="587">
        <f t="shared" si="29"/>
        <v>1</v>
      </c>
      <c r="P27" s="587">
        <f t="shared" si="30"/>
        <v>2</v>
      </c>
      <c r="Q27" s="587">
        <f t="shared" si="31"/>
        <v>0</v>
      </c>
      <c r="R27" s="587">
        <f t="shared" si="32"/>
        <v>2</v>
      </c>
      <c r="S27" s="587">
        <f t="shared" si="33"/>
        <v>3</v>
      </c>
      <c r="T27" s="97">
        <f t="shared" si="34"/>
        <v>23</v>
      </c>
    </row>
    <row r="28" spans="1:20" ht="20.05" customHeight="1" x14ac:dyDescent="0.25">
      <c r="A28" s="594">
        <v>156</v>
      </c>
      <c r="B28" s="598">
        <v>1158</v>
      </c>
      <c r="C28" s="84" t="str">
        <f t="shared" si="0"/>
        <v xml:space="preserve"> Oak River Elementary</v>
      </c>
      <c r="D28" s="600" t="str">
        <f t="shared" si="18"/>
        <v>Oak River</v>
      </c>
      <c r="E28" s="587">
        <f t="shared" si="19"/>
        <v>0</v>
      </c>
      <c r="F28" s="587">
        <f t="shared" si="20"/>
        <v>0</v>
      </c>
      <c r="G28" s="587">
        <f t="shared" si="21"/>
        <v>0</v>
      </c>
      <c r="H28" s="587">
        <f t="shared" si="22"/>
        <v>3</v>
      </c>
      <c r="I28" s="587">
        <f t="shared" si="23"/>
        <v>2</v>
      </c>
      <c r="J28" s="587">
        <f t="shared" si="24"/>
        <v>1</v>
      </c>
      <c r="K28" s="587">
        <f t="shared" si="25"/>
        <v>3</v>
      </c>
      <c r="L28" s="587">
        <f t="shared" si="26"/>
        <v>3</v>
      </c>
      <c r="M28" s="587">
        <f t="shared" si="27"/>
        <v>4</v>
      </c>
      <c r="N28" s="587">
        <f t="shared" si="28"/>
        <v>0</v>
      </c>
      <c r="O28" s="587">
        <f t="shared" si="29"/>
        <v>0</v>
      </c>
      <c r="P28" s="587">
        <f t="shared" si="30"/>
        <v>0</v>
      </c>
      <c r="Q28" s="587">
        <f t="shared" si="31"/>
        <v>0</v>
      </c>
      <c r="R28" s="587">
        <f t="shared" si="32"/>
        <v>0</v>
      </c>
      <c r="S28" s="587">
        <f t="shared" si="33"/>
        <v>0</v>
      </c>
      <c r="T28" s="97">
        <f t="shared" si="34"/>
        <v>16</v>
      </c>
    </row>
    <row r="29" spans="1:20" ht="20.05" customHeight="1" x14ac:dyDescent="0.25">
      <c r="A29" s="594">
        <v>156</v>
      </c>
      <c r="B29" s="598">
        <v>1924</v>
      </c>
      <c r="C29" s="84" t="str">
        <f t="shared" si="0"/>
        <v xml:space="preserve"> Onanole Elementary</v>
      </c>
      <c r="D29" s="600" t="str">
        <f t="shared" si="18"/>
        <v>Onanole</v>
      </c>
      <c r="E29" s="587">
        <f t="shared" si="19"/>
        <v>0</v>
      </c>
      <c r="F29" s="587">
        <f t="shared" si="20"/>
        <v>0</v>
      </c>
      <c r="G29" s="587">
        <f t="shared" si="21"/>
        <v>4</v>
      </c>
      <c r="H29" s="587">
        <f t="shared" si="22"/>
        <v>10</v>
      </c>
      <c r="I29" s="587">
        <f t="shared" si="23"/>
        <v>6</v>
      </c>
      <c r="J29" s="587">
        <f t="shared" si="24"/>
        <v>5</v>
      </c>
      <c r="K29" s="587">
        <f t="shared" si="25"/>
        <v>10</v>
      </c>
      <c r="L29" s="587">
        <f t="shared" si="26"/>
        <v>9</v>
      </c>
      <c r="M29" s="587">
        <f t="shared" si="27"/>
        <v>10</v>
      </c>
      <c r="N29" s="587">
        <f t="shared" si="28"/>
        <v>6</v>
      </c>
      <c r="O29" s="587">
        <f t="shared" si="29"/>
        <v>3</v>
      </c>
      <c r="P29" s="587">
        <f t="shared" si="30"/>
        <v>0</v>
      </c>
      <c r="Q29" s="587">
        <f t="shared" si="31"/>
        <v>0</v>
      </c>
      <c r="R29" s="587">
        <f t="shared" si="32"/>
        <v>0</v>
      </c>
      <c r="S29" s="587">
        <f t="shared" si="33"/>
        <v>0</v>
      </c>
      <c r="T29" s="97">
        <f t="shared" si="34"/>
        <v>63</v>
      </c>
    </row>
    <row r="30" spans="1:20" ht="20.05" customHeight="1" x14ac:dyDescent="0.25">
      <c r="A30" s="594">
        <v>156</v>
      </c>
      <c r="B30" s="598">
        <v>1324</v>
      </c>
      <c r="C30" s="84" t="str">
        <f t="shared" si="0"/>
        <v xml:space="preserve"> Rapid City School</v>
      </c>
      <c r="D30" s="600" t="str">
        <f t="shared" si="18"/>
        <v>Rapid City</v>
      </c>
      <c r="E30" s="587">
        <f t="shared" si="19"/>
        <v>0</v>
      </c>
      <c r="F30" s="587">
        <f t="shared" si="20"/>
        <v>0</v>
      </c>
      <c r="G30" s="587">
        <f t="shared" si="21"/>
        <v>9</v>
      </c>
      <c r="H30" s="587">
        <f t="shared" si="22"/>
        <v>7</v>
      </c>
      <c r="I30" s="587">
        <f t="shared" si="23"/>
        <v>10</v>
      </c>
      <c r="J30" s="587">
        <f t="shared" si="24"/>
        <v>5</v>
      </c>
      <c r="K30" s="587">
        <f t="shared" si="25"/>
        <v>12</v>
      </c>
      <c r="L30" s="587">
        <f t="shared" si="26"/>
        <v>6</v>
      </c>
      <c r="M30" s="587">
        <f t="shared" si="27"/>
        <v>14</v>
      </c>
      <c r="N30" s="587">
        <f t="shared" si="28"/>
        <v>3</v>
      </c>
      <c r="O30" s="587">
        <f t="shared" si="29"/>
        <v>9</v>
      </c>
      <c r="P30" s="587">
        <f t="shared" si="30"/>
        <v>0</v>
      </c>
      <c r="Q30" s="587">
        <f t="shared" si="31"/>
        <v>0</v>
      </c>
      <c r="R30" s="587">
        <f t="shared" si="32"/>
        <v>0</v>
      </c>
      <c r="S30" s="587">
        <f t="shared" si="33"/>
        <v>0</v>
      </c>
      <c r="T30" s="97">
        <f t="shared" si="34"/>
        <v>75</v>
      </c>
    </row>
    <row r="31" spans="1:20" ht="20.05" customHeight="1" x14ac:dyDescent="0.25">
      <c r="A31" s="594">
        <v>156</v>
      </c>
      <c r="B31" s="598">
        <v>1794</v>
      </c>
      <c r="C31" s="84" t="str">
        <f t="shared" si="0"/>
        <v xml:space="preserve"> Rivers Collegiate</v>
      </c>
      <c r="D31" s="600" t="str">
        <f t="shared" si="18"/>
        <v>Rivers</v>
      </c>
      <c r="E31" s="587">
        <f t="shared" si="19"/>
        <v>0</v>
      </c>
      <c r="F31" s="587">
        <f t="shared" si="20"/>
        <v>0</v>
      </c>
      <c r="G31" s="587">
        <f t="shared" si="21"/>
        <v>0</v>
      </c>
      <c r="H31" s="587">
        <f t="shared" si="22"/>
        <v>0</v>
      </c>
      <c r="I31" s="587">
        <f t="shared" si="23"/>
        <v>0</v>
      </c>
      <c r="J31" s="587">
        <f t="shared" si="24"/>
        <v>0</v>
      </c>
      <c r="K31" s="587">
        <f t="shared" si="25"/>
        <v>0</v>
      </c>
      <c r="L31" s="587">
        <f t="shared" si="26"/>
        <v>0</v>
      </c>
      <c r="M31" s="587">
        <f t="shared" si="27"/>
        <v>0</v>
      </c>
      <c r="N31" s="587">
        <f t="shared" si="28"/>
        <v>34</v>
      </c>
      <c r="O31" s="587">
        <f t="shared" si="29"/>
        <v>21</v>
      </c>
      <c r="P31" s="587">
        <f t="shared" si="30"/>
        <v>22</v>
      </c>
      <c r="Q31" s="587">
        <f t="shared" si="31"/>
        <v>22</v>
      </c>
      <c r="R31" s="587">
        <f t="shared" si="32"/>
        <v>25</v>
      </c>
      <c r="S31" s="587">
        <f t="shared" si="33"/>
        <v>17</v>
      </c>
      <c r="T31" s="97">
        <f t="shared" si="34"/>
        <v>141</v>
      </c>
    </row>
    <row r="32" spans="1:20" ht="20.05" customHeight="1" x14ac:dyDescent="0.25">
      <c r="A32" s="594">
        <v>156</v>
      </c>
      <c r="B32" s="598">
        <v>1636</v>
      </c>
      <c r="C32" s="84" t="str">
        <f t="shared" ref="C32:C33" si="35">VLOOKUP(B32,Schools,2)</f>
        <v xml:space="preserve"> Rivers Elementary</v>
      </c>
      <c r="D32" s="600" t="str">
        <f t="shared" si="18"/>
        <v>Rivers</v>
      </c>
      <c r="E32" s="587">
        <f t="shared" si="19"/>
        <v>0</v>
      </c>
      <c r="F32" s="587">
        <f t="shared" si="20"/>
        <v>0</v>
      </c>
      <c r="G32" s="587">
        <f t="shared" si="21"/>
        <v>21</v>
      </c>
      <c r="H32" s="587">
        <f t="shared" si="22"/>
        <v>23</v>
      </c>
      <c r="I32" s="587">
        <f t="shared" si="23"/>
        <v>25</v>
      </c>
      <c r="J32" s="587">
        <f t="shared" si="24"/>
        <v>26</v>
      </c>
      <c r="K32" s="587">
        <f t="shared" si="25"/>
        <v>24</v>
      </c>
      <c r="L32" s="587">
        <f t="shared" si="26"/>
        <v>31</v>
      </c>
      <c r="M32" s="587">
        <f t="shared" si="27"/>
        <v>23</v>
      </c>
      <c r="N32" s="587">
        <f t="shared" si="28"/>
        <v>0</v>
      </c>
      <c r="O32" s="587">
        <f t="shared" si="29"/>
        <v>0</v>
      </c>
      <c r="P32" s="587">
        <f t="shared" si="30"/>
        <v>0</v>
      </c>
      <c r="Q32" s="587">
        <f t="shared" si="31"/>
        <v>0</v>
      </c>
      <c r="R32" s="587">
        <f t="shared" si="32"/>
        <v>0</v>
      </c>
      <c r="S32" s="587">
        <f t="shared" si="33"/>
        <v>0</v>
      </c>
      <c r="T32" s="97">
        <f t="shared" ref="T32:T33" si="36">SUM(E32:S32)</f>
        <v>173</v>
      </c>
    </row>
    <row r="33" spans="1:20" ht="20.05" customHeight="1" x14ac:dyDescent="0.25">
      <c r="A33" s="594">
        <v>156</v>
      </c>
      <c r="B33" s="598">
        <v>1560</v>
      </c>
      <c r="C33" s="105" t="str">
        <f t="shared" si="35"/>
        <v xml:space="preserve"> Tanner's Crossing School</v>
      </c>
      <c r="D33" s="600" t="str">
        <f t="shared" si="18"/>
        <v>Minnedosa</v>
      </c>
      <c r="E33" s="588">
        <f t="shared" si="19"/>
        <v>0</v>
      </c>
      <c r="F33" s="587">
        <f t="shared" si="20"/>
        <v>0</v>
      </c>
      <c r="G33" s="587">
        <f t="shared" si="21"/>
        <v>38</v>
      </c>
      <c r="H33" s="587">
        <f t="shared" si="22"/>
        <v>36</v>
      </c>
      <c r="I33" s="587">
        <f t="shared" si="23"/>
        <v>40</v>
      </c>
      <c r="J33" s="587">
        <f t="shared" si="24"/>
        <v>30</v>
      </c>
      <c r="K33" s="587">
        <f t="shared" si="25"/>
        <v>38</v>
      </c>
      <c r="L33" s="587">
        <f t="shared" si="26"/>
        <v>38</v>
      </c>
      <c r="M33" s="587">
        <f t="shared" si="27"/>
        <v>52</v>
      </c>
      <c r="N33" s="587">
        <f t="shared" si="28"/>
        <v>44</v>
      </c>
      <c r="O33" s="587">
        <f t="shared" si="29"/>
        <v>43</v>
      </c>
      <c r="P33" s="587">
        <f t="shared" si="30"/>
        <v>0</v>
      </c>
      <c r="Q33" s="587">
        <f t="shared" si="31"/>
        <v>0</v>
      </c>
      <c r="R33" s="587">
        <f t="shared" si="32"/>
        <v>0</v>
      </c>
      <c r="S33" s="587">
        <f t="shared" si="33"/>
        <v>0</v>
      </c>
      <c r="T33" s="97">
        <f t="shared" si="36"/>
        <v>359</v>
      </c>
    </row>
    <row r="34" spans="1:20" ht="20.05" customHeight="1" x14ac:dyDescent="0.25">
      <c r="A34" s="594">
        <v>156</v>
      </c>
      <c r="B34" s="598">
        <v>2297</v>
      </c>
      <c r="C34" s="105" t="str">
        <f t="shared" si="0"/>
        <v xml:space="preserve"> Westview Colony School</v>
      </c>
      <c r="D34" s="600" t="str">
        <f t="shared" si="18"/>
        <v>Newdale ¹</v>
      </c>
      <c r="E34" s="588">
        <f t="shared" si="19"/>
        <v>0</v>
      </c>
      <c r="F34" s="587">
        <f t="shared" si="20"/>
        <v>0</v>
      </c>
      <c r="G34" s="587">
        <f t="shared" si="21"/>
        <v>3</v>
      </c>
      <c r="H34" s="587">
        <f t="shared" si="22"/>
        <v>1</v>
      </c>
      <c r="I34" s="587">
        <f t="shared" si="23"/>
        <v>0</v>
      </c>
      <c r="J34" s="587">
        <f t="shared" si="24"/>
        <v>4</v>
      </c>
      <c r="K34" s="587">
        <f t="shared" si="25"/>
        <v>1</v>
      </c>
      <c r="L34" s="587">
        <f t="shared" si="26"/>
        <v>1</v>
      </c>
      <c r="M34" s="587">
        <f t="shared" si="27"/>
        <v>1</v>
      </c>
      <c r="N34" s="587">
        <f t="shared" si="28"/>
        <v>1</v>
      </c>
      <c r="O34" s="587">
        <f t="shared" si="29"/>
        <v>3</v>
      </c>
      <c r="P34" s="587">
        <f t="shared" si="30"/>
        <v>0</v>
      </c>
      <c r="Q34" s="587">
        <f t="shared" si="31"/>
        <v>0</v>
      </c>
      <c r="R34" s="587">
        <f t="shared" si="32"/>
        <v>0</v>
      </c>
      <c r="S34" s="587">
        <f t="shared" si="33"/>
        <v>0</v>
      </c>
      <c r="T34" s="97">
        <f t="shared" si="34"/>
        <v>15</v>
      </c>
    </row>
    <row r="35" spans="1:20" ht="20.05" customHeight="1" x14ac:dyDescent="0.25">
      <c r="A35" s="594"/>
      <c r="B35" s="604"/>
      <c r="C35" s="127" t="s">
        <v>261</v>
      </c>
      <c r="D35" s="127" t="str">
        <f>CONCATENATE(VLOOKUP(A34,DIVISIONS,19)," SCHOOLS")</f>
        <v>16 SCHOOLS</v>
      </c>
      <c r="E35" s="95">
        <f>SUM(E19:E34)</f>
        <v>0</v>
      </c>
      <c r="F35" s="95">
        <f t="shared" ref="F35:T35" si="37">SUM(F19:F34)</f>
        <v>0</v>
      </c>
      <c r="G35" s="95">
        <f t="shared" si="37"/>
        <v>120</v>
      </c>
      <c r="H35" s="95">
        <f t="shared" si="37"/>
        <v>130</v>
      </c>
      <c r="I35" s="95">
        <f t="shared" si="37"/>
        <v>129</v>
      </c>
      <c r="J35" s="95">
        <f t="shared" si="37"/>
        <v>120</v>
      </c>
      <c r="K35" s="95">
        <f t="shared" si="37"/>
        <v>152</v>
      </c>
      <c r="L35" s="95">
        <f t="shared" si="37"/>
        <v>141</v>
      </c>
      <c r="M35" s="95">
        <f t="shared" si="37"/>
        <v>163</v>
      </c>
      <c r="N35" s="95">
        <f t="shared" si="37"/>
        <v>147</v>
      </c>
      <c r="O35" s="95">
        <f t="shared" si="37"/>
        <v>137</v>
      </c>
      <c r="P35" s="95">
        <f t="shared" si="37"/>
        <v>120</v>
      </c>
      <c r="Q35" s="95">
        <f t="shared" si="37"/>
        <v>118</v>
      </c>
      <c r="R35" s="95">
        <f t="shared" si="37"/>
        <v>147</v>
      </c>
      <c r="S35" s="95">
        <f t="shared" si="37"/>
        <v>127</v>
      </c>
      <c r="T35" s="95">
        <f t="shared" si="37"/>
        <v>1751</v>
      </c>
    </row>
    <row r="36" spans="1:20" ht="20.05" customHeight="1" x14ac:dyDescent="0.25">
      <c r="A36" s="594"/>
      <c r="B36" s="604"/>
      <c r="C36" s="146" t="s">
        <v>276</v>
      </c>
      <c r="D36" s="23"/>
      <c r="E36" s="110"/>
      <c r="F36" s="110"/>
      <c r="G36" s="110"/>
      <c r="H36" s="110"/>
      <c r="I36" s="110"/>
      <c r="J36" s="110"/>
      <c r="K36" s="110"/>
      <c r="L36" s="110"/>
      <c r="M36" s="110"/>
      <c r="N36" s="110"/>
      <c r="O36" s="110"/>
      <c r="P36" s="110"/>
      <c r="Q36" s="110"/>
      <c r="R36" s="110"/>
      <c r="S36" s="110"/>
      <c r="T36" s="110"/>
    </row>
  </sheetData>
  <mergeCells count="4">
    <mergeCell ref="C4:T4"/>
    <mergeCell ref="C17:T17"/>
    <mergeCell ref="C1:T1"/>
    <mergeCell ref="C2:T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Narrow,Regular"&amp;12- 25 -</oddFooter>
  </headerFooter>
  <colBreaks count="1" manualBreakCount="1">
    <brk id="2" min="2" max="836"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tabColor rgb="FFE2FBFE"/>
    <pageSetUpPr autoPageBreaks="0"/>
  </sheetPr>
  <dimension ref="A1:V21"/>
  <sheetViews>
    <sheetView showGridLines="0" showZeros="0" topLeftCell="C1" zoomScale="82" zoomScaleNormal="82" workbookViewId="0">
      <selection sqref="A1:B1"/>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136</v>
      </c>
      <c r="B4" s="604"/>
      <c r="C4" s="771" t="str">
        <f>CONCATENATE(" ",UPPER(VLOOKUP(A4,DIVISIONS,2))," SCHOOL DIVISION")</f>
        <v xml:space="preserve"> SEINE RIVER SCHOOL DIVISION</v>
      </c>
      <c r="D4" s="772"/>
      <c r="E4" s="772"/>
      <c r="F4" s="772"/>
      <c r="G4" s="772"/>
      <c r="H4" s="772"/>
      <c r="I4" s="772"/>
      <c r="J4" s="772"/>
      <c r="K4" s="772"/>
      <c r="L4" s="772"/>
      <c r="M4" s="772"/>
      <c r="N4" s="772"/>
      <c r="O4" s="772"/>
      <c r="P4" s="772"/>
      <c r="Q4" s="772"/>
      <c r="R4" s="772"/>
      <c r="S4" s="772"/>
      <c r="T4" s="773"/>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20.05" customHeight="1" x14ac:dyDescent="0.25">
      <c r="A6" s="594">
        <v>136</v>
      </c>
      <c r="B6" s="598">
        <v>1649</v>
      </c>
      <c r="C6" s="84" t="str">
        <f t="shared" ref="C6:C20" si="0">VLOOKUP(B6,Schools,2)</f>
        <v xml:space="preserve"> Arborgate School</v>
      </c>
      <c r="D6" s="600" t="str">
        <f t="shared" ref="D6:D20" si="1">IF(VLOOKUP($B6,TYPE,3)=5,CONCATENATE(VLOOKUP($B6,PublicAdd,6)," ¹"),VLOOKUP($B6,PublicAdd,6))</f>
        <v>La Broquerie</v>
      </c>
      <c r="E6" s="587">
        <f t="shared" ref="E6:E20" si="2">IF($B6="","",VLOOKUP($B6,Schools,22))</f>
        <v>0</v>
      </c>
      <c r="F6" s="587">
        <f t="shared" ref="F6:F20" si="3">IF($B6="","",VLOOKUP($B6,Schools,5))</f>
        <v>0</v>
      </c>
      <c r="G6" s="587">
        <f t="shared" ref="G6:G20" si="4">IF($B6="","",VLOOKUP($B6,Schools,6))</f>
        <v>40</v>
      </c>
      <c r="H6" s="587">
        <f t="shared" ref="H6:H20" si="5">IF($B6="","",VLOOKUP($B6,Schools,7))</f>
        <v>62</v>
      </c>
      <c r="I6" s="587">
        <f t="shared" ref="I6:I20" si="6">IF($B6="","",VLOOKUP($B6,Schools,8))</f>
        <v>54</v>
      </c>
      <c r="J6" s="587">
        <f t="shared" ref="J6:J20" si="7">IF($B6="","",VLOOKUP($B6,Schools,9))</f>
        <v>59</v>
      </c>
      <c r="K6" s="587">
        <f t="shared" ref="K6:K20" si="8">IF($B6="","",VLOOKUP($B6,Schools,10))</f>
        <v>46</v>
      </c>
      <c r="L6" s="587">
        <f t="shared" ref="L6:L20" si="9">IF($B6="","",VLOOKUP($B6,Schools,11))</f>
        <v>67</v>
      </c>
      <c r="M6" s="587">
        <f t="shared" ref="M6:M20" si="10">IF($B6="","",VLOOKUP($B6,Schools,12))</f>
        <v>39</v>
      </c>
      <c r="N6" s="587">
        <f t="shared" ref="N6:N20" si="11">IF($B6="","",VLOOKUP($B6,Schools,13))</f>
        <v>46</v>
      </c>
      <c r="O6" s="587">
        <f t="shared" ref="O6:O20" si="12">IF($B6="","",VLOOKUP($B6,Schools,14))</f>
        <v>61</v>
      </c>
      <c r="P6" s="587">
        <f t="shared" ref="P6:P20" si="13">IF($B6="","",VLOOKUP($B6,Schools,15))</f>
        <v>0</v>
      </c>
      <c r="Q6" s="587">
        <f t="shared" ref="Q6:Q20" si="14">IF($B6="","",VLOOKUP($B6,Schools,16))</f>
        <v>0</v>
      </c>
      <c r="R6" s="587">
        <f t="shared" ref="R6:R20" si="15">IF($B6="","",VLOOKUP($B6,Schools,17))</f>
        <v>0</v>
      </c>
      <c r="S6" s="587">
        <f t="shared" ref="S6:S20" si="16">IF($B6="","",VLOOKUP($B6,Schools,18))</f>
        <v>0</v>
      </c>
      <c r="T6" s="97">
        <f t="shared" ref="T6:T20" si="17">SUM(E6:S6)</f>
        <v>474</v>
      </c>
      <c r="U6" s="575"/>
      <c r="V6" s="575"/>
    </row>
    <row r="7" spans="1:22" ht="20.05" customHeight="1" x14ac:dyDescent="0.25">
      <c r="A7" s="594">
        <v>136</v>
      </c>
      <c r="B7" s="598">
        <v>1115</v>
      </c>
      <c r="C7" s="84" t="str">
        <f t="shared" si="0"/>
        <v xml:space="preserve"> Collège Lorette Collegiate</v>
      </c>
      <c r="D7" s="600" t="str">
        <f t="shared" si="1"/>
        <v>Lorette</v>
      </c>
      <c r="E7" s="587">
        <f t="shared" si="2"/>
        <v>0</v>
      </c>
      <c r="F7" s="587">
        <f t="shared" si="3"/>
        <v>0</v>
      </c>
      <c r="G7" s="587">
        <f t="shared" si="4"/>
        <v>0</v>
      </c>
      <c r="H7" s="587">
        <f t="shared" si="5"/>
        <v>0</v>
      </c>
      <c r="I7" s="587">
        <f t="shared" si="6"/>
        <v>0</v>
      </c>
      <c r="J7" s="587">
        <f t="shared" si="7"/>
        <v>0</v>
      </c>
      <c r="K7" s="587">
        <f t="shared" si="8"/>
        <v>0</v>
      </c>
      <c r="L7" s="587">
        <f t="shared" si="9"/>
        <v>0</v>
      </c>
      <c r="M7" s="587">
        <f t="shared" si="10"/>
        <v>0</v>
      </c>
      <c r="N7" s="587">
        <f t="shared" si="11"/>
        <v>0</v>
      </c>
      <c r="O7" s="587">
        <f t="shared" si="12"/>
        <v>0</v>
      </c>
      <c r="P7" s="587">
        <f t="shared" si="13"/>
        <v>143</v>
      </c>
      <c r="Q7" s="587">
        <f t="shared" si="14"/>
        <v>130</v>
      </c>
      <c r="R7" s="587">
        <f t="shared" si="15"/>
        <v>106</v>
      </c>
      <c r="S7" s="587">
        <f t="shared" si="16"/>
        <v>144</v>
      </c>
      <c r="T7" s="97">
        <f t="shared" si="17"/>
        <v>523</v>
      </c>
      <c r="U7" s="575"/>
      <c r="V7" s="575"/>
    </row>
    <row r="8" spans="1:22" ht="20.05" customHeight="1" x14ac:dyDescent="0.25">
      <c r="A8" s="594">
        <v>136</v>
      </c>
      <c r="B8" s="598">
        <v>1475</v>
      </c>
      <c r="C8" s="84" t="str">
        <f t="shared" si="0"/>
        <v xml:space="preserve"> Collège Saint-Norbert Collegiate</v>
      </c>
      <c r="D8" s="600" t="str">
        <f t="shared" si="1"/>
        <v>St. Norbert</v>
      </c>
      <c r="E8" s="587">
        <f t="shared" si="2"/>
        <v>0</v>
      </c>
      <c r="F8" s="587">
        <f t="shared" si="3"/>
        <v>0</v>
      </c>
      <c r="G8" s="587">
        <f t="shared" si="4"/>
        <v>0</v>
      </c>
      <c r="H8" s="587">
        <f t="shared" si="5"/>
        <v>0</v>
      </c>
      <c r="I8" s="587">
        <f t="shared" si="6"/>
        <v>0</v>
      </c>
      <c r="J8" s="587">
        <f t="shared" si="7"/>
        <v>0</v>
      </c>
      <c r="K8" s="587">
        <f t="shared" si="8"/>
        <v>0</v>
      </c>
      <c r="L8" s="587">
        <f t="shared" si="9"/>
        <v>0</v>
      </c>
      <c r="M8" s="587">
        <f t="shared" si="10"/>
        <v>0</v>
      </c>
      <c r="N8" s="587">
        <f t="shared" si="11"/>
        <v>0</v>
      </c>
      <c r="O8" s="587">
        <f t="shared" si="12"/>
        <v>0</v>
      </c>
      <c r="P8" s="587">
        <f t="shared" si="13"/>
        <v>113</v>
      </c>
      <c r="Q8" s="587">
        <f t="shared" si="14"/>
        <v>107</v>
      </c>
      <c r="R8" s="587">
        <f t="shared" si="15"/>
        <v>117</v>
      </c>
      <c r="S8" s="587">
        <f t="shared" si="16"/>
        <v>132</v>
      </c>
      <c r="T8" s="97">
        <f t="shared" si="17"/>
        <v>469</v>
      </c>
      <c r="U8" s="575"/>
      <c r="V8" s="575"/>
    </row>
    <row r="9" spans="1:22" ht="20.05" customHeight="1" x14ac:dyDescent="0.25">
      <c r="A9" s="594">
        <v>136</v>
      </c>
      <c r="B9" s="598">
        <v>1316</v>
      </c>
      <c r="C9" s="84" t="str">
        <f t="shared" si="0"/>
        <v xml:space="preserve"> Dawson Trail School</v>
      </c>
      <c r="D9" s="600" t="str">
        <f t="shared" si="1"/>
        <v>Lorette</v>
      </c>
      <c r="E9" s="587">
        <f t="shared" si="2"/>
        <v>0</v>
      </c>
      <c r="F9" s="587">
        <f t="shared" si="3"/>
        <v>0</v>
      </c>
      <c r="G9" s="587">
        <f t="shared" si="4"/>
        <v>22</v>
      </c>
      <c r="H9" s="587">
        <f t="shared" si="5"/>
        <v>41</v>
      </c>
      <c r="I9" s="587">
        <f t="shared" si="6"/>
        <v>35</v>
      </c>
      <c r="J9" s="587">
        <f t="shared" si="7"/>
        <v>52</v>
      </c>
      <c r="K9" s="587">
        <f t="shared" si="8"/>
        <v>49</v>
      </c>
      <c r="L9" s="587">
        <f t="shared" si="9"/>
        <v>50</v>
      </c>
      <c r="M9" s="587">
        <f t="shared" si="10"/>
        <v>51</v>
      </c>
      <c r="N9" s="587">
        <f t="shared" si="11"/>
        <v>47</v>
      </c>
      <c r="O9" s="587">
        <f t="shared" si="12"/>
        <v>55</v>
      </c>
      <c r="P9" s="587">
        <f t="shared" si="13"/>
        <v>0</v>
      </c>
      <c r="Q9" s="587">
        <f t="shared" si="14"/>
        <v>0</v>
      </c>
      <c r="R9" s="587">
        <f t="shared" si="15"/>
        <v>0</v>
      </c>
      <c r="S9" s="587">
        <f t="shared" si="16"/>
        <v>0</v>
      </c>
      <c r="T9" s="97">
        <f t="shared" si="17"/>
        <v>402</v>
      </c>
      <c r="U9" s="575"/>
      <c r="V9" s="575"/>
    </row>
    <row r="10" spans="1:22" ht="20.05" customHeight="1" x14ac:dyDescent="0.25">
      <c r="A10" s="594">
        <v>136</v>
      </c>
      <c r="B10" s="598">
        <v>1702</v>
      </c>
      <c r="C10" s="84" t="str">
        <f t="shared" si="0"/>
        <v xml:space="preserve"> École Île-Des-Chênes School</v>
      </c>
      <c r="D10" s="600" t="str">
        <f t="shared" si="1"/>
        <v>Ile des Chenes</v>
      </c>
      <c r="E10" s="587">
        <f t="shared" si="2"/>
        <v>0</v>
      </c>
      <c r="F10" s="587">
        <f t="shared" si="3"/>
        <v>0</v>
      </c>
      <c r="G10" s="587">
        <f t="shared" si="4"/>
        <v>39</v>
      </c>
      <c r="H10" s="587">
        <f t="shared" si="5"/>
        <v>32</v>
      </c>
      <c r="I10" s="587">
        <f t="shared" si="6"/>
        <v>35</v>
      </c>
      <c r="J10" s="587">
        <f t="shared" si="7"/>
        <v>35</v>
      </c>
      <c r="K10" s="587">
        <f t="shared" si="8"/>
        <v>41</v>
      </c>
      <c r="L10" s="587">
        <f t="shared" si="9"/>
        <v>34</v>
      </c>
      <c r="M10" s="587">
        <f t="shared" si="10"/>
        <v>31</v>
      </c>
      <c r="N10" s="587">
        <f t="shared" si="11"/>
        <v>34</v>
      </c>
      <c r="O10" s="587">
        <f t="shared" si="12"/>
        <v>31</v>
      </c>
      <c r="P10" s="587">
        <f t="shared" si="13"/>
        <v>0</v>
      </c>
      <c r="Q10" s="587">
        <f t="shared" si="14"/>
        <v>0</v>
      </c>
      <c r="R10" s="587">
        <f t="shared" si="15"/>
        <v>0</v>
      </c>
      <c r="S10" s="587">
        <f t="shared" si="16"/>
        <v>0</v>
      </c>
      <c r="T10" s="97">
        <f t="shared" si="17"/>
        <v>312</v>
      </c>
      <c r="U10" s="575"/>
      <c r="V10" s="575"/>
    </row>
    <row r="11" spans="1:22" ht="20.05" customHeight="1" x14ac:dyDescent="0.25">
      <c r="A11" s="594">
        <v>136</v>
      </c>
      <c r="B11" s="598">
        <v>2138</v>
      </c>
      <c r="C11" s="84" t="str">
        <f t="shared" si="0"/>
        <v xml:space="preserve"> École Lorette Immersion</v>
      </c>
      <c r="D11" s="600" t="str">
        <f t="shared" si="1"/>
        <v>Lorette</v>
      </c>
      <c r="E11" s="587">
        <f t="shared" si="2"/>
        <v>0</v>
      </c>
      <c r="F11" s="587">
        <f t="shared" si="3"/>
        <v>0</v>
      </c>
      <c r="G11" s="587">
        <f t="shared" si="4"/>
        <v>41</v>
      </c>
      <c r="H11" s="587">
        <f t="shared" si="5"/>
        <v>50</v>
      </c>
      <c r="I11" s="587">
        <f t="shared" si="6"/>
        <v>29</v>
      </c>
      <c r="J11" s="587">
        <f t="shared" si="7"/>
        <v>34</v>
      </c>
      <c r="K11" s="587">
        <f t="shared" si="8"/>
        <v>28</v>
      </c>
      <c r="L11" s="587">
        <f t="shared" si="9"/>
        <v>29</v>
      </c>
      <c r="M11" s="587">
        <f t="shared" si="10"/>
        <v>34</v>
      </c>
      <c r="N11" s="587">
        <f t="shared" si="11"/>
        <v>22</v>
      </c>
      <c r="O11" s="587">
        <f t="shared" si="12"/>
        <v>28</v>
      </c>
      <c r="P11" s="587">
        <f t="shared" si="13"/>
        <v>0</v>
      </c>
      <c r="Q11" s="587">
        <f t="shared" si="14"/>
        <v>0</v>
      </c>
      <c r="R11" s="587">
        <f t="shared" si="15"/>
        <v>0</v>
      </c>
      <c r="S11" s="587">
        <f t="shared" si="16"/>
        <v>0</v>
      </c>
      <c r="T11" s="97">
        <f t="shared" si="17"/>
        <v>295</v>
      </c>
      <c r="U11" s="575"/>
      <c r="V11" s="575"/>
    </row>
    <row r="12" spans="1:22" ht="20.05" customHeight="1" x14ac:dyDescent="0.25">
      <c r="A12" s="594">
        <v>136</v>
      </c>
      <c r="B12" s="598">
        <v>1609</v>
      </c>
      <c r="C12" s="84" t="str">
        <f t="shared" si="0"/>
        <v xml:space="preserve"> École Sainte-Anne Immersion</v>
      </c>
      <c r="D12" s="600" t="str">
        <f t="shared" si="1"/>
        <v>Ste. Anne</v>
      </c>
      <c r="E12" s="587">
        <f t="shared" si="2"/>
        <v>0</v>
      </c>
      <c r="F12" s="587">
        <f t="shared" si="3"/>
        <v>0</v>
      </c>
      <c r="G12" s="587">
        <f t="shared" si="4"/>
        <v>45</v>
      </c>
      <c r="H12" s="587">
        <f t="shared" si="5"/>
        <v>36</v>
      </c>
      <c r="I12" s="587">
        <f t="shared" si="6"/>
        <v>42</v>
      </c>
      <c r="J12" s="587">
        <f t="shared" si="7"/>
        <v>36</v>
      </c>
      <c r="K12" s="587">
        <f t="shared" si="8"/>
        <v>34</v>
      </c>
      <c r="L12" s="587">
        <f t="shared" si="9"/>
        <v>35</v>
      </c>
      <c r="M12" s="587">
        <f t="shared" si="10"/>
        <v>26</v>
      </c>
      <c r="N12" s="587">
        <f t="shared" si="11"/>
        <v>28</v>
      </c>
      <c r="O12" s="587">
        <f t="shared" si="12"/>
        <v>21</v>
      </c>
      <c r="P12" s="587">
        <f t="shared" si="13"/>
        <v>0</v>
      </c>
      <c r="Q12" s="587">
        <f t="shared" si="14"/>
        <v>0</v>
      </c>
      <c r="R12" s="587">
        <f t="shared" si="15"/>
        <v>0</v>
      </c>
      <c r="S12" s="587">
        <f t="shared" si="16"/>
        <v>0</v>
      </c>
      <c r="T12" s="97">
        <f t="shared" si="17"/>
        <v>303</v>
      </c>
      <c r="U12" s="575"/>
      <c r="V12" s="575"/>
    </row>
    <row r="13" spans="1:22" ht="20.05" customHeight="1" x14ac:dyDescent="0.25">
      <c r="A13" s="594">
        <v>136</v>
      </c>
      <c r="B13" s="598">
        <v>1622</v>
      </c>
      <c r="C13" s="84" t="str">
        <f t="shared" si="0"/>
        <v xml:space="preserve"> École Saint-Norbert Immersion</v>
      </c>
      <c r="D13" s="600" t="str">
        <f t="shared" si="1"/>
        <v>St. Norbert</v>
      </c>
      <c r="E13" s="587">
        <f t="shared" si="2"/>
        <v>0</v>
      </c>
      <c r="F13" s="587">
        <f t="shared" si="3"/>
        <v>0</v>
      </c>
      <c r="G13" s="587">
        <f t="shared" si="4"/>
        <v>27</v>
      </c>
      <c r="H13" s="587">
        <f t="shared" si="5"/>
        <v>28</v>
      </c>
      <c r="I13" s="587">
        <f t="shared" si="6"/>
        <v>36</v>
      </c>
      <c r="J13" s="587">
        <f t="shared" si="7"/>
        <v>40</v>
      </c>
      <c r="K13" s="587">
        <f t="shared" si="8"/>
        <v>25</v>
      </c>
      <c r="L13" s="587">
        <f t="shared" si="9"/>
        <v>36</v>
      </c>
      <c r="M13" s="587">
        <f t="shared" si="10"/>
        <v>33</v>
      </c>
      <c r="N13" s="587">
        <f t="shared" si="11"/>
        <v>39</v>
      </c>
      <c r="O13" s="587">
        <f t="shared" si="12"/>
        <v>36</v>
      </c>
      <c r="P13" s="587">
        <f t="shared" si="13"/>
        <v>0</v>
      </c>
      <c r="Q13" s="587">
        <f t="shared" si="14"/>
        <v>0</v>
      </c>
      <c r="R13" s="587">
        <f t="shared" si="15"/>
        <v>0</v>
      </c>
      <c r="S13" s="587">
        <f t="shared" si="16"/>
        <v>0</v>
      </c>
      <c r="T13" s="97">
        <f t="shared" si="17"/>
        <v>300</v>
      </c>
      <c r="U13" s="575"/>
      <c r="V13" s="575"/>
    </row>
    <row r="14" spans="1:22" ht="20.05" customHeight="1" x14ac:dyDescent="0.25">
      <c r="A14" s="594">
        <v>136</v>
      </c>
      <c r="B14" s="598">
        <v>1632</v>
      </c>
      <c r="C14" s="84" t="str">
        <f t="shared" si="0"/>
        <v xml:space="preserve"> École St. Adolphe School</v>
      </c>
      <c r="D14" s="600" t="str">
        <f t="shared" si="1"/>
        <v>St. Adolphe</v>
      </c>
      <c r="E14" s="587">
        <f t="shared" si="2"/>
        <v>0</v>
      </c>
      <c r="F14" s="587">
        <f t="shared" si="3"/>
        <v>0</v>
      </c>
      <c r="G14" s="587">
        <f t="shared" si="4"/>
        <v>33</v>
      </c>
      <c r="H14" s="587">
        <f t="shared" si="5"/>
        <v>46</v>
      </c>
      <c r="I14" s="587">
        <f t="shared" si="6"/>
        <v>36</v>
      </c>
      <c r="J14" s="587">
        <f t="shared" si="7"/>
        <v>39</v>
      </c>
      <c r="K14" s="587">
        <f t="shared" si="8"/>
        <v>40</v>
      </c>
      <c r="L14" s="587">
        <f t="shared" si="9"/>
        <v>42</v>
      </c>
      <c r="M14" s="587">
        <f t="shared" si="10"/>
        <v>42</v>
      </c>
      <c r="N14" s="587">
        <f t="shared" si="11"/>
        <v>24</v>
      </c>
      <c r="O14" s="587">
        <f t="shared" si="12"/>
        <v>38</v>
      </c>
      <c r="P14" s="587">
        <f t="shared" si="13"/>
        <v>0</v>
      </c>
      <c r="Q14" s="587">
        <f t="shared" si="14"/>
        <v>0</v>
      </c>
      <c r="R14" s="587">
        <f t="shared" si="15"/>
        <v>0</v>
      </c>
      <c r="S14" s="587">
        <f t="shared" si="16"/>
        <v>0</v>
      </c>
      <c r="T14" s="97">
        <f t="shared" si="17"/>
        <v>340</v>
      </c>
      <c r="U14" s="575"/>
      <c r="V14" s="575"/>
    </row>
    <row r="15" spans="1:22" ht="20.05" customHeight="1" x14ac:dyDescent="0.25">
      <c r="A15" s="594">
        <v>136</v>
      </c>
      <c r="B15" s="598">
        <v>2115</v>
      </c>
      <c r="C15" s="84" t="str">
        <f t="shared" si="0"/>
        <v xml:space="preserve"> La Barriere Crossings School</v>
      </c>
      <c r="D15" s="600" t="str">
        <f t="shared" si="1"/>
        <v>St. Norbert</v>
      </c>
      <c r="E15" s="587">
        <f t="shared" si="2"/>
        <v>0</v>
      </c>
      <c r="F15" s="587">
        <f t="shared" si="3"/>
        <v>0</v>
      </c>
      <c r="G15" s="587">
        <f t="shared" si="4"/>
        <v>0</v>
      </c>
      <c r="H15" s="587">
        <f t="shared" si="5"/>
        <v>0</v>
      </c>
      <c r="I15" s="587">
        <f t="shared" si="6"/>
        <v>0</v>
      </c>
      <c r="J15" s="587">
        <f t="shared" si="7"/>
        <v>0</v>
      </c>
      <c r="K15" s="587">
        <f t="shared" si="8"/>
        <v>0</v>
      </c>
      <c r="L15" s="587">
        <f t="shared" si="9"/>
        <v>43</v>
      </c>
      <c r="M15" s="587">
        <f t="shared" si="10"/>
        <v>35</v>
      </c>
      <c r="N15" s="587">
        <f t="shared" si="11"/>
        <v>49</v>
      </c>
      <c r="O15" s="587">
        <f t="shared" si="12"/>
        <v>44</v>
      </c>
      <c r="P15" s="587">
        <f t="shared" si="13"/>
        <v>0</v>
      </c>
      <c r="Q15" s="587">
        <f t="shared" si="14"/>
        <v>0</v>
      </c>
      <c r="R15" s="587">
        <f t="shared" si="15"/>
        <v>0</v>
      </c>
      <c r="S15" s="587">
        <f t="shared" si="16"/>
        <v>0</v>
      </c>
      <c r="T15" s="97">
        <f t="shared" si="17"/>
        <v>171</v>
      </c>
      <c r="U15" s="575"/>
      <c r="V15" s="575"/>
    </row>
    <row r="16" spans="1:22" ht="20.05" customHeight="1" x14ac:dyDescent="0.25">
      <c r="A16" s="594">
        <v>136</v>
      </c>
      <c r="B16" s="598">
        <v>1785</v>
      </c>
      <c r="C16" s="84" t="str">
        <f t="shared" si="0"/>
        <v xml:space="preserve"> La Salle School</v>
      </c>
      <c r="D16" s="600" t="str">
        <f t="shared" si="1"/>
        <v>La Salle</v>
      </c>
      <c r="E16" s="587">
        <f t="shared" si="2"/>
        <v>0</v>
      </c>
      <c r="F16" s="587">
        <f t="shared" si="3"/>
        <v>0</v>
      </c>
      <c r="G16" s="587">
        <f t="shared" si="4"/>
        <v>47</v>
      </c>
      <c r="H16" s="587">
        <f t="shared" si="5"/>
        <v>42</v>
      </c>
      <c r="I16" s="587">
        <f t="shared" si="6"/>
        <v>42</v>
      </c>
      <c r="J16" s="587">
        <f t="shared" si="7"/>
        <v>41</v>
      </c>
      <c r="K16" s="587">
        <f t="shared" si="8"/>
        <v>47</v>
      </c>
      <c r="L16" s="587">
        <f t="shared" si="9"/>
        <v>44</v>
      </c>
      <c r="M16" s="587">
        <f t="shared" si="10"/>
        <v>41</v>
      </c>
      <c r="N16" s="587">
        <f t="shared" si="11"/>
        <v>43</v>
      </c>
      <c r="O16" s="587">
        <f t="shared" si="12"/>
        <v>44</v>
      </c>
      <c r="P16" s="587">
        <f t="shared" si="13"/>
        <v>0</v>
      </c>
      <c r="Q16" s="587">
        <f t="shared" si="14"/>
        <v>0</v>
      </c>
      <c r="R16" s="587">
        <f t="shared" si="15"/>
        <v>0</v>
      </c>
      <c r="S16" s="587">
        <f t="shared" si="16"/>
        <v>0</v>
      </c>
      <c r="T16" s="97">
        <f t="shared" si="17"/>
        <v>391</v>
      </c>
      <c r="U16" s="575"/>
      <c r="V16" s="575"/>
    </row>
    <row r="17" spans="1:20" ht="20.05" customHeight="1" x14ac:dyDescent="0.25">
      <c r="A17" s="594">
        <v>136</v>
      </c>
      <c r="B17" s="598">
        <v>1716</v>
      </c>
      <c r="C17" s="84" t="str">
        <f t="shared" si="0"/>
        <v xml:space="preserve"> Parc La Salle School</v>
      </c>
      <c r="D17" s="600" t="str">
        <f t="shared" si="1"/>
        <v>St. Norbert</v>
      </c>
      <c r="E17" s="587">
        <f t="shared" si="2"/>
        <v>0</v>
      </c>
      <c r="F17" s="587">
        <f t="shared" si="3"/>
        <v>0</v>
      </c>
      <c r="G17" s="587">
        <f t="shared" si="4"/>
        <v>18</v>
      </c>
      <c r="H17" s="587">
        <f t="shared" si="5"/>
        <v>32</v>
      </c>
      <c r="I17" s="587">
        <f t="shared" si="6"/>
        <v>21</v>
      </c>
      <c r="J17" s="587">
        <f t="shared" si="7"/>
        <v>40</v>
      </c>
      <c r="K17" s="587">
        <f t="shared" si="8"/>
        <v>32</v>
      </c>
      <c r="L17" s="587">
        <f t="shared" si="9"/>
        <v>0</v>
      </c>
      <c r="M17" s="587">
        <f t="shared" si="10"/>
        <v>0</v>
      </c>
      <c r="N17" s="587">
        <f t="shared" si="11"/>
        <v>0</v>
      </c>
      <c r="O17" s="587">
        <f t="shared" si="12"/>
        <v>0</v>
      </c>
      <c r="P17" s="587">
        <f t="shared" si="13"/>
        <v>0</v>
      </c>
      <c r="Q17" s="587">
        <f t="shared" si="14"/>
        <v>0</v>
      </c>
      <c r="R17" s="587">
        <f t="shared" si="15"/>
        <v>0</v>
      </c>
      <c r="S17" s="587">
        <f t="shared" si="16"/>
        <v>0</v>
      </c>
      <c r="T17" s="97">
        <f t="shared" si="17"/>
        <v>143</v>
      </c>
    </row>
    <row r="18" spans="1:20" ht="20.05" customHeight="1" x14ac:dyDescent="0.25">
      <c r="A18" s="594">
        <v>136</v>
      </c>
      <c r="B18" s="598">
        <v>1600</v>
      </c>
      <c r="C18" s="84" t="str">
        <f t="shared" si="0"/>
        <v xml:space="preserve"> Richer School</v>
      </c>
      <c r="D18" s="600" t="str">
        <f t="shared" si="1"/>
        <v>Richer</v>
      </c>
      <c r="E18" s="587">
        <f t="shared" si="2"/>
        <v>0</v>
      </c>
      <c r="F18" s="587">
        <f t="shared" si="3"/>
        <v>0</v>
      </c>
      <c r="G18" s="587">
        <f t="shared" si="4"/>
        <v>15</v>
      </c>
      <c r="H18" s="587">
        <f t="shared" si="5"/>
        <v>15</v>
      </c>
      <c r="I18" s="587">
        <f t="shared" si="6"/>
        <v>23</v>
      </c>
      <c r="J18" s="587">
        <f t="shared" si="7"/>
        <v>25</v>
      </c>
      <c r="K18" s="587">
        <f t="shared" si="8"/>
        <v>17</v>
      </c>
      <c r="L18" s="587">
        <f t="shared" si="9"/>
        <v>25</v>
      </c>
      <c r="M18" s="587">
        <f t="shared" si="10"/>
        <v>26</v>
      </c>
      <c r="N18" s="587">
        <f t="shared" si="11"/>
        <v>19</v>
      </c>
      <c r="O18" s="587">
        <f t="shared" si="12"/>
        <v>27</v>
      </c>
      <c r="P18" s="587">
        <f t="shared" si="13"/>
        <v>0</v>
      </c>
      <c r="Q18" s="587">
        <f t="shared" si="14"/>
        <v>0</v>
      </c>
      <c r="R18" s="587">
        <f t="shared" si="15"/>
        <v>0</v>
      </c>
      <c r="S18" s="587">
        <f t="shared" si="16"/>
        <v>0</v>
      </c>
      <c r="T18" s="97">
        <f t="shared" si="17"/>
        <v>192</v>
      </c>
    </row>
    <row r="19" spans="1:20" ht="20.05" customHeight="1" x14ac:dyDescent="0.25">
      <c r="A19" s="594">
        <v>136</v>
      </c>
      <c r="B19" s="598">
        <v>2089</v>
      </c>
      <c r="C19" s="84" t="str">
        <f t="shared" si="0"/>
        <v xml:space="preserve"> Ste. Anne Collegiate</v>
      </c>
      <c r="D19" s="600" t="str">
        <f t="shared" si="1"/>
        <v>Ste Anne</v>
      </c>
      <c r="E19" s="587">
        <f t="shared" si="2"/>
        <v>0</v>
      </c>
      <c r="F19" s="587">
        <f t="shared" si="3"/>
        <v>0</v>
      </c>
      <c r="G19" s="587">
        <f t="shared" si="4"/>
        <v>0</v>
      </c>
      <c r="H19" s="587">
        <f t="shared" si="5"/>
        <v>0</v>
      </c>
      <c r="I19" s="587">
        <f t="shared" si="6"/>
        <v>0</v>
      </c>
      <c r="J19" s="587">
        <f t="shared" si="7"/>
        <v>0</v>
      </c>
      <c r="K19" s="587">
        <f t="shared" si="8"/>
        <v>0</v>
      </c>
      <c r="L19" s="587">
        <f t="shared" si="9"/>
        <v>0</v>
      </c>
      <c r="M19" s="587">
        <f t="shared" si="10"/>
        <v>0</v>
      </c>
      <c r="N19" s="587">
        <f t="shared" si="11"/>
        <v>0</v>
      </c>
      <c r="O19" s="587">
        <f t="shared" si="12"/>
        <v>0</v>
      </c>
      <c r="P19" s="587">
        <f t="shared" si="13"/>
        <v>103</v>
      </c>
      <c r="Q19" s="587">
        <f t="shared" si="14"/>
        <v>97</v>
      </c>
      <c r="R19" s="587">
        <f t="shared" si="15"/>
        <v>115</v>
      </c>
      <c r="S19" s="587">
        <f t="shared" si="16"/>
        <v>127</v>
      </c>
      <c r="T19" s="97">
        <f t="shared" si="17"/>
        <v>442</v>
      </c>
    </row>
    <row r="20" spans="1:20" ht="20.05" customHeight="1" x14ac:dyDescent="0.25">
      <c r="A20" s="594">
        <v>136</v>
      </c>
      <c r="B20" s="598">
        <v>1442</v>
      </c>
      <c r="C20" s="105" t="str">
        <f t="shared" si="0"/>
        <v xml:space="preserve"> Ste. Anne Elementary School</v>
      </c>
      <c r="D20" s="600" t="str">
        <f t="shared" si="1"/>
        <v>Ste. Anne</v>
      </c>
      <c r="E20" s="588">
        <f t="shared" si="2"/>
        <v>0</v>
      </c>
      <c r="F20" s="587">
        <f t="shared" si="3"/>
        <v>0</v>
      </c>
      <c r="G20" s="587">
        <f t="shared" si="4"/>
        <v>29</v>
      </c>
      <c r="H20" s="587">
        <f t="shared" si="5"/>
        <v>31</v>
      </c>
      <c r="I20" s="587">
        <f t="shared" si="6"/>
        <v>28</v>
      </c>
      <c r="J20" s="587">
        <f t="shared" si="7"/>
        <v>33</v>
      </c>
      <c r="K20" s="587">
        <f t="shared" si="8"/>
        <v>36</v>
      </c>
      <c r="L20" s="587">
        <f t="shared" si="9"/>
        <v>40</v>
      </c>
      <c r="M20" s="587">
        <f t="shared" si="10"/>
        <v>40</v>
      </c>
      <c r="N20" s="587">
        <f t="shared" si="11"/>
        <v>24</v>
      </c>
      <c r="O20" s="587">
        <f t="shared" si="12"/>
        <v>43</v>
      </c>
      <c r="P20" s="587">
        <f t="shared" si="13"/>
        <v>0</v>
      </c>
      <c r="Q20" s="587">
        <f t="shared" si="14"/>
        <v>0</v>
      </c>
      <c r="R20" s="587">
        <f t="shared" si="15"/>
        <v>0</v>
      </c>
      <c r="S20" s="587">
        <f t="shared" si="16"/>
        <v>0</v>
      </c>
      <c r="T20" s="97">
        <f t="shared" si="17"/>
        <v>304</v>
      </c>
    </row>
    <row r="21" spans="1:20" ht="20.05" customHeight="1" x14ac:dyDescent="0.25">
      <c r="A21" s="594"/>
      <c r="B21" s="604"/>
      <c r="C21" s="127" t="s">
        <v>261</v>
      </c>
      <c r="D21" s="127" t="str">
        <f>CONCATENATE(VLOOKUP(A20,DIVISIONS,19)," SCHOOLS")</f>
        <v>15 SCHOOLS</v>
      </c>
      <c r="E21" s="95">
        <f>SUM(E6:E20)</f>
        <v>0</v>
      </c>
      <c r="F21" s="95">
        <f t="shared" ref="F21:T21" si="18">SUM(F6:F20)</f>
        <v>0</v>
      </c>
      <c r="G21" s="95">
        <f t="shared" si="18"/>
        <v>356</v>
      </c>
      <c r="H21" s="95">
        <f t="shared" si="18"/>
        <v>415</v>
      </c>
      <c r="I21" s="95">
        <f t="shared" si="18"/>
        <v>381</v>
      </c>
      <c r="J21" s="95">
        <f t="shared" si="18"/>
        <v>434</v>
      </c>
      <c r="K21" s="95">
        <f t="shared" si="18"/>
        <v>395</v>
      </c>
      <c r="L21" s="95">
        <f t="shared" si="18"/>
        <v>445</v>
      </c>
      <c r="M21" s="95">
        <f t="shared" si="18"/>
        <v>398</v>
      </c>
      <c r="N21" s="95">
        <f t="shared" si="18"/>
        <v>375</v>
      </c>
      <c r="O21" s="95">
        <f t="shared" si="18"/>
        <v>428</v>
      </c>
      <c r="P21" s="95">
        <f t="shared" si="18"/>
        <v>359</v>
      </c>
      <c r="Q21" s="95">
        <f t="shared" si="18"/>
        <v>334</v>
      </c>
      <c r="R21" s="95">
        <f t="shared" si="18"/>
        <v>338</v>
      </c>
      <c r="S21" s="95">
        <f t="shared" si="18"/>
        <v>403</v>
      </c>
      <c r="T21" s="95">
        <f t="shared" si="18"/>
        <v>5061</v>
      </c>
    </row>
  </sheetData>
  <mergeCells count="3">
    <mergeCell ref="C4:T4"/>
    <mergeCell ref="C1:T1"/>
    <mergeCell ref="C2:T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Narrow,Regular"&amp;12- 26 -</oddFooter>
  </headerFooter>
  <colBreaks count="1" manualBreakCount="1">
    <brk id="2" min="2" max="83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E2FBFE"/>
    <pageSetUpPr autoPageBreaks="0"/>
  </sheetPr>
  <dimension ref="B1:D55"/>
  <sheetViews>
    <sheetView showGridLines="0" showRowColHeaders="0" workbookViewId="0">
      <pane ySplit="2" topLeftCell="A3" activePane="bottomLeft" state="frozen"/>
      <selection activeCell="B15" sqref="B15"/>
      <selection pane="bottomLeft"/>
    </sheetView>
  </sheetViews>
  <sheetFormatPr defaultColWidth="9.125" defaultRowHeight="13.6" x14ac:dyDescent="0.2"/>
  <cols>
    <col min="1" max="1" width="17.75" style="20" customWidth="1"/>
    <col min="2" max="2" width="56.75" style="20" customWidth="1"/>
    <col min="3" max="3" width="10.75" style="20" customWidth="1"/>
    <col min="4" max="4" width="17.75" style="20" customWidth="1"/>
    <col min="5" max="16384" width="9.125" style="20"/>
  </cols>
  <sheetData>
    <row r="1" spans="2:4" ht="5.95" customHeight="1" x14ac:dyDescent="0.2">
      <c r="B1" s="560"/>
      <c r="C1" s="560"/>
      <c r="D1" s="560"/>
    </row>
    <row r="2" spans="2:4" ht="14.3" x14ac:dyDescent="0.25">
      <c r="B2" s="692" t="s">
        <v>13</v>
      </c>
      <c r="C2" s="693"/>
      <c r="D2" s="560"/>
    </row>
    <row r="3" spans="2:4" ht="30.1" customHeight="1" x14ac:dyDescent="0.25">
      <c r="B3" s="560"/>
      <c r="C3" s="21" t="s">
        <v>14</v>
      </c>
      <c r="D3" s="560"/>
    </row>
    <row r="4" spans="2:4" ht="16" customHeight="1" x14ac:dyDescent="0.25">
      <c r="B4" s="560"/>
      <c r="C4" s="21"/>
      <c r="D4" s="560"/>
    </row>
    <row r="5" spans="2:4" ht="16" customHeight="1" x14ac:dyDescent="0.25">
      <c r="B5" s="221" t="s">
        <v>15</v>
      </c>
      <c r="C5" s="561">
        <v>1</v>
      </c>
      <c r="D5" s="560"/>
    </row>
    <row r="6" spans="2:4" ht="16" customHeight="1" x14ac:dyDescent="0.25">
      <c r="B6" s="221" t="s">
        <v>16</v>
      </c>
      <c r="C6" s="561">
        <v>2</v>
      </c>
      <c r="D6" s="560"/>
    </row>
    <row r="7" spans="2:4" ht="16" customHeight="1" x14ac:dyDescent="0.25">
      <c r="B7" s="221" t="s">
        <v>17</v>
      </c>
      <c r="C7" s="561">
        <v>3</v>
      </c>
      <c r="D7" s="560"/>
    </row>
    <row r="8" spans="2:4" ht="16" customHeight="1" x14ac:dyDescent="0.25">
      <c r="B8" s="221" t="s">
        <v>18</v>
      </c>
      <c r="C8" s="561">
        <v>4</v>
      </c>
      <c r="D8" s="560"/>
    </row>
    <row r="9" spans="2:4" ht="16" customHeight="1" x14ac:dyDescent="0.25">
      <c r="B9" s="22" t="s">
        <v>19</v>
      </c>
      <c r="C9" s="227"/>
      <c r="D9" s="560"/>
    </row>
    <row r="10" spans="2:4" ht="16" customHeight="1" x14ac:dyDescent="0.2">
      <c r="B10" s="219" t="s">
        <v>20</v>
      </c>
      <c r="C10" s="227" t="s">
        <v>21</v>
      </c>
      <c r="D10" s="560"/>
    </row>
    <row r="11" spans="2:4" ht="16" customHeight="1" x14ac:dyDescent="0.25">
      <c r="B11" s="23" t="s">
        <v>22</v>
      </c>
      <c r="C11" s="227"/>
      <c r="D11" s="560"/>
    </row>
    <row r="12" spans="2:4" ht="16" customHeight="1" x14ac:dyDescent="0.2">
      <c r="B12" s="219" t="s">
        <v>23</v>
      </c>
      <c r="C12" s="227" t="s">
        <v>24</v>
      </c>
      <c r="D12" s="560"/>
    </row>
    <row r="13" spans="2:4" ht="16" hidden="1" customHeight="1" x14ac:dyDescent="0.25">
      <c r="B13" s="562" t="s">
        <v>25</v>
      </c>
      <c r="C13" s="227" t="s">
        <v>26</v>
      </c>
      <c r="D13" s="560"/>
    </row>
    <row r="14" spans="2:4" ht="16" customHeight="1" x14ac:dyDescent="0.2">
      <c r="B14" s="187" t="s">
        <v>27</v>
      </c>
      <c r="C14" s="227"/>
      <c r="D14" s="560"/>
    </row>
    <row r="15" spans="2:4" ht="16" customHeight="1" x14ac:dyDescent="0.2">
      <c r="B15" s="219" t="s">
        <v>28</v>
      </c>
      <c r="C15" s="227">
        <v>7</v>
      </c>
      <c r="D15" s="563"/>
    </row>
    <row r="16" spans="2:4" ht="14.95" customHeight="1" x14ac:dyDescent="0.2">
      <c r="B16" s="219" t="s">
        <v>29</v>
      </c>
      <c r="C16" s="227">
        <v>7</v>
      </c>
      <c r="D16" s="563"/>
    </row>
    <row r="17" spans="2:4" ht="14.95" customHeight="1" x14ac:dyDescent="0.2">
      <c r="B17" s="219" t="s">
        <v>30</v>
      </c>
      <c r="C17" s="227">
        <v>8</v>
      </c>
      <c r="D17" s="563"/>
    </row>
    <row r="18" spans="2:4" ht="14.95" customHeight="1" x14ac:dyDescent="0.2">
      <c r="B18" s="219" t="s">
        <v>31</v>
      </c>
      <c r="C18" s="227">
        <v>9</v>
      </c>
      <c r="D18" s="563"/>
    </row>
    <row r="19" spans="2:4" ht="14.95" customHeight="1" x14ac:dyDescent="0.2">
      <c r="B19" s="219" t="s">
        <v>32</v>
      </c>
      <c r="C19" s="227">
        <v>10</v>
      </c>
      <c r="D19" s="563"/>
    </row>
    <row r="20" spans="2:4" ht="14.95" customHeight="1" x14ac:dyDescent="0.2">
      <c r="B20" s="219" t="s">
        <v>33</v>
      </c>
      <c r="C20" s="227">
        <v>10</v>
      </c>
      <c r="D20" s="563"/>
    </row>
    <row r="21" spans="2:4" ht="14.95" customHeight="1" x14ac:dyDescent="0.2">
      <c r="B21" s="219" t="s">
        <v>34</v>
      </c>
      <c r="C21" s="227">
        <v>10</v>
      </c>
      <c r="D21" s="563"/>
    </row>
    <row r="22" spans="2:4" ht="14.95" customHeight="1" x14ac:dyDescent="0.2">
      <c r="B22" s="219" t="s">
        <v>35</v>
      </c>
      <c r="C22" s="227">
        <v>11</v>
      </c>
      <c r="D22" s="563"/>
    </row>
    <row r="23" spans="2:4" ht="14.95" customHeight="1" x14ac:dyDescent="0.2">
      <c r="B23" s="219" t="s">
        <v>36</v>
      </c>
      <c r="C23" s="227">
        <v>12</v>
      </c>
      <c r="D23" s="563"/>
    </row>
    <row r="24" spans="2:4" ht="14.95" customHeight="1" x14ac:dyDescent="0.2">
      <c r="B24" s="219" t="s">
        <v>37</v>
      </c>
      <c r="C24" s="227">
        <v>13</v>
      </c>
      <c r="D24" s="563"/>
    </row>
    <row r="25" spans="2:4" ht="14.95" customHeight="1" x14ac:dyDescent="0.2">
      <c r="B25" s="219" t="s">
        <v>38</v>
      </c>
      <c r="C25" s="227">
        <v>14</v>
      </c>
      <c r="D25" s="563"/>
    </row>
    <row r="26" spans="2:4" ht="14.95" customHeight="1" x14ac:dyDescent="0.2">
      <c r="B26" s="219" t="s">
        <v>39</v>
      </c>
      <c r="C26" s="227">
        <v>14</v>
      </c>
      <c r="D26" s="563"/>
    </row>
    <row r="27" spans="2:4" ht="14.95" customHeight="1" x14ac:dyDescent="0.2">
      <c r="B27" s="219" t="s">
        <v>40</v>
      </c>
      <c r="C27" s="227">
        <v>15</v>
      </c>
      <c r="D27" s="563"/>
    </row>
    <row r="28" spans="2:4" ht="14.95" customHeight="1" x14ac:dyDescent="0.2">
      <c r="B28" s="219" t="s">
        <v>41</v>
      </c>
      <c r="C28" s="227">
        <v>15</v>
      </c>
      <c r="D28" s="563"/>
    </row>
    <row r="29" spans="2:4" ht="14.95" customHeight="1" x14ac:dyDescent="0.2">
      <c r="B29" s="219" t="s">
        <v>42</v>
      </c>
      <c r="C29" s="227">
        <v>16</v>
      </c>
      <c r="D29" s="563"/>
    </row>
    <row r="30" spans="2:4" ht="14.95" customHeight="1" x14ac:dyDescent="0.2">
      <c r="B30" s="219" t="s">
        <v>43</v>
      </c>
      <c r="C30" s="227">
        <v>17</v>
      </c>
      <c r="D30" s="563"/>
    </row>
    <row r="31" spans="2:4" ht="14.95" customHeight="1" x14ac:dyDescent="0.2">
      <c r="B31" s="219" t="s">
        <v>44</v>
      </c>
      <c r="C31" s="227">
        <v>18</v>
      </c>
      <c r="D31" s="563"/>
    </row>
    <row r="32" spans="2:4" ht="14.95" customHeight="1" x14ac:dyDescent="0.2">
      <c r="B32" s="219" t="s">
        <v>45</v>
      </c>
      <c r="C32" s="227">
        <v>18</v>
      </c>
      <c r="D32" s="563"/>
    </row>
    <row r="33" spans="2:4" ht="14.95" customHeight="1" x14ac:dyDescent="0.2">
      <c r="B33" s="219" t="s">
        <v>46</v>
      </c>
      <c r="C33" s="227">
        <v>19</v>
      </c>
      <c r="D33" s="563"/>
    </row>
    <row r="34" spans="2:4" ht="14.95" customHeight="1" x14ac:dyDescent="0.2">
      <c r="B34" s="219" t="s">
        <v>47</v>
      </c>
      <c r="C34" s="227">
        <v>20</v>
      </c>
      <c r="D34" s="563"/>
    </row>
    <row r="35" spans="2:4" ht="14.95" customHeight="1" x14ac:dyDescent="0.2">
      <c r="B35" s="219" t="s">
        <v>48</v>
      </c>
      <c r="C35" s="227" t="s">
        <v>49</v>
      </c>
      <c r="D35" s="563"/>
    </row>
    <row r="36" spans="2:4" ht="14.95" customHeight="1" x14ac:dyDescent="0.2">
      <c r="B36" s="219" t="s">
        <v>50</v>
      </c>
      <c r="C36" s="227" t="s">
        <v>51</v>
      </c>
      <c r="D36" s="563"/>
    </row>
    <row r="37" spans="2:4" ht="14.95" customHeight="1" x14ac:dyDescent="0.2">
      <c r="B37" s="219" t="s">
        <v>52</v>
      </c>
      <c r="C37" s="227" t="s">
        <v>53</v>
      </c>
      <c r="D37" s="563"/>
    </row>
    <row r="38" spans="2:4" ht="14.95" customHeight="1" x14ac:dyDescent="0.2">
      <c r="B38" s="219" t="s">
        <v>54</v>
      </c>
      <c r="C38" s="227" t="s">
        <v>55</v>
      </c>
      <c r="D38" s="563"/>
    </row>
    <row r="39" spans="2:4" ht="14.95" customHeight="1" x14ac:dyDescent="0.2">
      <c r="B39" s="219" t="s">
        <v>56</v>
      </c>
      <c r="C39" s="227" t="s">
        <v>57</v>
      </c>
      <c r="D39" s="563"/>
    </row>
    <row r="40" spans="2:4" ht="14.95" customHeight="1" x14ac:dyDescent="0.2">
      <c r="B40" s="219" t="s">
        <v>58</v>
      </c>
      <c r="C40" s="227" t="s">
        <v>59</v>
      </c>
      <c r="D40" s="563"/>
    </row>
    <row r="41" spans="2:4" ht="14.95" customHeight="1" x14ac:dyDescent="0.2">
      <c r="B41" s="219" t="s">
        <v>60</v>
      </c>
      <c r="C41" s="227" t="s">
        <v>61</v>
      </c>
      <c r="D41" s="563"/>
    </row>
    <row r="42" spans="2:4" ht="14.95" customHeight="1" x14ac:dyDescent="0.2">
      <c r="B42" s="219" t="s">
        <v>62</v>
      </c>
      <c r="C42" s="227" t="s">
        <v>63</v>
      </c>
      <c r="D42" s="563"/>
    </row>
    <row r="43" spans="2:4" ht="14.95" customHeight="1" x14ac:dyDescent="0.2">
      <c r="B43" s="219" t="s">
        <v>64</v>
      </c>
      <c r="C43" s="227" t="s">
        <v>65</v>
      </c>
      <c r="D43" s="563"/>
    </row>
    <row r="44" spans="2:4" ht="14.95" customHeight="1" x14ac:dyDescent="0.2">
      <c r="B44" s="219" t="s">
        <v>66</v>
      </c>
      <c r="C44" s="227" t="s">
        <v>67</v>
      </c>
      <c r="D44" s="563"/>
    </row>
    <row r="45" spans="2:4" ht="14.95" customHeight="1" x14ac:dyDescent="0.2">
      <c r="B45" s="219" t="s">
        <v>68</v>
      </c>
      <c r="C45" s="227" t="s">
        <v>69</v>
      </c>
      <c r="D45" s="563"/>
    </row>
    <row r="46" spans="2:4" ht="14.95" customHeight="1" x14ac:dyDescent="0.2">
      <c r="B46" s="219" t="s">
        <v>70</v>
      </c>
      <c r="C46" s="227" t="s">
        <v>69</v>
      </c>
      <c r="D46" s="563"/>
    </row>
    <row r="47" spans="2:4" ht="14.95" customHeight="1" x14ac:dyDescent="0.2">
      <c r="B47" s="219" t="s">
        <v>71</v>
      </c>
      <c r="C47" s="227" t="s">
        <v>72</v>
      </c>
      <c r="D47" s="563"/>
    </row>
    <row r="48" spans="2:4" ht="14.95" customHeight="1" x14ac:dyDescent="0.2">
      <c r="B48" s="219" t="s">
        <v>73</v>
      </c>
      <c r="C48" s="227" t="s">
        <v>72</v>
      </c>
      <c r="D48" s="563"/>
    </row>
    <row r="49" spans="2:4" ht="14.95" customHeight="1" x14ac:dyDescent="0.2">
      <c r="B49" s="219" t="s">
        <v>74</v>
      </c>
      <c r="C49" s="227" t="s">
        <v>72</v>
      </c>
      <c r="D49" s="563"/>
    </row>
    <row r="50" spans="2:4" ht="14.95" customHeight="1" x14ac:dyDescent="0.2">
      <c r="B50" s="219" t="s">
        <v>75</v>
      </c>
      <c r="C50" s="227" t="s">
        <v>76</v>
      </c>
      <c r="D50" s="563"/>
    </row>
    <row r="51" spans="2:4" ht="16" customHeight="1" x14ac:dyDescent="0.2">
      <c r="B51" s="187" t="s">
        <v>77</v>
      </c>
      <c r="C51" s="561"/>
      <c r="D51" s="560"/>
    </row>
    <row r="52" spans="2:4" ht="16" customHeight="1" x14ac:dyDescent="0.2">
      <c r="B52" s="219" t="s">
        <v>78</v>
      </c>
      <c r="C52" s="227" t="s">
        <v>79</v>
      </c>
      <c r="D52" s="563"/>
    </row>
    <row r="53" spans="2:4" ht="16" customHeight="1" x14ac:dyDescent="0.25">
      <c r="B53" s="22" t="s">
        <v>80</v>
      </c>
      <c r="C53" s="561"/>
      <c r="D53" s="560"/>
    </row>
    <row r="54" spans="2:4" ht="16" customHeight="1" x14ac:dyDescent="0.2">
      <c r="B54" s="219" t="s">
        <v>81</v>
      </c>
      <c r="C54" s="227" t="s">
        <v>82</v>
      </c>
      <c r="D54" s="563"/>
    </row>
    <row r="55" spans="2:4" ht="16" customHeight="1" x14ac:dyDescent="0.2">
      <c r="B55" s="219" t="s">
        <v>83</v>
      </c>
      <c r="C55" s="227" t="s">
        <v>84</v>
      </c>
      <c r="D55" s="563"/>
    </row>
  </sheetData>
  <mergeCells count="1">
    <mergeCell ref="B2:C2"/>
  </mergeCells>
  <phoneticPr fontId="0" type="noConversion"/>
  <hyperlinks>
    <hyperlink ref="B5" location="'1'!A1" display="Introduction ………………...………………...………….……………..." xr:uid="{00000000-0004-0000-0200-000000000000}"/>
    <hyperlink ref="B6" location="'2'!A1" display="Summary ………………………………...……….……………………….." xr:uid="{00000000-0004-0000-0200-000001000000}"/>
    <hyperlink ref="B7" location="'3'!A1" display="Change in School Division Enrolment …………………………………...………………." xr:uid="{00000000-0004-0000-0200-000002000000}"/>
    <hyperlink ref="B8" location="'4'!A1" display="School Openings, Closures and Other Changes…………………………………...………………." xr:uid="{00000000-0004-0000-0200-000003000000}"/>
    <hyperlink ref="B10" location="'5'!A1" display="   Provincial Enrolment Summary ……………………………….……………………" xr:uid="{00000000-0004-0000-0200-000004000000}"/>
    <hyperlink ref="B12" location="'6'!A1" display="   School Division Enrolment Summary ……………………………………..……....." xr:uid="{00000000-0004-0000-0200-000005000000}"/>
    <hyperlink ref="B15" location="'7'!A1" display="         Beautiful Plains ……………………………………..…………..……" xr:uid="{00000000-0004-0000-0200-000006000000}"/>
    <hyperlink ref="B16" location="'7'!A1" display="         Border Land …………………………….……………………..……" xr:uid="{00000000-0004-0000-0200-000007000000}"/>
    <hyperlink ref="B17" location="'8'!A1" display="         Brandon ………………………………………….……………..……" xr:uid="{00000000-0004-0000-0200-000008000000}"/>
    <hyperlink ref="B18" location="'9'!A1" display="         D.S.F.M. …………………………………………………….……...." xr:uid="{00000000-0004-0000-0200-000009000000}"/>
    <hyperlink ref="B19" location="'10'!A1" display="         Evergreen ………………………………………….……………….." xr:uid="{00000000-0004-0000-0200-00000A000000}"/>
    <hyperlink ref="B20" location="'10'!A1" display="         Flin Flon ……………………………………………….…………....." xr:uid="{00000000-0004-0000-0200-00000B000000}"/>
    <hyperlink ref="B21" location="'10'!A1" display="         Fort La Bosse ……………………………………….…………..…." xr:uid="{00000000-0004-0000-0200-00000C000000}"/>
    <hyperlink ref="B22" location="'11'!A1" display="         Frontier ……………………………………………...………...……" xr:uid="{00000000-0004-0000-0200-00000D000000}"/>
    <hyperlink ref="B23" location="'12'!A1" display="         Garden Valley ………………………………………….………..…." xr:uid="{00000000-0004-0000-0200-00000E000000}"/>
    <hyperlink ref="B24" location="'13'!A1" display="         Hanover …………………………………………….…………….…." xr:uid="{00000000-0004-0000-0200-00000F000000}"/>
    <hyperlink ref="B25" location="'14'!A1" display="         Interlake ……………………………………………………….…....." xr:uid="{00000000-0004-0000-0200-000010000000}"/>
    <hyperlink ref="B26" location="'14'!A1" display="         Kelsey ……………………………………………………...…..…." xr:uid="{00000000-0004-0000-0200-000011000000}"/>
    <hyperlink ref="B27" location="'15'!A1" display="         Lakeshore ……………………………………………………....." xr:uid="{00000000-0004-0000-0200-000012000000}"/>
    <hyperlink ref="B28" location="'15'!A1" display="         Lord Selkirk ……………………………………………………...." xr:uid="{00000000-0004-0000-0200-000013000000}"/>
    <hyperlink ref="B29" location="'16'!A1" display="         Louis Riel ………………………………………………………..." xr:uid="{00000000-0004-0000-0200-000014000000}"/>
    <hyperlink ref="B30" location="'17'!A1" display="         Mountain View ………………………………………………...…" xr:uid="{00000000-0004-0000-0200-000015000000}"/>
    <hyperlink ref="B31" location="'18'!A1" display="         Mystery Lake ………………………………………………….…." xr:uid="{00000000-0004-0000-0200-000016000000}"/>
    <hyperlink ref="B32" location="'18'!A1" display="         Park West ……………………………………………………...." xr:uid="{00000000-0004-0000-0200-000017000000}"/>
    <hyperlink ref="B33" location="'19'!A1" display="         Pembina Trails …………………………………...……………….." xr:uid="{00000000-0004-0000-0200-000018000000}"/>
    <hyperlink ref="B34" location="'20'!A1" display="         Pine Creek ……………………………………...……………..….." xr:uid="{00000000-0004-0000-0200-000019000000}"/>
    <hyperlink ref="B35" location="'21'!A1" display="         Portage La Prairie ……………………………………………....." xr:uid="{00000000-0004-0000-0200-00001A000000}"/>
    <hyperlink ref="B36" location="'22'!A1" display="         Prairie Rose …………………………………………………..……" xr:uid="{00000000-0004-0000-0200-00001B000000}"/>
    <hyperlink ref="B37" location="'23'!A1" display="         Prairie Spirit …………………………………….……………..…." xr:uid="{00000000-0004-0000-0200-00001C000000}"/>
    <hyperlink ref="B38" location="'24'!A1" display="         Red River Valley …………………………………...…………..…...." xr:uid="{00000000-0004-0000-0200-00001D000000}"/>
    <hyperlink ref="B39" location="'25'!A1" display="         River East Transcona ………………………………………......." xr:uid="{00000000-0004-0000-0200-00001E000000}"/>
    <hyperlink ref="B40" location="'26'!A1" display="         Rolling River ………………………………………………...……" xr:uid="{00000000-0004-0000-0200-00001F000000}"/>
    <hyperlink ref="B41" location="'27'!A1" display="         Seine River …………………………………………………...…." xr:uid="{00000000-0004-0000-0200-000020000000}"/>
    <hyperlink ref="B42" location="'28'!A1" display="         Seven Oaks ………………………………………………....……" xr:uid="{00000000-0004-0000-0200-000021000000}"/>
    <hyperlink ref="B43" location="'29'!A1" display="         Southwest Horizon ………………………………………....……" xr:uid="{00000000-0004-0000-0200-000022000000}"/>
    <hyperlink ref="B44" location="'30'!A1" display="         St. James-Assiniboia ……………………………………….…..." xr:uid="{00000000-0004-0000-0200-000023000000}"/>
    <hyperlink ref="B45" location="'31'!A1" display="         Sunrise ………………………………………………………....." xr:uid="{00000000-0004-0000-0200-000024000000}"/>
    <hyperlink ref="B46" location="'31'!A1" display="         Swan Valley …………………………………………………....." xr:uid="{00000000-0004-0000-0200-000025000000}"/>
    <hyperlink ref="B47" location="'32'!A1" display="         Turtle Mountain ……………………………..………………......" xr:uid="{00000000-0004-0000-0200-000026000000}"/>
    <hyperlink ref="B48" location="'32'!A1" display="         Turtle River …………………………………………………....…." xr:uid="{00000000-0004-0000-0200-000027000000}"/>
    <hyperlink ref="B49" location="'32'!A1" display="         Western ………………………………………………………....." xr:uid="{00000000-0004-0000-0200-000028000000}"/>
    <hyperlink ref="B50" location="'33'!A1" display="         Winnipeg ………………………………………………….…….." xr:uid="{00000000-0004-0000-0200-000029000000}"/>
    <hyperlink ref="B52" location="'35'!A1" display="         Whiteshell …………………………………………………...……" xr:uid="{00000000-0004-0000-0200-00002A000000}"/>
    <hyperlink ref="B54" location="'36'!A1" display="   Funded Independent Schools Enrolment…………………………………...…." xr:uid="{00000000-0004-0000-0200-00002B000000}"/>
    <hyperlink ref="B55" location="'38'!A1" display="   Non-Funded Independent Schools Enrolment ……………………….………....…" xr:uid="{00000000-0004-0000-0200-00002C000000}"/>
  </hyperlinks>
  <printOptions horizontalCentered="1" verticalCentered="1"/>
  <pageMargins left="0.19685039370078741" right="0.19685039370078741" top="0.23622047244094491" bottom="0.51181102362204722" header="0" footer="0"/>
  <pageSetup scale="75" orientation="portrait" blackAndWhite="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3">
    <tabColor rgb="FFE2FBFE"/>
    <pageSetUpPr autoPageBreaks="0"/>
  </sheetPr>
  <dimension ref="A1:V300"/>
  <sheetViews>
    <sheetView showGridLines="0" showZeros="0" topLeftCell="C1" zoomScale="82" zoomScaleNormal="82" workbookViewId="0">
      <selection activeCell="T8" sqref="T8"/>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118</v>
      </c>
      <c r="B4" s="604"/>
      <c r="C4" s="771" t="str">
        <f>CONCATENATE(" ",UPPER(VLOOKUP(A4,DIVISIONS,2))," SCHOOL DIVISION")</f>
        <v xml:space="preserve"> SEVEN OAKS SCHOOL DIVISION</v>
      </c>
      <c r="D4" s="772"/>
      <c r="E4" s="772"/>
      <c r="F4" s="772"/>
      <c r="G4" s="772"/>
      <c r="H4" s="772"/>
      <c r="I4" s="772"/>
      <c r="J4" s="772"/>
      <c r="K4" s="772"/>
      <c r="L4" s="772"/>
      <c r="M4" s="772"/>
      <c r="N4" s="772"/>
      <c r="O4" s="772"/>
      <c r="P4" s="772"/>
      <c r="Q4" s="772"/>
      <c r="R4" s="772"/>
      <c r="S4" s="772"/>
      <c r="T4" s="773"/>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20.05" customHeight="1" x14ac:dyDescent="0.25">
      <c r="A6" s="594">
        <v>118</v>
      </c>
      <c r="B6" s="598">
        <v>2294</v>
      </c>
      <c r="C6" s="84" t="str">
        <f t="shared" ref="C6:C31" si="0">VLOOKUP(B6,Schools,2)</f>
        <v xml:space="preserve"> Amber Trails Community School</v>
      </c>
      <c r="D6" s="600" t="str">
        <f t="shared" ref="D6:D31" si="1">IF(VLOOKUP($B6,TYPE,3)=5,CONCATENATE(VLOOKUP($B6,PublicAdd,6)," ¹"),VLOOKUP($B6,PublicAdd,6))</f>
        <v>Winnipeg</v>
      </c>
      <c r="E6" s="587">
        <f t="shared" ref="E6:E31" si="2">IF($B6="","",VLOOKUP($B6,Schools,22))</f>
        <v>0</v>
      </c>
      <c r="F6" s="587">
        <f t="shared" ref="F6:F31" si="3">IF($B6="","",VLOOKUP($B6,Schools,5))</f>
        <v>0</v>
      </c>
      <c r="G6" s="587">
        <f t="shared" ref="G6:G31" si="4">IF($B6="","",VLOOKUP($B6,Schools,6))</f>
        <v>115</v>
      </c>
      <c r="H6" s="587">
        <f t="shared" ref="H6:H31" si="5">IF($B6="","",VLOOKUP($B6,Schools,7))</f>
        <v>106</v>
      </c>
      <c r="I6" s="587">
        <f t="shared" ref="I6:I31" si="6">IF($B6="","",VLOOKUP($B6,Schools,8))</f>
        <v>104</v>
      </c>
      <c r="J6" s="587">
        <f t="shared" ref="J6:J31" si="7">IF($B6="","",VLOOKUP($B6,Schools,9))</f>
        <v>88</v>
      </c>
      <c r="K6" s="587">
        <f t="shared" ref="K6:K31" si="8">IF($B6="","",VLOOKUP($B6,Schools,10))</f>
        <v>79</v>
      </c>
      <c r="L6" s="587">
        <f t="shared" ref="L6:L31" si="9">IF($B6="","",VLOOKUP($B6,Schools,11))</f>
        <v>95</v>
      </c>
      <c r="M6" s="587">
        <f t="shared" ref="M6:M31" si="10">IF($B6="","",VLOOKUP($B6,Schools,12))</f>
        <v>88</v>
      </c>
      <c r="N6" s="587">
        <f t="shared" ref="N6:N31" si="11">IF($B6="","",VLOOKUP($B6,Schools,13))</f>
        <v>104</v>
      </c>
      <c r="O6" s="587">
        <f t="shared" ref="O6:O31" si="12">IF($B6="","",VLOOKUP($B6,Schools,14))</f>
        <v>114</v>
      </c>
      <c r="P6" s="587">
        <f t="shared" ref="P6:P31" si="13">IF($B6="","",VLOOKUP($B6,Schools,15))</f>
        <v>0</v>
      </c>
      <c r="Q6" s="587">
        <f t="shared" ref="Q6:Q31" si="14">IF($B6="","",VLOOKUP($B6,Schools,16))</f>
        <v>0</v>
      </c>
      <c r="R6" s="587">
        <f t="shared" ref="R6:R31" si="15">IF($B6="","",VLOOKUP($B6,Schools,17))</f>
        <v>0</v>
      </c>
      <c r="S6" s="587">
        <f t="shared" ref="S6:S31" si="16">IF($B6="","",VLOOKUP($B6,Schools,18))</f>
        <v>0</v>
      </c>
      <c r="T6" s="97">
        <f t="shared" ref="T6:T31" si="17">SUM(E6:S6)</f>
        <v>893</v>
      </c>
      <c r="U6" s="575"/>
      <c r="V6" s="575"/>
    </row>
    <row r="7" spans="1:22" ht="20.05" customHeight="1" x14ac:dyDescent="0.25">
      <c r="A7" s="594">
        <v>118</v>
      </c>
      <c r="B7" s="598">
        <v>1088</v>
      </c>
      <c r="C7" s="84" t="str">
        <f t="shared" si="0"/>
        <v xml:space="preserve"> Arthur E. Wright Community School</v>
      </c>
      <c r="D7" s="600" t="str">
        <f t="shared" si="1"/>
        <v>Winnipeg</v>
      </c>
      <c r="E7" s="587">
        <f t="shared" si="2"/>
        <v>0</v>
      </c>
      <c r="F7" s="587">
        <f t="shared" si="3"/>
        <v>0</v>
      </c>
      <c r="G7" s="587">
        <f t="shared" si="4"/>
        <v>39</v>
      </c>
      <c r="H7" s="587">
        <f t="shared" si="5"/>
        <v>46</v>
      </c>
      <c r="I7" s="587">
        <f t="shared" si="6"/>
        <v>44</v>
      </c>
      <c r="J7" s="587">
        <f t="shared" si="7"/>
        <v>50</v>
      </c>
      <c r="K7" s="587">
        <f t="shared" si="8"/>
        <v>36</v>
      </c>
      <c r="L7" s="587">
        <f t="shared" si="9"/>
        <v>43</v>
      </c>
      <c r="M7" s="587">
        <f t="shared" si="10"/>
        <v>68</v>
      </c>
      <c r="N7" s="587">
        <f t="shared" si="11"/>
        <v>61</v>
      </c>
      <c r="O7" s="587">
        <f t="shared" si="12"/>
        <v>60</v>
      </c>
      <c r="P7" s="587">
        <f t="shared" si="13"/>
        <v>0</v>
      </c>
      <c r="Q7" s="587">
        <f t="shared" si="14"/>
        <v>0</v>
      </c>
      <c r="R7" s="587">
        <f t="shared" si="15"/>
        <v>0</v>
      </c>
      <c r="S7" s="587">
        <f t="shared" si="16"/>
        <v>0</v>
      </c>
      <c r="T7" s="97">
        <f t="shared" si="17"/>
        <v>447</v>
      </c>
      <c r="U7" s="575"/>
      <c r="V7" s="575"/>
    </row>
    <row r="8" spans="1:22" ht="20.05" customHeight="1" x14ac:dyDescent="0.25">
      <c r="A8" s="594">
        <v>118</v>
      </c>
      <c r="B8" s="598">
        <v>1564</v>
      </c>
      <c r="C8" s="84" t="str">
        <f t="shared" si="0"/>
        <v xml:space="preserve"> Collège Garden City Collegiate</v>
      </c>
      <c r="D8" s="600" t="str">
        <f t="shared" si="1"/>
        <v>Winnipeg</v>
      </c>
      <c r="E8" s="587">
        <f t="shared" si="2"/>
        <v>1</v>
      </c>
      <c r="F8" s="587">
        <f t="shared" si="3"/>
        <v>0</v>
      </c>
      <c r="G8" s="587">
        <f t="shared" si="4"/>
        <v>0</v>
      </c>
      <c r="H8" s="587">
        <f t="shared" si="5"/>
        <v>0</v>
      </c>
      <c r="I8" s="587">
        <f t="shared" si="6"/>
        <v>0</v>
      </c>
      <c r="J8" s="587">
        <f t="shared" si="7"/>
        <v>0</v>
      </c>
      <c r="K8" s="587">
        <f t="shared" si="8"/>
        <v>0</v>
      </c>
      <c r="L8" s="587">
        <f t="shared" si="9"/>
        <v>0</v>
      </c>
      <c r="M8" s="587">
        <f t="shared" si="10"/>
        <v>0</v>
      </c>
      <c r="N8" s="587">
        <f t="shared" si="11"/>
        <v>0</v>
      </c>
      <c r="O8" s="587">
        <f t="shared" si="12"/>
        <v>0</v>
      </c>
      <c r="P8" s="587">
        <f t="shared" si="13"/>
        <v>353</v>
      </c>
      <c r="Q8" s="587">
        <f t="shared" si="14"/>
        <v>339</v>
      </c>
      <c r="R8" s="587">
        <f t="shared" si="15"/>
        <v>336</v>
      </c>
      <c r="S8" s="587">
        <f t="shared" si="16"/>
        <v>339</v>
      </c>
      <c r="T8" s="97">
        <f t="shared" si="17"/>
        <v>1368</v>
      </c>
      <c r="U8" s="575"/>
      <c r="V8" s="575"/>
    </row>
    <row r="9" spans="1:22" ht="20.05" customHeight="1" x14ac:dyDescent="0.25">
      <c r="A9" s="594">
        <v>118</v>
      </c>
      <c r="B9" s="598">
        <v>1410</v>
      </c>
      <c r="C9" s="84" t="str">
        <f t="shared" si="0"/>
        <v xml:space="preserve"> Collicutt School</v>
      </c>
      <c r="D9" s="600" t="str">
        <f t="shared" si="1"/>
        <v>Winnipeg</v>
      </c>
      <c r="E9" s="587">
        <f t="shared" si="2"/>
        <v>0</v>
      </c>
      <c r="F9" s="587">
        <f t="shared" si="3"/>
        <v>0</v>
      </c>
      <c r="G9" s="587">
        <f t="shared" si="4"/>
        <v>21</v>
      </c>
      <c r="H9" s="587">
        <f t="shared" si="5"/>
        <v>19</v>
      </c>
      <c r="I9" s="587">
        <f t="shared" si="6"/>
        <v>19</v>
      </c>
      <c r="J9" s="587">
        <f t="shared" si="7"/>
        <v>21</v>
      </c>
      <c r="K9" s="587">
        <f t="shared" si="8"/>
        <v>21</v>
      </c>
      <c r="L9" s="587">
        <f t="shared" si="9"/>
        <v>25</v>
      </c>
      <c r="M9" s="587">
        <f t="shared" si="10"/>
        <v>0</v>
      </c>
      <c r="N9" s="587">
        <f t="shared" si="11"/>
        <v>0</v>
      </c>
      <c r="O9" s="587">
        <f t="shared" si="12"/>
        <v>0</v>
      </c>
      <c r="P9" s="587">
        <f t="shared" si="13"/>
        <v>0</v>
      </c>
      <c r="Q9" s="587">
        <f t="shared" si="14"/>
        <v>0</v>
      </c>
      <c r="R9" s="587">
        <f t="shared" si="15"/>
        <v>0</v>
      </c>
      <c r="S9" s="587">
        <f t="shared" si="16"/>
        <v>0</v>
      </c>
      <c r="T9" s="97">
        <f t="shared" si="17"/>
        <v>126</v>
      </c>
      <c r="U9" s="575"/>
      <c r="V9" s="575"/>
    </row>
    <row r="10" spans="1:22" ht="20.05" customHeight="1" x14ac:dyDescent="0.25">
      <c r="A10" s="594">
        <v>118</v>
      </c>
      <c r="B10" s="598">
        <v>1940</v>
      </c>
      <c r="C10" s="84" t="str">
        <f t="shared" si="0"/>
        <v xml:space="preserve"> École Belmont</v>
      </c>
      <c r="D10" s="600" t="str">
        <f t="shared" si="1"/>
        <v>Winnipeg</v>
      </c>
      <c r="E10" s="587">
        <f t="shared" si="2"/>
        <v>0</v>
      </c>
      <c r="F10" s="587">
        <f t="shared" si="3"/>
        <v>0</v>
      </c>
      <c r="G10" s="587">
        <f t="shared" si="4"/>
        <v>50</v>
      </c>
      <c r="H10" s="587">
        <f t="shared" si="5"/>
        <v>57</v>
      </c>
      <c r="I10" s="587">
        <f t="shared" si="6"/>
        <v>57</v>
      </c>
      <c r="J10" s="587">
        <f t="shared" si="7"/>
        <v>59</v>
      </c>
      <c r="K10" s="587">
        <f t="shared" si="8"/>
        <v>43</v>
      </c>
      <c r="L10" s="587">
        <f t="shared" si="9"/>
        <v>40</v>
      </c>
      <c r="M10" s="587">
        <f t="shared" si="10"/>
        <v>0</v>
      </c>
      <c r="N10" s="587">
        <f t="shared" si="11"/>
        <v>0</v>
      </c>
      <c r="O10" s="587">
        <f t="shared" si="12"/>
        <v>0</v>
      </c>
      <c r="P10" s="587">
        <f t="shared" si="13"/>
        <v>0</v>
      </c>
      <c r="Q10" s="587">
        <f t="shared" si="14"/>
        <v>0</v>
      </c>
      <c r="R10" s="587">
        <f t="shared" si="15"/>
        <v>0</v>
      </c>
      <c r="S10" s="587">
        <f t="shared" si="16"/>
        <v>0</v>
      </c>
      <c r="T10" s="97">
        <f t="shared" si="17"/>
        <v>306</v>
      </c>
      <c r="U10" s="575"/>
      <c r="V10" s="575"/>
    </row>
    <row r="11" spans="1:22" ht="20.05" customHeight="1" x14ac:dyDescent="0.25">
      <c r="A11" s="594">
        <v>118</v>
      </c>
      <c r="B11" s="598">
        <v>2019</v>
      </c>
      <c r="C11" s="84" t="str">
        <f t="shared" si="0"/>
        <v xml:space="preserve"> École Constable Edward Finney School</v>
      </c>
      <c r="D11" s="600" t="str">
        <f t="shared" si="1"/>
        <v>Winnipeg</v>
      </c>
      <c r="E11" s="587">
        <f t="shared" si="2"/>
        <v>0</v>
      </c>
      <c r="F11" s="587">
        <f t="shared" si="3"/>
        <v>0</v>
      </c>
      <c r="G11" s="587">
        <f t="shared" si="4"/>
        <v>73</v>
      </c>
      <c r="H11" s="587">
        <f t="shared" si="5"/>
        <v>62</v>
      </c>
      <c r="I11" s="587">
        <f t="shared" si="6"/>
        <v>70</v>
      </c>
      <c r="J11" s="587">
        <f t="shared" si="7"/>
        <v>80</v>
      </c>
      <c r="K11" s="587">
        <f t="shared" si="8"/>
        <v>59</v>
      </c>
      <c r="L11" s="587">
        <f t="shared" si="9"/>
        <v>68</v>
      </c>
      <c r="M11" s="587">
        <f t="shared" si="10"/>
        <v>0</v>
      </c>
      <c r="N11" s="587">
        <f t="shared" si="11"/>
        <v>0</v>
      </c>
      <c r="O11" s="587">
        <f t="shared" si="12"/>
        <v>0</v>
      </c>
      <c r="P11" s="587">
        <f t="shared" si="13"/>
        <v>0</v>
      </c>
      <c r="Q11" s="587">
        <f t="shared" si="14"/>
        <v>0</v>
      </c>
      <c r="R11" s="587">
        <f t="shared" si="15"/>
        <v>0</v>
      </c>
      <c r="S11" s="587">
        <f t="shared" si="16"/>
        <v>0</v>
      </c>
      <c r="T11" s="97">
        <f t="shared" si="17"/>
        <v>412</v>
      </c>
      <c r="U11" s="575"/>
      <c r="V11" s="575"/>
    </row>
    <row r="12" spans="1:22" ht="20.05" customHeight="1" x14ac:dyDescent="0.25">
      <c r="A12" s="594">
        <v>118</v>
      </c>
      <c r="B12" s="598">
        <v>2064</v>
      </c>
      <c r="C12" s="84" t="str">
        <f t="shared" si="0"/>
        <v xml:space="preserve"> École Leila North Community School</v>
      </c>
      <c r="D12" s="600" t="str">
        <f t="shared" si="1"/>
        <v>Winnipeg</v>
      </c>
      <c r="E12" s="587">
        <f t="shared" si="2"/>
        <v>1</v>
      </c>
      <c r="F12" s="587">
        <f t="shared" si="3"/>
        <v>0</v>
      </c>
      <c r="G12" s="587">
        <f t="shared" si="4"/>
        <v>0</v>
      </c>
      <c r="H12" s="587">
        <f t="shared" si="5"/>
        <v>0</v>
      </c>
      <c r="I12" s="587">
        <f t="shared" si="6"/>
        <v>0</v>
      </c>
      <c r="J12" s="587">
        <f t="shared" si="7"/>
        <v>0</v>
      </c>
      <c r="K12" s="587">
        <f t="shared" si="8"/>
        <v>0</v>
      </c>
      <c r="L12" s="587">
        <f t="shared" si="9"/>
        <v>0</v>
      </c>
      <c r="M12" s="587">
        <f t="shared" si="10"/>
        <v>114</v>
      </c>
      <c r="N12" s="587">
        <f t="shared" si="11"/>
        <v>118</v>
      </c>
      <c r="O12" s="587">
        <f t="shared" si="12"/>
        <v>136</v>
      </c>
      <c r="P12" s="587">
        <f t="shared" si="13"/>
        <v>0</v>
      </c>
      <c r="Q12" s="587">
        <f t="shared" si="14"/>
        <v>0</v>
      </c>
      <c r="R12" s="587">
        <f t="shared" si="15"/>
        <v>0</v>
      </c>
      <c r="S12" s="587">
        <f t="shared" si="16"/>
        <v>0</v>
      </c>
      <c r="T12" s="97">
        <f t="shared" si="17"/>
        <v>369</v>
      </c>
      <c r="U12" s="575"/>
      <c r="V12" s="575"/>
    </row>
    <row r="13" spans="1:22" ht="20.05" customHeight="1" x14ac:dyDescent="0.25">
      <c r="A13" s="594">
        <v>118</v>
      </c>
      <c r="B13" s="598">
        <v>2303</v>
      </c>
      <c r="C13" s="84" t="str">
        <f t="shared" si="0"/>
        <v xml:space="preserve"> École Riviere Rouge</v>
      </c>
      <c r="D13" s="600" t="str">
        <f t="shared" si="1"/>
        <v>Winnipeg</v>
      </c>
      <c r="E13" s="587">
        <f t="shared" si="2"/>
        <v>0</v>
      </c>
      <c r="F13" s="587">
        <f t="shared" si="3"/>
        <v>0</v>
      </c>
      <c r="G13" s="587">
        <f t="shared" si="4"/>
        <v>86</v>
      </c>
      <c r="H13" s="587">
        <f t="shared" si="5"/>
        <v>81</v>
      </c>
      <c r="I13" s="587">
        <f t="shared" si="6"/>
        <v>92</v>
      </c>
      <c r="J13" s="587">
        <f t="shared" si="7"/>
        <v>86</v>
      </c>
      <c r="K13" s="587">
        <f t="shared" si="8"/>
        <v>77</v>
      </c>
      <c r="L13" s="587">
        <f t="shared" si="9"/>
        <v>89</v>
      </c>
      <c r="M13" s="587">
        <f t="shared" si="10"/>
        <v>0</v>
      </c>
      <c r="N13" s="587">
        <f t="shared" si="11"/>
        <v>0</v>
      </c>
      <c r="O13" s="587">
        <f t="shared" si="12"/>
        <v>0</v>
      </c>
      <c r="P13" s="587">
        <f t="shared" si="13"/>
        <v>0</v>
      </c>
      <c r="Q13" s="587">
        <f t="shared" si="14"/>
        <v>0</v>
      </c>
      <c r="R13" s="587">
        <f t="shared" si="15"/>
        <v>0</v>
      </c>
      <c r="S13" s="587">
        <f t="shared" si="16"/>
        <v>0</v>
      </c>
      <c r="T13" s="97">
        <f t="shared" si="17"/>
        <v>511</v>
      </c>
      <c r="U13" s="575"/>
      <c r="V13" s="575"/>
    </row>
    <row r="14" spans="1:22" ht="20.05" customHeight="1" x14ac:dyDescent="0.25">
      <c r="A14" s="594">
        <v>118</v>
      </c>
      <c r="B14" s="598">
        <v>2126</v>
      </c>
      <c r="C14" s="84" t="str">
        <f t="shared" si="0"/>
        <v xml:space="preserve"> École Seven Oaks Middle School</v>
      </c>
      <c r="D14" s="600" t="str">
        <f t="shared" si="1"/>
        <v>Winnipeg</v>
      </c>
      <c r="E14" s="587">
        <f t="shared" si="2"/>
        <v>0</v>
      </c>
      <c r="F14" s="587">
        <f t="shared" si="3"/>
        <v>0</v>
      </c>
      <c r="G14" s="587">
        <f t="shared" si="4"/>
        <v>0</v>
      </c>
      <c r="H14" s="587">
        <f t="shared" si="5"/>
        <v>0</v>
      </c>
      <c r="I14" s="587">
        <f t="shared" si="6"/>
        <v>0</v>
      </c>
      <c r="J14" s="587">
        <f t="shared" si="7"/>
        <v>0</v>
      </c>
      <c r="K14" s="587">
        <f t="shared" si="8"/>
        <v>0</v>
      </c>
      <c r="L14" s="587">
        <f t="shared" si="9"/>
        <v>0</v>
      </c>
      <c r="M14" s="587">
        <f t="shared" si="10"/>
        <v>152</v>
      </c>
      <c r="N14" s="587">
        <f t="shared" si="11"/>
        <v>170</v>
      </c>
      <c r="O14" s="587">
        <f t="shared" si="12"/>
        <v>142</v>
      </c>
      <c r="P14" s="587">
        <f t="shared" si="13"/>
        <v>0</v>
      </c>
      <c r="Q14" s="587">
        <f t="shared" si="14"/>
        <v>0</v>
      </c>
      <c r="R14" s="587">
        <f t="shared" si="15"/>
        <v>0</v>
      </c>
      <c r="S14" s="587">
        <f t="shared" si="16"/>
        <v>0</v>
      </c>
      <c r="T14" s="97">
        <f t="shared" si="17"/>
        <v>464</v>
      </c>
      <c r="U14" s="575"/>
      <c r="V14" s="575"/>
    </row>
    <row r="15" spans="1:22" ht="20.05" customHeight="1" x14ac:dyDescent="0.25">
      <c r="A15" s="594">
        <v>118</v>
      </c>
      <c r="B15" s="598">
        <v>2328</v>
      </c>
      <c r="C15" s="84" t="str">
        <f t="shared" ref="C15" si="18">VLOOKUP(B15,Schools,2)</f>
        <v xml:space="preserve"> École Templeton</v>
      </c>
      <c r="D15" s="600" t="str">
        <f t="shared" si="1"/>
        <v>Winnipeg</v>
      </c>
      <c r="E15" s="587">
        <f t="shared" si="2"/>
        <v>0</v>
      </c>
      <c r="F15" s="587">
        <f t="shared" si="3"/>
        <v>0</v>
      </c>
      <c r="G15" s="587">
        <f t="shared" si="4"/>
        <v>84</v>
      </c>
      <c r="H15" s="587">
        <f t="shared" si="5"/>
        <v>88</v>
      </c>
      <c r="I15" s="587">
        <f t="shared" si="6"/>
        <v>88</v>
      </c>
      <c r="J15" s="587">
        <f t="shared" si="7"/>
        <v>86</v>
      </c>
      <c r="K15" s="587">
        <f t="shared" si="8"/>
        <v>89</v>
      </c>
      <c r="L15" s="587">
        <f t="shared" si="9"/>
        <v>70</v>
      </c>
      <c r="M15" s="587">
        <f t="shared" si="10"/>
        <v>0</v>
      </c>
      <c r="N15" s="587">
        <f t="shared" si="11"/>
        <v>0</v>
      </c>
      <c r="O15" s="587">
        <f t="shared" si="12"/>
        <v>0</v>
      </c>
      <c r="P15" s="587">
        <f t="shared" si="13"/>
        <v>0</v>
      </c>
      <c r="Q15" s="587">
        <f t="shared" si="14"/>
        <v>0</v>
      </c>
      <c r="R15" s="587">
        <f t="shared" si="15"/>
        <v>0</v>
      </c>
      <c r="S15" s="587">
        <f t="shared" si="16"/>
        <v>0</v>
      </c>
      <c r="T15" s="97">
        <f t="shared" ref="T15" si="19">SUM(E15:S15)</f>
        <v>505</v>
      </c>
      <c r="U15" s="575"/>
      <c r="V15" s="575"/>
    </row>
    <row r="16" spans="1:22" ht="20.05" customHeight="1" x14ac:dyDescent="0.25">
      <c r="A16" s="594">
        <v>118</v>
      </c>
      <c r="B16" s="598">
        <v>2259</v>
      </c>
      <c r="C16" s="84" t="str">
        <f t="shared" si="0"/>
        <v xml:space="preserve"> Edmund Partridge Community School</v>
      </c>
      <c r="D16" s="141" t="str">
        <f t="shared" si="1"/>
        <v>Winnipeg</v>
      </c>
      <c r="E16" s="587">
        <f t="shared" si="2"/>
        <v>0</v>
      </c>
      <c r="F16" s="587">
        <f t="shared" si="3"/>
        <v>0</v>
      </c>
      <c r="G16" s="587">
        <f t="shared" si="4"/>
        <v>0</v>
      </c>
      <c r="H16" s="587">
        <f t="shared" si="5"/>
        <v>0</v>
      </c>
      <c r="I16" s="587">
        <f t="shared" si="6"/>
        <v>0</v>
      </c>
      <c r="J16" s="587">
        <f t="shared" si="7"/>
        <v>0</v>
      </c>
      <c r="K16" s="587">
        <f t="shared" si="8"/>
        <v>0</v>
      </c>
      <c r="L16" s="587">
        <f t="shared" si="9"/>
        <v>0</v>
      </c>
      <c r="M16" s="587">
        <f t="shared" si="10"/>
        <v>145</v>
      </c>
      <c r="N16" s="587">
        <f t="shared" si="11"/>
        <v>137</v>
      </c>
      <c r="O16" s="587">
        <f t="shared" si="12"/>
        <v>157</v>
      </c>
      <c r="P16" s="587">
        <f t="shared" si="13"/>
        <v>0</v>
      </c>
      <c r="Q16" s="587">
        <f t="shared" si="14"/>
        <v>0</v>
      </c>
      <c r="R16" s="587">
        <f t="shared" si="15"/>
        <v>0</v>
      </c>
      <c r="S16" s="587">
        <f t="shared" si="16"/>
        <v>0</v>
      </c>
      <c r="T16" s="97">
        <f t="shared" si="17"/>
        <v>439</v>
      </c>
      <c r="U16" s="575"/>
      <c r="V16" s="575"/>
    </row>
    <row r="17" spans="1:20" ht="20.05" customHeight="1" x14ac:dyDescent="0.25">
      <c r="A17" s="594">
        <v>118</v>
      </c>
      <c r="B17" s="598">
        <v>1639</v>
      </c>
      <c r="C17" s="84" t="str">
        <f t="shared" si="0"/>
        <v xml:space="preserve"> Elwick Community School</v>
      </c>
      <c r="D17" s="600" t="str">
        <f t="shared" si="1"/>
        <v>Winnipeg</v>
      </c>
      <c r="E17" s="587">
        <f t="shared" si="2"/>
        <v>1</v>
      </c>
      <c r="F17" s="587">
        <f t="shared" si="3"/>
        <v>0</v>
      </c>
      <c r="G17" s="587">
        <f t="shared" si="4"/>
        <v>27</v>
      </c>
      <c r="H17" s="587">
        <f t="shared" si="5"/>
        <v>35</v>
      </c>
      <c r="I17" s="587">
        <f t="shared" si="6"/>
        <v>47</v>
      </c>
      <c r="J17" s="587">
        <f t="shared" si="7"/>
        <v>29</v>
      </c>
      <c r="K17" s="587">
        <f t="shared" si="8"/>
        <v>33</v>
      </c>
      <c r="L17" s="587">
        <f t="shared" si="9"/>
        <v>31</v>
      </c>
      <c r="M17" s="587">
        <f t="shared" si="10"/>
        <v>43</v>
      </c>
      <c r="N17" s="587">
        <f t="shared" si="11"/>
        <v>32</v>
      </c>
      <c r="O17" s="587">
        <f t="shared" si="12"/>
        <v>46</v>
      </c>
      <c r="P17" s="587">
        <f t="shared" si="13"/>
        <v>0</v>
      </c>
      <c r="Q17" s="587">
        <f t="shared" si="14"/>
        <v>0</v>
      </c>
      <c r="R17" s="587">
        <f t="shared" si="15"/>
        <v>0</v>
      </c>
      <c r="S17" s="587">
        <f t="shared" si="16"/>
        <v>0</v>
      </c>
      <c r="T17" s="97">
        <f t="shared" si="17"/>
        <v>324</v>
      </c>
    </row>
    <row r="18" spans="1:20" ht="20.05" customHeight="1" x14ac:dyDescent="0.25">
      <c r="A18" s="594">
        <v>118</v>
      </c>
      <c r="B18" s="314">
        <v>1050</v>
      </c>
      <c r="C18" s="84" t="str">
        <f t="shared" si="0"/>
        <v xml:space="preserve"> Forest Park School</v>
      </c>
      <c r="D18" s="600" t="str">
        <f t="shared" si="1"/>
        <v>Winnipeg</v>
      </c>
      <c r="E18" s="587">
        <f t="shared" si="2"/>
        <v>0</v>
      </c>
      <c r="F18" s="587">
        <f t="shared" si="3"/>
        <v>0</v>
      </c>
      <c r="G18" s="587">
        <f t="shared" si="4"/>
        <v>34</v>
      </c>
      <c r="H18" s="587">
        <f t="shared" si="5"/>
        <v>19</v>
      </c>
      <c r="I18" s="587">
        <f t="shared" si="6"/>
        <v>43</v>
      </c>
      <c r="J18" s="587">
        <f t="shared" si="7"/>
        <v>24</v>
      </c>
      <c r="K18" s="587">
        <f t="shared" si="8"/>
        <v>43</v>
      </c>
      <c r="L18" s="587">
        <f t="shared" si="9"/>
        <v>37</v>
      </c>
      <c r="M18" s="587">
        <f t="shared" si="10"/>
        <v>0</v>
      </c>
      <c r="N18" s="587">
        <f t="shared" si="11"/>
        <v>0</v>
      </c>
      <c r="O18" s="587">
        <f t="shared" si="12"/>
        <v>0</v>
      </c>
      <c r="P18" s="587">
        <f t="shared" si="13"/>
        <v>0</v>
      </c>
      <c r="Q18" s="587">
        <f t="shared" si="14"/>
        <v>0</v>
      </c>
      <c r="R18" s="587">
        <f t="shared" si="15"/>
        <v>0</v>
      </c>
      <c r="S18" s="587">
        <f t="shared" si="16"/>
        <v>0</v>
      </c>
      <c r="T18" s="97">
        <f t="shared" si="17"/>
        <v>200</v>
      </c>
    </row>
    <row r="19" spans="1:20" ht="20.05" customHeight="1" x14ac:dyDescent="0.25">
      <c r="A19" s="594">
        <v>118</v>
      </c>
      <c r="B19" s="598">
        <v>1295</v>
      </c>
      <c r="C19" s="84" t="str">
        <f t="shared" si="0"/>
        <v xml:space="preserve"> Governor Semple School</v>
      </c>
      <c r="D19" s="600" t="str">
        <f t="shared" si="1"/>
        <v>Winnipeg</v>
      </c>
      <c r="E19" s="587">
        <f t="shared" si="2"/>
        <v>0</v>
      </c>
      <c r="F19" s="587">
        <f t="shared" si="3"/>
        <v>0</v>
      </c>
      <c r="G19" s="587">
        <f t="shared" si="4"/>
        <v>19</v>
      </c>
      <c r="H19" s="587">
        <f t="shared" si="5"/>
        <v>15</v>
      </c>
      <c r="I19" s="587">
        <f t="shared" si="6"/>
        <v>23</v>
      </c>
      <c r="J19" s="587">
        <f t="shared" si="7"/>
        <v>27</v>
      </c>
      <c r="K19" s="587">
        <f t="shared" si="8"/>
        <v>18</v>
      </c>
      <c r="L19" s="587">
        <f t="shared" si="9"/>
        <v>18</v>
      </c>
      <c r="M19" s="587">
        <f t="shared" si="10"/>
        <v>0</v>
      </c>
      <c r="N19" s="587">
        <f t="shared" si="11"/>
        <v>0</v>
      </c>
      <c r="O19" s="587">
        <f t="shared" si="12"/>
        <v>0</v>
      </c>
      <c r="P19" s="587">
        <f t="shared" si="13"/>
        <v>0</v>
      </c>
      <c r="Q19" s="587">
        <f t="shared" si="14"/>
        <v>0</v>
      </c>
      <c r="R19" s="587">
        <f t="shared" si="15"/>
        <v>0</v>
      </c>
      <c r="S19" s="587">
        <f t="shared" si="16"/>
        <v>0</v>
      </c>
      <c r="T19" s="97">
        <f t="shared" si="17"/>
        <v>120</v>
      </c>
    </row>
    <row r="20" spans="1:20" ht="20.05" customHeight="1" x14ac:dyDescent="0.25">
      <c r="A20" s="594">
        <v>118</v>
      </c>
      <c r="B20" s="598">
        <v>1333</v>
      </c>
      <c r="C20" s="84" t="str">
        <f t="shared" si="0"/>
        <v xml:space="preserve"> H. C. Avery Middle School</v>
      </c>
      <c r="D20" s="600" t="str">
        <f t="shared" si="1"/>
        <v>Winnipeg</v>
      </c>
      <c r="E20" s="587">
        <f t="shared" si="2"/>
        <v>1</v>
      </c>
      <c r="F20" s="587">
        <f t="shared" si="3"/>
        <v>0</v>
      </c>
      <c r="G20" s="587">
        <f t="shared" si="4"/>
        <v>0</v>
      </c>
      <c r="H20" s="587">
        <f t="shared" si="5"/>
        <v>0</v>
      </c>
      <c r="I20" s="587">
        <f t="shared" si="6"/>
        <v>0</v>
      </c>
      <c r="J20" s="587">
        <f t="shared" si="7"/>
        <v>0</v>
      </c>
      <c r="K20" s="587">
        <f t="shared" si="8"/>
        <v>0</v>
      </c>
      <c r="L20" s="587">
        <f t="shared" si="9"/>
        <v>0</v>
      </c>
      <c r="M20" s="587">
        <f t="shared" si="10"/>
        <v>124</v>
      </c>
      <c r="N20" s="587">
        <f t="shared" si="11"/>
        <v>150</v>
      </c>
      <c r="O20" s="587">
        <f t="shared" si="12"/>
        <v>132</v>
      </c>
      <c r="P20" s="587">
        <f t="shared" si="13"/>
        <v>0</v>
      </c>
      <c r="Q20" s="587">
        <f t="shared" si="14"/>
        <v>0</v>
      </c>
      <c r="R20" s="587">
        <f t="shared" si="15"/>
        <v>0</v>
      </c>
      <c r="S20" s="587">
        <f t="shared" si="16"/>
        <v>0</v>
      </c>
      <c r="T20" s="97">
        <f t="shared" si="17"/>
        <v>407</v>
      </c>
    </row>
    <row r="21" spans="1:20" ht="20.05" customHeight="1" x14ac:dyDescent="0.25">
      <c r="A21" s="594">
        <v>118</v>
      </c>
      <c r="B21" s="598">
        <v>1375</v>
      </c>
      <c r="C21" s="84" t="str">
        <f t="shared" ref="C21" si="20">VLOOKUP(B21,Schools,2)</f>
        <v xml:space="preserve"> James Nisbet Community School</v>
      </c>
      <c r="D21" s="600" t="str">
        <f t="shared" si="1"/>
        <v>Winnipeg</v>
      </c>
      <c r="E21" s="587">
        <f t="shared" si="2"/>
        <v>0</v>
      </c>
      <c r="F21" s="587">
        <f t="shared" si="3"/>
        <v>0</v>
      </c>
      <c r="G21" s="587">
        <f t="shared" si="4"/>
        <v>48</v>
      </c>
      <c r="H21" s="587">
        <f t="shared" si="5"/>
        <v>44</v>
      </c>
      <c r="I21" s="587">
        <f t="shared" si="6"/>
        <v>54</v>
      </c>
      <c r="J21" s="587">
        <f t="shared" si="7"/>
        <v>46</v>
      </c>
      <c r="K21" s="587">
        <f t="shared" si="8"/>
        <v>56</v>
      </c>
      <c r="L21" s="587">
        <f t="shared" si="9"/>
        <v>66</v>
      </c>
      <c r="M21" s="587">
        <f t="shared" si="10"/>
        <v>59</v>
      </c>
      <c r="N21" s="587">
        <f t="shared" si="11"/>
        <v>65</v>
      </c>
      <c r="O21" s="587">
        <f t="shared" si="12"/>
        <v>67</v>
      </c>
      <c r="P21" s="587">
        <f t="shared" si="13"/>
        <v>0</v>
      </c>
      <c r="Q21" s="587">
        <f t="shared" si="14"/>
        <v>0</v>
      </c>
      <c r="R21" s="587">
        <f t="shared" si="15"/>
        <v>0</v>
      </c>
      <c r="S21" s="587">
        <f t="shared" si="16"/>
        <v>0</v>
      </c>
      <c r="T21" s="97">
        <f t="shared" ref="T21" si="21">SUM(E21:S21)</f>
        <v>505</v>
      </c>
    </row>
    <row r="22" spans="1:20" ht="20.05" customHeight="1" x14ac:dyDescent="0.25">
      <c r="A22" s="594">
        <v>118</v>
      </c>
      <c r="B22" s="598">
        <v>1892</v>
      </c>
      <c r="C22" s="84" t="str">
        <f t="shared" si="0"/>
        <v xml:space="preserve"> Maples Collegiate</v>
      </c>
      <c r="D22" s="600" t="str">
        <f t="shared" si="1"/>
        <v>Winnipeg</v>
      </c>
      <c r="E22" s="587">
        <f t="shared" si="2"/>
        <v>4</v>
      </c>
      <c r="F22" s="587">
        <f t="shared" si="3"/>
        <v>0</v>
      </c>
      <c r="G22" s="587">
        <f t="shared" si="4"/>
        <v>0</v>
      </c>
      <c r="H22" s="587">
        <f t="shared" si="5"/>
        <v>0</v>
      </c>
      <c r="I22" s="587">
        <f t="shared" si="6"/>
        <v>0</v>
      </c>
      <c r="J22" s="587">
        <f t="shared" si="7"/>
        <v>0</v>
      </c>
      <c r="K22" s="587">
        <f t="shared" si="8"/>
        <v>0</v>
      </c>
      <c r="L22" s="587">
        <f t="shared" si="9"/>
        <v>0</v>
      </c>
      <c r="M22" s="587">
        <f t="shared" si="10"/>
        <v>0</v>
      </c>
      <c r="N22" s="587">
        <f t="shared" si="11"/>
        <v>0</v>
      </c>
      <c r="O22" s="587">
        <f t="shared" si="12"/>
        <v>0</v>
      </c>
      <c r="P22" s="587">
        <f t="shared" si="13"/>
        <v>357</v>
      </c>
      <c r="Q22" s="587">
        <f t="shared" si="14"/>
        <v>355</v>
      </c>
      <c r="R22" s="587">
        <f t="shared" si="15"/>
        <v>343</v>
      </c>
      <c r="S22" s="587">
        <f t="shared" si="16"/>
        <v>650</v>
      </c>
      <c r="T22" s="97">
        <f t="shared" si="17"/>
        <v>1709</v>
      </c>
    </row>
    <row r="23" spans="1:20" ht="20.05" customHeight="1" x14ac:dyDescent="0.25">
      <c r="A23" s="594">
        <v>118</v>
      </c>
      <c r="B23" s="598">
        <v>2306</v>
      </c>
      <c r="C23" s="84" t="str">
        <f t="shared" si="0"/>
        <v xml:space="preserve"> Maples Met School</v>
      </c>
      <c r="D23" s="600" t="str">
        <f t="shared" si="1"/>
        <v>Winnipeg</v>
      </c>
      <c r="E23" s="587">
        <f t="shared" si="2"/>
        <v>0</v>
      </c>
      <c r="F23" s="587">
        <f t="shared" si="3"/>
        <v>0</v>
      </c>
      <c r="G23" s="587">
        <f t="shared" si="4"/>
        <v>0</v>
      </c>
      <c r="H23" s="587">
        <f t="shared" si="5"/>
        <v>0</v>
      </c>
      <c r="I23" s="587">
        <f t="shared" si="6"/>
        <v>0</v>
      </c>
      <c r="J23" s="587">
        <f t="shared" si="7"/>
        <v>0</v>
      </c>
      <c r="K23" s="587">
        <f t="shared" si="8"/>
        <v>0</v>
      </c>
      <c r="L23" s="587">
        <f t="shared" si="9"/>
        <v>0</v>
      </c>
      <c r="M23" s="587">
        <f t="shared" si="10"/>
        <v>0</v>
      </c>
      <c r="N23" s="587">
        <f t="shared" si="11"/>
        <v>0</v>
      </c>
      <c r="O23" s="587">
        <f t="shared" si="12"/>
        <v>0</v>
      </c>
      <c r="P23" s="587">
        <f t="shared" si="13"/>
        <v>22</v>
      </c>
      <c r="Q23" s="587">
        <f t="shared" si="14"/>
        <v>20</v>
      </c>
      <c r="R23" s="587">
        <f t="shared" si="15"/>
        <v>28</v>
      </c>
      <c r="S23" s="587">
        <f t="shared" si="16"/>
        <v>26</v>
      </c>
      <c r="T23" s="97">
        <f t="shared" si="17"/>
        <v>96</v>
      </c>
    </row>
    <row r="24" spans="1:20" ht="20.05" customHeight="1" x14ac:dyDescent="0.25">
      <c r="A24" s="594">
        <v>118</v>
      </c>
      <c r="B24" s="598">
        <v>1769</v>
      </c>
      <c r="C24" s="84" t="str">
        <f t="shared" si="0"/>
        <v xml:space="preserve"> Margaret Park School</v>
      </c>
      <c r="D24" s="600" t="str">
        <f t="shared" si="1"/>
        <v>Winnipeg</v>
      </c>
      <c r="E24" s="587">
        <f t="shared" si="2"/>
        <v>0</v>
      </c>
      <c r="F24" s="587">
        <f t="shared" si="3"/>
        <v>0</v>
      </c>
      <c r="G24" s="587">
        <f t="shared" si="4"/>
        <v>33</v>
      </c>
      <c r="H24" s="587">
        <f t="shared" si="5"/>
        <v>25</v>
      </c>
      <c r="I24" s="587">
        <f t="shared" si="6"/>
        <v>29</v>
      </c>
      <c r="J24" s="587">
        <f t="shared" si="7"/>
        <v>39</v>
      </c>
      <c r="K24" s="587">
        <f t="shared" si="8"/>
        <v>49</v>
      </c>
      <c r="L24" s="587">
        <f t="shared" si="9"/>
        <v>27</v>
      </c>
      <c r="M24" s="587">
        <f t="shared" si="10"/>
        <v>0</v>
      </c>
      <c r="N24" s="587">
        <f t="shared" si="11"/>
        <v>0</v>
      </c>
      <c r="O24" s="587">
        <f t="shared" si="12"/>
        <v>0</v>
      </c>
      <c r="P24" s="587">
        <f t="shared" si="13"/>
        <v>0</v>
      </c>
      <c r="Q24" s="587">
        <f t="shared" si="14"/>
        <v>0</v>
      </c>
      <c r="R24" s="587">
        <f t="shared" si="15"/>
        <v>0</v>
      </c>
      <c r="S24" s="587">
        <f t="shared" si="16"/>
        <v>0</v>
      </c>
      <c r="T24" s="97">
        <f t="shared" si="17"/>
        <v>202</v>
      </c>
    </row>
    <row r="25" spans="1:20" ht="20.05" customHeight="1" x14ac:dyDescent="0.25">
      <c r="A25" s="594">
        <v>118</v>
      </c>
      <c r="B25" s="598">
        <v>2298</v>
      </c>
      <c r="C25" s="84" t="str">
        <f t="shared" si="0"/>
        <v xml:space="preserve"> MET School</v>
      </c>
      <c r="D25" s="600" t="str">
        <f t="shared" si="1"/>
        <v>Winnipeg</v>
      </c>
      <c r="E25" s="587">
        <f t="shared" si="2"/>
        <v>0</v>
      </c>
      <c r="F25" s="587">
        <f t="shared" si="3"/>
        <v>0</v>
      </c>
      <c r="G25" s="587">
        <f t="shared" si="4"/>
        <v>0</v>
      </c>
      <c r="H25" s="587">
        <f t="shared" si="5"/>
        <v>0</v>
      </c>
      <c r="I25" s="587">
        <f t="shared" si="6"/>
        <v>0</v>
      </c>
      <c r="J25" s="587">
        <f t="shared" si="7"/>
        <v>0</v>
      </c>
      <c r="K25" s="587">
        <f t="shared" si="8"/>
        <v>0</v>
      </c>
      <c r="L25" s="587">
        <f t="shared" si="9"/>
        <v>0</v>
      </c>
      <c r="M25" s="587">
        <f t="shared" si="10"/>
        <v>0</v>
      </c>
      <c r="N25" s="587">
        <f t="shared" si="11"/>
        <v>0</v>
      </c>
      <c r="O25" s="587">
        <f t="shared" si="12"/>
        <v>0</v>
      </c>
      <c r="P25" s="587">
        <f t="shared" si="13"/>
        <v>27</v>
      </c>
      <c r="Q25" s="587">
        <f t="shared" si="14"/>
        <v>29</v>
      </c>
      <c r="R25" s="587">
        <f t="shared" si="15"/>
        <v>29</v>
      </c>
      <c r="S25" s="587">
        <f t="shared" si="16"/>
        <v>29</v>
      </c>
      <c r="T25" s="97">
        <f t="shared" si="17"/>
        <v>114</v>
      </c>
    </row>
    <row r="26" spans="1:20" ht="20.05" customHeight="1" x14ac:dyDescent="0.25">
      <c r="A26" s="594">
        <v>118</v>
      </c>
      <c r="B26" s="598">
        <v>1080</v>
      </c>
      <c r="C26" s="84" t="str">
        <f t="shared" si="0"/>
        <v xml:space="preserve"> O. V. Jewitt Elementary</v>
      </c>
      <c r="D26" s="600" t="str">
        <f t="shared" si="1"/>
        <v>Winnipeg</v>
      </c>
      <c r="E26" s="587">
        <f t="shared" si="2"/>
        <v>0</v>
      </c>
      <c r="F26" s="587">
        <f t="shared" si="3"/>
        <v>0</v>
      </c>
      <c r="G26" s="587">
        <f t="shared" si="4"/>
        <v>35</v>
      </c>
      <c r="H26" s="587">
        <f t="shared" si="5"/>
        <v>45</v>
      </c>
      <c r="I26" s="587">
        <f t="shared" si="6"/>
        <v>33</v>
      </c>
      <c r="J26" s="587">
        <f t="shared" si="7"/>
        <v>41</v>
      </c>
      <c r="K26" s="587">
        <f t="shared" si="8"/>
        <v>35</v>
      </c>
      <c r="L26" s="587">
        <f t="shared" si="9"/>
        <v>32</v>
      </c>
      <c r="M26" s="587">
        <f t="shared" si="10"/>
        <v>38</v>
      </c>
      <c r="N26" s="587">
        <f t="shared" si="11"/>
        <v>41</v>
      </c>
      <c r="O26" s="587">
        <f t="shared" si="12"/>
        <v>52</v>
      </c>
      <c r="P26" s="587">
        <f t="shared" si="13"/>
        <v>0</v>
      </c>
      <c r="Q26" s="587">
        <f t="shared" si="14"/>
        <v>0</v>
      </c>
      <c r="R26" s="587">
        <f t="shared" si="15"/>
        <v>0</v>
      </c>
      <c r="S26" s="587">
        <f t="shared" si="16"/>
        <v>0</v>
      </c>
      <c r="T26" s="97">
        <f t="shared" si="17"/>
        <v>352</v>
      </c>
    </row>
    <row r="27" spans="1:20" ht="20.05" customHeight="1" x14ac:dyDescent="0.25">
      <c r="A27" s="594">
        <v>118</v>
      </c>
      <c r="B27" s="598">
        <v>2096</v>
      </c>
      <c r="C27" s="84" t="str">
        <f t="shared" si="0"/>
        <v xml:space="preserve"> Riverbend Community School</v>
      </c>
      <c r="D27" s="600" t="str">
        <f t="shared" si="1"/>
        <v>Winnipeg</v>
      </c>
      <c r="E27" s="587">
        <f t="shared" si="2"/>
        <v>1</v>
      </c>
      <c r="F27" s="587">
        <f t="shared" si="3"/>
        <v>0</v>
      </c>
      <c r="G27" s="587">
        <f t="shared" si="4"/>
        <v>67</v>
      </c>
      <c r="H27" s="587">
        <f t="shared" si="5"/>
        <v>90</v>
      </c>
      <c r="I27" s="587">
        <f t="shared" si="6"/>
        <v>84</v>
      </c>
      <c r="J27" s="587">
        <f t="shared" si="7"/>
        <v>83</v>
      </c>
      <c r="K27" s="587">
        <f t="shared" si="8"/>
        <v>109</v>
      </c>
      <c r="L27" s="587">
        <f t="shared" si="9"/>
        <v>96</v>
      </c>
      <c r="M27" s="587">
        <f t="shared" si="10"/>
        <v>0</v>
      </c>
      <c r="N27" s="587">
        <f t="shared" si="11"/>
        <v>0</v>
      </c>
      <c r="O27" s="587">
        <f t="shared" si="12"/>
        <v>0</v>
      </c>
      <c r="P27" s="587">
        <f t="shared" si="13"/>
        <v>0</v>
      </c>
      <c r="Q27" s="587">
        <f t="shared" si="14"/>
        <v>0</v>
      </c>
      <c r="R27" s="587">
        <f t="shared" si="15"/>
        <v>0</v>
      </c>
      <c r="S27" s="587">
        <f t="shared" si="16"/>
        <v>0</v>
      </c>
      <c r="T27" s="97">
        <f t="shared" si="17"/>
        <v>530</v>
      </c>
    </row>
    <row r="28" spans="1:20" ht="20.05" customHeight="1" x14ac:dyDescent="0.25">
      <c r="A28" s="594">
        <v>118</v>
      </c>
      <c r="B28" s="598">
        <v>1078</v>
      </c>
      <c r="C28" s="84" t="str">
        <f t="shared" si="0"/>
        <v xml:space="preserve"> Shkola R.F. Morrison School</v>
      </c>
      <c r="D28" s="600" t="str">
        <f t="shared" si="1"/>
        <v>Winnipeg</v>
      </c>
      <c r="E28" s="587">
        <f t="shared" si="2"/>
        <v>0</v>
      </c>
      <c r="F28" s="587">
        <f t="shared" si="3"/>
        <v>0</v>
      </c>
      <c r="G28" s="587">
        <f t="shared" si="4"/>
        <v>39</v>
      </c>
      <c r="H28" s="587">
        <f t="shared" si="5"/>
        <v>42</v>
      </c>
      <c r="I28" s="587">
        <f t="shared" si="6"/>
        <v>54</v>
      </c>
      <c r="J28" s="587">
        <f t="shared" si="7"/>
        <v>39</v>
      </c>
      <c r="K28" s="587">
        <f t="shared" si="8"/>
        <v>43</v>
      </c>
      <c r="L28" s="587">
        <f t="shared" si="9"/>
        <v>47</v>
      </c>
      <c r="M28" s="587">
        <f t="shared" si="10"/>
        <v>0</v>
      </c>
      <c r="N28" s="587">
        <f t="shared" si="11"/>
        <v>0</v>
      </c>
      <c r="O28" s="587">
        <f t="shared" si="12"/>
        <v>0</v>
      </c>
      <c r="P28" s="587">
        <f t="shared" si="13"/>
        <v>0</v>
      </c>
      <c r="Q28" s="587">
        <f t="shared" si="14"/>
        <v>0</v>
      </c>
      <c r="R28" s="587">
        <f t="shared" si="15"/>
        <v>0</v>
      </c>
      <c r="S28" s="587">
        <f t="shared" si="16"/>
        <v>0</v>
      </c>
      <c r="T28" s="97">
        <f t="shared" si="17"/>
        <v>264</v>
      </c>
    </row>
    <row r="29" spans="1:20" ht="20.05" customHeight="1" x14ac:dyDescent="0.25">
      <c r="A29" s="594">
        <v>118</v>
      </c>
      <c r="B29" s="598">
        <v>1079</v>
      </c>
      <c r="C29" s="84" t="str">
        <f t="shared" si="0"/>
        <v xml:space="preserve"> Victory School</v>
      </c>
      <c r="D29" s="600" t="str">
        <f t="shared" si="1"/>
        <v>Winnipeg</v>
      </c>
      <c r="E29" s="587">
        <f t="shared" si="2"/>
        <v>0</v>
      </c>
      <c r="F29" s="587">
        <f t="shared" si="3"/>
        <v>0</v>
      </c>
      <c r="G29" s="587">
        <f t="shared" si="4"/>
        <v>33</v>
      </c>
      <c r="H29" s="587">
        <f t="shared" si="5"/>
        <v>32</v>
      </c>
      <c r="I29" s="587">
        <f t="shared" si="6"/>
        <v>27</v>
      </c>
      <c r="J29" s="587">
        <f t="shared" si="7"/>
        <v>39</v>
      </c>
      <c r="K29" s="587">
        <f t="shared" si="8"/>
        <v>44</v>
      </c>
      <c r="L29" s="587">
        <f t="shared" si="9"/>
        <v>32</v>
      </c>
      <c r="M29" s="587">
        <f t="shared" si="10"/>
        <v>0</v>
      </c>
      <c r="N29" s="587">
        <f t="shared" si="11"/>
        <v>0</v>
      </c>
      <c r="O29" s="587">
        <f t="shared" si="12"/>
        <v>0</v>
      </c>
      <c r="P29" s="587">
        <f t="shared" si="13"/>
        <v>0</v>
      </c>
      <c r="Q29" s="587">
        <f t="shared" si="14"/>
        <v>0</v>
      </c>
      <c r="R29" s="587">
        <f t="shared" si="15"/>
        <v>0</v>
      </c>
      <c r="S29" s="587">
        <f t="shared" si="16"/>
        <v>0</v>
      </c>
      <c r="T29" s="97">
        <f t="shared" si="17"/>
        <v>207</v>
      </c>
    </row>
    <row r="30" spans="1:20" ht="20.05" customHeight="1" x14ac:dyDescent="0.25">
      <c r="A30" s="594">
        <v>118</v>
      </c>
      <c r="B30" s="314">
        <v>1019</v>
      </c>
      <c r="C30" s="84" t="str">
        <f t="shared" si="0"/>
        <v xml:space="preserve"> West Kildonan Collegiate</v>
      </c>
      <c r="D30" s="600" t="str">
        <f t="shared" si="1"/>
        <v>Winnipeg</v>
      </c>
      <c r="E30" s="587">
        <f t="shared" si="2"/>
        <v>0</v>
      </c>
      <c r="F30" s="587">
        <f t="shared" si="3"/>
        <v>0</v>
      </c>
      <c r="G30" s="587">
        <f t="shared" si="4"/>
        <v>0</v>
      </c>
      <c r="H30" s="587">
        <f t="shared" si="5"/>
        <v>0</v>
      </c>
      <c r="I30" s="587">
        <f t="shared" si="6"/>
        <v>0</v>
      </c>
      <c r="J30" s="587">
        <f t="shared" si="7"/>
        <v>0</v>
      </c>
      <c r="K30" s="587">
        <f t="shared" si="8"/>
        <v>0</v>
      </c>
      <c r="L30" s="587">
        <f t="shared" si="9"/>
        <v>0</v>
      </c>
      <c r="M30" s="587">
        <f t="shared" si="10"/>
        <v>0</v>
      </c>
      <c r="N30" s="587">
        <f t="shared" si="11"/>
        <v>0</v>
      </c>
      <c r="O30" s="587">
        <f t="shared" si="12"/>
        <v>0</v>
      </c>
      <c r="P30" s="587">
        <f t="shared" si="13"/>
        <v>242</v>
      </c>
      <c r="Q30" s="587">
        <f t="shared" si="14"/>
        <v>275</v>
      </c>
      <c r="R30" s="587">
        <f t="shared" si="15"/>
        <v>263</v>
      </c>
      <c r="S30" s="587">
        <f t="shared" si="16"/>
        <v>254</v>
      </c>
      <c r="T30" s="97">
        <f t="shared" si="17"/>
        <v>1034</v>
      </c>
    </row>
    <row r="31" spans="1:20" ht="20.05" customHeight="1" x14ac:dyDescent="0.25">
      <c r="A31" s="594">
        <v>118</v>
      </c>
      <c r="B31" s="598">
        <v>1508</v>
      </c>
      <c r="C31" s="105" t="str">
        <f t="shared" si="0"/>
        <v xml:space="preserve"> West St. Paul School</v>
      </c>
      <c r="D31" s="600" t="str">
        <f t="shared" si="1"/>
        <v>West St. Paul</v>
      </c>
      <c r="E31" s="588">
        <f t="shared" si="2"/>
        <v>0</v>
      </c>
      <c r="F31" s="587">
        <f t="shared" si="3"/>
        <v>0</v>
      </c>
      <c r="G31" s="587">
        <f t="shared" si="4"/>
        <v>54</v>
      </c>
      <c r="H31" s="587">
        <f t="shared" si="5"/>
        <v>58</v>
      </c>
      <c r="I31" s="587">
        <f t="shared" si="6"/>
        <v>75</v>
      </c>
      <c r="J31" s="587">
        <f t="shared" si="7"/>
        <v>65</v>
      </c>
      <c r="K31" s="587">
        <f t="shared" si="8"/>
        <v>71</v>
      </c>
      <c r="L31" s="587">
        <f t="shared" si="9"/>
        <v>77</v>
      </c>
      <c r="M31" s="587">
        <f t="shared" si="10"/>
        <v>65</v>
      </c>
      <c r="N31" s="587">
        <f t="shared" si="11"/>
        <v>84</v>
      </c>
      <c r="O31" s="587">
        <f t="shared" si="12"/>
        <v>81</v>
      </c>
      <c r="P31" s="587">
        <f t="shared" si="13"/>
        <v>0</v>
      </c>
      <c r="Q31" s="587">
        <f t="shared" si="14"/>
        <v>0</v>
      </c>
      <c r="R31" s="587">
        <f t="shared" si="15"/>
        <v>0</v>
      </c>
      <c r="S31" s="587">
        <f t="shared" si="16"/>
        <v>0</v>
      </c>
      <c r="T31" s="97">
        <f t="shared" si="17"/>
        <v>630</v>
      </c>
    </row>
    <row r="32" spans="1:20" ht="20.05" customHeight="1" x14ac:dyDescent="0.25">
      <c r="A32" s="594"/>
      <c r="B32" s="604"/>
      <c r="C32" s="127" t="s">
        <v>261</v>
      </c>
      <c r="D32" s="127" t="str">
        <f>CONCATENATE(VLOOKUP(A31,DIVISIONS,19)," SCHOOLS")</f>
        <v>26 SCHOOLS</v>
      </c>
      <c r="E32" s="95">
        <f>SUM(E6:E31)</f>
        <v>9</v>
      </c>
      <c r="F32" s="95">
        <f t="shared" ref="F32:T32" si="22">SUM(F6:F31)</f>
        <v>0</v>
      </c>
      <c r="G32" s="95">
        <f t="shared" si="22"/>
        <v>857</v>
      </c>
      <c r="H32" s="95">
        <f t="shared" si="22"/>
        <v>864</v>
      </c>
      <c r="I32" s="95">
        <f t="shared" si="22"/>
        <v>943</v>
      </c>
      <c r="J32" s="95">
        <f t="shared" si="22"/>
        <v>902</v>
      </c>
      <c r="K32" s="95">
        <f t="shared" si="22"/>
        <v>905</v>
      </c>
      <c r="L32" s="95">
        <f t="shared" si="22"/>
        <v>893</v>
      </c>
      <c r="M32" s="95">
        <f t="shared" si="22"/>
        <v>896</v>
      </c>
      <c r="N32" s="95">
        <f t="shared" si="22"/>
        <v>962</v>
      </c>
      <c r="O32" s="95">
        <f t="shared" si="22"/>
        <v>987</v>
      </c>
      <c r="P32" s="95">
        <f t="shared" si="22"/>
        <v>1001</v>
      </c>
      <c r="Q32" s="95">
        <f t="shared" si="22"/>
        <v>1018</v>
      </c>
      <c r="R32" s="95">
        <f t="shared" si="22"/>
        <v>999</v>
      </c>
      <c r="S32" s="95">
        <f t="shared" si="22"/>
        <v>1298</v>
      </c>
      <c r="T32" s="95">
        <f t="shared" si="22"/>
        <v>12534</v>
      </c>
    </row>
    <row r="33" ht="20.05" customHeight="1" x14ac:dyDescent="0.25"/>
    <row r="34" ht="20.05" customHeight="1" x14ac:dyDescent="0.25"/>
    <row r="35" ht="20.05" customHeight="1" x14ac:dyDescent="0.25"/>
    <row r="36" ht="20.05" customHeight="1" x14ac:dyDescent="0.25"/>
    <row r="37" ht="20.05" customHeight="1" x14ac:dyDescent="0.25"/>
    <row r="38" ht="20.05" customHeight="1" x14ac:dyDescent="0.25"/>
    <row r="39" ht="20.05" customHeight="1" x14ac:dyDescent="0.25"/>
    <row r="40" ht="20.05" customHeight="1" x14ac:dyDescent="0.25"/>
    <row r="41" ht="20.05" customHeight="1" x14ac:dyDescent="0.25"/>
    <row r="42" ht="20.05" customHeight="1" x14ac:dyDescent="0.25"/>
    <row r="43" ht="20.05" customHeight="1" x14ac:dyDescent="0.25"/>
    <row r="44" ht="20.05" customHeight="1" x14ac:dyDescent="0.25"/>
    <row r="45" ht="20.05" customHeight="1" x14ac:dyDescent="0.25"/>
    <row r="46" ht="20.05" customHeight="1" x14ac:dyDescent="0.25"/>
    <row r="47" ht="20.05" customHeight="1" x14ac:dyDescent="0.25"/>
    <row r="48" ht="20.05" customHeight="1" x14ac:dyDescent="0.25"/>
    <row r="49" ht="20.05" customHeight="1" x14ac:dyDescent="0.25"/>
    <row r="50" ht="20.05" customHeight="1" x14ac:dyDescent="0.25"/>
    <row r="51" ht="20.05" customHeight="1" x14ac:dyDescent="0.25"/>
    <row r="52" ht="20.05" customHeight="1" x14ac:dyDescent="0.25"/>
    <row r="53" ht="20.05" customHeight="1" x14ac:dyDescent="0.25"/>
    <row r="54" ht="20.05" customHeight="1" x14ac:dyDescent="0.25"/>
    <row r="55" ht="20.05" customHeight="1" x14ac:dyDescent="0.25"/>
    <row r="56" ht="20.05" customHeight="1" x14ac:dyDescent="0.25"/>
    <row r="57" ht="20.05" customHeight="1" x14ac:dyDescent="0.25"/>
    <row r="58" ht="20.05" customHeight="1" x14ac:dyDescent="0.25"/>
    <row r="59" ht="20.05" customHeight="1" x14ac:dyDescent="0.25"/>
    <row r="60" ht="20.05" customHeight="1" x14ac:dyDescent="0.25"/>
    <row r="61" ht="20.05" customHeight="1" x14ac:dyDescent="0.25"/>
    <row r="62" ht="20.05" customHeight="1" x14ac:dyDescent="0.25"/>
    <row r="63" ht="20.05" customHeight="1" x14ac:dyDescent="0.25"/>
    <row r="64" ht="20.05" customHeight="1" x14ac:dyDescent="0.25"/>
    <row r="65" ht="20.05" customHeight="1" x14ac:dyDescent="0.25"/>
    <row r="66" ht="20.05" customHeight="1" x14ac:dyDescent="0.25"/>
    <row r="67" ht="20.05" customHeight="1" x14ac:dyDescent="0.25"/>
    <row r="68" ht="20.05" customHeight="1" x14ac:dyDescent="0.25"/>
    <row r="69" ht="20.05" customHeight="1" x14ac:dyDescent="0.25"/>
    <row r="70" ht="20.05" customHeight="1" x14ac:dyDescent="0.25"/>
    <row r="71" ht="20.05" customHeight="1" x14ac:dyDescent="0.25"/>
    <row r="72" ht="20.05" customHeight="1" x14ac:dyDescent="0.25"/>
    <row r="73" ht="20.05" customHeight="1" x14ac:dyDescent="0.25"/>
    <row r="74" ht="20.05" customHeight="1" x14ac:dyDescent="0.25"/>
    <row r="75" ht="20.05" customHeight="1" x14ac:dyDescent="0.25"/>
    <row r="76" ht="20.05" customHeight="1" x14ac:dyDescent="0.25"/>
    <row r="77" ht="20.05" customHeight="1" x14ac:dyDescent="0.25"/>
    <row r="78" ht="20.05" customHeight="1" x14ac:dyDescent="0.25"/>
    <row r="79" ht="20.05" customHeight="1" x14ac:dyDescent="0.25"/>
    <row r="80" ht="20.05" customHeight="1" x14ac:dyDescent="0.25"/>
    <row r="81" ht="20.05" customHeight="1" x14ac:dyDescent="0.25"/>
    <row r="82" ht="20.05" customHeight="1" x14ac:dyDescent="0.25"/>
    <row r="83" ht="20.05" customHeight="1" x14ac:dyDescent="0.25"/>
    <row r="84" ht="20.05" customHeight="1" x14ac:dyDescent="0.25"/>
    <row r="85" ht="20.05" customHeight="1" x14ac:dyDescent="0.25"/>
    <row r="86" ht="20.05" customHeight="1" x14ac:dyDescent="0.25"/>
    <row r="87" ht="20.05" customHeight="1" x14ac:dyDescent="0.25"/>
    <row r="88" ht="20.05" customHeight="1" x14ac:dyDescent="0.25"/>
    <row r="89" ht="20.05" customHeight="1" x14ac:dyDescent="0.25"/>
    <row r="90" ht="20.05" customHeight="1" x14ac:dyDescent="0.25"/>
    <row r="91" ht="20.05" customHeight="1" x14ac:dyDescent="0.25"/>
    <row r="92" ht="20.05" customHeight="1" x14ac:dyDescent="0.25"/>
    <row r="93" ht="20.05" customHeight="1" x14ac:dyDescent="0.25"/>
    <row r="94" ht="20.05" customHeight="1" x14ac:dyDescent="0.25"/>
    <row r="95" ht="20.05" customHeight="1" x14ac:dyDescent="0.25"/>
    <row r="96" ht="20.05" customHeight="1" x14ac:dyDescent="0.25"/>
    <row r="97" ht="20.05" customHeight="1" x14ac:dyDescent="0.25"/>
    <row r="98" ht="20.05" customHeight="1" x14ac:dyDescent="0.25"/>
    <row r="99" ht="20.05" customHeight="1" x14ac:dyDescent="0.25"/>
    <row r="100" ht="20.05" customHeight="1" x14ac:dyDescent="0.25"/>
    <row r="101" ht="20.05" customHeight="1" x14ac:dyDescent="0.25"/>
    <row r="102" ht="20.05" customHeight="1" x14ac:dyDescent="0.25"/>
    <row r="103" ht="20.05" customHeight="1" x14ac:dyDescent="0.25"/>
    <row r="104" ht="20.05" customHeight="1" x14ac:dyDescent="0.25"/>
    <row r="105" ht="20.05" customHeight="1" x14ac:dyDescent="0.25"/>
    <row r="106" ht="20.05" customHeight="1" x14ac:dyDescent="0.25"/>
    <row r="107" ht="20.05" customHeight="1" x14ac:dyDescent="0.25"/>
    <row r="108" ht="20.05" customHeight="1" x14ac:dyDescent="0.25"/>
    <row r="109" ht="20.05" customHeight="1" x14ac:dyDescent="0.25"/>
    <row r="110" ht="20.05" customHeight="1" x14ac:dyDescent="0.25"/>
    <row r="111" ht="20.05" customHeight="1" x14ac:dyDescent="0.25"/>
    <row r="112" ht="20.05" customHeight="1" x14ac:dyDescent="0.25"/>
    <row r="113" ht="20.05" customHeight="1" x14ac:dyDescent="0.25"/>
    <row r="114" ht="20.05" customHeight="1" x14ac:dyDescent="0.25"/>
    <row r="115" ht="20.05" customHeight="1" x14ac:dyDescent="0.25"/>
    <row r="116" ht="20.05" customHeight="1" x14ac:dyDescent="0.25"/>
    <row r="117" ht="20.05" customHeight="1" x14ac:dyDescent="0.25"/>
    <row r="118" ht="20.05" customHeight="1" x14ac:dyDescent="0.25"/>
    <row r="119" ht="20.05" customHeight="1" x14ac:dyDescent="0.25"/>
    <row r="120" ht="20.05" customHeight="1" x14ac:dyDescent="0.25"/>
    <row r="121" ht="20.05" customHeight="1" x14ac:dyDescent="0.25"/>
    <row r="122" ht="20.05" customHeight="1" x14ac:dyDescent="0.25"/>
    <row r="123" ht="20.05" customHeight="1" x14ac:dyDescent="0.25"/>
    <row r="124" ht="20.05" customHeight="1" x14ac:dyDescent="0.25"/>
    <row r="125" ht="20.05" customHeight="1" x14ac:dyDescent="0.25"/>
    <row r="126" ht="20.05" customHeight="1" x14ac:dyDescent="0.25"/>
    <row r="127" ht="20.05" customHeight="1" x14ac:dyDescent="0.25"/>
    <row r="128" ht="20.05" customHeight="1" x14ac:dyDescent="0.25"/>
    <row r="129" ht="20.05" customHeight="1" x14ac:dyDescent="0.25"/>
    <row r="130" ht="20.05" customHeight="1" x14ac:dyDescent="0.25"/>
    <row r="131" ht="20.05" customHeight="1" x14ac:dyDescent="0.25"/>
    <row r="132" ht="20.05" customHeight="1" x14ac:dyDescent="0.25"/>
    <row r="133" ht="20.05" customHeight="1" x14ac:dyDescent="0.25"/>
    <row r="134" ht="20.05" customHeight="1" x14ac:dyDescent="0.25"/>
    <row r="135" ht="20.05" customHeight="1" x14ac:dyDescent="0.25"/>
    <row r="136" ht="20.05" customHeight="1" x14ac:dyDescent="0.25"/>
    <row r="137" ht="20.05" customHeight="1" x14ac:dyDescent="0.25"/>
    <row r="138" ht="20.05" customHeight="1" x14ac:dyDescent="0.25"/>
    <row r="139" ht="20.05" customHeight="1" x14ac:dyDescent="0.25"/>
    <row r="140" ht="20.05" customHeight="1" x14ac:dyDescent="0.25"/>
    <row r="141" ht="20.05" customHeight="1" x14ac:dyDescent="0.25"/>
    <row r="142" ht="20.05" customHeight="1" x14ac:dyDescent="0.25"/>
    <row r="143" ht="20.05" customHeight="1" x14ac:dyDescent="0.25"/>
    <row r="144" ht="20.05" customHeight="1" x14ac:dyDescent="0.25"/>
    <row r="145" ht="20.05" customHeight="1" x14ac:dyDescent="0.25"/>
    <row r="146" ht="20.05" customHeight="1" x14ac:dyDescent="0.25"/>
    <row r="147" ht="20.05" customHeight="1" x14ac:dyDescent="0.25"/>
    <row r="148" ht="20.05" customHeight="1" x14ac:dyDescent="0.25"/>
    <row r="149" ht="20.05" customHeight="1" x14ac:dyDescent="0.25"/>
    <row r="150" ht="20.05" customHeight="1" x14ac:dyDescent="0.25"/>
    <row r="151" ht="20.05" customHeight="1" x14ac:dyDescent="0.25"/>
    <row r="152" ht="20.05" customHeight="1" x14ac:dyDescent="0.25"/>
    <row r="153" ht="20.05" customHeight="1" x14ac:dyDescent="0.25"/>
    <row r="154" ht="20.05" customHeight="1" x14ac:dyDescent="0.25"/>
    <row r="155" ht="20.05" customHeight="1" x14ac:dyDescent="0.25"/>
    <row r="156" ht="20.05" customHeight="1" x14ac:dyDescent="0.25"/>
    <row r="157" ht="20.05" customHeight="1" x14ac:dyDescent="0.25"/>
    <row r="158" ht="20.05" customHeight="1" x14ac:dyDescent="0.25"/>
    <row r="159" ht="20.05" customHeight="1" x14ac:dyDescent="0.25"/>
    <row r="160" ht="20.05" customHeight="1" x14ac:dyDescent="0.25"/>
    <row r="161" ht="20.05" customHeight="1" x14ac:dyDescent="0.25"/>
    <row r="162" ht="20.05" customHeight="1" x14ac:dyDescent="0.25"/>
    <row r="163" ht="20.05" customHeight="1" x14ac:dyDescent="0.25"/>
    <row r="164" ht="20.05" customHeight="1" x14ac:dyDescent="0.25"/>
    <row r="165" ht="20.05" customHeight="1" x14ac:dyDescent="0.25"/>
    <row r="166" ht="20.05" customHeight="1" x14ac:dyDescent="0.25"/>
    <row r="167" ht="20.05" customHeight="1" x14ac:dyDescent="0.25"/>
    <row r="168" ht="20.05" customHeight="1" x14ac:dyDescent="0.25"/>
    <row r="169" ht="20.05" customHeight="1" x14ac:dyDescent="0.25"/>
    <row r="170" ht="20.05" customHeight="1" x14ac:dyDescent="0.25"/>
    <row r="171" ht="20.05" customHeight="1" x14ac:dyDescent="0.25"/>
    <row r="172" ht="20.05" customHeight="1" x14ac:dyDescent="0.25"/>
    <row r="173" ht="20.05" customHeight="1" x14ac:dyDescent="0.25"/>
    <row r="174" ht="20.05" customHeight="1" x14ac:dyDescent="0.25"/>
    <row r="175" ht="20.05" customHeight="1" x14ac:dyDescent="0.25"/>
    <row r="176" ht="20.05" customHeight="1" x14ac:dyDescent="0.25"/>
    <row r="177" ht="20.05" customHeight="1" x14ac:dyDescent="0.25"/>
    <row r="178" ht="20.05" customHeight="1" x14ac:dyDescent="0.25"/>
    <row r="179" ht="20.05" customHeight="1" x14ac:dyDescent="0.25"/>
    <row r="180" ht="20.05" customHeight="1" x14ac:dyDescent="0.25"/>
    <row r="181" ht="20.05" customHeight="1" x14ac:dyDescent="0.25"/>
    <row r="182" ht="20.05" customHeight="1" x14ac:dyDescent="0.25"/>
    <row r="183" ht="20.05" customHeight="1" x14ac:dyDescent="0.25"/>
    <row r="184" ht="20.05" customHeight="1" x14ac:dyDescent="0.25"/>
    <row r="185" ht="20.05" customHeight="1" x14ac:dyDescent="0.25"/>
    <row r="186" ht="20.05" customHeight="1" x14ac:dyDescent="0.25"/>
    <row r="187" ht="20.05" customHeight="1" x14ac:dyDescent="0.25"/>
    <row r="188" ht="20.05" customHeight="1" x14ac:dyDescent="0.25"/>
    <row r="189" ht="20.05" customHeight="1" x14ac:dyDescent="0.25"/>
    <row r="190" ht="20.05" customHeight="1" x14ac:dyDescent="0.25"/>
    <row r="191" ht="20.05" customHeight="1" x14ac:dyDescent="0.25"/>
    <row r="192" ht="20.05" customHeight="1" x14ac:dyDescent="0.25"/>
    <row r="193" ht="20.05" customHeight="1" x14ac:dyDescent="0.25"/>
    <row r="194" ht="20.05" customHeight="1" x14ac:dyDescent="0.25"/>
    <row r="195" ht="20.05" customHeight="1" x14ac:dyDescent="0.25"/>
    <row r="196" ht="20.05" customHeight="1" x14ac:dyDescent="0.25"/>
    <row r="197" ht="20.05" customHeight="1" x14ac:dyDescent="0.25"/>
    <row r="198" ht="20.05" customHeight="1" x14ac:dyDescent="0.25"/>
    <row r="199" ht="20.05" customHeight="1" x14ac:dyDescent="0.25"/>
    <row r="200" ht="20.05" customHeight="1" x14ac:dyDescent="0.25"/>
    <row r="201" ht="20.05" customHeight="1" x14ac:dyDescent="0.25"/>
    <row r="202" ht="20.05" customHeight="1" x14ac:dyDescent="0.25"/>
    <row r="203" ht="20.05" customHeight="1" x14ac:dyDescent="0.25"/>
    <row r="204" ht="20.05" customHeight="1" x14ac:dyDescent="0.25"/>
    <row r="205" ht="20.05" customHeight="1" x14ac:dyDescent="0.25"/>
    <row r="206" ht="20.05" customHeight="1" x14ac:dyDescent="0.25"/>
    <row r="207" ht="20.05" customHeight="1" x14ac:dyDescent="0.25"/>
    <row r="208" ht="20.05" customHeight="1" x14ac:dyDescent="0.25"/>
    <row r="209" ht="20.05" customHeight="1" x14ac:dyDescent="0.25"/>
    <row r="210" ht="20.05" customHeight="1" x14ac:dyDescent="0.25"/>
    <row r="211" ht="20.05" customHeight="1" x14ac:dyDescent="0.25"/>
    <row r="212" ht="20.05" customHeight="1" x14ac:dyDescent="0.25"/>
    <row r="213" ht="20.05" customHeight="1" x14ac:dyDescent="0.25"/>
    <row r="214" ht="20.05" customHeight="1" x14ac:dyDescent="0.25"/>
    <row r="215" ht="20.05" customHeight="1" x14ac:dyDescent="0.25"/>
    <row r="216" ht="20.05" customHeight="1" x14ac:dyDescent="0.25"/>
    <row r="217" ht="20.05" customHeight="1" x14ac:dyDescent="0.25"/>
    <row r="218" ht="20.05" customHeight="1" x14ac:dyDescent="0.25"/>
    <row r="219" ht="20.05" customHeight="1" x14ac:dyDescent="0.25"/>
    <row r="220" ht="20.05" customHeight="1" x14ac:dyDescent="0.25"/>
    <row r="221" ht="20.05" customHeight="1" x14ac:dyDescent="0.25"/>
    <row r="222" ht="20.05" customHeight="1" x14ac:dyDescent="0.25"/>
    <row r="223" ht="20.05" customHeight="1" x14ac:dyDescent="0.25"/>
    <row r="224" ht="20.05" customHeight="1" x14ac:dyDescent="0.25"/>
    <row r="225" ht="20.05" customHeight="1" x14ac:dyDescent="0.25"/>
    <row r="226" ht="20.05" customHeight="1" x14ac:dyDescent="0.25"/>
    <row r="227" ht="20.05" customHeight="1" x14ac:dyDescent="0.25"/>
    <row r="228" ht="20.05" customHeight="1" x14ac:dyDescent="0.25"/>
    <row r="229" ht="20.05" customHeight="1" x14ac:dyDescent="0.25"/>
    <row r="230" ht="20.05" customHeight="1" x14ac:dyDescent="0.25"/>
    <row r="231" ht="20.05" customHeight="1" x14ac:dyDescent="0.25"/>
    <row r="232" ht="20.05" customHeight="1" x14ac:dyDescent="0.25"/>
    <row r="233" ht="20.05" customHeight="1" x14ac:dyDescent="0.25"/>
    <row r="234" ht="20.05" customHeight="1" x14ac:dyDescent="0.25"/>
    <row r="235" ht="20.05" customHeight="1" x14ac:dyDescent="0.25"/>
    <row r="236" ht="20.05" customHeight="1" x14ac:dyDescent="0.25"/>
    <row r="237" ht="20.05" customHeight="1" x14ac:dyDescent="0.25"/>
    <row r="238" ht="20.05" customHeight="1" x14ac:dyDescent="0.25"/>
    <row r="239" ht="20.05" customHeight="1" x14ac:dyDescent="0.25"/>
    <row r="240" ht="20.05" customHeight="1" x14ac:dyDescent="0.25"/>
    <row r="241" ht="20.05" customHeight="1" x14ac:dyDescent="0.25"/>
    <row r="242" ht="20.05" customHeight="1" x14ac:dyDescent="0.25"/>
    <row r="243" ht="20.05" customHeight="1" x14ac:dyDescent="0.25"/>
    <row r="244" ht="20.05" customHeight="1" x14ac:dyDescent="0.25"/>
    <row r="245" ht="20.05" customHeight="1" x14ac:dyDescent="0.25"/>
    <row r="246" ht="20.05" customHeight="1" x14ac:dyDescent="0.25"/>
    <row r="247" ht="20.05" customHeight="1" x14ac:dyDescent="0.25"/>
    <row r="248" ht="20.05" customHeight="1" x14ac:dyDescent="0.25"/>
    <row r="249" ht="20.05" customHeight="1" x14ac:dyDescent="0.25"/>
    <row r="250" ht="20.05" customHeight="1" x14ac:dyDescent="0.25"/>
    <row r="251" ht="20.05" customHeight="1" x14ac:dyDescent="0.25"/>
    <row r="252" ht="20.05" customHeight="1" x14ac:dyDescent="0.25"/>
    <row r="253" ht="20.05" customHeight="1" x14ac:dyDescent="0.25"/>
    <row r="254" ht="20.05" customHeight="1" x14ac:dyDescent="0.25"/>
    <row r="255" ht="20.05" customHeight="1" x14ac:dyDescent="0.25"/>
    <row r="256" ht="20.05" customHeight="1" x14ac:dyDescent="0.25"/>
    <row r="257" ht="20.05" customHeight="1" x14ac:dyDescent="0.25"/>
    <row r="258" ht="20.05" customHeight="1" x14ac:dyDescent="0.25"/>
    <row r="259" ht="20.05" customHeight="1" x14ac:dyDescent="0.25"/>
    <row r="260" ht="20.05" customHeight="1" x14ac:dyDescent="0.25"/>
    <row r="261" ht="20.05" customHeight="1" x14ac:dyDescent="0.25"/>
    <row r="262" ht="20.05" customHeight="1" x14ac:dyDescent="0.25"/>
    <row r="263" ht="20.05" customHeight="1" x14ac:dyDescent="0.25"/>
    <row r="264" ht="20.05" customHeight="1" x14ac:dyDescent="0.25"/>
    <row r="265" ht="20.05" customHeight="1" x14ac:dyDescent="0.25"/>
    <row r="266" ht="20.05" customHeight="1" x14ac:dyDescent="0.25"/>
    <row r="267" ht="20.05" customHeight="1" x14ac:dyDescent="0.25"/>
    <row r="268" ht="20.05" customHeight="1" x14ac:dyDescent="0.25"/>
    <row r="269" ht="20.05" customHeight="1" x14ac:dyDescent="0.25"/>
    <row r="270" ht="20.05" customHeight="1" x14ac:dyDescent="0.25"/>
    <row r="271" ht="20.05" customHeight="1" x14ac:dyDescent="0.25"/>
    <row r="272" ht="20.05" customHeight="1" x14ac:dyDescent="0.25"/>
    <row r="273" ht="20.05" customHeight="1" x14ac:dyDescent="0.25"/>
    <row r="274" ht="20.05" customHeight="1" x14ac:dyDescent="0.25"/>
    <row r="275" ht="20.05" customHeight="1" x14ac:dyDescent="0.25"/>
    <row r="276" ht="20.05" customHeight="1" x14ac:dyDescent="0.25"/>
    <row r="277" ht="20.05" customHeight="1" x14ac:dyDescent="0.25"/>
    <row r="278" ht="20.05" customHeight="1" x14ac:dyDescent="0.25"/>
    <row r="279" ht="20.05" customHeight="1" x14ac:dyDescent="0.25"/>
    <row r="280" ht="20.05" customHeight="1" x14ac:dyDescent="0.25"/>
    <row r="281" ht="20.05" customHeight="1" x14ac:dyDescent="0.25"/>
    <row r="282" ht="20.05" customHeight="1" x14ac:dyDescent="0.25"/>
    <row r="283" ht="20.05" customHeight="1" x14ac:dyDescent="0.25"/>
    <row r="284" ht="20.05" customHeight="1" x14ac:dyDescent="0.25"/>
    <row r="285" ht="20.05" customHeight="1" x14ac:dyDescent="0.25"/>
    <row r="286" ht="20.05" customHeight="1" x14ac:dyDescent="0.25"/>
    <row r="287" ht="20.05" customHeight="1" x14ac:dyDescent="0.25"/>
    <row r="288" ht="20.05" customHeight="1" x14ac:dyDescent="0.25"/>
    <row r="289" ht="20.05" customHeight="1" x14ac:dyDescent="0.25"/>
    <row r="290" ht="20.05" customHeight="1" x14ac:dyDescent="0.25"/>
    <row r="291" ht="20.05" customHeight="1" x14ac:dyDescent="0.25"/>
    <row r="292" ht="20.05" customHeight="1" x14ac:dyDescent="0.25"/>
    <row r="293" ht="20.05" customHeight="1" x14ac:dyDescent="0.25"/>
    <row r="294" ht="20.05" customHeight="1" x14ac:dyDescent="0.25"/>
    <row r="295" ht="20.05" customHeight="1" x14ac:dyDescent="0.25"/>
    <row r="296" ht="20.05" customHeight="1" x14ac:dyDescent="0.25"/>
    <row r="297" ht="20.05" customHeight="1" x14ac:dyDescent="0.25"/>
    <row r="298" ht="20.05" customHeight="1" x14ac:dyDescent="0.25"/>
    <row r="299" ht="20.05" customHeight="1" x14ac:dyDescent="0.25"/>
    <row r="300" ht="20.05" customHeight="1" x14ac:dyDescent="0.25"/>
  </sheetData>
  <sortState xmlns:xlrd2="http://schemas.microsoft.com/office/spreadsheetml/2017/richdata2" ref="B6:T30">
    <sortCondition ref="C6:C30"/>
  </sortState>
  <mergeCells count="3">
    <mergeCell ref="C4:T4"/>
    <mergeCell ref="C1:T1"/>
    <mergeCell ref="C2:T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Narrow,Regular"&amp;12- 27 -</oddFooter>
  </headerFooter>
  <colBreaks count="1" manualBreakCount="1">
    <brk id="2" min="2" max="836"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4">
    <tabColor rgb="FFE2FBFE"/>
    <pageSetUpPr autoPageBreaks="0"/>
  </sheetPr>
  <dimension ref="A1:V35"/>
  <sheetViews>
    <sheetView showGridLines="0" showZeros="0" topLeftCell="C1" zoomScale="82" zoomScaleNormal="82" workbookViewId="0">
      <selection sqref="A1:B1"/>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6"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191</v>
      </c>
      <c r="B4" s="604"/>
      <c r="C4" s="771" t="str">
        <f>CONCATENATE(" ",UPPER(VLOOKUP(A4,DIVISIONS,2))," SCHOOL DIVISION")</f>
        <v xml:space="preserve"> SOUTHWEST HORIZON SCHOOL DIVISION</v>
      </c>
      <c r="D4" s="772"/>
      <c r="E4" s="772"/>
      <c r="F4" s="772"/>
      <c r="G4" s="772"/>
      <c r="H4" s="772"/>
      <c r="I4" s="772"/>
      <c r="J4" s="772"/>
      <c r="K4" s="772"/>
      <c r="L4" s="772"/>
      <c r="M4" s="772"/>
      <c r="N4" s="772"/>
      <c r="O4" s="772"/>
      <c r="P4" s="772"/>
      <c r="Q4" s="772"/>
      <c r="R4" s="772"/>
      <c r="S4" s="772"/>
      <c r="T4" s="773"/>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20.05" customHeight="1" x14ac:dyDescent="0.25">
      <c r="A6" s="594">
        <v>191</v>
      </c>
      <c r="B6" s="598">
        <v>1594</v>
      </c>
      <c r="C6" s="84" t="str">
        <f t="shared" ref="C6:C17" si="0">VLOOKUP(B6,Schools,2)</f>
        <v xml:space="preserve"> Deloraine School</v>
      </c>
      <c r="D6" s="600" t="str">
        <f t="shared" ref="D6:D17" si="1">IF(VLOOKUP($B6,TYPE,3)=5,CONCATENATE(VLOOKUP($B6,PublicAdd,6)," ¹"),VLOOKUP($B6,PublicAdd,6))</f>
        <v>Deloraine</v>
      </c>
      <c r="E6" s="587">
        <f t="shared" ref="E6:E17" si="2">IF($B6="","",VLOOKUP($B6,Schools,22))</f>
        <v>0</v>
      </c>
      <c r="F6" s="587">
        <f t="shared" ref="F6:F17" si="3">IF($B6="","",VLOOKUP($B6,Schools,5))</f>
        <v>0</v>
      </c>
      <c r="G6" s="587">
        <f t="shared" ref="G6:G17" si="4">IF($B6="","",VLOOKUP($B6,Schools,6))</f>
        <v>17</v>
      </c>
      <c r="H6" s="587">
        <f t="shared" ref="H6:H17" si="5">IF($B6="","",VLOOKUP($B6,Schools,7))</f>
        <v>16</v>
      </c>
      <c r="I6" s="587">
        <f t="shared" ref="I6:I17" si="6">IF($B6="","",VLOOKUP($B6,Schools,8))</f>
        <v>16</v>
      </c>
      <c r="J6" s="587">
        <f t="shared" ref="J6:J17" si="7">IF($B6="","",VLOOKUP($B6,Schools,9))</f>
        <v>15</v>
      </c>
      <c r="K6" s="587">
        <f t="shared" ref="K6:K17" si="8">IF($B6="","",VLOOKUP($B6,Schools,10))</f>
        <v>12</v>
      </c>
      <c r="L6" s="587">
        <f t="shared" ref="L6:L17" si="9">IF($B6="","",VLOOKUP($B6,Schools,11))</f>
        <v>15</v>
      </c>
      <c r="M6" s="587">
        <f t="shared" ref="M6:M17" si="10">IF($B6="","",VLOOKUP($B6,Schools,12))</f>
        <v>20</v>
      </c>
      <c r="N6" s="587">
        <f t="shared" ref="N6:N17" si="11">IF($B6="","",VLOOKUP($B6,Schools,13))</f>
        <v>9</v>
      </c>
      <c r="O6" s="587">
        <f t="shared" ref="O6:O17" si="12">IF($B6="","",VLOOKUP($B6,Schools,14))</f>
        <v>19</v>
      </c>
      <c r="P6" s="587">
        <f t="shared" ref="P6:P17" si="13">IF($B6="","",VLOOKUP($B6,Schools,15))</f>
        <v>17</v>
      </c>
      <c r="Q6" s="587">
        <f t="shared" ref="Q6:Q17" si="14">IF($B6="","",VLOOKUP($B6,Schools,16))</f>
        <v>21</v>
      </c>
      <c r="R6" s="587">
        <f t="shared" ref="R6:R17" si="15">IF($B6="","",VLOOKUP($B6,Schools,17))</f>
        <v>13</v>
      </c>
      <c r="S6" s="587">
        <f t="shared" ref="S6:S17" si="16">IF($B6="","",VLOOKUP($B6,Schools,18))</f>
        <v>12</v>
      </c>
      <c r="T6" s="97">
        <f t="shared" ref="T6:T17" si="17">SUM(E6:S6)</f>
        <v>202</v>
      </c>
      <c r="U6" s="575"/>
      <c r="V6" s="575"/>
    </row>
    <row r="7" spans="1:22" ht="20.05" customHeight="1" x14ac:dyDescent="0.25">
      <c r="A7" s="594">
        <v>191</v>
      </c>
      <c r="B7" s="598">
        <v>2049</v>
      </c>
      <c r="C7" s="84" t="str">
        <f t="shared" si="0"/>
        <v xml:space="preserve"> Green Acres Colony School</v>
      </c>
      <c r="D7" s="600" t="str">
        <f t="shared" si="1"/>
        <v>Wawanesa ¹</v>
      </c>
      <c r="E7" s="587">
        <f t="shared" si="2"/>
        <v>0</v>
      </c>
      <c r="F7" s="587">
        <f t="shared" si="3"/>
        <v>0</v>
      </c>
      <c r="G7" s="587">
        <f t="shared" si="4"/>
        <v>3</v>
      </c>
      <c r="H7" s="587">
        <f t="shared" si="5"/>
        <v>3</v>
      </c>
      <c r="I7" s="587">
        <f t="shared" si="6"/>
        <v>3</v>
      </c>
      <c r="J7" s="587">
        <f t="shared" si="7"/>
        <v>1</v>
      </c>
      <c r="K7" s="587">
        <f t="shared" si="8"/>
        <v>3</v>
      </c>
      <c r="L7" s="587">
        <f t="shared" si="9"/>
        <v>1</v>
      </c>
      <c r="M7" s="587">
        <f t="shared" si="10"/>
        <v>3</v>
      </c>
      <c r="N7" s="587">
        <f t="shared" si="11"/>
        <v>1</v>
      </c>
      <c r="O7" s="587">
        <f t="shared" si="12"/>
        <v>3</v>
      </c>
      <c r="P7" s="587">
        <f t="shared" si="13"/>
        <v>0</v>
      </c>
      <c r="Q7" s="587">
        <f t="shared" si="14"/>
        <v>0</v>
      </c>
      <c r="R7" s="587">
        <f t="shared" si="15"/>
        <v>0</v>
      </c>
      <c r="S7" s="587">
        <f t="shared" si="16"/>
        <v>0</v>
      </c>
      <c r="T7" s="97">
        <f t="shared" si="17"/>
        <v>21</v>
      </c>
      <c r="U7" s="575"/>
      <c r="V7" s="575"/>
    </row>
    <row r="8" spans="1:22" ht="20.05" customHeight="1" x14ac:dyDescent="0.25">
      <c r="A8" s="594">
        <v>191</v>
      </c>
      <c r="B8" s="598">
        <v>1153</v>
      </c>
      <c r="C8" s="84" t="str">
        <f t="shared" si="0"/>
        <v xml:space="preserve"> Hartney School</v>
      </c>
      <c r="D8" s="600" t="str">
        <f t="shared" si="1"/>
        <v>Hartney</v>
      </c>
      <c r="E8" s="587">
        <f t="shared" si="2"/>
        <v>0</v>
      </c>
      <c r="F8" s="587">
        <f t="shared" si="3"/>
        <v>0</v>
      </c>
      <c r="G8" s="587">
        <f t="shared" si="4"/>
        <v>8</v>
      </c>
      <c r="H8" s="587">
        <f t="shared" si="5"/>
        <v>14</v>
      </c>
      <c r="I8" s="587">
        <f t="shared" si="6"/>
        <v>20</v>
      </c>
      <c r="J8" s="587">
        <f t="shared" si="7"/>
        <v>16</v>
      </c>
      <c r="K8" s="587">
        <f t="shared" si="8"/>
        <v>19</v>
      </c>
      <c r="L8" s="587">
        <f t="shared" si="9"/>
        <v>13</v>
      </c>
      <c r="M8" s="587">
        <f t="shared" si="10"/>
        <v>19</v>
      </c>
      <c r="N8" s="587">
        <f t="shared" si="11"/>
        <v>10</v>
      </c>
      <c r="O8" s="587">
        <f t="shared" si="12"/>
        <v>15</v>
      </c>
      <c r="P8" s="587">
        <f t="shared" si="13"/>
        <v>12</v>
      </c>
      <c r="Q8" s="587">
        <f t="shared" si="14"/>
        <v>13</v>
      </c>
      <c r="R8" s="587">
        <f t="shared" si="15"/>
        <v>12</v>
      </c>
      <c r="S8" s="587">
        <f t="shared" si="16"/>
        <v>14</v>
      </c>
      <c r="T8" s="97">
        <f t="shared" si="17"/>
        <v>185</v>
      </c>
      <c r="U8" s="575"/>
      <c r="V8" s="575"/>
    </row>
    <row r="9" spans="1:22" ht="20.05" customHeight="1" x14ac:dyDescent="0.25">
      <c r="A9" s="594">
        <v>191</v>
      </c>
      <c r="B9" s="598">
        <v>1372</v>
      </c>
      <c r="C9" s="84" t="str">
        <f t="shared" si="0"/>
        <v xml:space="preserve"> Maple Grove Colony School</v>
      </c>
      <c r="D9" s="600" t="str">
        <f t="shared" si="1"/>
        <v>Lauder ¹</v>
      </c>
      <c r="E9" s="587">
        <f t="shared" si="2"/>
        <v>0</v>
      </c>
      <c r="F9" s="587">
        <f t="shared" si="3"/>
        <v>0</v>
      </c>
      <c r="G9" s="587">
        <f t="shared" si="4"/>
        <v>2</v>
      </c>
      <c r="H9" s="587">
        <f t="shared" si="5"/>
        <v>4</v>
      </c>
      <c r="I9" s="587">
        <f t="shared" si="6"/>
        <v>1</v>
      </c>
      <c r="J9" s="587">
        <f t="shared" si="7"/>
        <v>0</v>
      </c>
      <c r="K9" s="587">
        <f t="shared" si="8"/>
        <v>2</v>
      </c>
      <c r="L9" s="587">
        <f t="shared" si="9"/>
        <v>1</v>
      </c>
      <c r="M9" s="587">
        <f t="shared" si="10"/>
        <v>6</v>
      </c>
      <c r="N9" s="587">
        <f t="shared" si="11"/>
        <v>1</v>
      </c>
      <c r="O9" s="587">
        <f t="shared" si="12"/>
        <v>8</v>
      </c>
      <c r="P9" s="587">
        <f t="shared" si="13"/>
        <v>0</v>
      </c>
      <c r="Q9" s="587">
        <f t="shared" si="14"/>
        <v>0</v>
      </c>
      <c r="R9" s="587">
        <f t="shared" si="15"/>
        <v>0</v>
      </c>
      <c r="S9" s="587">
        <f t="shared" si="16"/>
        <v>0</v>
      </c>
      <c r="T9" s="97">
        <f t="shared" si="17"/>
        <v>25</v>
      </c>
      <c r="U9" s="575"/>
      <c r="V9" s="575"/>
    </row>
    <row r="10" spans="1:22" ht="20.05" customHeight="1" x14ac:dyDescent="0.25">
      <c r="A10" s="594">
        <v>191</v>
      </c>
      <c r="B10" s="598">
        <v>1385</v>
      </c>
      <c r="C10" s="84" t="str">
        <f t="shared" si="0"/>
        <v xml:space="preserve"> Melita School</v>
      </c>
      <c r="D10" s="600" t="str">
        <f t="shared" si="1"/>
        <v>Melita</v>
      </c>
      <c r="E10" s="587">
        <f t="shared" si="2"/>
        <v>0</v>
      </c>
      <c r="F10" s="587">
        <f t="shared" si="3"/>
        <v>0</v>
      </c>
      <c r="G10" s="587">
        <f t="shared" si="4"/>
        <v>19</v>
      </c>
      <c r="H10" s="587">
        <f t="shared" si="5"/>
        <v>12</v>
      </c>
      <c r="I10" s="587">
        <f t="shared" si="6"/>
        <v>13</v>
      </c>
      <c r="J10" s="587">
        <f t="shared" si="7"/>
        <v>8</v>
      </c>
      <c r="K10" s="587">
        <f t="shared" si="8"/>
        <v>18</v>
      </c>
      <c r="L10" s="587">
        <f t="shared" si="9"/>
        <v>12</v>
      </c>
      <c r="M10" s="587">
        <f t="shared" si="10"/>
        <v>16</v>
      </c>
      <c r="N10" s="587">
        <f t="shared" si="11"/>
        <v>13</v>
      </c>
      <c r="O10" s="587">
        <f t="shared" si="12"/>
        <v>19</v>
      </c>
      <c r="P10" s="587">
        <f t="shared" si="13"/>
        <v>14</v>
      </c>
      <c r="Q10" s="587">
        <f t="shared" si="14"/>
        <v>16</v>
      </c>
      <c r="R10" s="587">
        <f t="shared" si="15"/>
        <v>15</v>
      </c>
      <c r="S10" s="587">
        <f t="shared" si="16"/>
        <v>8</v>
      </c>
      <c r="T10" s="97">
        <f t="shared" si="17"/>
        <v>183</v>
      </c>
      <c r="U10" s="575"/>
      <c r="V10" s="575"/>
    </row>
    <row r="11" spans="1:22" ht="20.05" customHeight="1" x14ac:dyDescent="0.25">
      <c r="A11" s="594">
        <v>191</v>
      </c>
      <c r="B11" s="598">
        <v>1186</v>
      </c>
      <c r="C11" s="84" t="str">
        <f t="shared" si="0"/>
        <v xml:space="preserve"> Nature Valley Colony School</v>
      </c>
      <c r="D11" s="600" t="str">
        <f t="shared" si="1"/>
        <v>Wawanesa ¹</v>
      </c>
      <c r="E11" s="587">
        <f t="shared" si="2"/>
        <v>0</v>
      </c>
      <c r="F11" s="587">
        <f t="shared" si="3"/>
        <v>0</v>
      </c>
      <c r="G11" s="587">
        <f t="shared" si="4"/>
        <v>5</v>
      </c>
      <c r="H11" s="587">
        <f t="shared" si="5"/>
        <v>1</v>
      </c>
      <c r="I11" s="587">
        <f t="shared" si="6"/>
        <v>0</v>
      </c>
      <c r="J11" s="587">
        <f t="shared" si="7"/>
        <v>6</v>
      </c>
      <c r="K11" s="587">
        <f t="shared" si="8"/>
        <v>4</v>
      </c>
      <c r="L11" s="587">
        <f t="shared" si="9"/>
        <v>5</v>
      </c>
      <c r="M11" s="587">
        <f t="shared" si="10"/>
        <v>5</v>
      </c>
      <c r="N11" s="587">
        <f t="shared" si="11"/>
        <v>3</v>
      </c>
      <c r="O11" s="587">
        <f t="shared" si="12"/>
        <v>4</v>
      </c>
      <c r="P11" s="587">
        <f t="shared" si="13"/>
        <v>2</v>
      </c>
      <c r="Q11" s="587">
        <f t="shared" si="14"/>
        <v>3</v>
      </c>
      <c r="R11" s="587">
        <f t="shared" si="15"/>
        <v>0</v>
      </c>
      <c r="S11" s="587">
        <f t="shared" si="16"/>
        <v>0</v>
      </c>
      <c r="T11" s="97">
        <f t="shared" si="17"/>
        <v>38</v>
      </c>
      <c r="U11" s="575"/>
      <c r="V11" s="575"/>
    </row>
    <row r="12" spans="1:22" ht="20.05" customHeight="1" x14ac:dyDescent="0.25">
      <c r="A12" s="594">
        <v>191</v>
      </c>
      <c r="B12" s="598">
        <v>1772</v>
      </c>
      <c r="C12" s="84" t="str">
        <f t="shared" si="0"/>
        <v xml:space="preserve"> Newdale Colony School</v>
      </c>
      <c r="D12" s="600" t="str">
        <f t="shared" si="1"/>
        <v>Souris ¹</v>
      </c>
      <c r="E12" s="587">
        <f t="shared" si="2"/>
        <v>0</v>
      </c>
      <c r="F12" s="587">
        <f t="shared" si="3"/>
        <v>0</v>
      </c>
      <c r="G12" s="587">
        <f t="shared" si="4"/>
        <v>4</v>
      </c>
      <c r="H12" s="587">
        <f t="shared" si="5"/>
        <v>3</v>
      </c>
      <c r="I12" s="587">
        <f t="shared" si="6"/>
        <v>1</v>
      </c>
      <c r="J12" s="587">
        <f t="shared" si="7"/>
        <v>1</v>
      </c>
      <c r="K12" s="587">
        <f t="shared" si="8"/>
        <v>2</v>
      </c>
      <c r="L12" s="587">
        <f t="shared" si="9"/>
        <v>2</v>
      </c>
      <c r="M12" s="587">
        <f t="shared" si="10"/>
        <v>2</v>
      </c>
      <c r="N12" s="587">
        <f t="shared" si="11"/>
        <v>1</v>
      </c>
      <c r="O12" s="587">
        <f t="shared" si="12"/>
        <v>1</v>
      </c>
      <c r="P12" s="587">
        <f t="shared" si="13"/>
        <v>6</v>
      </c>
      <c r="Q12" s="587">
        <f t="shared" si="14"/>
        <v>0</v>
      </c>
      <c r="R12" s="587">
        <f t="shared" si="15"/>
        <v>5</v>
      </c>
      <c r="S12" s="587">
        <f t="shared" si="16"/>
        <v>3</v>
      </c>
      <c r="T12" s="97">
        <f t="shared" si="17"/>
        <v>31</v>
      </c>
      <c r="U12" s="575"/>
      <c r="V12" s="575"/>
    </row>
    <row r="13" spans="1:22" ht="20.05" customHeight="1" x14ac:dyDescent="0.25">
      <c r="A13" s="594">
        <v>191</v>
      </c>
      <c r="B13" s="598">
        <v>2314</v>
      </c>
      <c r="C13" s="84" t="str">
        <f t="shared" ref="C13" si="18">VLOOKUP(B13,Schools,2)</f>
        <v xml:space="preserve"> Oakland School</v>
      </c>
      <c r="D13" s="600" t="str">
        <f t="shared" si="1"/>
        <v>Carroll ¹</v>
      </c>
      <c r="E13" s="587">
        <f t="shared" si="2"/>
        <v>0</v>
      </c>
      <c r="F13" s="587">
        <f t="shared" si="3"/>
        <v>0</v>
      </c>
      <c r="G13" s="587">
        <f t="shared" si="4"/>
        <v>2</v>
      </c>
      <c r="H13" s="587">
        <f t="shared" si="5"/>
        <v>0</v>
      </c>
      <c r="I13" s="587">
        <f t="shared" si="6"/>
        <v>2</v>
      </c>
      <c r="J13" s="587">
        <f t="shared" si="7"/>
        <v>1</v>
      </c>
      <c r="K13" s="587">
        <f t="shared" si="8"/>
        <v>1</v>
      </c>
      <c r="L13" s="587">
        <f t="shared" si="9"/>
        <v>0</v>
      </c>
      <c r="M13" s="587">
        <f t="shared" si="10"/>
        <v>1</v>
      </c>
      <c r="N13" s="587">
        <f t="shared" si="11"/>
        <v>0</v>
      </c>
      <c r="O13" s="587">
        <f t="shared" si="12"/>
        <v>2</v>
      </c>
      <c r="P13" s="587">
        <f t="shared" si="13"/>
        <v>0</v>
      </c>
      <c r="Q13" s="587">
        <f t="shared" si="14"/>
        <v>2</v>
      </c>
      <c r="R13" s="587">
        <f t="shared" si="15"/>
        <v>0</v>
      </c>
      <c r="S13" s="587">
        <f t="shared" si="16"/>
        <v>0</v>
      </c>
      <c r="T13" s="97">
        <f t="shared" ref="T13" si="19">SUM(E13:S13)</f>
        <v>11</v>
      </c>
      <c r="U13" s="575"/>
      <c r="V13" s="575"/>
    </row>
    <row r="14" spans="1:22" ht="20.05" customHeight="1" x14ac:dyDescent="0.25">
      <c r="A14" s="594">
        <v>191</v>
      </c>
      <c r="B14" s="598">
        <v>1615</v>
      </c>
      <c r="C14" s="84" t="str">
        <f t="shared" si="0"/>
        <v xml:space="preserve"> Pierson School</v>
      </c>
      <c r="D14" s="600" t="str">
        <f t="shared" si="1"/>
        <v>Pierson</v>
      </c>
      <c r="E14" s="587">
        <f t="shared" si="2"/>
        <v>0</v>
      </c>
      <c r="F14" s="587">
        <f t="shared" si="3"/>
        <v>0</v>
      </c>
      <c r="G14" s="587">
        <f t="shared" si="4"/>
        <v>10</v>
      </c>
      <c r="H14" s="587">
        <f t="shared" si="5"/>
        <v>5</v>
      </c>
      <c r="I14" s="587">
        <f t="shared" si="6"/>
        <v>5</v>
      </c>
      <c r="J14" s="587">
        <f t="shared" si="7"/>
        <v>4</v>
      </c>
      <c r="K14" s="587">
        <f t="shared" si="8"/>
        <v>9</v>
      </c>
      <c r="L14" s="587">
        <f t="shared" si="9"/>
        <v>9</v>
      </c>
      <c r="M14" s="587">
        <f t="shared" si="10"/>
        <v>9</v>
      </c>
      <c r="N14" s="587">
        <f t="shared" si="11"/>
        <v>5</v>
      </c>
      <c r="O14" s="587">
        <f t="shared" si="12"/>
        <v>4</v>
      </c>
      <c r="P14" s="587">
        <f t="shared" si="13"/>
        <v>8</v>
      </c>
      <c r="Q14" s="587">
        <f t="shared" si="14"/>
        <v>7</v>
      </c>
      <c r="R14" s="587">
        <f t="shared" si="15"/>
        <v>7</v>
      </c>
      <c r="S14" s="587">
        <f t="shared" si="16"/>
        <v>2</v>
      </c>
      <c r="T14" s="97">
        <f t="shared" si="17"/>
        <v>84</v>
      </c>
      <c r="U14" s="575"/>
      <c r="V14" s="575"/>
    </row>
    <row r="15" spans="1:22" ht="20.05" customHeight="1" x14ac:dyDescent="0.25">
      <c r="A15" s="594">
        <v>191</v>
      </c>
      <c r="B15" s="598">
        <v>1250</v>
      </c>
      <c r="C15" s="84" t="str">
        <f t="shared" si="0"/>
        <v xml:space="preserve"> Souris School</v>
      </c>
      <c r="D15" s="600" t="str">
        <f t="shared" si="1"/>
        <v>Souris</v>
      </c>
      <c r="E15" s="587">
        <f t="shared" si="2"/>
        <v>0</v>
      </c>
      <c r="F15" s="587">
        <f t="shared" si="3"/>
        <v>0</v>
      </c>
      <c r="G15" s="587">
        <f t="shared" si="4"/>
        <v>29</v>
      </c>
      <c r="H15" s="587">
        <f t="shared" si="5"/>
        <v>25</v>
      </c>
      <c r="I15" s="587">
        <f t="shared" si="6"/>
        <v>33</v>
      </c>
      <c r="J15" s="587">
        <f t="shared" si="7"/>
        <v>29</v>
      </c>
      <c r="K15" s="587">
        <f t="shared" si="8"/>
        <v>44</v>
      </c>
      <c r="L15" s="587">
        <f t="shared" si="9"/>
        <v>30</v>
      </c>
      <c r="M15" s="587">
        <f t="shared" si="10"/>
        <v>39</v>
      </c>
      <c r="N15" s="587">
        <f t="shared" si="11"/>
        <v>37</v>
      </c>
      <c r="O15" s="587">
        <f t="shared" si="12"/>
        <v>28</v>
      </c>
      <c r="P15" s="587">
        <f t="shared" si="13"/>
        <v>25</v>
      </c>
      <c r="Q15" s="587">
        <f t="shared" si="14"/>
        <v>26</v>
      </c>
      <c r="R15" s="587">
        <f t="shared" si="15"/>
        <v>27</v>
      </c>
      <c r="S15" s="587">
        <f t="shared" si="16"/>
        <v>31</v>
      </c>
      <c r="T15" s="97">
        <f t="shared" si="17"/>
        <v>403</v>
      </c>
      <c r="U15" s="575"/>
      <c r="V15" s="575"/>
    </row>
    <row r="16" spans="1:22" ht="20.05" customHeight="1" x14ac:dyDescent="0.25">
      <c r="A16" s="594">
        <v>191</v>
      </c>
      <c r="B16" s="598">
        <v>1458</v>
      </c>
      <c r="C16" s="84" t="str">
        <f t="shared" si="0"/>
        <v xml:space="preserve"> Waskada School</v>
      </c>
      <c r="D16" s="600" t="str">
        <f t="shared" si="1"/>
        <v>Waskada</v>
      </c>
      <c r="E16" s="587">
        <f t="shared" si="2"/>
        <v>0</v>
      </c>
      <c r="F16" s="587">
        <f t="shared" si="3"/>
        <v>0</v>
      </c>
      <c r="G16" s="587">
        <f t="shared" si="4"/>
        <v>6</v>
      </c>
      <c r="H16" s="587">
        <f t="shared" si="5"/>
        <v>5</v>
      </c>
      <c r="I16" s="587">
        <f t="shared" si="6"/>
        <v>4</v>
      </c>
      <c r="J16" s="587">
        <f t="shared" si="7"/>
        <v>5</v>
      </c>
      <c r="K16" s="587">
        <f t="shared" si="8"/>
        <v>8</v>
      </c>
      <c r="L16" s="587">
        <f t="shared" si="9"/>
        <v>6</v>
      </c>
      <c r="M16" s="587">
        <f t="shared" si="10"/>
        <v>7</v>
      </c>
      <c r="N16" s="587">
        <f t="shared" si="11"/>
        <v>5</v>
      </c>
      <c r="O16" s="587">
        <f t="shared" si="12"/>
        <v>11</v>
      </c>
      <c r="P16" s="587">
        <f t="shared" si="13"/>
        <v>4</v>
      </c>
      <c r="Q16" s="587">
        <f t="shared" si="14"/>
        <v>10</v>
      </c>
      <c r="R16" s="587">
        <f t="shared" si="15"/>
        <v>7</v>
      </c>
      <c r="S16" s="587">
        <f t="shared" si="16"/>
        <v>5</v>
      </c>
      <c r="T16" s="97">
        <f t="shared" si="17"/>
        <v>83</v>
      </c>
      <c r="U16" s="575"/>
      <c r="V16" s="575"/>
    </row>
    <row r="17" spans="1:20" ht="20.05" customHeight="1" x14ac:dyDescent="0.25">
      <c r="A17" s="594">
        <v>191</v>
      </c>
      <c r="B17" s="598">
        <v>1396</v>
      </c>
      <c r="C17" s="105" t="str">
        <f t="shared" si="0"/>
        <v xml:space="preserve"> Wawanesa School</v>
      </c>
      <c r="D17" s="600" t="str">
        <f t="shared" si="1"/>
        <v>Wawanesa</v>
      </c>
      <c r="E17" s="588">
        <f t="shared" si="2"/>
        <v>0</v>
      </c>
      <c r="F17" s="587">
        <f t="shared" si="3"/>
        <v>0</v>
      </c>
      <c r="G17" s="587">
        <f t="shared" si="4"/>
        <v>14</v>
      </c>
      <c r="H17" s="587">
        <f t="shared" si="5"/>
        <v>12</v>
      </c>
      <c r="I17" s="587">
        <f t="shared" si="6"/>
        <v>20</v>
      </c>
      <c r="J17" s="587">
        <f t="shared" si="7"/>
        <v>12</v>
      </c>
      <c r="K17" s="587">
        <f t="shared" si="8"/>
        <v>19</v>
      </c>
      <c r="L17" s="587">
        <f t="shared" si="9"/>
        <v>15</v>
      </c>
      <c r="M17" s="587">
        <f t="shared" si="10"/>
        <v>11</v>
      </c>
      <c r="N17" s="587">
        <f t="shared" si="11"/>
        <v>17</v>
      </c>
      <c r="O17" s="587">
        <f t="shared" si="12"/>
        <v>19</v>
      </c>
      <c r="P17" s="587">
        <f t="shared" si="13"/>
        <v>18</v>
      </c>
      <c r="Q17" s="587">
        <f t="shared" si="14"/>
        <v>13</v>
      </c>
      <c r="R17" s="587">
        <f t="shared" si="15"/>
        <v>26</v>
      </c>
      <c r="S17" s="587">
        <f t="shared" si="16"/>
        <v>18</v>
      </c>
      <c r="T17" s="97">
        <f t="shared" si="17"/>
        <v>214</v>
      </c>
    </row>
    <row r="18" spans="1:20" ht="20.05" customHeight="1" x14ac:dyDescent="0.25">
      <c r="A18" s="594"/>
      <c r="B18" s="604"/>
      <c r="C18" s="127" t="s">
        <v>261</v>
      </c>
      <c r="D18" s="127" t="str">
        <f>CONCATENATE(VLOOKUP(A17,DIVISIONS,19)," SCHOOLS")</f>
        <v>12 SCHOOLS</v>
      </c>
      <c r="E18" s="95">
        <f>SUM(E6:E17)</f>
        <v>0</v>
      </c>
      <c r="F18" s="95">
        <f t="shared" ref="F18:T18" si="20">SUM(F6:F17)</f>
        <v>0</v>
      </c>
      <c r="G18" s="95">
        <f t="shared" si="20"/>
        <v>119</v>
      </c>
      <c r="H18" s="95">
        <f t="shared" si="20"/>
        <v>100</v>
      </c>
      <c r="I18" s="95">
        <f t="shared" si="20"/>
        <v>118</v>
      </c>
      <c r="J18" s="95">
        <f t="shared" si="20"/>
        <v>98</v>
      </c>
      <c r="K18" s="95">
        <f t="shared" si="20"/>
        <v>141</v>
      </c>
      <c r="L18" s="95">
        <f t="shared" si="20"/>
        <v>109</v>
      </c>
      <c r="M18" s="95">
        <f t="shared" si="20"/>
        <v>138</v>
      </c>
      <c r="N18" s="95">
        <f t="shared" si="20"/>
        <v>102</v>
      </c>
      <c r="O18" s="95">
        <f t="shared" si="20"/>
        <v>133</v>
      </c>
      <c r="P18" s="95">
        <f t="shared" si="20"/>
        <v>106</v>
      </c>
      <c r="Q18" s="95">
        <f t="shared" si="20"/>
        <v>111</v>
      </c>
      <c r="R18" s="95">
        <f t="shared" si="20"/>
        <v>112</v>
      </c>
      <c r="S18" s="95">
        <f t="shared" si="20"/>
        <v>93</v>
      </c>
      <c r="T18" s="95">
        <f t="shared" si="20"/>
        <v>1480</v>
      </c>
    </row>
    <row r="19" spans="1:20" ht="18" customHeight="1" x14ac:dyDescent="0.25">
      <c r="A19" s="575"/>
      <c r="B19" s="576"/>
      <c r="C19" s="146" t="s">
        <v>276</v>
      </c>
      <c r="D19" s="575"/>
      <c r="E19" s="575"/>
      <c r="F19" s="575"/>
      <c r="G19" s="575"/>
      <c r="H19" s="575"/>
      <c r="I19" s="575"/>
      <c r="J19" s="575"/>
      <c r="K19" s="575"/>
      <c r="L19" s="575"/>
      <c r="M19" s="575"/>
      <c r="N19" s="575"/>
      <c r="O19" s="575"/>
      <c r="P19" s="575"/>
      <c r="Q19" s="575"/>
      <c r="R19" s="575"/>
      <c r="S19" s="575"/>
    </row>
    <row r="20" spans="1:20" ht="18" customHeight="1" x14ac:dyDescent="0.25">
      <c r="A20" s="575"/>
      <c r="B20" s="576"/>
      <c r="C20" s="575"/>
      <c r="D20" s="575"/>
      <c r="E20" s="575"/>
      <c r="F20" s="575"/>
      <c r="G20" s="575"/>
      <c r="H20" s="575"/>
      <c r="I20" s="575"/>
      <c r="J20" s="575"/>
      <c r="K20" s="575"/>
      <c r="L20" s="575"/>
      <c r="M20" s="575"/>
      <c r="N20" s="575"/>
      <c r="O20" s="575"/>
      <c r="P20" s="575"/>
      <c r="Q20" s="575"/>
      <c r="R20" s="575"/>
      <c r="S20" s="575"/>
    </row>
    <row r="21" spans="1:20" ht="18" customHeight="1" x14ac:dyDescent="0.25">
      <c r="A21" s="575"/>
      <c r="B21" s="576"/>
      <c r="C21" s="575"/>
      <c r="D21" s="575"/>
      <c r="E21" s="575"/>
      <c r="F21" s="575"/>
      <c r="G21" s="575"/>
      <c r="H21" s="575"/>
      <c r="I21" s="575"/>
      <c r="J21" s="575"/>
      <c r="K21" s="575"/>
      <c r="L21" s="575"/>
      <c r="M21" s="575"/>
      <c r="N21" s="575"/>
      <c r="O21" s="575"/>
      <c r="P21" s="575"/>
      <c r="Q21" s="575"/>
      <c r="R21" s="575"/>
      <c r="S21" s="575"/>
    </row>
    <row r="22" spans="1:20" ht="18" customHeight="1" x14ac:dyDescent="0.25">
      <c r="A22" s="575"/>
      <c r="B22" s="576"/>
      <c r="C22" s="575"/>
      <c r="D22" s="575"/>
      <c r="E22" s="575"/>
      <c r="F22" s="575"/>
      <c r="G22" s="575"/>
      <c r="H22" s="575"/>
      <c r="I22" s="575"/>
      <c r="J22" s="575"/>
      <c r="K22" s="575"/>
      <c r="L22" s="575"/>
      <c r="M22" s="575"/>
      <c r="N22" s="575"/>
      <c r="O22" s="575"/>
      <c r="P22" s="575"/>
      <c r="Q22" s="575"/>
      <c r="R22" s="575"/>
      <c r="S22" s="575"/>
    </row>
    <row r="23" spans="1:20" ht="18" customHeight="1" x14ac:dyDescent="0.25">
      <c r="A23" s="575"/>
      <c r="B23" s="576"/>
      <c r="C23" s="575"/>
      <c r="D23" s="575"/>
      <c r="E23" s="575"/>
      <c r="F23" s="575"/>
      <c r="G23" s="575"/>
      <c r="H23" s="575"/>
      <c r="I23" s="575"/>
      <c r="J23" s="575"/>
      <c r="K23" s="575"/>
      <c r="L23" s="575"/>
      <c r="M23" s="575"/>
      <c r="N23" s="575"/>
      <c r="O23" s="575"/>
      <c r="P23" s="575"/>
      <c r="Q23" s="575"/>
      <c r="R23" s="575"/>
      <c r="S23" s="575"/>
    </row>
    <row r="24" spans="1:20" ht="18" customHeight="1" x14ac:dyDescent="0.25">
      <c r="A24" s="575"/>
      <c r="B24" s="576"/>
      <c r="C24" s="575"/>
      <c r="D24" s="575"/>
      <c r="E24" s="575"/>
      <c r="F24" s="575"/>
      <c r="G24" s="575"/>
      <c r="H24" s="575"/>
      <c r="I24" s="575"/>
      <c r="J24" s="575"/>
      <c r="K24" s="575"/>
      <c r="L24" s="575"/>
      <c r="M24" s="575"/>
      <c r="N24" s="575"/>
      <c r="O24" s="575"/>
      <c r="P24" s="575"/>
      <c r="Q24" s="575"/>
      <c r="R24" s="575"/>
      <c r="S24" s="575"/>
    </row>
    <row r="25" spans="1:20" ht="18" customHeight="1" x14ac:dyDescent="0.25">
      <c r="A25" s="575"/>
      <c r="B25" s="576"/>
      <c r="C25" s="575"/>
      <c r="D25" s="575"/>
      <c r="E25" s="575"/>
      <c r="F25" s="575"/>
      <c r="G25" s="575"/>
      <c r="H25" s="575"/>
      <c r="I25" s="575"/>
      <c r="J25" s="575"/>
      <c r="K25" s="575"/>
      <c r="L25" s="575"/>
      <c r="M25" s="575"/>
      <c r="N25" s="575"/>
      <c r="O25" s="575"/>
      <c r="P25" s="575"/>
      <c r="Q25" s="575"/>
      <c r="R25" s="575"/>
      <c r="S25" s="575"/>
    </row>
    <row r="26" spans="1:20" ht="18" customHeight="1" x14ac:dyDescent="0.25">
      <c r="A26" s="575"/>
      <c r="B26" s="576"/>
      <c r="C26" s="575"/>
      <c r="D26" s="575"/>
      <c r="E26" s="575"/>
      <c r="F26" s="575"/>
      <c r="G26" s="575"/>
      <c r="H26" s="575"/>
      <c r="I26" s="575"/>
      <c r="J26" s="575"/>
      <c r="K26" s="575"/>
      <c r="L26" s="575"/>
      <c r="M26" s="575"/>
      <c r="N26" s="575"/>
      <c r="O26" s="575"/>
      <c r="P26" s="575"/>
      <c r="Q26" s="575"/>
      <c r="R26" s="575"/>
      <c r="S26" s="575"/>
    </row>
    <row r="27" spans="1:20" ht="18" customHeight="1" x14ac:dyDescent="0.25">
      <c r="A27" s="575"/>
      <c r="B27" s="576"/>
      <c r="C27" s="575"/>
      <c r="D27" s="575"/>
      <c r="E27" s="575"/>
      <c r="F27" s="575"/>
      <c r="G27" s="575"/>
      <c r="H27" s="575"/>
      <c r="I27" s="575"/>
      <c r="J27" s="575"/>
      <c r="K27" s="575"/>
      <c r="L27" s="575"/>
      <c r="M27" s="575"/>
      <c r="N27" s="575"/>
      <c r="O27" s="575"/>
      <c r="P27" s="575"/>
      <c r="Q27" s="575"/>
      <c r="R27" s="575"/>
      <c r="S27" s="575"/>
    </row>
    <row r="28" spans="1:20" ht="18" customHeight="1" x14ac:dyDescent="0.25">
      <c r="A28" s="575"/>
      <c r="B28" s="576"/>
      <c r="C28" s="575"/>
      <c r="D28" s="575"/>
      <c r="E28" s="575"/>
      <c r="F28" s="575"/>
      <c r="G28" s="575"/>
      <c r="H28" s="575"/>
      <c r="I28" s="575"/>
      <c r="J28" s="575"/>
      <c r="K28" s="575"/>
      <c r="L28" s="575"/>
      <c r="M28" s="575"/>
      <c r="N28" s="575"/>
      <c r="O28" s="575"/>
      <c r="P28" s="575"/>
      <c r="Q28" s="575"/>
      <c r="R28" s="575"/>
      <c r="S28" s="575"/>
    </row>
    <row r="29" spans="1:20" ht="18" customHeight="1" x14ac:dyDescent="0.25">
      <c r="A29" s="575"/>
      <c r="B29" s="576"/>
      <c r="C29" s="575"/>
      <c r="D29" s="575"/>
      <c r="E29" s="575"/>
      <c r="F29" s="575"/>
      <c r="G29" s="575"/>
      <c r="H29" s="575"/>
      <c r="I29" s="575"/>
      <c r="J29" s="575"/>
      <c r="K29" s="575"/>
      <c r="L29" s="575"/>
      <c r="M29" s="575"/>
      <c r="N29" s="575"/>
      <c r="O29" s="575"/>
      <c r="P29" s="575"/>
      <c r="Q29" s="575"/>
      <c r="R29" s="575"/>
      <c r="S29" s="575"/>
    </row>
    <row r="30" spans="1:20" ht="18" customHeight="1" x14ac:dyDescent="0.25">
      <c r="A30" s="575"/>
      <c r="B30" s="576"/>
      <c r="C30" s="575"/>
      <c r="D30" s="575"/>
      <c r="E30" s="575"/>
      <c r="F30" s="575"/>
      <c r="G30" s="575"/>
      <c r="H30" s="575"/>
      <c r="I30" s="575"/>
      <c r="J30" s="575"/>
      <c r="K30" s="575"/>
      <c r="L30" s="575"/>
      <c r="M30" s="575"/>
      <c r="N30" s="575"/>
      <c r="O30" s="575"/>
      <c r="P30" s="575"/>
      <c r="Q30" s="575"/>
      <c r="R30" s="575"/>
      <c r="S30" s="575"/>
    </row>
    <row r="31" spans="1:20" ht="18" customHeight="1" x14ac:dyDescent="0.25">
      <c r="A31" s="575"/>
      <c r="B31" s="576"/>
      <c r="C31" s="575"/>
      <c r="D31" s="575"/>
      <c r="E31" s="575"/>
      <c r="F31" s="575"/>
      <c r="G31" s="575"/>
      <c r="H31" s="575"/>
      <c r="I31" s="575"/>
      <c r="J31" s="575"/>
      <c r="K31" s="575"/>
      <c r="L31" s="575"/>
      <c r="M31" s="575"/>
      <c r="N31" s="575"/>
      <c r="O31" s="575"/>
      <c r="P31" s="575"/>
      <c r="Q31" s="575"/>
      <c r="R31" s="575"/>
      <c r="S31" s="575"/>
    </row>
    <row r="32" spans="1:20" ht="18" customHeight="1" x14ac:dyDescent="0.25">
      <c r="A32" s="575"/>
      <c r="B32" s="576"/>
      <c r="C32" s="575"/>
      <c r="D32" s="575"/>
      <c r="E32" s="575"/>
      <c r="F32" s="575"/>
      <c r="G32" s="575"/>
      <c r="H32" s="575"/>
      <c r="I32" s="575"/>
      <c r="J32" s="575"/>
      <c r="K32" s="575"/>
      <c r="L32" s="575"/>
      <c r="M32" s="575"/>
      <c r="N32" s="575"/>
      <c r="O32" s="575"/>
      <c r="P32" s="575"/>
      <c r="Q32" s="575"/>
      <c r="R32" s="575"/>
      <c r="S32" s="575"/>
    </row>
    <row r="33" ht="18" customHeight="1" x14ac:dyDescent="0.25"/>
    <row r="34" ht="18" customHeight="1" x14ac:dyDescent="0.25"/>
    <row r="35" ht="18" customHeight="1" x14ac:dyDescent="0.25"/>
  </sheetData>
  <mergeCells count="3">
    <mergeCell ref="C1:T1"/>
    <mergeCell ref="C2:T2"/>
    <mergeCell ref="C4:T4"/>
  </mergeCells>
  <printOptions horizontalCentered="1"/>
  <pageMargins left="0.23622047244094491" right="0.23622047244094491" top="0.39370078740157483" bottom="0.39370078740157483" header="0" footer="0.39370078740157483"/>
  <pageSetup scale="70" orientation="landscape" r:id="rId1"/>
  <headerFooter alignWithMargins="0">
    <oddFooter>&amp;C&amp;"Arial Narrow,Regular"&amp;12- 28 -</oddFooter>
  </headerFooter>
  <colBreaks count="1" manualBreakCount="1">
    <brk id="2" min="2" max="836"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5">
    <tabColor rgb="FFE2FBFE"/>
    <pageSetUpPr autoPageBreaks="0"/>
  </sheetPr>
  <dimension ref="A1:V32"/>
  <sheetViews>
    <sheetView showGridLines="0" showZeros="0" topLeftCell="C9" zoomScale="82" zoomScaleNormal="82" workbookViewId="0">
      <selection sqref="A1:B1"/>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114</v>
      </c>
      <c r="B4" s="604"/>
      <c r="C4" s="771" t="str">
        <f>CONCATENATE(" ",UPPER(VLOOKUP(A4,DIVISIONS,2))," SCHOOL DIVISION")</f>
        <v xml:space="preserve"> ST. JAMES-ASSINIBOIA SCHOOL DIVISION</v>
      </c>
      <c r="D4" s="772"/>
      <c r="E4" s="772"/>
      <c r="F4" s="772"/>
      <c r="G4" s="772"/>
      <c r="H4" s="772"/>
      <c r="I4" s="772"/>
      <c r="J4" s="772"/>
      <c r="K4" s="772"/>
      <c r="L4" s="772"/>
      <c r="M4" s="772"/>
      <c r="N4" s="772"/>
      <c r="O4" s="772"/>
      <c r="P4" s="772"/>
      <c r="Q4" s="772"/>
      <c r="R4" s="772"/>
      <c r="S4" s="772"/>
      <c r="T4" s="773"/>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20.05" customHeight="1" x14ac:dyDescent="0.25">
      <c r="A6" s="594">
        <v>114</v>
      </c>
      <c r="B6" s="598">
        <v>1466</v>
      </c>
      <c r="C6" s="84" t="str">
        <f t="shared" ref="C6:C31" si="0">VLOOKUP(B6,Schools,2)</f>
        <v xml:space="preserve"> Athlone School</v>
      </c>
      <c r="D6" s="600" t="str">
        <f t="shared" ref="D6:D31" si="1">IF(VLOOKUP($B6,TYPE,3)=5,CONCATENATE(VLOOKUP($B6,PublicAdd,6)," ¹"),VLOOKUP($B6,PublicAdd,6))</f>
        <v>Winnipeg</v>
      </c>
      <c r="E6" s="587">
        <f t="shared" ref="E6:E31" si="2">IF($B6="","",VLOOKUP($B6,Schools,22))</f>
        <v>0</v>
      </c>
      <c r="F6" s="587">
        <f t="shared" ref="F6:F31" si="3">IF($B6="","",VLOOKUP($B6,Schools,5))</f>
        <v>0</v>
      </c>
      <c r="G6" s="587">
        <f t="shared" ref="G6:G31" si="4">IF($B6="","",VLOOKUP($B6,Schools,6))</f>
        <v>28</v>
      </c>
      <c r="H6" s="587">
        <f t="shared" ref="H6:H31" si="5">IF($B6="","",VLOOKUP($B6,Schools,7))</f>
        <v>39</v>
      </c>
      <c r="I6" s="587">
        <f t="shared" ref="I6:I31" si="6">IF($B6="","",VLOOKUP($B6,Schools,8))</f>
        <v>43</v>
      </c>
      <c r="J6" s="587">
        <f t="shared" ref="J6:J31" si="7">IF($B6="","",VLOOKUP($B6,Schools,9))</f>
        <v>36</v>
      </c>
      <c r="K6" s="587">
        <f t="shared" ref="K6:K31" si="8">IF($B6="","",VLOOKUP($B6,Schools,10))</f>
        <v>44</v>
      </c>
      <c r="L6" s="587">
        <f t="shared" ref="L6:L31" si="9">IF($B6="","",VLOOKUP($B6,Schools,11))</f>
        <v>51</v>
      </c>
      <c r="M6" s="587">
        <f t="shared" ref="M6:M31" si="10">IF($B6="","",VLOOKUP($B6,Schools,12))</f>
        <v>0</v>
      </c>
      <c r="N6" s="587">
        <f t="shared" ref="N6:N31" si="11">IF($B6="","",VLOOKUP($B6,Schools,13))</f>
        <v>0</v>
      </c>
      <c r="O6" s="587">
        <f t="shared" ref="O6:O31" si="12">IF($B6="","",VLOOKUP($B6,Schools,14))</f>
        <v>0</v>
      </c>
      <c r="P6" s="587">
        <f t="shared" ref="P6:P31" si="13">IF($B6="","",VLOOKUP($B6,Schools,15))</f>
        <v>0</v>
      </c>
      <c r="Q6" s="587">
        <f t="shared" ref="Q6:Q31" si="14">IF($B6="","",VLOOKUP($B6,Schools,16))</f>
        <v>0</v>
      </c>
      <c r="R6" s="587">
        <f t="shared" ref="R6:R31" si="15">IF($B6="","",VLOOKUP($B6,Schools,17))</f>
        <v>0</v>
      </c>
      <c r="S6" s="587">
        <f t="shared" ref="S6:S31" si="16">IF($B6="","",VLOOKUP($B6,Schools,18))</f>
        <v>0</v>
      </c>
      <c r="T6" s="97">
        <f t="shared" ref="T6:T31" si="17">SUM(E6:S6)</f>
        <v>241</v>
      </c>
      <c r="U6" s="575"/>
      <c r="V6" s="575"/>
    </row>
    <row r="7" spans="1:22" ht="20.05" customHeight="1" x14ac:dyDescent="0.25">
      <c r="A7" s="594">
        <v>114</v>
      </c>
      <c r="B7" s="598">
        <v>1524</v>
      </c>
      <c r="C7" s="84" t="str">
        <f t="shared" si="0"/>
        <v xml:space="preserve"> Brooklands School</v>
      </c>
      <c r="D7" s="600" t="str">
        <f t="shared" si="1"/>
        <v>Winnipeg</v>
      </c>
      <c r="E7" s="587">
        <f t="shared" si="2"/>
        <v>0</v>
      </c>
      <c r="F7" s="587">
        <f t="shared" si="3"/>
        <v>0</v>
      </c>
      <c r="G7" s="587">
        <f t="shared" si="4"/>
        <v>27</v>
      </c>
      <c r="H7" s="587">
        <f t="shared" si="5"/>
        <v>31</v>
      </c>
      <c r="I7" s="587">
        <f t="shared" si="6"/>
        <v>29</v>
      </c>
      <c r="J7" s="587">
        <f t="shared" si="7"/>
        <v>33</v>
      </c>
      <c r="K7" s="587">
        <f t="shared" si="8"/>
        <v>29</v>
      </c>
      <c r="L7" s="587">
        <f t="shared" si="9"/>
        <v>39</v>
      </c>
      <c r="M7" s="587">
        <f t="shared" si="10"/>
        <v>0</v>
      </c>
      <c r="N7" s="587">
        <f t="shared" si="11"/>
        <v>0</v>
      </c>
      <c r="O7" s="587">
        <f t="shared" si="12"/>
        <v>0</v>
      </c>
      <c r="P7" s="587">
        <f t="shared" si="13"/>
        <v>0</v>
      </c>
      <c r="Q7" s="587">
        <f t="shared" si="14"/>
        <v>0</v>
      </c>
      <c r="R7" s="587">
        <f t="shared" si="15"/>
        <v>0</v>
      </c>
      <c r="S7" s="587">
        <f t="shared" si="16"/>
        <v>0</v>
      </c>
      <c r="T7" s="97">
        <f t="shared" si="17"/>
        <v>188</v>
      </c>
      <c r="U7" s="575"/>
      <c r="V7" s="575"/>
    </row>
    <row r="8" spans="1:22" ht="20.05" customHeight="1" x14ac:dyDescent="0.25">
      <c r="A8" s="594">
        <v>114</v>
      </c>
      <c r="B8" s="598">
        <v>1467</v>
      </c>
      <c r="C8" s="84" t="str">
        <f t="shared" si="0"/>
        <v xml:space="preserve"> Bruce Middle School</v>
      </c>
      <c r="D8" s="600" t="str">
        <f t="shared" si="1"/>
        <v>Winnipeg</v>
      </c>
      <c r="E8" s="587">
        <f t="shared" si="2"/>
        <v>0</v>
      </c>
      <c r="F8" s="587">
        <f t="shared" si="3"/>
        <v>0</v>
      </c>
      <c r="G8" s="587">
        <f t="shared" si="4"/>
        <v>0</v>
      </c>
      <c r="H8" s="587">
        <f t="shared" si="5"/>
        <v>0</v>
      </c>
      <c r="I8" s="587">
        <f t="shared" si="6"/>
        <v>0</v>
      </c>
      <c r="J8" s="587">
        <f t="shared" si="7"/>
        <v>0</v>
      </c>
      <c r="K8" s="587">
        <f t="shared" si="8"/>
        <v>0</v>
      </c>
      <c r="L8" s="587">
        <f t="shared" si="9"/>
        <v>0</v>
      </c>
      <c r="M8" s="587">
        <f t="shared" si="10"/>
        <v>82</v>
      </c>
      <c r="N8" s="587">
        <f t="shared" si="11"/>
        <v>93</v>
      </c>
      <c r="O8" s="587">
        <f t="shared" si="12"/>
        <v>77</v>
      </c>
      <c r="P8" s="587">
        <f t="shared" si="13"/>
        <v>0</v>
      </c>
      <c r="Q8" s="587">
        <f t="shared" si="14"/>
        <v>0</v>
      </c>
      <c r="R8" s="587">
        <f t="shared" si="15"/>
        <v>0</v>
      </c>
      <c r="S8" s="587">
        <f t="shared" si="16"/>
        <v>0</v>
      </c>
      <c r="T8" s="97">
        <f t="shared" si="17"/>
        <v>252</v>
      </c>
      <c r="U8" s="575"/>
      <c r="V8" s="575"/>
    </row>
    <row r="9" spans="1:22" ht="20.05" customHeight="1" x14ac:dyDescent="0.25">
      <c r="A9" s="594">
        <v>114</v>
      </c>
      <c r="B9" s="598">
        <v>1167</v>
      </c>
      <c r="C9" s="84" t="str">
        <f t="shared" si="0"/>
        <v xml:space="preserve"> Buchanan School</v>
      </c>
      <c r="D9" s="600" t="str">
        <f t="shared" si="1"/>
        <v>Winnipeg</v>
      </c>
      <c r="E9" s="587">
        <f t="shared" si="2"/>
        <v>0</v>
      </c>
      <c r="F9" s="587">
        <f t="shared" si="3"/>
        <v>0</v>
      </c>
      <c r="G9" s="587">
        <f t="shared" si="4"/>
        <v>37</v>
      </c>
      <c r="H9" s="587">
        <f t="shared" si="5"/>
        <v>45</v>
      </c>
      <c r="I9" s="587">
        <f t="shared" si="6"/>
        <v>44</v>
      </c>
      <c r="J9" s="587">
        <f t="shared" si="7"/>
        <v>45</v>
      </c>
      <c r="K9" s="587">
        <f t="shared" si="8"/>
        <v>53</v>
      </c>
      <c r="L9" s="587">
        <f t="shared" si="9"/>
        <v>47</v>
      </c>
      <c r="M9" s="587">
        <f t="shared" si="10"/>
        <v>0</v>
      </c>
      <c r="N9" s="587">
        <f t="shared" si="11"/>
        <v>0</v>
      </c>
      <c r="O9" s="587">
        <f t="shared" si="12"/>
        <v>0</v>
      </c>
      <c r="P9" s="587">
        <f t="shared" si="13"/>
        <v>0</v>
      </c>
      <c r="Q9" s="587">
        <f t="shared" si="14"/>
        <v>0</v>
      </c>
      <c r="R9" s="587">
        <f t="shared" si="15"/>
        <v>0</v>
      </c>
      <c r="S9" s="587">
        <f t="shared" si="16"/>
        <v>0</v>
      </c>
      <c r="T9" s="97">
        <f t="shared" si="17"/>
        <v>271</v>
      </c>
      <c r="U9" s="575"/>
      <c r="V9" s="575"/>
    </row>
    <row r="10" spans="1:22" ht="20.05" customHeight="1" x14ac:dyDescent="0.25">
      <c r="A10" s="594">
        <v>114</v>
      </c>
      <c r="B10" s="598">
        <v>1135</v>
      </c>
      <c r="C10" s="84" t="str">
        <f t="shared" si="0"/>
        <v xml:space="preserve"> Collège Sturgeon Heights Collegiate</v>
      </c>
      <c r="D10" s="600" t="str">
        <f t="shared" si="1"/>
        <v>Winnipeg</v>
      </c>
      <c r="E10" s="587">
        <f t="shared" si="2"/>
        <v>0</v>
      </c>
      <c r="F10" s="587">
        <f t="shared" si="3"/>
        <v>0</v>
      </c>
      <c r="G10" s="587">
        <f t="shared" si="4"/>
        <v>0</v>
      </c>
      <c r="H10" s="587">
        <f t="shared" si="5"/>
        <v>0</v>
      </c>
      <c r="I10" s="587">
        <f t="shared" si="6"/>
        <v>0</v>
      </c>
      <c r="J10" s="587">
        <f t="shared" si="7"/>
        <v>0</v>
      </c>
      <c r="K10" s="587">
        <f t="shared" si="8"/>
        <v>0</v>
      </c>
      <c r="L10" s="587">
        <f t="shared" si="9"/>
        <v>0</v>
      </c>
      <c r="M10" s="587">
        <f t="shared" si="10"/>
        <v>0</v>
      </c>
      <c r="N10" s="587">
        <f t="shared" si="11"/>
        <v>0</v>
      </c>
      <c r="O10" s="587">
        <f t="shared" si="12"/>
        <v>0</v>
      </c>
      <c r="P10" s="587">
        <f t="shared" si="13"/>
        <v>276</v>
      </c>
      <c r="Q10" s="587">
        <f t="shared" si="14"/>
        <v>306</v>
      </c>
      <c r="R10" s="587">
        <f t="shared" si="15"/>
        <v>309</v>
      </c>
      <c r="S10" s="587">
        <f t="shared" si="16"/>
        <v>364</v>
      </c>
      <c r="T10" s="97">
        <f>SUM(E10:S10)</f>
        <v>1255</v>
      </c>
      <c r="U10" s="575"/>
      <c r="V10" s="575"/>
    </row>
    <row r="11" spans="1:22" ht="20.05" customHeight="1" x14ac:dyDescent="0.25">
      <c r="A11" s="594">
        <v>114</v>
      </c>
      <c r="B11" s="598">
        <v>1358</v>
      </c>
      <c r="C11" s="84" t="str">
        <f t="shared" si="0"/>
        <v xml:space="preserve"> Crestview School</v>
      </c>
      <c r="D11" s="600" t="str">
        <f t="shared" si="1"/>
        <v>Winnipeg</v>
      </c>
      <c r="E11" s="587">
        <f t="shared" si="2"/>
        <v>0</v>
      </c>
      <c r="F11" s="587">
        <f t="shared" si="3"/>
        <v>0</v>
      </c>
      <c r="G11" s="587">
        <f t="shared" si="4"/>
        <v>38</v>
      </c>
      <c r="H11" s="587">
        <f t="shared" si="5"/>
        <v>46</v>
      </c>
      <c r="I11" s="587">
        <f t="shared" si="6"/>
        <v>37</v>
      </c>
      <c r="J11" s="587">
        <f t="shared" si="7"/>
        <v>43</v>
      </c>
      <c r="K11" s="587">
        <f t="shared" si="8"/>
        <v>41</v>
      </c>
      <c r="L11" s="587">
        <f t="shared" si="9"/>
        <v>47</v>
      </c>
      <c r="M11" s="587">
        <f t="shared" si="10"/>
        <v>0</v>
      </c>
      <c r="N11" s="587">
        <f t="shared" si="11"/>
        <v>0</v>
      </c>
      <c r="O11" s="587">
        <f t="shared" si="12"/>
        <v>0</v>
      </c>
      <c r="P11" s="587">
        <f t="shared" si="13"/>
        <v>0</v>
      </c>
      <c r="Q11" s="587">
        <f t="shared" si="14"/>
        <v>0</v>
      </c>
      <c r="R11" s="587">
        <f t="shared" si="15"/>
        <v>0</v>
      </c>
      <c r="S11" s="587">
        <f t="shared" si="16"/>
        <v>0</v>
      </c>
      <c r="T11" s="97">
        <f t="shared" si="17"/>
        <v>252</v>
      </c>
      <c r="U11" s="575"/>
      <c r="V11" s="575"/>
    </row>
    <row r="12" spans="1:22" ht="20.05" customHeight="1" x14ac:dyDescent="0.25">
      <c r="A12" s="594">
        <v>114</v>
      </c>
      <c r="B12" s="598">
        <v>1432</v>
      </c>
      <c r="C12" s="84" t="str">
        <f t="shared" si="0"/>
        <v xml:space="preserve"> École Assiniboine</v>
      </c>
      <c r="D12" s="600" t="str">
        <f t="shared" si="1"/>
        <v>Winnipeg</v>
      </c>
      <c r="E12" s="587">
        <f t="shared" si="2"/>
        <v>0</v>
      </c>
      <c r="F12" s="587">
        <f t="shared" si="3"/>
        <v>0</v>
      </c>
      <c r="G12" s="587">
        <f t="shared" si="4"/>
        <v>44</v>
      </c>
      <c r="H12" s="587">
        <f t="shared" si="5"/>
        <v>37</v>
      </c>
      <c r="I12" s="587">
        <f t="shared" si="6"/>
        <v>45</v>
      </c>
      <c r="J12" s="587">
        <f t="shared" si="7"/>
        <v>53</v>
      </c>
      <c r="K12" s="587">
        <f t="shared" si="8"/>
        <v>55</v>
      </c>
      <c r="L12" s="587">
        <f t="shared" si="9"/>
        <v>55</v>
      </c>
      <c r="M12" s="587">
        <f t="shared" si="10"/>
        <v>0</v>
      </c>
      <c r="N12" s="587">
        <f t="shared" si="11"/>
        <v>0</v>
      </c>
      <c r="O12" s="587">
        <f t="shared" si="12"/>
        <v>0</v>
      </c>
      <c r="P12" s="587">
        <f t="shared" si="13"/>
        <v>0</v>
      </c>
      <c r="Q12" s="587">
        <f t="shared" si="14"/>
        <v>0</v>
      </c>
      <c r="R12" s="587">
        <f t="shared" si="15"/>
        <v>0</v>
      </c>
      <c r="S12" s="587">
        <f t="shared" si="16"/>
        <v>0</v>
      </c>
      <c r="T12" s="97">
        <f t="shared" si="17"/>
        <v>289</v>
      </c>
      <c r="U12" s="575"/>
      <c r="V12" s="575"/>
    </row>
    <row r="13" spans="1:22" ht="20.05" customHeight="1" x14ac:dyDescent="0.25">
      <c r="A13" s="594">
        <v>114</v>
      </c>
      <c r="B13" s="598">
        <v>1548</v>
      </c>
      <c r="C13" s="84" t="str">
        <f t="shared" si="0"/>
        <v xml:space="preserve"> École Bannatyne</v>
      </c>
      <c r="D13" s="600" t="str">
        <f t="shared" si="1"/>
        <v>Winnipeg</v>
      </c>
      <c r="E13" s="587">
        <f t="shared" si="2"/>
        <v>0</v>
      </c>
      <c r="F13" s="587">
        <f t="shared" si="3"/>
        <v>0</v>
      </c>
      <c r="G13" s="587">
        <f t="shared" si="4"/>
        <v>32</v>
      </c>
      <c r="H13" s="587">
        <f t="shared" si="5"/>
        <v>36</v>
      </c>
      <c r="I13" s="587">
        <f t="shared" si="6"/>
        <v>41</v>
      </c>
      <c r="J13" s="587">
        <f t="shared" si="7"/>
        <v>35</v>
      </c>
      <c r="K13" s="587">
        <f t="shared" si="8"/>
        <v>34</v>
      </c>
      <c r="L13" s="587">
        <f t="shared" si="9"/>
        <v>36</v>
      </c>
      <c r="M13" s="587">
        <f t="shared" si="10"/>
        <v>0</v>
      </c>
      <c r="N13" s="587">
        <f t="shared" si="11"/>
        <v>0</v>
      </c>
      <c r="O13" s="587">
        <f t="shared" si="12"/>
        <v>0</v>
      </c>
      <c r="P13" s="587">
        <f t="shared" si="13"/>
        <v>0</v>
      </c>
      <c r="Q13" s="587">
        <f t="shared" si="14"/>
        <v>0</v>
      </c>
      <c r="R13" s="587">
        <f t="shared" si="15"/>
        <v>0</v>
      </c>
      <c r="S13" s="587">
        <f t="shared" si="16"/>
        <v>0</v>
      </c>
      <c r="T13" s="97">
        <f t="shared" si="17"/>
        <v>214</v>
      </c>
      <c r="U13" s="575"/>
      <c r="V13" s="575"/>
    </row>
    <row r="14" spans="1:22" ht="20.05" customHeight="1" x14ac:dyDescent="0.25">
      <c r="A14" s="594">
        <v>114</v>
      </c>
      <c r="B14" s="598">
        <v>1409</v>
      </c>
      <c r="C14" s="84" t="str">
        <f t="shared" ref="C14" si="18">VLOOKUP(B14,Schools,2)</f>
        <v xml:space="preserve"> École Ness</v>
      </c>
      <c r="D14" s="600" t="str">
        <f t="shared" si="1"/>
        <v>Winnipeg</v>
      </c>
      <c r="E14" s="587">
        <f t="shared" si="2"/>
        <v>0</v>
      </c>
      <c r="F14" s="587">
        <f t="shared" si="3"/>
        <v>0</v>
      </c>
      <c r="G14" s="587">
        <f t="shared" si="4"/>
        <v>0</v>
      </c>
      <c r="H14" s="587">
        <f t="shared" si="5"/>
        <v>0</v>
      </c>
      <c r="I14" s="587">
        <f t="shared" si="6"/>
        <v>0</v>
      </c>
      <c r="J14" s="587">
        <f t="shared" si="7"/>
        <v>0</v>
      </c>
      <c r="K14" s="587">
        <f t="shared" si="8"/>
        <v>0</v>
      </c>
      <c r="L14" s="587">
        <f t="shared" si="9"/>
        <v>0</v>
      </c>
      <c r="M14" s="587">
        <f t="shared" si="10"/>
        <v>130</v>
      </c>
      <c r="N14" s="587">
        <f t="shared" si="11"/>
        <v>157</v>
      </c>
      <c r="O14" s="587">
        <f t="shared" si="12"/>
        <v>106</v>
      </c>
      <c r="P14" s="587">
        <f t="shared" si="13"/>
        <v>0</v>
      </c>
      <c r="Q14" s="587">
        <f t="shared" si="14"/>
        <v>0</v>
      </c>
      <c r="R14" s="587">
        <f t="shared" si="15"/>
        <v>0</v>
      </c>
      <c r="S14" s="587">
        <f t="shared" si="16"/>
        <v>0</v>
      </c>
      <c r="T14" s="97">
        <f t="shared" ref="T14" si="19">SUM(E14:S14)</f>
        <v>393</v>
      </c>
      <c r="U14" s="575"/>
      <c r="V14" s="575"/>
    </row>
    <row r="15" spans="1:22" ht="20.05" customHeight="1" x14ac:dyDescent="0.25">
      <c r="A15" s="594">
        <v>114</v>
      </c>
      <c r="B15" s="598">
        <v>1922</v>
      </c>
      <c r="C15" s="84" t="str">
        <f t="shared" si="0"/>
        <v xml:space="preserve"> École Robert-Browning</v>
      </c>
      <c r="D15" s="600" t="str">
        <f t="shared" si="1"/>
        <v>Winnipeg</v>
      </c>
      <c r="E15" s="587">
        <f t="shared" si="2"/>
        <v>0</v>
      </c>
      <c r="F15" s="587">
        <f t="shared" si="3"/>
        <v>0</v>
      </c>
      <c r="G15" s="587">
        <f t="shared" si="4"/>
        <v>35</v>
      </c>
      <c r="H15" s="587">
        <f t="shared" si="5"/>
        <v>28</v>
      </c>
      <c r="I15" s="587">
        <f t="shared" si="6"/>
        <v>46</v>
      </c>
      <c r="J15" s="587">
        <f t="shared" si="7"/>
        <v>35</v>
      </c>
      <c r="K15" s="587">
        <f t="shared" si="8"/>
        <v>41</v>
      </c>
      <c r="L15" s="587">
        <f t="shared" si="9"/>
        <v>43</v>
      </c>
      <c r="M15" s="587">
        <f t="shared" si="10"/>
        <v>0</v>
      </c>
      <c r="N15" s="587">
        <f t="shared" si="11"/>
        <v>0</v>
      </c>
      <c r="O15" s="587">
        <f t="shared" si="12"/>
        <v>0</v>
      </c>
      <c r="P15" s="587">
        <f t="shared" si="13"/>
        <v>0</v>
      </c>
      <c r="Q15" s="587">
        <f t="shared" si="14"/>
        <v>0</v>
      </c>
      <c r="R15" s="587">
        <f t="shared" si="15"/>
        <v>0</v>
      </c>
      <c r="S15" s="587">
        <f t="shared" si="16"/>
        <v>0</v>
      </c>
      <c r="T15" s="97">
        <f t="shared" si="17"/>
        <v>228</v>
      </c>
      <c r="U15" s="575"/>
      <c r="V15" s="575"/>
    </row>
    <row r="16" spans="1:22" ht="20.05" customHeight="1" x14ac:dyDescent="0.25">
      <c r="A16" s="594">
        <v>114</v>
      </c>
      <c r="B16" s="598">
        <v>1252</v>
      </c>
      <c r="C16" s="84" t="str">
        <f t="shared" ref="C16" si="20">VLOOKUP(B16,Schools,2)</f>
        <v xml:space="preserve"> École Voyageur</v>
      </c>
      <c r="D16" s="600" t="str">
        <f t="shared" si="1"/>
        <v>Winnipeg</v>
      </c>
      <c r="E16" s="587">
        <f t="shared" si="2"/>
        <v>0</v>
      </c>
      <c r="F16" s="587">
        <f t="shared" si="3"/>
        <v>0</v>
      </c>
      <c r="G16" s="587">
        <f t="shared" si="4"/>
        <v>41</v>
      </c>
      <c r="H16" s="587">
        <f t="shared" si="5"/>
        <v>41</v>
      </c>
      <c r="I16" s="587">
        <f t="shared" si="6"/>
        <v>40</v>
      </c>
      <c r="J16" s="587">
        <f t="shared" si="7"/>
        <v>38</v>
      </c>
      <c r="K16" s="587">
        <f t="shared" si="8"/>
        <v>42</v>
      </c>
      <c r="L16" s="587">
        <f t="shared" si="9"/>
        <v>26</v>
      </c>
      <c r="M16" s="587">
        <f t="shared" si="10"/>
        <v>0</v>
      </c>
      <c r="N16" s="587">
        <f t="shared" si="11"/>
        <v>0</v>
      </c>
      <c r="O16" s="587">
        <f t="shared" si="12"/>
        <v>0</v>
      </c>
      <c r="P16" s="587">
        <f t="shared" si="13"/>
        <v>0</v>
      </c>
      <c r="Q16" s="587">
        <f t="shared" si="14"/>
        <v>0</v>
      </c>
      <c r="R16" s="587">
        <f t="shared" si="15"/>
        <v>0</v>
      </c>
      <c r="S16" s="587">
        <f t="shared" si="16"/>
        <v>0</v>
      </c>
      <c r="T16" s="97">
        <f t="shared" ref="T16" si="21">SUM(E16:S16)</f>
        <v>228</v>
      </c>
      <c r="U16" s="575"/>
      <c r="V16" s="575"/>
    </row>
    <row r="17" spans="1:20" ht="20.05" customHeight="1" x14ac:dyDescent="0.25">
      <c r="A17" s="594">
        <v>114</v>
      </c>
      <c r="B17" s="598">
        <v>2107</v>
      </c>
      <c r="C17" s="84" t="str">
        <f t="shared" si="0"/>
        <v xml:space="preserve"> George Waters Middle School</v>
      </c>
      <c r="D17" s="600" t="str">
        <f t="shared" si="1"/>
        <v>Winnipeg</v>
      </c>
      <c r="E17" s="587">
        <f t="shared" si="2"/>
        <v>0</v>
      </c>
      <c r="F17" s="587">
        <f t="shared" si="3"/>
        <v>0</v>
      </c>
      <c r="G17" s="587">
        <f t="shared" si="4"/>
        <v>0</v>
      </c>
      <c r="H17" s="587">
        <f t="shared" si="5"/>
        <v>0</v>
      </c>
      <c r="I17" s="587">
        <f t="shared" si="6"/>
        <v>0</v>
      </c>
      <c r="J17" s="587">
        <f t="shared" si="7"/>
        <v>0</v>
      </c>
      <c r="K17" s="587">
        <f t="shared" si="8"/>
        <v>0</v>
      </c>
      <c r="L17" s="587">
        <f t="shared" si="9"/>
        <v>0</v>
      </c>
      <c r="M17" s="587">
        <f t="shared" si="10"/>
        <v>121</v>
      </c>
      <c r="N17" s="587">
        <f t="shared" si="11"/>
        <v>116</v>
      </c>
      <c r="O17" s="587">
        <f t="shared" si="12"/>
        <v>108</v>
      </c>
      <c r="P17" s="587">
        <f t="shared" si="13"/>
        <v>0</v>
      </c>
      <c r="Q17" s="587">
        <f t="shared" si="14"/>
        <v>0</v>
      </c>
      <c r="R17" s="587">
        <f t="shared" si="15"/>
        <v>0</v>
      </c>
      <c r="S17" s="587">
        <f t="shared" si="16"/>
        <v>0</v>
      </c>
      <c r="T17" s="97">
        <f t="shared" si="17"/>
        <v>345</v>
      </c>
    </row>
    <row r="18" spans="1:20" ht="20.05" customHeight="1" x14ac:dyDescent="0.25">
      <c r="A18" s="594">
        <v>114</v>
      </c>
      <c r="B18" s="598">
        <v>1627</v>
      </c>
      <c r="C18" s="84" t="str">
        <f t="shared" si="0"/>
        <v xml:space="preserve"> Golden Gate Middle School</v>
      </c>
      <c r="D18" s="600" t="str">
        <f t="shared" si="1"/>
        <v>Winnipeg</v>
      </c>
      <c r="E18" s="587">
        <f t="shared" si="2"/>
        <v>0</v>
      </c>
      <c r="F18" s="587">
        <f t="shared" si="3"/>
        <v>0</v>
      </c>
      <c r="G18" s="587">
        <f t="shared" si="4"/>
        <v>0</v>
      </c>
      <c r="H18" s="587">
        <f t="shared" si="5"/>
        <v>0</v>
      </c>
      <c r="I18" s="587">
        <f t="shared" si="6"/>
        <v>0</v>
      </c>
      <c r="J18" s="587">
        <f t="shared" si="7"/>
        <v>0</v>
      </c>
      <c r="K18" s="587">
        <f t="shared" si="8"/>
        <v>0</v>
      </c>
      <c r="L18" s="587">
        <f t="shared" si="9"/>
        <v>0</v>
      </c>
      <c r="M18" s="587">
        <f t="shared" si="10"/>
        <v>59</v>
      </c>
      <c r="N18" s="587">
        <f t="shared" si="11"/>
        <v>64</v>
      </c>
      <c r="O18" s="587">
        <f t="shared" si="12"/>
        <v>88</v>
      </c>
      <c r="P18" s="587">
        <f t="shared" si="13"/>
        <v>0</v>
      </c>
      <c r="Q18" s="587">
        <f t="shared" si="14"/>
        <v>0</v>
      </c>
      <c r="R18" s="587">
        <f t="shared" si="15"/>
        <v>0</v>
      </c>
      <c r="S18" s="587">
        <f t="shared" si="16"/>
        <v>0</v>
      </c>
      <c r="T18" s="97">
        <f t="shared" si="17"/>
        <v>211</v>
      </c>
    </row>
    <row r="19" spans="1:20" ht="20.05" customHeight="1" x14ac:dyDescent="0.25">
      <c r="A19" s="594">
        <v>114</v>
      </c>
      <c r="B19" s="598">
        <v>1517</v>
      </c>
      <c r="C19" s="84" t="str">
        <f t="shared" si="0"/>
        <v xml:space="preserve"> Hedges Middle School</v>
      </c>
      <c r="D19" s="600" t="str">
        <f t="shared" si="1"/>
        <v>Winnipeg</v>
      </c>
      <c r="E19" s="587">
        <f t="shared" si="2"/>
        <v>0</v>
      </c>
      <c r="F19" s="587">
        <f t="shared" si="3"/>
        <v>0</v>
      </c>
      <c r="G19" s="587">
        <f t="shared" si="4"/>
        <v>0</v>
      </c>
      <c r="H19" s="587">
        <f t="shared" si="5"/>
        <v>0</v>
      </c>
      <c r="I19" s="587">
        <f t="shared" si="6"/>
        <v>0</v>
      </c>
      <c r="J19" s="587">
        <f t="shared" si="7"/>
        <v>0</v>
      </c>
      <c r="K19" s="587">
        <f t="shared" si="8"/>
        <v>0</v>
      </c>
      <c r="L19" s="587">
        <f t="shared" si="9"/>
        <v>0</v>
      </c>
      <c r="M19" s="587">
        <f t="shared" si="10"/>
        <v>145</v>
      </c>
      <c r="N19" s="587">
        <f t="shared" si="11"/>
        <v>118</v>
      </c>
      <c r="O19" s="587">
        <f t="shared" si="12"/>
        <v>146</v>
      </c>
      <c r="P19" s="587">
        <f t="shared" si="13"/>
        <v>0</v>
      </c>
      <c r="Q19" s="587">
        <f t="shared" si="14"/>
        <v>0</v>
      </c>
      <c r="R19" s="587">
        <f t="shared" si="15"/>
        <v>0</v>
      </c>
      <c r="S19" s="587">
        <f t="shared" si="16"/>
        <v>0</v>
      </c>
      <c r="T19" s="97">
        <f t="shared" si="17"/>
        <v>409</v>
      </c>
    </row>
    <row r="20" spans="1:20" ht="20.05" customHeight="1" x14ac:dyDescent="0.25">
      <c r="A20" s="594">
        <v>114</v>
      </c>
      <c r="B20" s="598">
        <v>1760</v>
      </c>
      <c r="C20" s="84" t="str">
        <f t="shared" si="0"/>
        <v xml:space="preserve"> Heritage School</v>
      </c>
      <c r="D20" s="600" t="str">
        <f t="shared" si="1"/>
        <v>Winnipeg</v>
      </c>
      <c r="E20" s="587">
        <f t="shared" si="2"/>
        <v>0</v>
      </c>
      <c r="F20" s="587">
        <f t="shared" si="3"/>
        <v>0</v>
      </c>
      <c r="G20" s="587">
        <f t="shared" si="4"/>
        <v>27</v>
      </c>
      <c r="H20" s="587">
        <f t="shared" si="5"/>
        <v>33</v>
      </c>
      <c r="I20" s="587">
        <f t="shared" si="6"/>
        <v>32</v>
      </c>
      <c r="J20" s="587">
        <f t="shared" si="7"/>
        <v>41</v>
      </c>
      <c r="K20" s="587">
        <f t="shared" si="8"/>
        <v>48</v>
      </c>
      <c r="L20" s="587">
        <f t="shared" si="9"/>
        <v>38</v>
      </c>
      <c r="M20" s="587">
        <f t="shared" si="10"/>
        <v>0</v>
      </c>
      <c r="N20" s="587">
        <f t="shared" si="11"/>
        <v>0</v>
      </c>
      <c r="O20" s="587">
        <f t="shared" si="12"/>
        <v>0</v>
      </c>
      <c r="P20" s="587">
        <f t="shared" si="13"/>
        <v>0</v>
      </c>
      <c r="Q20" s="587">
        <f t="shared" si="14"/>
        <v>0</v>
      </c>
      <c r="R20" s="587">
        <f t="shared" si="15"/>
        <v>0</v>
      </c>
      <c r="S20" s="587">
        <f t="shared" si="16"/>
        <v>0</v>
      </c>
      <c r="T20" s="97">
        <f t="shared" si="17"/>
        <v>219</v>
      </c>
    </row>
    <row r="21" spans="1:20" ht="20.05" customHeight="1" x14ac:dyDescent="0.25">
      <c r="A21" s="594">
        <v>114</v>
      </c>
      <c r="B21" s="598">
        <v>2260</v>
      </c>
      <c r="C21" s="84" t="str">
        <f t="shared" si="0"/>
        <v xml:space="preserve"> Jameswood Alternative School</v>
      </c>
      <c r="D21" s="141" t="str">
        <f t="shared" si="1"/>
        <v>Winnipeg</v>
      </c>
      <c r="E21" s="587">
        <f t="shared" si="2"/>
        <v>0</v>
      </c>
      <c r="F21" s="587">
        <f t="shared" si="3"/>
        <v>0</v>
      </c>
      <c r="G21" s="587">
        <f t="shared" si="4"/>
        <v>0</v>
      </c>
      <c r="H21" s="587">
        <f t="shared" si="5"/>
        <v>0</v>
      </c>
      <c r="I21" s="587">
        <f t="shared" si="6"/>
        <v>0</v>
      </c>
      <c r="J21" s="587">
        <f t="shared" si="7"/>
        <v>0</v>
      </c>
      <c r="K21" s="587">
        <f t="shared" si="8"/>
        <v>0</v>
      </c>
      <c r="L21" s="587">
        <f t="shared" si="9"/>
        <v>0</v>
      </c>
      <c r="M21" s="587">
        <f t="shared" si="10"/>
        <v>0</v>
      </c>
      <c r="N21" s="587">
        <f t="shared" si="11"/>
        <v>0</v>
      </c>
      <c r="O21" s="587">
        <f t="shared" si="12"/>
        <v>0</v>
      </c>
      <c r="P21" s="587">
        <f t="shared" si="13"/>
        <v>0</v>
      </c>
      <c r="Q21" s="587">
        <f t="shared" si="14"/>
        <v>6</v>
      </c>
      <c r="R21" s="587">
        <f t="shared" si="15"/>
        <v>16</v>
      </c>
      <c r="S21" s="587">
        <f t="shared" si="16"/>
        <v>49</v>
      </c>
      <c r="T21" s="97">
        <f>SUM(E21:S21)</f>
        <v>71</v>
      </c>
    </row>
    <row r="22" spans="1:20" ht="20.05" customHeight="1" x14ac:dyDescent="0.25">
      <c r="A22" s="594">
        <v>114</v>
      </c>
      <c r="B22" s="598">
        <v>1342</v>
      </c>
      <c r="C22" s="84" t="str">
        <f t="shared" si="0"/>
        <v xml:space="preserve"> John Taylor Collegiate</v>
      </c>
      <c r="D22" s="600" t="str">
        <f t="shared" si="1"/>
        <v>Winnipeg</v>
      </c>
      <c r="E22" s="587">
        <f t="shared" si="2"/>
        <v>0</v>
      </c>
      <c r="F22" s="587">
        <f t="shared" si="3"/>
        <v>0</v>
      </c>
      <c r="G22" s="587">
        <f t="shared" si="4"/>
        <v>0</v>
      </c>
      <c r="H22" s="587">
        <f t="shared" si="5"/>
        <v>0</v>
      </c>
      <c r="I22" s="587">
        <f t="shared" si="6"/>
        <v>0</v>
      </c>
      <c r="J22" s="587">
        <f t="shared" si="7"/>
        <v>0</v>
      </c>
      <c r="K22" s="587">
        <f t="shared" si="8"/>
        <v>0</v>
      </c>
      <c r="L22" s="587">
        <f t="shared" si="9"/>
        <v>0</v>
      </c>
      <c r="M22" s="587">
        <f t="shared" si="10"/>
        <v>0</v>
      </c>
      <c r="N22" s="587">
        <f t="shared" si="11"/>
        <v>0</v>
      </c>
      <c r="O22" s="587">
        <f t="shared" si="12"/>
        <v>0</v>
      </c>
      <c r="P22" s="587">
        <f t="shared" si="13"/>
        <v>121</v>
      </c>
      <c r="Q22" s="587">
        <f t="shared" si="14"/>
        <v>149</v>
      </c>
      <c r="R22" s="587">
        <f t="shared" si="15"/>
        <v>117</v>
      </c>
      <c r="S22" s="587">
        <f t="shared" si="16"/>
        <v>145</v>
      </c>
      <c r="T22" s="97">
        <f t="shared" si="17"/>
        <v>532</v>
      </c>
    </row>
    <row r="23" spans="1:20" ht="20.05" customHeight="1" x14ac:dyDescent="0.25">
      <c r="A23" s="594">
        <v>114</v>
      </c>
      <c r="B23" s="598">
        <v>1597</v>
      </c>
      <c r="C23" s="84" t="str">
        <f t="shared" si="0"/>
        <v xml:space="preserve"> Lakewood School</v>
      </c>
      <c r="D23" s="600" t="str">
        <f t="shared" si="1"/>
        <v>Winnipeg</v>
      </c>
      <c r="E23" s="587">
        <f t="shared" si="2"/>
        <v>0</v>
      </c>
      <c r="F23" s="587">
        <f t="shared" si="3"/>
        <v>0</v>
      </c>
      <c r="G23" s="587">
        <f t="shared" si="4"/>
        <v>35</v>
      </c>
      <c r="H23" s="587">
        <f t="shared" si="5"/>
        <v>35</v>
      </c>
      <c r="I23" s="587">
        <f t="shared" si="6"/>
        <v>33</v>
      </c>
      <c r="J23" s="587">
        <f t="shared" si="7"/>
        <v>43</v>
      </c>
      <c r="K23" s="587">
        <f t="shared" si="8"/>
        <v>44</v>
      </c>
      <c r="L23" s="587">
        <f t="shared" si="9"/>
        <v>39</v>
      </c>
      <c r="M23" s="587">
        <f t="shared" si="10"/>
        <v>0</v>
      </c>
      <c r="N23" s="587">
        <f t="shared" si="11"/>
        <v>0</v>
      </c>
      <c r="O23" s="587">
        <f t="shared" si="12"/>
        <v>0</v>
      </c>
      <c r="P23" s="587">
        <f t="shared" si="13"/>
        <v>0</v>
      </c>
      <c r="Q23" s="587">
        <f t="shared" si="14"/>
        <v>0</v>
      </c>
      <c r="R23" s="587">
        <f t="shared" si="15"/>
        <v>0</v>
      </c>
      <c r="S23" s="587">
        <f t="shared" si="16"/>
        <v>0</v>
      </c>
      <c r="T23" s="97">
        <f t="shared" si="17"/>
        <v>229</v>
      </c>
    </row>
    <row r="24" spans="1:20" ht="20.05" customHeight="1" x14ac:dyDescent="0.25">
      <c r="A24" s="594">
        <v>114</v>
      </c>
      <c r="B24" s="598">
        <v>1307</v>
      </c>
      <c r="C24" s="84" t="str">
        <f t="shared" si="0"/>
        <v xml:space="preserve"> Lincoln Middle School</v>
      </c>
      <c r="D24" s="600" t="str">
        <f t="shared" si="1"/>
        <v>Winnipeg</v>
      </c>
      <c r="E24" s="587">
        <f t="shared" si="2"/>
        <v>0</v>
      </c>
      <c r="F24" s="587">
        <f t="shared" si="3"/>
        <v>0</v>
      </c>
      <c r="G24" s="587">
        <f t="shared" si="4"/>
        <v>0</v>
      </c>
      <c r="H24" s="587">
        <f t="shared" si="5"/>
        <v>0</v>
      </c>
      <c r="I24" s="587">
        <f t="shared" si="6"/>
        <v>0</v>
      </c>
      <c r="J24" s="587">
        <f t="shared" si="7"/>
        <v>0</v>
      </c>
      <c r="K24" s="587">
        <f t="shared" si="8"/>
        <v>0</v>
      </c>
      <c r="L24" s="587">
        <f t="shared" si="9"/>
        <v>0</v>
      </c>
      <c r="M24" s="587">
        <f t="shared" si="10"/>
        <v>112</v>
      </c>
      <c r="N24" s="587">
        <f t="shared" si="11"/>
        <v>104</v>
      </c>
      <c r="O24" s="587">
        <f t="shared" si="12"/>
        <v>102</v>
      </c>
      <c r="P24" s="587">
        <f t="shared" si="13"/>
        <v>0</v>
      </c>
      <c r="Q24" s="587">
        <f t="shared" si="14"/>
        <v>0</v>
      </c>
      <c r="R24" s="587">
        <f t="shared" si="15"/>
        <v>0</v>
      </c>
      <c r="S24" s="587">
        <f t="shared" si="16"/>
        <v>0</v>
      </c>
      <c r="T24" s="97">
        <f t="shared" si="17"/>
        <v>318</v>
      </c>
    </row>
    <row r="25" spans="1:20" ht="20.05" customHeight="1" x14ac:dyDescent="0.25">
      <c r="A25" s="594">
        <v>114</v>
      </c>
      <c r="B25" s="598">
        <v>1452</v>
      </c>
      <c r="C25" s="84" t="str">
        <f t="shared" si="0"/>
        <v xml:space="preserve"> Linwood School</v>
      </c>
      <c r="D25" s="600" t="str">
        <f t="shared" si="1"/>
        <v>Winnipeg</v>
      </c>
      <c r="E25" s="587">
        <f t="shared" si="2"/>
        <v>0</v>
      </c>
      <c r="F25" s="587">
        <f t="shared" si="3"/>
        <v>0</v>
      </c>
      <c r="G25" s="587">
        <f t="shared" si="4"/>
        <v>32</v>
      </c>
      <c r="H25" s="587">
        <f t="shared" si="5"/>
        <v>32</v>
      </c>
      <c r="I25" s="587">
        <f t="shared" si="6"/>
        <v>30</v>
      </c>
      <c r="J25" s="587">
        <f t="shared" si="7"/>
        <v>23</v>
      </c>
      <c r="K25" s="587">
        <f t="shared" si="8"/>
        <v>31</v>
      </c>
      <c r="L25" s="587">
        <f t="shared" si="9"/>
        <v>49</v>
      </c>
      <c r="M25" s="587">
        <f t="shared" si="10"/>
        <v>0</v>
      </c>
      <c r="N25" s="587">
        <f t="shared" si="11"/>
        <v>0</v>
      </c>
      <c r="O25" s="587">
        <f t="shared" si="12"/>
        <v>0</v>
      </c>
      <c r="P25" s="587">
        <f t="shared" si="13"/>
        <v>0</v>
      </c>
      <c r="Q25" s="587">
        <f t="shared" si="14"/>
        <v>0</v>
      </c>
      <c r="R25" s="587">
        <f t="shared" si="15"/>
        <v>0</v>
      </c>
      <c r="S25" s="587">
        <f t="shared" si="16"/>
        <v>0</v>
      </c>
      <c r="T25" s="97">
        <f t="shared" si="17"/>
        <v>197</v>
      </c>
    </row>
    <row r="26" spans="1:20" ht="20.05" customHeight="1" x14ac:dyDescent="0.25">
      <c r="A26" s="594">
        <v>114</v>
      </c>
      <c r="B26" s="598">
        <v>1197</v>
      </c>
      <c r="C26" s="84" t="str">
        <f t="shared" si="0"/>
        <v xml:space="preserve"> Phoenix School</v>
      </c>
      <c r="D26" s="600" t="str">
        <f t="shared" si="1"/>
        <v>Headingley</v>
      </c>
      <c r="E26" s="587">
        <f t="shared" si="2"/>
        <v>0</v>
      </c>
      <c r="F26" s="587">
        <f t="shared" si="3"/>
        <v>0</v>
      </c>
      <c r="G26" s="587">
        <f t="shared" si="4"/>
        <v>45</v>
      </c>
      <c r="H26" s="587">
        <f t="shared" si="5"/>
        <v>34</v>
      </c>
      <c r="I26" s="587">
        <f t="shared" si="6"/>
        <v>40</v>
      </c>
      <c r="J26" s="587">
        <f t="shared" si="7"/>
        <v>31</v>
      </c>
      <c r="K26" s="587">
        <f t="shared" si="8"/>
        <v>42</v>
      </c>
      <c r="L26" s="587">
        <f t="shared" si="9"/>
        <v>26</v>
      </c>
      <c r="M26" s="587">
        <f t="shared" si="10"/>
        <v>0</v>
      </c>
      <c r="N26" s="587">
        <f t="shared" si="11"/>
        <v>0</v>
      </c>
      <c r="O26" s="587">
        <f t="shared" si="12"/>
        <v>0</v>
      </c>
      <c r="P26" s="587">
        <f t="shared" si="13"/>
        <v>0</v>
      </c>
      <c r="Q26" s="587">
        <f t="shared" si="14"/>
        <v>0</v>
      </c>
      <c r="R26" s="587">
        <f t="shared" si="15"/>
        <v>0</v>
      </c>
      <c r="S26" s="587">
        <f t="shared" si="16"/>
        <v>0</v>
      </c>
      <c r="T26" s="97">
        <f t="shared" si="17"/>
        <v>218</v>
      </c>
    </row>
    <row r="27" spans="1:20" ht="20.05" customHeight="1" x14ac:dyDescent="0.25">
      <c r="A27" s="594">
        <v>114</v>
      </c>
      <c r="B27" s="598">
        <v>1655</v>
      </c>
      <c r="C27" s="84" t="str">
        <f t="shared" si="0"/>
        <v xml:space="preserve"> Sansome School</v>
      </c>
      <c r="D27" s="600" t="str">
        <f t="shared" si="1"/>
        <v>Winnipeg</v>
      </c>
      <c r="E27" s="587">
        <f t="shared" si="2"/>
        <v>0</v>
      </c>
      <c r="F27" s="587">
        <f t="shared" si="3"/>
        <v>0</v>
      </c>
      <c r="G27" s="587">
        <f t="shared" si="4"/>
        <v>44</v>
      </c>
      <c r="H27" s="587">
        <f t="shared" si="5"/>
        <v>42</v>
      </c>
      <c r="I27" s="587">
        <f t="shared" si="6"/>
        <v>58</v>
      </c>
      <c r="J27" s="587">
        <f t="shared" si="7"/>
        <v>40</v>
      </c>
      <c r="K27" s="587">
        <f t="shared" si="8"/>
        <v>68</v>
      </c>
      <c r="L27" s="587">
        <f t="shared" si="9"/>
        <v>63</v>
      </c>
      <c r="M27" s="587">
        <f t="shared" si="10"/>
        <v>0</v>
      </c>
      <c r="N27" s="587">
        <f t="shared" si="11"/>
        <v>0</v>
      </c>
      <c r="O27" s="587">
        <f t="shared" si="12"/>
        <v>0</v>
      </c>
      <c r="P27" s="587">
        <f t="shared" si="13"/>
        <v>0</v>
      </c>
      <c r="Q27" s="587">
        <f t="shared" si="14"/>
        <v>0</v>
      </c>
      <c r="R27" s="587">
        <f t="shared" si="15"/>
        <v>0</v>
      </c>
      <c r="S27" s="587">
        <f t="shared" si="16"/>
        <v>0</v>
      </c>
      <c r="T27" s="97">
        <f t="shared" si="17"/>
        <v>315</v>
      </c>
    </row>
    <row r="28" spans="1:20" ht="20.05" customHeight="1" x14ac:dyDescent="0.25">
      <c r="A28" s="594">
        <v>114</v>
      </c>
      <c r="B28" s="598">
        <v>1781</v>
      </c>
      <c r="C28" s="84" t="str">
        <f t="shared" si="0"/>
        <v xml:space="preserve"> St. James Collegiate</v>
      </c>
      <c r="D28" s="600" t="str">
        <f t="shared" si="1"/>
        <v>Winnipeg</v>
      </c>
      <c r="E28" s="587">
        <f t="shared" si="2"/>
        <v>0</v>
      </c>
      <c r="F28" s="587">
        <f t="shared" si="3"/>
        <v>0</v>
      </c>
      <c r="G28" s="587">
        <f t="shared" si="4"/>
        <v>0</v>
      </c>
      <c r="H28" s="587">
        <f t="shared" si="5"/>
        <v>0</v>
      </c>
      <c r="I28" s="587">
        <f t="shared" si="6"/>
        <v>0</v>
      </c>
      <c r="J28" s="587">
        <f t="shared" si="7"/>
        <v>0</v>
      </c>
      <c r="K28" s="587">
        <f t="shared" si="8"/>
        <v>0</v>
      </c>
      <c r="L28" s="587">
        <f t="shared" si="9"/>
        <v>0</v>
      </c>
      <c r="M28" s="587">
        <f t="shared" si="10"/>
        <v>0</v>
      </c>
      <c r="N28" s="587">
        <f t="shared" si="11"/>
        <v>0</v>
      </c>
      <c r="O28" s="587">
        <f t="shared" si="12"/>
        <v>0</v>
      </c>
      <c r="P28" s="587">
        <f t="shared" si="13"/>
        <v>132</v>
      </c>
      <c r="Q28" s="587">
        <f t="shared" si="14"/>
        <v>117</v>
      </c>
      <c r="R28" s="587">
        <f t="shared" si="15"/>
        <v>116</v>
      </c>
      <c r="S28" s="587">
        <f t="shared" si="16"/>
        <v>154</v>
      </c>
      <c r="T28" s="97">
        <f t="shared" si="17"/>
        <v>519</v>
      </c>
    </row>
    <row r="29" spans="1:20" ht="20.05" customHeight="1" x14ac:dyDescent="0.25">
      <c r="A29" s="594">
        <v>114</v>
      </c>
      <c r="B29" s="598">
        <v>1506</v>
      </c>
      <c r="C29" s="84" t="str">
        <f t="shared" si="0"/>
        <v xml:space="preserve"> Stevenson School</v>
      </c>
      <c r="D29" s="600" t="str">
        <f t="shared" si="1"/>
        <v>Winnipeg</v>
      </c>
      <c r="E29" s="587">
        <f t="shared" si="2"/>
        <v>0</v>
      </c>
      <c r="F29" s="587">
        <f t="shared" si="3"/>
        <v>0</v>
      </c>
      <c r="G29" s="587">
        <f t="shared" si="4"/>
        <v>39</v>
      </c>
      <c r="H29" s="587">
        <f t="shared" si="5"/>
        <v>47</v>
      </c>
      <c r="I29" s="587">
        <f t="shared" si="6"/>
        <v>46</v>
      </c>
      <c r="J29" s="587">
        <f t="shared" si="7"/>
        <v>38</v>
      </c>
      <c r="K29" s="587">
        <f t="shared" si="8"/>
        <v>49</v>
      </c>
      <c r="L29" s="587">
        <f t="shared" si="9"/>
        <v>52</v>
      </c>
      <c r="M29" s="587">
        <f t="shared" si="10"/>
        <v>0</v>
      </c>
      <c r="N29" s="587">
        <f t="shared" si="11"/>
        <v>0</v>
      </c>
      <c r="O29" s="587">
        <f t="shared" si="12"/>
        <v>0</v>
      </c>
      <c r="P29" s="587">
        <f t="shared" si="13"/>
        <v>0</v>
      </c>
      <c r="Q29" s="587">
        <f t="shared" si="14"/>
        <v>0</v>
      </c>
      <c r="R29" s="587">
        <f t="shared" si="15"/>
        <v>0</v>
      </c>
      <c r="S29" s="587">
        <f t="shared" si="16"/>
        <v>0</v>
      </c>
      <c r="T29" s="97">
        <f t="shared" si="17"/>
        <v>271</v>
      </c>
    </row>
    <row r="30" spans="1:20" ht="20.05" customHeight="1" x14ac:dyDescent="0.25">
      <c r="A30" s="594">
        <v>114</v>
      </c>
      <c r="B30" s="598">
        <v>1895</v>
      </c>
      <c r="C30" s="84" t="str">
        <f t="shared" si="0"/>
        <v xml:space="preserve"> Strathmillan School</v>
      </c>
      <c r="D30" s="600" t="str">
        <f t="shared" si="1"/>
        <v>Winnipeg</v>
      </c>
      <c r="E30" s="587">
        <f t="shared" si="2"/>
        <v>0</v>
      </c>
      <c r="F30" s="587">
        <f t="shared" si="3"/>
        <v>0</v>
      </c>
      <c r="G30" s="587">
        <f t="shared" si="4"/>
        <v>44</v>
      </c>
      <c r="H30" s="587">
        <f t="shared" si="5"/>
        <v>43</v>
      </c>
      <c r="I30" s="587">
        <f t="shared" si="6"/>
        <v>51</v>
      </c>
      <c r="J30" s="587">
        <f t="shared" si="7"/>
        <v>49</v>
      </c>
      <c r="K30" s="587">
        <f t="shared" si="8"/>
        <v>49</v>
      </c>
      <c r="L30" s="587">
        <f t="shared" si="9"/>
        <v>54</v>
      </c>
      <c r="M30" s="587">
        <f t="shared" si="10"/>
        <v>0</v>
      </c>
      <c r="N30" s="587">
        <f t="shared" si="11"/>
        <v>0</v>
      </c>
      <c r="O30" s="587">
        <f t="shared" si="12"/>
        <v>0</v>
      </c>
      <c r="P30" s="587">
        <f t="shared" si="13"/>
        <v>0</v>
      </c>
      <c r="Q30" s="587">
        <f t="shared" si="14"/>
        <v>0</v>
      </c>
      <c r="R30" s="587">
        <f t="shared" si="15"/>
        <v>0</v>
      </c>
      <c r="S30" s="587">
        <f t="shared" si="16"/>
        <v>0</v>
      </c>
      <c r="T30" s="97">
        <f t="shared" si="17"/>
        <v>290</v>
      </c>
    </row>
    <row r="31" spans="1:20" ht="20.05" customHeight="1" x14ac:dyDescent="0.25">
      <c r="A31" s="594">
        <v>114</v>
      </c>
      <c r="B31" s="598">
        <v>1076</v>
      </c>
      <c r="C31" s="105" t="str">
        <f t="shared" si="0"/>
        <v xml:space="preserve"> Westwood Collegiate</v>
      </c>
      <c r="D31" s="600" t="str">
        <f t="shared" si="1"/>
        <v>Winnipeg</v>
      </c>
      <c r="E31" s="588">
        <f t="shared" si="2"/>
        <v>0</v>
      </c>
      <c r="F31" s="587">
        <f t="shared" si="3"/>
        <v>0</v>
      </c>
      <c r="G31" s="587">
        <f t="shared" si="4"/>
        <v>0</v>
      </c>
      <c r="H31" s="587">
        <f t="shared" si="5"/>
        <v>0</v>
      </c>
      <c r="I31" s="587">
        <f t="shared" si="6"/>
        <v>0</v>
      </c>
      <c r="J31" s="587">
        <f t="shared" si="7"/>
        <v>0</v>
      </c>
      <c r="K31" s="587">
        <f t="shared" si="8"/>
        <v>0</v>
      </c>
      <c r="L31" s="587">
        <f t="shared" si="9"/>
        <v>0</v>
      </c>
      <c r="M31" s="587">
        <f t="shared" si="10"/>
        <v>0</v>
      </c>
      <c r="N31" s="587">
        <f t="shared" si="11"/>
        <v>0</v>
      </c>
      <c r="O31" s="587">
        <f t="shared" si="12"/>
        <v>0</v>
      </c>
      <c r="P31" s="587">
        <f t="shared" si="13"/>
        <v>133</v>
      </c>
      <c r="Q31" s="587">
        <f t="shared" si="14"/>
        <v>123</v>
      </c>
      <c r="R31" s="587">
        <f t="shared" si="15"/>
        <v>163</v>
      </c>
      <c r="S31" s="587">
        <f t="shared" si="16"/>
        <v>158</v>
      </c>
      <c r="T31" s="97">
        <f t="shared" si="17"/>
        <v>577</v>
      </c>
    </row>
    <row r="32" spans="1:20" ht="20.05" customHeight="1" x14ac:dyDescent="0.25">
      <c r="A32" s="594"/>
      <c r="B32" s="604"/>
      <c r="C32" s="127" t="s">
        <v>261</v>
      </c>
      <c r="D32" s="127" t="str">
        <f>CONCATENATE(VLOOKUP(A31,DIVISIONS,19)," SCHOOLS")</f>
        <v>26 SCHOOLS</v>
      </c>
      <c r="E32" s="95">
        <f t="shared" ref="E32:T32" si="22">SUM(E6:E31)</f>
        <v>0</v>
      </c>
      <c r="F32" s="95">
        <f t="shared" si="22"/>
        <v>0</v>
      </c>
      <c r="G32" s="95">
        <f t="shared" si="22"/>
        <v>548</v>
      </c>
      <c r="H32" s="95">
        <f t="shared" si="22"/>
        <v>569</v>
      </c>
      <c r="I32" s="95">
        <f t="shared" si="22"/>
        <v>615</v>
      </c>
      <c r="J32" s="95">
        <f t="shared" si="22"/>
        <v>583</v>
      </c>
      <c r="K32" s="95">
        <f t="shared" si="22"/>
        <v>670</v>
      </c>
      <c r="L32" s="95">
        <f t="shared" si="22"/>
        <v>665</v>
      </c>
      <c r="M32" s="95">
        <f t="shared" si="22"/>
        <v>649</v>
      </c>
      <c r="N32" s="95">
        <f t="shared" si="22"/>
        <v>652</v>
      </c>
      <c r="O32" s="95">
        <f t="shared" si="22"/>
        <v>627</v>
      </c>
      <c r="P32" s="95">
        <f t="shared" si="22"/>
        <v>662</v>
      </c>
      <c r="Q32" s="95">
        <f t="shared" si="22"/>
        <v>701</v>
      </c>
      <c r="R32" s="95">
        <f t="shared" si="22"/>
        <v>721</v>
      </c>
      <c r="S32" s="95">
        <f t="shared" si="22"/>
        <v>870</v>
      </c>
      <c r="T32" s="95">
        <f t="shared" si="22"/>
        <v>8532</v>
      </c>
    </row>
  </sheetData>
  <mergeCells count="3">
    <mergeCell ref="C1:T1"/>
    <mergeCell ref="C2:T2"/>
    <mergeCell ref="C4:T4"/>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Narrow,Regular"&amp;12- 29 -</oddFooter>
  </headerFooter>
  <colBreaks count="1" manualBreakCount="1">
    <brk id="2" min="2" max="836"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6">
    <tabColor rgb="FFE2FBFE"/>
    <pageSetUpPr autoPageBreaks="0"/>
  </sheetPr>
  <dimension ref="A1:V77"/>
  <sheetViews>
    <sheetView showGridLines="0" showZeros="0" topLeftCell="C1" zoomScale="82" zoomScaleNormal="82" workbookViewId="0">
      <selection activeCell="K5" sqref="K5"/>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189</v>
      </c>
      <c r="B4" s="604"/>
      <c r="C4" s="771" t="str">
        <f>CONCATENATE(" ",UPPER(VLOOKUP(A4,DIVISIONS,2))," SCHOOL DIVISION")</f>
        <v xml:space="preserve"> SUNRISE SCHOOL DIVISION</v>
      </c>
      <c r="D4" s="772"/>
      <c r="E4" s="772"/>
      <c r="F4" s="772"/>
      <c r="G4" s="772"/>
      <c r="H4" s="772"/>
      <c r="I4" s="772"/>
      <c r="J4" s="772"/>
      <c r="K4" s="772"/>
      <c r="L4" s="772"/>
      <c r="M4" s="772"/>
      <c r="N4" s="772"/>
      <c r="O4" s="772"/>
      <c r="P4" s="772"/>
      <c r="Q4" s="772"/>
      <c r="R4" s="772"/>
      <c r="S4" s="772"/>
      <c r="T4" s="773"/>
      <c r="U4" s="575"/>
      <c r="V4" s="575"/>
    </row>
    <row r="5" spans="1:22" ht="19.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18.7" customHeight="1" x14ac:dyDescent="0.25">
      <c r="A6" s="594">
        <v>189</v>
      </c>
      <c r="B6" s="314">
        <v>1027</v>
      </c>
      <c r="C6" s="84" t="str">
        <f t="shared" ref="C6:C35" si="0">VLOOKUP(B6,Schools,2)</f>
        <v xml:space="preserve"> Anola School</v>
      </c>
      <c r="D6" s="600" t="str">
        <f t="shared" ref="D6:D24" si="1">IF(VLOOKUP($B6,TYPE,3)=5,CONCATENATE(VLOOKUP($B6,PublicAdd,6)," ¹"),VLOOKUP($B6,PublicAdd,6))</f>
        <v>Anola</v>
      </c>
      <c r="E6" s="587">
        <f t="shared" ref="E6:E24" si="2">IF($B6="","",VLOOKUP($B6,Schools,22))</f>
        <v>0</v>
      </c>
      <c r="F6" s="587">
        <f t="shared" ref="F6:F24" si="3">IF($B6="","",VLOOKUP($B6,Schools,5))</f>
        <v>0</v>
      </c>
      <c r="G6" s="587">
        <f t="shared" ref="G6:G24" si="4">IF($B6="","",VLOOKUP($B6,Schools,6))</f>
        <v>17</v>
      </c>
      <c r="H6" s="587">
        <f t="shared" ref="H6:H24" si="5">IF($B6="","",VLOOKUP($B6,Schools,7))</f>
        <v>26</v>
      </c>
      <c r="I6" s="587">
        <f t="shared" ref="I6:I24" si="6">IF($B6="","",VLOOKUP($B6,Schools,8))</f>
        <v>22</v>
      </c>
      <c r="J6" s="587">
        <f t="shared" ref="J6:J24" si="7">IF($B6="","",VLOOKUP($B6,Schools,9))</f>
        <v>23</v>
      </c>
      <c r="K6" s="587">
        <f t="shared" ref="K6:K24" si="8">IF($B6="","",VLOOKUP($B6,Schools,10))</f>
        <v>21</v>
      </c>
      <c r="L6" s="587">
        <f t="shared" ref="L6:L24" si="9">IF($B6="","",VLOOKUP($B6,Schools,11))</f>
        <v>27</v>
      </c>
      <c r="M6" s="587">
        <f t="shared" ref="M6:M24" si="10">IF($B6="","",VLOOKUP($B6,Schools,12))</f>
        <v>26</v>
      </c>
      <c r="N6" s="587">
        <f t="shared" ref="N6:N24" si="11">IF($B6="","",VLOOKUP($B6,Schools,13))</f>
        <v>27</v>
      </c>
      <c r="O6" s="587">
        <f t="shared" ref="O6:O24" si="12">IF($B6="","",VLOOKUP($B6,Schools,14))</f>
        <v>25</v>
      </c>
      <c r="P6" s="587">
        <f t="shared" ref="P6:P24" si="13">IF($B6="","",VLOOKUP($B6,Schools,15))</f>
        <v>0</v>
      </c>
      <c r="Q6" s="587">
        <f t="shared" ref="Q6:Q24" si="14">IF($B6="","",VLOOKUP($B6,Schools,16))</f>
        <v>0</v>
      </c>
      <c r="R6" s="587">
        <f t="shared" ref="R6:R24" si="15">IF($B6="","",VLOOKUP($B6,Schools,17))</f>
        <v>0</v>
      </c>
      <c r="S6" s="587">
        <f t="shared" ref="S6:S24" si="16">IF($B6="","",VLOOKUP($B6,Schools,18))</f>
        <v>0</v>
      </c>
      <c r="T6" s="97">
        <f t="shared" ref="T6:T24" si="17">SUM(E6:S6)</f>
        <v>214</v>
      </c>
      <c r="U6" s="575"/>
      <c r="V6" s="575"/>
    </row>
    <row r="7" spans="1:22" ht="18.7" customHeight="1" x14ac:dyDescent="0.25">
      <c r="A7" s="594">
        <v>189</v>
      </c>
      <c r="B7" s="598">
        <v>1361</v>
      </c>
      <c r="C7" s="84" t="str">
        <f t="shared" si="0"/>
        <v xml:space="preserve"> Centennial School</v>
      </c>
      <c r="D7" s="600" t="str">
        <f t="shared" si="1"/>
        <v>Lac du Bonnet</v>
      </c>
      <c r="E7" s="587">
        <f t="shared" si="2"/>
        <v>0</v>
      </c>
      <c r="F7" s="587">
        <f t="shared" si="3"/>
        <v>0</v>
      </c>
      <c r="G7" s="587">
        <f t="shared" si="4"/>
        <v>16</v>
      </c>
      <c r="H7" s="587">
        <f t="shared" si="5"/>
        <v>27</v>
      </c>
      <c r="I7" s="587">
        <f t="shared" si="6"/>
        <v>23</v>
      </c>
      <c r="J7" s="587">
        <f t="shared" si="7"/>
        <v>25</v>
      </c>
      <c r="K7" s="587">
        <f t="shared" si="8"/>
        <v>25</v>
      </c>
      <c r="L7" s="587">
        <f t="shared" si="9"/>
        <v>27</v>
      </c>
      <c r="M7" s="587">
        <f t="shared" si="10"/>
        <v>28</v>
      </c>
      <c r="N7" s="587">
        <f t="shared" si="11"/>
        <v>0</v>
      </c>
      <c r="O7" s="587">
        <f t="shared" si="12"/>
        <v>0</v>
      </c>
      <c r="P7" s="587">
        <f t="shared" si="13"/>
        <v>0</v>
      </c>
      <c r="Q7" s="587">
        <f t="shared" si="14"/>
        <v>0</v>
      </c>
      <c r="R7" s="587">
        <f t="shared" si="15"/>
        <v>0</v>
      </c>
      <c r="S7" s="587">
        <f t="shared" si="16"/>
        <v>0</v>
      </c>
      <c r="T7" s="97">
        <f t="shared" si="17"/>
        <v>171</v>
      </c>
      <c r="U7" s="575"/>
      <c r="V7" s="575"/>
    </row>
    <row r="8" spans="1:22" ht="18.7" customHeight="1" x14ac:dyDescent="0.25">
      <c r="A8" s="594">
        <v>189</v>
      </c>
      <c r="B8" s="598">
        <v>1749</v>
      </c>
      <c r="C8" s="84" t="str">
        <f t="shared" si="0"/>
        <v xml:space="preserve"> École Beauséjour Early Years</v>
      </c>
      <c r="D8" s="600" t="str">
        <f t="shared" si="1"/>
        <v>Beausejour</v>
      </c>
      <c r="E8" s="587">
        <f t="shared" si="2"/>
        <v>0</v>
      </c>
      <c r="F8" s="587">
        <f t="shared" si="3"/>
        <v>0</v>
      </c>
      <c r="G8" s="587">
        <f t="shared" si="4"/>
        <v>75</v>
      </c>
      <c r="H8" s="587">
        <f t="shared" si="5"/>
        <v>73</v>
      </c>
      <c r="I8" s="587">
        <f t="shared" si="6"/>
        <v>84</v>
      </c>
      <c r="J8" s="587">
        <f t="shared" si="7"/>
        <v>66</v>
      </c>
      <c r="K8" s="587">
        <f t="shared" si="8"/>
        <v>76</v>
      </c>
      <c r="L8" s="587">
        <f t="shared" si="9"/>
        <v>86</v>
      </c>
      <c r="M8" s="587">
        <f t="shared" si="10"/>
        <v>0</v>
      </c>
      <c r="N8" s="587">
        <f t="shared" si="11"/>
        <v>0</v>
      </c>
      <c r="O8" s="587">
        <f t="shared" si="12"/>
        <v>0</v>
      </c>
      <c r="P8" s="587">
        <f t="shared" si="13"/>
        <v>0</v>
      </c>
      <c r="Q8" s="587">
        <f t="shared" si="14"/>
        <v>0</v>
      </c>
      <c r="R8" s="587">
        <f t="shared" si="15"/>
        <v>0</v>
      </c>
      <c r="S8" s="587">
        <f t="shared" si="16"/>
        <v>0</v>
      </c>
      <c r="T8" s="97">
        <f t="shared" si="17"/>
        <v>460</v>
      </c>
      <c r="U8" s="575"/>
      <c r="V8" s="575"/>
    </row>
    <row r="9" spans="1:22" ht="18.7" customHeight="1" x14ac:dyDescent="0.25">
      <c r="A9" s="594">
        <v>189</v>
      </c>
      <c r="B9" s="598">
        <v>1888</v>
      </c>
      <c r="C9" s="84" t="str">
        <f t="shared" si="0"/>
        <v xml:space="preserve"> École Dugald School</v>
      </c>
      <c r="D9" s="600" t="str">
        <f t="shared" si="1"/>
        <v>Dugald</v>
      </c>
      <c r="E9" s="587">
        <f t="shared" si="2"/>
        <v>0</v>
      </c>
      <c r="F9" s="587">
        <f t="shared" si="3"/>
        <v>0</v>
      </c>
      <c r="G9" s="587">
        <f t="shared" si="4"/>
        <v>56</v>
      </c>
      <c r="H9" s="587">
        <f t="shared" si="5"/>
        <v>54</v>
      </c>
      <c r="I9" s="587">
        <f t="shared" si="6"/>
        <v>47</v>
      </c>
      <c r="J9" s="587">
        <f t="shared" si="7"/>
        <v>54</v>
      </c>
      <c r="K9" s="587">
        <f t="shared" si="8"/>
        <v>60</v>
      </c>
      <c r="L9" s="587">
        <f t="shared" si="9"/>
        <v>60</v>
      </c>
      <c r="M9" s="587">
        <f t="shared" si="10"/>
        <v>51</v>
      </c>
      <c r="N9" s="587">
        <f t="shared" si="11"/>
        <v>48</v>
      </c>
      <c r="O9" s="587">
        <f t="shared" si="12"/>
        <v>51</v>
      </c>
      <c r="P9" s="587">
        <f t="shared" si="13"/>
        <v>0</v>
      </c>
      <c r="Q9" s="587">
        <f t="shared" si="14"/>
        <v>0</v>
      </c>
      <c r="R9" s="587">
        <f t="shared" si="15"/>
        <v>0</v>
      </c>
      <c r="S9" s="587">
        <f t="shared" si="16"/>
        <v>0</v>
      </c>
      <c r="T9" s="97">
        <f t="shared" si="17"/>
        <v>481</v>
      </c>
      <c r="U9" s="575"/>
      <c r="V9" s="575"/>
    </row>
    <row r="10" spans="1:22" ht="18.7" customHeight="1" x14ac:dyDescent="0.25">
      <c r="A10" s="594">
        <v>189</v>
      </c>
      <c r="B10" s="598">
        <v>1360</v>
      </c>
      <c r="C10" s="84" t="str">
        <f t="shared" si="0"/>
        <v xml:space="preserve"> École Edward-Schreyer School</v>
      </c>
      <c r="D10" s="600" t="str">
        <f t="shared" si="1"/>
        <v>Beausejour</v>
      </c>
      <c r="E10" s="587">
        <f t="shared" si="2"/>
        <v>10</v>
      </c>
      <c r="F10" s="587">
        <f t="shared" si="3"/>
        <v>0</v>
      </c>
      <c r="G10" s="587">
        <f t="shared" si="4"/>
        <v>0</v>
      </c>
      <c r="H10" s="587">
        <f t="shared" si="5"/>
        <v>0</v>
      </c>
      <c r="I10" s="587">
        <f t="shared" si="6"/>
        <v>0</v>
      </c>
      <c r="J10" s="587">
        <f t="shared" si="7"/>
        <v>0</v>
      </c>
      <c r="K10" s="587">
        <f t="shared" si="8"/>
        <v>0</v>
      </c>
      <c r="L10" s="587">
        <f t="shared" si="9"/>
        <v>0</v>
      </c>
      <c r="M10" s="587">
        <f t="shared" si="10"/>
        <v>88</v>
      </c>
      <c r="N10" s="587">
        <f t="shared" si="11"/>
        <v>113</v>
      </c>
      <c r="O10" s="587">
        <f t="shared" si="12"/>
        <v>111</v>
      </c>
      <c r="P10" s="587">
        <f t="shared" si="13"/>
        <v>103</v>
      </c>
      <c r="Q10" s="587">
        <f t="shared" si="14"/>
        <v>92</v>
      </c>
      <c r="R10" s="587">
        <f t="shared" si="15"/>
        <v>93</v>
      </c>
      <c r="S10" s="587">
        <f t="shared" si="16"/>
        <v>93</v>
      </c>
      <c r="T10" s="97">
        <f t="shared" si="17"/>
        <v>703</v>
      </c>
      <c r="U10" s="575"/>
      <c r="V10" s="575"/>
    </row>
    <row r="11" spans="1:22" ht="18.7" customHeight="1" x14ac:dyDescent="0.25">
      <c r="A11" s="594">
        <v>189</v>
      </c>
      <c r="B11" s="598">
        <v>1677</v>
      </c>
      <c r="C11" s="84" t="str">
        <f t="shared" si="0"/>
        <v xml:space="preserve"> École Powerview School</v>
      </c>
      <c r="D11" s="600" t="str">
        <f t="shared" si="1"/>
        <v>Powerview</v>
      </c>
      <c r="E11" s="587">
        <f t="shared" si="2"/>
        <v>0</v>
      </c>
      <c r="F11" s="587">
        <f t="shared" si="3"/>
        <v>0</v>
      </c>
      <c r="G11" s="587">
        <f t="shared" si="4"/>
        <v>17</v>
      </c>
      <c r="H11" s="587">
        <f t="shared" si="5"/>
        <v>18</v>
      </c>
      <c r="I11" s="587">
        <f t="shared" si="6"/>
        <v>21</v>
      </c>
      <c r="J11" s="587">
        <f t="shared" si="7"/>
        <v>21</v>
      </c>
      <c r="K11" s="587">
        <f t="shared" si="8"/>
        <v>19</v>
      </c>
      <c r="L11" s="587">
        <f t="shared" si="9"/>
        <v>23</v>
      </c>
      <c r="M11" s="587">
        <f t="shared" si="10"/>
        <v>30</v>
      </c>
      <c r="N11" s="587">
        <f t="shared" si="11"/>
        <v>26</v>
      </c>
      <c r="O11" s="587">
        <f t="shared" si="12"/>
        <v>28</v>
      </c>
      <c r="P11" s="587">
        <f t="shared" si="13"/>
        <v>43</v>
      </c>
      <c r="Q11" s="587">
        <f t="shared" si="14"/>
        <v>51</v>
      </c>
      <c r="R11" s="587">
        <f t="shared" si="15"/>
        <v>37</v>
      </c>
      <c r="S11" s="587">
        <f t="shared" si="16"/>
        <v>61</v>
      </c>
      <c r="T11" s="97">
        <f t="shared" si="17"/>
        <v>395</v>
      </c>
      <c r="U11" s="575"/>
      <c r="V11" s="575"/>
    </row>
    <row r="12" spans="1:22" ht="18.7" customHeight="1" x14ac:dyDescent="0.25">
      <c r="A12" s="594">
        <v>189</v>
      </c>
      <c r="B12" s="598">
        <v>1266</v>
      </c>
      <c r="C12" s="84" t="str">
        <f t="shared" si="0"/>
        <v xml:space="preserve"> Gillis School</v>
      </c>
      <c r="D12" s="600" t="str">
        <f t="shared" si="1"/>
        <v>Tyndall</v>
      </c>
      <c r="E12" s="587">
        <f t="shared" si="2"/>
        <v>0</v>
      </c>
      <c r="F12" s="587">
        <f t="shared" si="3"/>
        <v>0</v>
      </c>
      <c r="G12" s="587">
        <f t="shared" si="4"/>
        <v>29</v>
      </c>
      <c r="H12" s="587">
        <f t="shared" si="5"/>
        <v>42</v>
      </c>
      <c r="I12" s="587">
        <f t="shared" si="6"/>
        <v>33</v>
      </c>
      <c r="J12" s="587">
        <f t="shared" si="7"/>
        <v>31</v>
      </c>
      <c r="K12" s="587">
        <f t="shared" si="8"/>
        <v>42</v>
      </c>
      <c r="L12" s="587">
        <f t="shared" si="9"/>
        <v>24</v>
      </c>
      <c r="M12" s="587">
        <f t="shared" si="10"/>
        <v>32</v>
      </c>
      <c r="N12" s="587">
        <f t="shared" si="11"/>
        <v>0</v>
      </c>
      <c r="O12" s="587">
        <f t="shared" si="12"/>
        <v>0</v>
      </c>
      <c r="P12" s="587">
        <f t="shared" si="13"/>
        <v>0</v>
      </c>
      <c r="Q12" s="587">
        <f t="shared" si="14"/>
        <v>0</v>
      </c>
      <c r="R12" s="587">
        <f t="shared" si="15"/>
        <v>0</v>
      </c>
      <c r="S12" s="587">
        <f t="shared" si="16"/>
        <v>0</v>
      </c>
      <c r="T12" s="97">
        <f t="shared" si="17"/>
        <v>233</v>
      </c>
      <c r="U12" s="575"/>
      <c r="V12" s="575"/>
    </row>
    <row r="13" spans="1:22" ht="18.7" customHeight="1" x14ac:dyDescent="0.25">
      <c r="A13" s="594">
        <v>189</v>
      </c>
      <c r="B13" s="598">
        <v>1094</v>
      </c>
      <c r="C13" s="84" t="str">
        <f t="shared" si="0"/>
        <v xml:space="preserve"> Grafton School</v>
      </c>
      <c r="D13" s="600" t="str">
        <f t="shared" si="1"/>
        <v>Anola ¹</v>
      </c>
      <c r="E13" s="587">
        <f t="shared" si="2"/>
        <v>0</v>
      </c>
      <c r="F13" s="587">
        <f t="shared" si="3"/>
        <v>0</v>
      </c>
      <c r="G13" s="587">
        <f t="shared" si="4"/>
        <v>1</v>
      </c>
      <c r="H13" s="587">
        <f t="shared" si="5"/>
        <v>2</v>
      </c>
      <c r="I13" s="587">
        <f t="shared" si="6"/>
        <v>0</v>
      </c>
      <c r="J13" s="587">
        <f t="shared" si="7"/>
        <v>3</v>
      </c>
      <c r="K13" s="587">
        <f t="shared" si="8"/>
        <v>1</v>
      </c>
      <c r="L13" s="587">
        <f t="shared" si="9"/>
        <v>1</v>
      </c>
      <c r="M13" s="587">
        <f t="shared" si="10"/>
        <v>1</v>
      </c>
      <c r="N13" s="587">
        <f t="shared" si="11"/>
        <v>0</v>
      </c>
      <c r="O13" s="587">
        <f t="shared" si="12"/>
        <v>2</v>
      </c>
      <c r="P13" s="587">
        <f t="shared" si="13"/>
        <v>2</v>
      </c>
      <c r="Q13" s="587">
        <f t="shared" si="14"/>
        <v>0</v>
      </c>
      <c r="R13" s="587">
        <f t="shared" si="15"/>
        <v>2</v>
      </c>
      <c r="S13" s="587">
        <f t="shared" si="16"/>
        <v>0</v>
      </c>
      <c r="T13" s="97">
        <f t="shared" si="17"/>
        <v>15</v>
      </c>
      <c r="U13" s="575"/>
      <c r="V13" s="575"/>
    </row>
    <row r="14" spans="1:22" ht="18.7" customHeight="1" x14ac:dyDescent="0.25">
      <c r="A14" s="594">
        <v>189</v>
      </c>
      <c r="B14" s="598">
        <v>1881</v>
      </c>
      <c r="C14" s="84" t="str">
        <f t="shared" si="0"/>
        <v xml:space="preserve"> Gross Colony School</v>
      </c>
      <c r="D14" s="600" t="str">
        <f t="shared" si="1"/>
        <v>River Hills ¹</v>
      </c>
      <c r="E14" s="587">
        <f t="shared" si="2"/>
        <v>0</v>
      </c>
      <c r="F14" s="587">
        <f t="shared" si="3"/>
        <v>0</v>
      </c>
      <c r="G14" s="587">
        <f t="shared" si="4"/>
        <v>0</v>
      </c>
      <c r="H14" s="587">
        <f t="shared" si="5"/>
        <v>2</v>
      </c>
      <c r="I14" s="587">
        <f t="shared" si="6"/>
        <v>3</v>
      </c>
      <c r="J14" s="587">
        <f t="shared" si="7"/>
        <v>1</v>
      </c>
      <c r="K14" s="587">
        <f t="shared" si="8"/>
        <v>2</v>
      </c>
      <c r="L14" s="587">
        <f t="shared" si="9"/>
        <v>3</v>
      </c>
      <c r="M14" s="587">
        <f t="shared" si="10"/>
        <v>3</v>
      </c>
      <c r="N14" s="587">
        <f t="shared" si="11"/>
        <v>2</v>
      </c>
      <c r="O14" s="587">
        <f t="shared" si="12"/>
        <v>1</v>
      </c>
      <c r="P14" s="587">
        <f t="shared" si="13"/>
        <v>4</v>
      </c>
      <c r="Q14" s="587">
        <f t="shared" si="14"/>
        <v>4</v>
      </c>
      <c r="R14" s="587">
        <f t="shared" si="15"/>
        <v>1</v>
      </c>
      <c r="S14" s="587">
        <f t="shared" si="16"/>
        <v>3</v>
      </c>
      <c r="T14" s="97">
        <f t="shared" si="17"/>
        <v>29</v>
      </c>
      <c r="U14" s="575"/>
      <c r="V14" s="575"/>
    </row>
    <row r="15" spans="1:22" ht="18.7" customHeight="1" x14ac:dyDescent="0.25">
      <c r="A15" s="594">
        <v>189</v>
      </c>
      <c r="B15" s="598">
        <v>1531</v>
      </c>
      <c r="C15" s="84" t="str">
        <f t="shared" si="0"/>
        <v xml:space="preserve"> Hazelridge School</v>
      </c>
      <c r="D15" s="600" t="str">
        <f t="shared" si="1"/>
        <v>Cooks Creek</v>
      </c>
      <c r="E15" s="587">
        <f t="shared" si="2"/>
        <v>0</v>
      </c>
      <c r="F15" s="587">
        <f t="shared" si="3"/>
        <v>0</v>
      </c>
      <c r="G15" s="587">
        <f t="shared" si="4"/>
        <v>12</v>
      </c>
      <c r="H15" s="587">
        <f t="shared" si="5"/>
        <v>6</v>
      </c>
      <c r="I15" s="587">
        <f t="shared" si="6"/>
        <v>9</v>
      </c>
      <c r="J15" s="587">
        <f t="shared" si="7"/>
        <v>9</v>
      </c>
      <c r="K15" s="587">
        <f t="shared" si="8"/>
        <v>5</v>
      </c>
      <c r="L15" s="587">
        <f t="shared" si="9"/>
        <v>11</v>
      </c>
      <c r="M15" s="587">
        <f t="shared" si="10"/>
        <v>0</v>
      </c>
      <c r="N15" s="587">
        <f t="shared" si="11"/>
        <v>0</v>
      </c>
      <c r="O15" s="587">
        <f t="shared" si="12"/>
        <v>0</v>
      </c>
      <c r="P15" s="587">
        <f t="shared" si="13"/>
        <v>0</v>
      </c>
      <c r="Q15" s="587">
        <f t="shared" si="14"/>
        <v>0</v>
      </c>
      <c r="R15" s="587">
        <f t="shared" si="15"/>
        <v>0</v>
      </c>
      <c r="S15" s="587">
        <f t="shared" si="16"/>
        <v>0</v>
      </c>
      <c r="T15" s="97">
        <f t="shared" si="17"/>
        <v>52</v>
      </c>
      <c r="U15" s="575"/>
      <c r="V15" s="575"/>
    </row>
    <row r="16" spans="1:22" ht="18.7" customHeight="1" x14ac:dyDescent="0.25">
      <c r="A16" s="594">
        <v>189</v>
      </c>
      <c r="B16" s="598">
        <v>2106</v>
      </c>
      <c r="C16" s="84" t="str">
        <f t="shared" si="0"/>
        <v xml:space="preserve"> Heartland Colony School</v>
      </c>
      <c r="D16" s="600" t="str">
        <f t="shared" si="1"/>
        <v>Beausejour ¹</v>
      </c>
      <c r="E16" s="587">
        <f t="shared" si="2"/>
        <v>0</v>
      </c>
      <c r="F16" s="587">
        <f t="shared" si="3"/>
        <v>0</v>
      </c>
      <c r="G16" s="587">
        <f t="shared" si="4"/>
        <v>0</v>
      </c>
      <c r="H16" s="587">
        <f t="shared" si="5"/>
        <v>1</v>
      </c>
      <c r="I16" s="587">
        <f t="shared" si="6"/>
        <v>2</v>
      </c>
      <c r="J16" s="587">
        <f t="shared" si="7"/>
        <v>2</v>
      </c>
      <c r="K16" s="587">
        <f t="shared" si="8"/>
        <v>4</v>
      </c>
      <c r="L16" s="587">
        <f t="shared" si="9"/>
        <v>1</v>
      </c>
      <c r="M16" s="587">
        <f t="shared" si="10"/>
        <v>3</v>
      </c>
      <c r="N16" s="587">
        <f t="shared" si="11"/>
        <v>4</v>
      </c>
      <c r="O16" s="587">
        <f t="shared" si="12"/>
        <v>2</v>
      </c>
      <c r="P16" s="587">
        <f t="shared" si="13"/>
        <v>2</v>
      </c>
      <c r="Q16" s="587">
        <f t="shared" si="14"/>
        <v>5</v>
      </c>
      <c r="R16" s="587">
        <f t="shared" si="15"/>
        <v>2</v>
      </c>
      <c r="S16" s="587">
        <f t="shared" si="16"/>
        <v>4</v>
      </c>
      <c r="T16" s="97">
        <f t="shared" si="17"/>
        <v>32</v>
      </c>
      <c r="U16" s="575"/>
      <c r="V16" s="575"/>
    </row>
    <row r="17" spans="1:20" ht="18.7" customHeight="1" x14ac:dyDescent="0.25">
      <c r="A17" s="594">
        <v>189</v>
      </c>
      <c r="B17" s="314">
        <v>1809</v>
      </c>
      <c r="C17" s="84" t="str">
        <f t="shared" si="0"/>
        <v xml:space="preserve"> Hofer School</v>
      </c>
      <c r="D17" s="600" t="str">
        <f t="shared" si="1"/>
        <v>Beausejour ¹</v>
      </c>
      <c r="E17" s="587">
        <f t="shared" si="2"/>
        <v>0</v>
      </c>
      <c r="F17" s="587">
        <f t="shared" si="3"/>
        <v>0</v>
      </c>
      <c r="G17" s="587">
        <f t="shared" si="4"/>
        <v>5</v>
      </c>
      <c r="H17" s="587">
        <f t="shared" si="5"/>
        <v>8</v>
      </c>
      <c r="I17" s="587">
        <f t="shared" si="6"/>
        <v>5</v>
      </c>
      <c r="J17" s="587">
        <f t="shared" si="7"/>
        <v>4</v>
      </c>
      <c r="K17" s="587">
        <f t="shared" si="8"/>
        <v>6</v>
      </c>
      <c r="L17" s="587">
        <f t="shared" si="9"/>
        <v>3</v>
      </c>
      <c r="M17" s="587">
        <f t="shared" si="10"/>
        <v>7</v>
      </c>
      <c r="N17" s="587">
        <f t="shared" si="11"/>
        <v>4</v>
      </c>
      <c r="O17" s="587">
        <f t="shared" si="12"/>
        <v>4</v>
      </c>
      <c r="P17" s="587">
        <f t="shared" si="13"/>
        <v>2</v>
      </c>
      <c r="Q17" s="587">
        <f t="shared" si="14"/>
        <v>2</v>
      </c>
      <c r="R17" s="587">
        <f t="shared" si="15"/>
        <v>4</v>
      </c>
      <c r="S17" s="587">
        <f t="shared" si="16"/>
        <v>1</v>
      </c>
      <c r="T17" s="97">
        <f t="shared" si="17"/>
        <v>55</v>
      </c>
    </row>
    <row r="18" spans="1:20" ht="18.7" customHeight="1" x14ac:dyDescent="0.25">
      <c r="A18" s="594">
        <v>189</v>
      </c>
      <c r="B18" s="598">
        <v>1012</v>
      </c>
      <c r="C18" s="84" t="str">
        <f t="shared" si="0"/>
        <v xml:space="preserve"> Lac Du Bonnet Senior</v>
      </c>
      <c r="D18" s="600" t="str">
        <f t="shared" si="1"/>
        <v>Lac du Bonnet</v>
      </c>
      <c r="E18" s="587">
        <f t="shared" si="2"/>
        <v>13</v>
      </c>
      <c r="F18" s="587">
        <f t="shared" si="3"/>
        <v>0</v>
      </c>
      <c r="G18" s="587">
        <f t="shared" si="4"/>
        <v>0</v>
      </c>
      <c r="H18" s="587">
        <f t="shared" si="5"/>
        <v>0</v>
      </c>
      <c r="I18" s="587">
        <f t="shared" si="6"/>
        <v>0</v>
      </c>
      <c r="J18" s="587">
        <f t="shared" si="7"/>
        <v>0</v>
      </c>
      <c r="K18" s="587">
        <f t="shared" si="8"/>
        <v>0</v>
      </c>
      <c r="L18" s="587">
        <f t="shared" si="9"/>
        <v>0</v>
      </c>
      <c r="M18" s="587">
        <f t="shared" si="10"/>
        <v>0</v>
      </c>
      <c r="N18" s="587">
        <f t="shared" si="11"/>
        <v>27</v>
      </c>
      <c r="O18" s="587">
        <f t="shared" si="12"/>
        <v>31</v>
      </c>
      <c r="P18" s="587">
        <f t="shared" si="13"/>
        <v>28</v>
      </c>
      <c r="Q18" s="587">
        <f t="shared" si="14"/>
        <v>38</v>
      </c>
      <c r="R18" s="587">
        <f t="shared" si="15"/>
        <v>20</v>
      </c>
      <c r="S18" s="587">
        <f t="shared" si="16"/>
        <v>23</v>
      </c>
      <c r="T18" s="97">
        <f t="shared" si="17"/>
        <v>180</v>
      </c>
    </row>
    <row r="19" spans="1:20" ht="18.7" customHeight="1" x14ac:dyDescent="0.25">
      <c r="A19" s="594">
        <v>189</v>
      </c>
      <c r="B19" s="598">
        <v>1190</v>
      </c>
      <c r="C19" s="84" t="str">
        <f t="shared" si="0"/>
        <v xml:space="preserve"> Oak Bank Elementary</v>
      </c>
      <c r="D19" s="600" t="str">
        <f t="shared" si="1"/>
        <v>Oakbank</v>
      </c>
      <c r="E19" s="587">
        <f t="shared" si="2"/>
        <v>0</v>
      </c>
      <c r="F19" s="587">
        <f t="shared" si="3"/>
        <v>0</v>
      </c>
      <c r="G19" s="587">
        <f t="shared" si="4"/>
        <v>49</v>
      </c>
      <c r="H19" s="587">
        <f t="shared" si="5"/>
        <v>88</v>
      </c>
      <c r="I19" s="587">
        <f t="shared" si="6"/>
        <v>91</v>
      </c>
      <c r="J19" s="587">
        <f t="shared" si="7"/>
        <v>87</v>
      </c>
      <c r="K19" s="587">
        <f t="shared" si="8"/>
        <v>111</v>
      </c>
      <c r="L19" s="587">
        <f t="shared" si="9"/>
        <v>101</v>
      </c>
      <c r="M19" s="587">
        <f t="shared" si="10"/>
        <v>0</v>
      </c>
      <c r="N19" s="587">
        <f t="shared" si="11"/>
        <v>0</v>
      </c>
      <c r="O19" s="587">
        <f t="shared" si="12"/>
        <v>0</v>
      </c>
      <c r="P19" s="587">
        <f t="shared" si="13"/>
        <v>0</v>
      </c>
      <c r="Q19" s="587">
        <f t="shared" si="14"/>
        <v>0</v>
      </c>
      <c r="R19" s="587">
        <f t="shared" si="15"/>
        <v>0</v>
      </c>
      <c r="S19" s="587">
        <f t="shared" si="16"/>
        <v>0</v>
      </c>
      <c r="T19" s="97">
        <f t="shared" si="17"/>
        <v>527</v>
      </c>
    </row>
    <row r="20" spans="1:20" ht="18.7" customHeight="1" x14ac:dyDescent="0.25">
      <c r="A20" s="594">
        <v>189</v>
      </c>
      <c r="B20" s="598">
        <v>1352</v>
      </c>
      <c r="C20" s="84" t="str">
        <f t="shared" si="0"/>
        <v xml:space="preserve"> Richland School</v>
      </c>
      <c r="D20" s="600" t="str">
        <f t="shared" si="1"/>
        <v>Anola ¹</v>
      </c>
      <c r="E20" s="587">
        <f t="shared" si="2"/>
        <v>0</v>
      </c>
      <c r="F20" s="587">
        <f t="shared" si="3"/>
        <v>0</v>
      </c>
      <c r="G20" s="587">
        <f t="shared" si="4"/>
        <v>3</v>
      </c>
      <c r="H20" s="587">
        <f t="shared" si="5"/>
        <v>0</v>
      </c>
      <c r="I20" s="587">
        <f t="shared" si="6"/>
        <v>5</v>
      </c>
      <c r="J20" s="587">
        <f t="shared" si="7"/>
        <v>1</v>
      </c>
      <c r="K20" s="587">
        <f t="shared" si="8"/>
        <v>4</v>
      </c>
      <c r="L20" s="587">
        <f t="shared" si="9"/>
        <v>2</v>
      </c>
      <c r="M20" s="587">
        <f t="shared" si="10"/>
        <v>5</v>
      </c>
      <c r="N20" s="587">
        <f t="shared" si="11"/>
        <v>3</v>
      </c>
      <c r="O20" s="587">
        <f t="shared" si="12"/>
        <v>0</v>
      </c>
      <c r="P20" s="587">
        <f t="shared" si="13"/>
        <v>6</v>
      </c>
      <c r="Q20" s="587">
        <f t="shared" si="14"/>
        <v>3</v>
      </c>
      <c r="R20" s="587">
        <f t="shared" si="15"/>
        <v>3</v>
      </c>
      <c r="S20" s="587">
        <f t="shared" si="16"/>
        <v>3</v>
      </c>
      <c r="T20" s="97">
        <f t="shared" si="17"/>
        <v>38</v>
      </c>
    </row>
    <row r="21" spans="1:20" ht="18.7" customHeight="1" x14ac:dyDescent="0.25">
      <c r="A21" s="594">
        <v>189</v>
      </c>
      <c r="B21" s="598">
        <v>1485</v>
      </c>
      <c r="C21" s="84" t="str">
        <f t="shared" si="0"/>
        <v xml:space="preserve"> Springfield Collegiate</v>
      </c>
      <c r="D21" s="600" t="str">
        <f t="shared" si="1"/>
        <v>Oakbank</v>
      </c>
      <c r="E21" s="587">
        <f t="shared" si="2"/>
        <v>6</v>
      </c>
      <c r="F21" s="587">
        <f t="shared" si="3"/>
        <v>0</v>
      </c>
      <c r="G21" s="587">
        <f t="shared" si="4"/>
        <v>0</v>
      </c>
      <c r="H21" s="587">
        <f t="shared" si="5"/>
        <v>0</v>
      </c>
      <c r="I21" s="587">
        <f t="shared" si="6"/>
        <v>0</v>
      </c>
      <c r="J21" s="587">
        <f t="shared" si="7"/>
        <v>0</v>
      </c>
      <c r="K21" s="587">
        <f t="shared" si="8"/>
        <v>0</v>
      </c>
      <c r="L21" s="587">
        <f t="shared" si="9"/>
        <v>0</v>
      </c>
      <c r="M21" s="587">
        <f t="shared" si="10"/>
        <v>0</v>
      </c>
      <c r="N21" s="587">
        <f t="shared" si="11"/>
        <v>0</v>
      </c>
      <c r="O21" s="587">
        <f t="shared" si="12"/>
        <v>0</v>
      </c>
      <c r="P21" s="587">
        <f t="shared" si="13"/>
        <v>166</v>
      </c>
      <c r="Q21" s="587">
        <f t="shared" si="14"/>
        <v>179</v>
      </c>
      <c r="R21" s="587">
        <f t="shared" si="15"/>
        <v>168</v>
      </c>
      <c r="S21" s="587">
        <f t="shared" si="16"/>
        <v>127</v>
      </c>
      <c r="T21" s="97">
        <f t="shared" si="17"/>
        <v>646</v>
      </c>
    </row>
    <row r="22" spans="1:20" ht="18.7" customHeight="1" x14ac:dyDescent="0.25">
      <c r="A22" s="594">
        <v>189</v>
      </c>
      <c r="B22" s="598">
        <v>1296</v>
      </c>
      <c r="C22" s="84" t="str">
        <f t="shared" si="0"/>
        <v xml:space="preserve"> Springfield Middle School</v>
      </c>
      <c r="D22" s="600" t="str">
        <f t="shared" si="1"/>
        <v>Oakbank</v>
      </c>
      <c r="E22" s="587">
        <f t="shared" si="2"/>
        <v>0</v>
      </c>
      <c r="F22" s="587">
        <f t="shared" si="3"/>
        <v>0</v>
      </c>
      <c r="G22" s="587">
        <f t="shared" si="4"/>
        <v>0</v>
      </c>
      <c r="H22" s="587">
        <f t="shared" si="5"/>
        <v>0</v>
      </c>
      <c r="I22" s="587">
        <f t="shared" si="6"/>
        <v>0</v>
      </c>
      <c r="J22" s="587">
        <f t="shared" si="7"/>
        <v>0</v>
      </c>
      <c r="K22" s="587">
        <f t="shared" si="8"/>
        <v>0</v>
      </c>
      <c r="L22" s="587">
        <f t="shared" si="9"/>
        <v>0</v>
      </c>
      <c r="M22" s="587">
        <f t="shared" si="10"/>
        <v>138</v>
      </c>
      <c r="N22" s="587">
        <f t="shared" si="11"/>
        <v>110</v>
      </c>
      <c r="O22" s="587">
        <f t="shared" si="12"/>
        <v>125</v>
      </c>
      <c r="P22" s="587">
        <f t="shared" si="13"/>
        <v>0</v>
      </c>
      <c r="Q22" s="587">
        <f t="shared" si="14"/>
        <v>0</v>
      </c>
      <c r="R22" s="587">
        <f t="shared" si="15"/>
        <v>0</v>
      </c>
      <c r="S22" s="587">
        <f t="shared" si="16"/>
        <v>0</v>
      </c>
      <c r="T22" s="97">
        <f t="shared" si="17"/>
        <v>373</v>
      </c>
    </row>
    <row r="23" spans="1:20" ht="18.7" customHeight="1" x14ac:dyDescent="0.25">
      <c r="A23" s="594">
        <v>189</v>
      </c>
      <c r="B23" s="598">
        <v>1692</v>
      </c>
      <c r="C23" s="84" t="str">
        <f t="shared" si="0"/>
        <v xml:space="preserve"> Springwell School</v>
      </c>
      <c r="D23" s="600" t="str">
        <f t="shared" si="1"/>
        <v>Lac du Bonnet ¹</v>
      </c>
      <c r="E23" s="587">
        <f t="shared" si="2"/>
        <v>0</v>
      </c>
      <c r="F23" s="587">
        <f t="shared" si="3"/>
        <v>0</v>
      </c>
      <c r="G23" s="587">
        <f t="shared" si="4"/>
        <v>3</v>
      </c>
      <c r="H23" s="587">
        <f t="shared" si="5"/>
        <v>0</v>
      </c>
      <c r="I23" s="587">
        <f t="shared" si="6"/>
        <v>2</v>
      </c>
      <c r="J23" s="587">
        <f t="shared" si="7"/>
        <v>2</v>
      </c>
      <c r="K23" s="587">
        <f t="shared" si="8"/>
        <v>3</v>
      </c>
      <c r="L23" s="587">
        <f t="shared" si="9"/>
        <v>2</v>
      </c>
      <c r="M23" s="587">
        <f t="shared" si="10"/>
        <v>2</v>
      </c>
      <c r="N23" s="587">
        <f t="shared" si="11"/>
        <v>3</v>
      </c>
      <c r="O23" s="587">
        <f t="shared" si="12"/>
        <v>3</v>
      </c>
      <c r="P23" s="587">
        <f t="shared" si="13"/>
        <v>2</v>
      </c>
      <c r="Q23" s="587">
        <f t="shared" si="14"/>
        <v>2</v>
      </c>
      <c r="R23" s="587">
        <f t="shared" si="15"/>
        <v>3</v>
      </c>
      <c r="S23" s="587">
        <f t="shared" si="16"/>
        <v>0</v>
      </c>
      <c r="T23" s="97">
        <f t="shared" si="17"/>
        <v>27</v>
      </c>
    </row>
    <row r="24" spans="1:20" ht="18.7" customHeight="1" x14ac:dyDescent="0.25">
      <c r="A24" s="594">
        <v>189</v>
      </c>
      <c r="B24" s="598">
        <v>1699</v>
      </c>
      <c r="C24" s="105" t="str">
        <f t="shared" si="0"/>
        <v xml:space="preserve"> Whitemouth School</v>
      </c>
      <c r="D24" s="600" t="str">
        <f t="shared" si="1"/>
        <v>Whitemouth</v>
      </c>
      <c r="E24" s="588">
        <f t="shared" si="2"/>
        <v>0</v>
      </c>
      <c r="F24" s="587">
        <f t="shared" si="3"/>
        <v>0</v>
      </c>
      <c r="G24" s="587">
        <f t="shared" si="4"/>
        <v>14</v>
      </c>
      <c r="H24" s="587">
        <f t="shared" si="5"/>
        <v>7</v>
      </c>
      <c r="I24" s="587">
        <f t="shared" si="6"/>
        <v>14</v>
      </c>
      <c r="J24" s="587">
        <f t="shared" si="7"/>
        <v>11</v>
      </c>
      <c r="K24" s="587">
        <f t="shared" si="8"/>
        <v>12</v>
      </c>
      <c r="L24" s="587">
        <f t="shared" si="9"/>
        <v>13</v>
      </c>
      <c r="M24" s="587">
        <f t="shared" si="10"/>
        <v>15</v>
      </c>
      <c r="N24" s="587">
        <f t="shared" si="11"/>
        <v>14</v>
      </c>
      <c r="O24" s="587">
        <f t="shared" si="12"/>
        <v>19</v>
      </c>
      <c r="P24" s="587">
        <f t="shared" si="13"/>
        <v>12</v>
      </c>
      <c r="Q24" s="587">
        <f t="shared" si="14"/>
        <v>14</v>
      </c>
      <c r="R24" s="587">
        <f t="shared" si="15"/>
        <v>16</v>
      </c>
      <c r="S24" s="587">
        <f t="shared" si="16"/>
        <v>16</v>
      </c>
      <c r="T24" s="97">
        <f t="shared" si="17"/>
        <v>177</v>
      </c>
    </row>
    <row r="25" spans="1:20" ht="19.05" customHeight="1" x14ac:dyDescent="0.25">
      <c r="A25" s="594"/>
      <c r="B25" s="604"/>
      <c r="C25" s="127" t="s">
        <v>261</v>
      </c>
      <c r="D25" s="127" t="str">
        <f>CONCATENATE(VLOOKUP(A24,DIVISIONS,19)," SCHOOLS")</f>
        <v>19 SCHOOLS</v>
      </c>
      <c r="E25" s="95">
        <f>SUM(E6:E24)</f>
        <v>29</v>
      </c>
      <c r="F25" s="95">
        <f t="shared" ref="F25:T25" si="18">SUM(F6:F24)</f>
        <v>0</v>
      </c>
      <c r="G25" s="95">
        <f t="shared" si="18"/>
        <v>297</v>
      </c>
      <c r="H25" s="95">
        <f t="shared" si="18"/>
        <v>354</v>
      </c>
      <c r="I25" s="95">
        <f t="shared" si="18"/>
        <v>361</v>
      </c>
      <c r="J25" s="95">
        <f t="shared" si="18"/>
        <v>340</v>
      </c>
      <c r="K25" s="95">
        <f t="shared" si="18"/>
        <v>391</v>
      </c>
      <c r="L25" s="95">
        <f t="shared" si="18"/>
        <v>384</v>
      </c>
      <c r="M25" s="95">
        <f t="shared" si="18"/>
        <v>429</v>
      </c>
      <c r="N25" s="95">
        <f t="shared" si="18"/>
        <v>381</v>
      </c>
      <c r="O25" s="95">
        <f t="shared" si="18"/>
        <v>402</v>
      </c>
      <c r="P25" s="95">
        <f t="shared" si="18"/>
        <v>370</v>
      </c>
      <c r="Q25" s="95">
        <f t="shared" si="18"/>
        <v>390</v>
      </c>
      <c r="R25" s="95">
        <f t="shared" si="18"/>
        <v>349</v>
      </c>
      <c r="S25" s="95">
        <f t="shared" si="18"/>
        <v>331</v>
      </c>
      <c r="T25" s="95">
        <f t="shared" si="18"/>
        <v>4808</v>
      </c>
    </row>
    <row r="26" spans="1:20" ht="14.95" customHeight="1" x14ac:dyDescent="0.25">
      <c r="A26" s="594"/>
      <c r="B26" s="604"/>
      <c r="C26" s="111"/>
      <c r="D26" s="579"/>
      <c r="E26" s="542"/>
      <c r="F26" s="542"/>
      <c r="G26" s="542"/>
      <c r="H26" s="542"/>
      <c r="I26" s="542"/>
      <c r="J26" s="542"/>
      <c r="K26" s="542"/>
      <c r="L26" s="542"/>
      <c r="M26" s="542"/>
      <c r="N26" s="542"/>
      <c r="O26" s="542"/>
      <c r="P26" s="542"/>
      <c r="Q26" s="542"/>
      <c r="R26" s="542"/>
      <c r="S26" s="542"/>
      <c r="T26" s="110"/>
    </row>
    <row r="27" spans="1:20" ht="20.05" customHeight="1" x14ac:dyDescent="0.2">
      <c r="A27" s="594">
        <v>120</v>
      </c>
      <c r="B27" s="604"/>
      <c r="C27" s="771" t="str">
        <f>CONCATENATE(" ",UPPER(VLOOKUP(A27,DIVISIONS,2))," SCHOOL DIVISION")</f>
        <v xml:space="preserve"> SWAN VALLEY SCHOOL DIVISION</v>
      </c>
      <c r="D27" s="772"/>
      <c r="E27" s="772"/>
      <c r="F27" s="772"/>
      <c r="G27" s="772"/>
      <c r="H27" s="772"/>
      <c r="I27" s="772"/>
      <c r="J27" s="772"/>
      <c r="K27" s="772"/>
      <c r="L27" s="772"/>
      <c r="M27" s="772"/>
      <c r="N27" s="772"/>
      <c r="O27" s="772"/>
      <c r="P27" s="772"/>
      <c r="Q27" s="772"/>
      <c r="R27" s="772"/>
      <c r="S27" s="772"/>
      <c r="T27" s="773"/>
    </row>
    <row r="28" spans="1:20" ht="19.05" customHeight="1" x14ac:dyDescent="0.25">
      <c r="A28" s="594"/>
      <c r="B28" s="604"/>
      <c r="C28" s="93" t="s">
        <v>265</v>
      </c>
      <c r="D28" s="93" t="s">
        <v>266</v>
      </c>
      <c r="E28" s="94" t="s">
        <v>168</v>
      </c>
      <c r="F28" s="94" t="s">
        <v>229</v>
      </c>
      <c r="G28" s="94" t="s">
        <v>230</v>
      </c>
      <c r="H28" s="156" t="s">
        <v>267</v>
      </c>
      <c r="I28" s="156" t="s">
        <v>268</v>
      </c>
      <c r="J28" s="156" t="s">
        <v>269</v>
      </c>
      <c r="K28" s="156" t="s">
        <v>270</v>
      </c>
      <c r="L28" s="156" t="s">
        <v>21</v>
      </c>
      <c r="M28" s="156" t="s">
        <v>24</v>
      </c>
      <c r="N28" s="156" t="s">
        <v>26</v>
      </c>
      <c r="O28" s="156" t="s">
        <v>271</v>
      </c>
      <c r="P28" s="156" t="s">
        <v>272</v>
      </c>
      <c r="Q28" s="156" t="s">
        <v>273</v>
      </c>
      <c r="R28" s="156" t="s">
        <v>274</v>
      </c>
      <c r="S28" s="156" t="s">
        <v>275</v>
      </c>
      <c r="T28" s="94" t="s">
        <v>231</v>
      </c>
    </row>
    <row r="29" spans="1:20" ht="18.7" customHeight="1" x14ac:dyDescent="0.25">
      <c r="A29" s="594">
        <v>120</v>
      </c>
      <c r="B29" s="598">
        <v>1487</v>
      </c>
      <c r="C29" s="84" t="str">
        <f t="shared" si="0"/>
        <v xml:space="preserve"> Benito School</v>
      </c>
      <c r="D29" s="600" t="str">
        <f t="shared" ref="D29:D35" si="19">IF(VLOOKUP($B29,TYPE,3)=5,CONCATENATE(VLOOKUP($B29,PublicAdd,6)," ¹"),VLOOKUP($B29,PublicAdd,6))</f>
        <v>Benito</v>
      </c>
      <c r="E29" s="587">
        <f t="shared" ref="E29:E35" si="20">IF($B29="","",VLOOKUP($B29,Schools,22))</f>
        <v>0</v>
      </c>
      <c r="F29" s="587">
        <f t="shared" ref="F29:F35" si="21">IF($B29="","",VLOOKUP($B29,Schools,5))</f>
        <v>0</v>
      </c>
      <c r="G29" s="587">
        <f t="shared" ref="G29:G35" si="22">IF($B29="","",VLOOKUP($B29,Schools,6))</f>
        <v>9</v>
      </c>
      <c r="H29" s="587">
        <f t="shared" ref="H29:H35" si="23">IF($B29="","",VLOOKUP($B29,Schools,7))</f>
        <v>8</v>
      </c>
      <c r="I29" s="587">
        <f t="shared" ref="I29:I35" si="24">IF($B29="","",VLOOKUP($B29,Schools,8))</f>
        <v>9</v>
      </c>
      <c r="J29" s="587">
        <f t="shared" ref="J29:J35" si="25">IF($B29="","",VLOOKUP($B29,Schools,9))</f>
        <v>5</v>
      </c>
      <c r="K29" s="587">
        <f t="shared" ref="K29:K35" si="26">IF($B29="","",VLOOKUP($B29,Schools,10))</f>
        <v>7</v>
      </c>
      <c r="L29" s="587">
        <f t="shared" ref="L29:L35" si="27">IF($B29="","",VLOOKUP($B29,Schools,11))</f>
        <v>11</v>
      </c>
      <c r="M29" s="587">
        <f t="shared" ref="M29:M35" si="28">IF($B29="","",VLOOKUP($B29,Schools,12))</f>
        <v>11</v>
      </c>
      <c r="N29" s="587">
        <f t="shared" ref="N29:N35" si="29">IF($B29="","",VLOOKUP($B29,Schools,13))</f>
        <v>6</v>
      </c>
      <c r="O29" s="587">
        <f t="shared" ref="O29:O35" si="30">IF($B29="","",VLOOKUP($B29,Schools,14))</f>
        <v>5</v>
      </c>
      <c r="P29" s="587">
        <f t="shared" ref="P29:P35" si="31">IF($B29="","",VLOOKUP($B29,Schools,15))</f>
        <v>0</v>
      </c>
      <c r="Q29" s="587">
        <f t="shared" ref="Q29:Q35" si="32">IF($B29="","",VLOOKUP($B29,Schools,16))</f>
        <v>0</v>
      </c>
      <c r="R29" s="587">
        <f t="shared" ref="R29:R35" si="33">IF($B29="","",VLOOKUP($B29,Schools,17))</f>
        <v>0</v>
      </c>
      <c r="S29" s="587">
        <f t="shared" ref="S29:S35" si="34">IF($B29="","",VLOOKUP($B29,Schools,18))</f>
        <v>0</v>
      </c>
      <c r="T29" s="97">
        <f t="shared" ref="T29:T35" si="35">SUM(E29:S29)</f>
        <v>71</v>
      </c>
    </row>
    <row r="30" spans="1:20" ht="18.7" customHeight="1" x14ac:dyDescent="0.25">
      <c r="A30" s="594">
        <v>120</v>
      </c>
      <c r="B30" s="598">
        <v>1097</v>
      </c>
      <c r="C30" s="84" t="str">
        <f t="shared" si="0"/>
        <v xml:space="preserve"> Bowsman School</v>
      </c>
      <c r="D30" s="600" t="str">
        <f t="shared" si="19"/>
        <v>Bowsman</v>
      </c>
      <c r="E30" s="587">
        <f t="shared" si="20"/>
        <v>0</v>
      </c>
      <c r="F30" s="587">
        <f t="shared" si="21"/>
        <v>0</v>
      </c>
      <c r="G30" s="587">
        <f t="shared" si="22"/>
        <v>13</v>
      </c>
      <c r="H30" s="587">
        <f t="shared" si="23"/>
        <v>8</v>
      </c>
      <c r="I30" s="587">
        <f t="shared" si="24"/>
        <v>9</v>
      </c>
      <c r="J30" s="587">
        <f t="shared" si="25"/>
        <v>10</v>
      </c>
      <c r="K30" s="587">
        <f t="shared" si="26"/>
        <v>17</v>
      </c>
      <c r="L30" s="587">
        <f t="shared" si="27"/>
        <v>9</v>
      </c>
      <c r="M30" s="587">
        <f t="shared" si="28"/>
        <v>12</v>
      </c>
      <c r="N30" s="587">
        <f t="shared" si="29"/>
        <v>14</v>
      </c>
      <c r="O30" s="587">
        <f t="shared" si="30"/>
        <v>11</v>
      </c>
      <c r="P30" s="587">
        <f t="shared" si="31"/>
        <v>0</v>
      </c>
      <c r="Q30" s="587">
        <f t="shared" si="32"/>
        <v>0</v>
      </c>
      <c r="R30" s="587">
        <f t="shared" si="33"/>
        <v>0</v>
      </c>
      <c r="S30" s="587">
        <f t="shared" si="34"/>
        <v>0</v>
      </c>
      <c r="T30" s="97">
        <f t="shared" si="35"/>
        <v>103</v>
      </c>
    </row>
    <row r="31" spans="1:20" ht="18.7" customHeight="1" x14ac:dyDescent="0.25">
      <c r="A31" s="594">
        <v>120</v>
      </c>
      <c r="B31" s="598">
        <v>1390</v>
      </c>
      <c r="C31" s="84" t="str">
        <f t="shared" si="0"/>
        <v xml:space="preserve"> École Swan River South School</v>
      </c>
      <c r="D31" s="600" t="str">
        <f t="shared" si="19"/>
        <v>Swan River</v>
      </c>
      <c r="E31" s="587">
        <f t="shared" si="20"/>
        <v>0</v>
      </c>
      <c r="F31" s="587">
        <f t="shared" si="21"/>
        <v>0</v>
      </c>
      <c r="G31" s="587">
        <f t="shared" si="22"/>
        <v>11</v>
      </c>
      <c r="H31" s="587">
        <f t="shared" si="23"/>
        <v>3</v>
      </c>
      <c r="I31" s="587">
        <f t="shared" si="24"/>
        <v>6</v>
      </c>
      <c r="J31" s="587">
        <f t="shared" si="25"/>
        <v>11</v>
      </c>
      <c r="K31" s="587">
        <f t="shared" si="26"/>
        <v>5</v>
      </c>
      <c r="L31" s="587">
        <f t="shared" si="27"/>
        <v>6</v>
      </c>
      <c r="M31" s="587">
        <f t="shared" si="28"/>
        <v>67</v>
      </c>
      <c r="N31" s="587">
        <f t="shared" si="29"/>
        <v>79</v>
      </c>
      <c r="O31" s="587">
        <f t="shared" si="30"/>
        <v>68</v>
      </c>
      <c r="P31" s="587">
        <f t="shared" si="31"/>
        <v>0</v>
      </c>
      <c r="Q31" s="587">
        <f t="shared" si="32"/>
        <v>0</v>
      </c>
      <c r="R31" s="587">
        <f t="shared" si="33"/>
        <v>0</v>
      </c>
      <c r="S31" s="587">
        <f t="shared" si="34"/>
        <v>0</v>
      </c>
      <c r="T31" s="97">
        <f t="shared" si="35"/>
        <v>256</v>
      </c>
    </row>
    <row r="32" spans="1:20" ht="18.7" customHeight="1" x14ac:dyDescent="0.25">
      <c r="A32" s="594">
        <v>120</v>
      </c>
      <c r="B32" s="598">
        <v>1193</v>
      </c>
      <c r="C32" s="84" t="str">
        <f t="shared" si="0"/>
        <v xml:space="preserve"> Heyes Elementary</v>
      </c>
      <c r="D32" s="600" t="str">
        <f t="shared" si="19"/>
        <v>Swan River</v>
      </c>
      <c r="E32" s="587">
        <f t="shared" si="20"/>
        <v>0</v>
      </c>
      <c r="F32" s="587">
        <f t="shared" si="21"/>
        <v>0</v>
      </c>
      <c r="G32" s="587">
        <f t="shared" si="22"/>
        <v>0</v>
      </c>
      <c r="H32" s="587">
        <f t="shared" si="23"/>
        <v>0</v>
      </c>
      <c r="I32" s="587">
        <f t="shared" si="24"/>
        <v>0</v>
      </c>
      <c r="J32" s="587">
        <f t="shared" si="25"/>
        <v>67</v>
      </c>
      <c r="K32" s="587">
        <f t="shared" si="26"/>
        <v>57</v>
      </c>
      <c r="L32" s="587">
        <f t="shared" si="27"/>
        <v>66</v>
      </c>
      <c r="M32" s="587">
        <f t="shared" si="28"/>
        <v>0</v>
      </c>
      <c r="N32" s="587">
        <f t="shared" si="29"/>
        <v>0</v>
      </c>
      <c r="O32" s="587">
        <f t="shared" si="30"/>
        <v>0</v>
      </c>
      <c r="P32" s="587">
        <f t="shared" si="31"/>
        <v>0</v>
      </c>
      <c r="Q32" s="587">
        <f t="shared" si="32"/>
        <v>0</v>
      </c>
      <c r="R32" s="587">
        <f t="shared" si="33"/>
        <v>0</v>
      </c>
      <c r="S32" s="587">
        <f t="shared" si="34"/>
        <v>0</v>
      </c>
      <c r="T32" s="97">
        <f t="shared" si="35"/>
        <v>190</v>
      </c>
    </row>
    <row r="33" spans="1:20" ht="18.7" customHeight="1" x14ac:dyDescent="0.25">
      <c r="A33" s="594">
        <v>120</v>
      </c>
      <c r="B33" s="598">
        <v>1535</v>
      </c>
      <c r="C33" s="206" t="str">
        <f t="shared" si="0"/>
        <v xml:space="preserve"> Minitonas School</v>
      </c>
      <c r="D33" s="600" t="str">
        <f t="shared" si="19"/>
        <v>Minitonas</v>
      </c>
      <c r="E33" s="587">
        <f t="shared" si="20"/>
        <v>0</v>
      </c>
      <c r="F33" s="587">
        <f t="shared" si="21"/>
        <v>0</v>
      </c>
      <c r="G33" s="587">
        <f t="shared" si="22"/>
        <v>14</v>
      </c>
      <c r="H33" s="587">
        <f t="shared" si="23"/>
        <v>10</v>
      </c>
      <c r="I33" s="587">
        <f t="shared" si="24"/>
        <v>16</v>
      </c>
      <c r="J33" s="587">
        <f t="shared" si="25"/>
        <v>14</v>
      </c>
      <c r="K33" s="587">
        <f t="shared" si="26"/>
        <v>10</v>
      </c>
      <c r="L33" s="587">
        <f t="shared" si="27"/>
        <v>7</v>
      </c>
      <c r="M33" s="587">
        <f t="shared" si="28"/>
        <v>12</v>
      </c>
      <c r="N33" s="587">
        <f t="shared" si="29"/>
        <v>9</v>
      </c>
      <c r="O33" s="587">
        <f t="shared" si="30"/>
        <v>17</v>
      </c>
      <c r="P33" s="587">
        <f t="shared" si="31"/>
        <v>0</v>
      </c>
      <c r="Q33" s="587">
        <f t="shared" si="32"/>
        <v>0</v>
      </c>
      <c r="R33" s="587">
        <f t="shared" si="33"/>
        <v>0</v>
      </c>
      <c r="S33" s="587">
        <f t="shared" si="34"/>
        <v>0</v>
      </c>
      <c r="T33" s="97">
        <f t="shared" si="35"/>
        <v>109</v>
      </c>
    </row>
    <row r="34" spans="1:20" ht="18.7" customHeight="1" x14ac:dyDescent="0.25">
      <c r="A34" s="594">
        <v>120</v>
      </c>
      <c r="B34" s="598">
        <v>1576</v>
      </c>
      <c r="C34" s="84" t="str">
        <f t="shared" si="0"/>
        <v xml:space="preserve"> Swan Valley Regional Secondary School</v>
      </c>
      <c r="D34" s="600" t="str">
        <f t="shared" si="19"/>
        <v>Swan River</v>
      </c>
      <c r="E34" s="587">
        <f t="shared" si="20"/>
        <v>0</v>
      </c>
      <c r="F34" s="587">
        <f t="shared" si="21"/>
        <v>0</v>
      </c>
      <c r="G34" s="587">
        <f t="shared" si="22"/>
        <v>0</v>
      </c>
      <c r="H34" s="587">
        <f t="shared" si="23"/>
        <v>0</v>
      </c>
      <c r="I34" s="587">
        <f t="shared" si="24"/>
        <v>0</v>
      </c>
      <c r="J34" s="587">
        <f t="shared" si="25"/>
        <v>0</v>
      </c>
      <c r="K34" s="587">
        <f t="shared" si="26"/>
        <v>0</v>
      </c>
      <c r="L34" s="587">
        <f t="shared" si="27"/>
        <v>0</v>
      </c>
      <c r="M34" s="587">
        <f t="shared" si="28"/>
        <v>0</v>
      </c>
      <c r="N34" s="587">
        <f t="shared" si="29"/>
        <v>0</v>
      </c>
      <c r="O34" s="587">
        <f t="shared" si="30"/>
        <v>0</v>
      </c>
      <c r="P34" s="587">
        <f t="shared" si="31"/>
        <v>115</v>
      </c>
      <c r="Q34" s="587">
        <f t="shared" si="32"/>
        <v>105</v>
      </c>
      <c r="R34" s="587">
        <f t="shared" si="33"/>
        <v>119</v>
      </c>
      <c r="S34" s="587">
        <f t="shared" si="34"/>
        <v>184</v>
      </c>
      <c r="T34" s="97">
        <f t="shared" si="35"/>
        <v>523</v>
      </c>
    </row>
    <row r="35" spans="1:20" ht="18.7" customHeight="1" x14ac:dyDescent="0.25">
      <c r="A35" s="594">
        <v>120</v>
      </c>
      <c r="B35" s="598">
        <v>1085</v>
      </c>
      <c r="C35" s="105" t="str">
        <f t="shared" si="0"/>
        <v xml:space="preserve"> Taylor Elementary</v>
      </c>
      <c r="D35" s="600" t="str">
        <f t="shared" si="19"/>
        <v>Swan River</v>
      </c>
      <c r="E35" s="588">
        <f t="shared" si="20"/>
        <v>0</v>
      </c>
      <c r="F35" s="588">
        <f t="shared" si="21"/>
        <v>0</v>
      </c>
      <c r="G35" s="588">
        <f t="shared" si="22"/>
        <v>65</v>
      </c>
      <c r="H35" s="588">
        <f t="shared" si="23"/>
        <v>54</v>
      </c>
      <c r="I35" s="588">
        <f t="shared" si="24"/>
        <v>73</v>
      </c>
      <c r="J35" s="588">
        <f t="shared" si="25"/>
        <v>0</v>
      </c>
      <c r="K35" s="588">
        <f t="shared" si="26"/>
        <v>0</v>
      </c>
      <c r="L35" s="588">
        <f t="shared" si="27"/>
        <v>0</v>
      </c>
      <c r="M35" s="588">
        <f t="shared" si="28"/>
        <v>0</v>
      </c>
      <c r="N35" s="588">
        <f t="shared" si="29"/>
        <v>0</v>
      </c>
      <c r="O35" s="588">
        <f t="shared" si="30"/>
        <v>0</v>
      </c>
      <c r="P35" s="588">
        <f t="shared" si="31"/>
        <v>0</v>
      </c>
      <c r="Q35" s="588">
        <f t="shared" si="32"/>
        <v>0</v>
      </c>
      <c r="R35" s="588">
        <f t="shared" si="33"/>
        <v>0</v>
      </c>
      <c r="S35" s="588">
        <f t="shared" si="34"/>
        <v>0</v>
      </c>
      <c r="T35" s="98">
        <f t="shared" si="35"/>
        <v>192</v>
      </c>
    </row>
    <row r="36" spans="1:20" ht="19.05" customHeight="1" x14ac:dyDescent="0.25">
      <c r="A36" s="594"/>
      <c r="B36" s="604"/>
      <c r="C36" s="127" t="s">
        <v>261</v>
      </c>
      <c r="D36" s="127" t="str">
        <f>CONCATENATE(VLOOKUP(A35,DIVISIONS,19)," SCHOOLS")</f>
        <v>7 SCHOOLS</v>
      </c>
      <c r="E36" s="95">
        <f>SUM(E29:E35)</f>
        <v>0</v>
      </c>
      <c r="F36" s="95">
        <f t="shared" ref="F36:T36" si="36">SUM(F29:F35)</f>
        <v>0</v>
      </c>
      <c r="G36" s="95">
        <f t="shared" si="36"/>
        <v>112</v>
      </c>
      <c r="H36" s="95">
        <f t="shared" si="36"/>
        <v>83</v>
      </c>
      <c r="I36" s="95">
        <f t="shared" si="36"/>
        <v>113</v>
      </c>
      <c r="J36" s="95">
        <f t="shared" si="36"/>
        <v>107</v>
      </c>
      <c r="K36" s="95">
        <f t="shared" si="36"/>
        <v>96</v>
      </c>
      <c r="L36" s="95">
        <f t="shared" si="36"/>
        <v>99</v>
      </c>
      <c r="M36" s="95">
        <f t="shared" si="36"/>
        <v>102</v>
      </c>
      <c r="N36" s="95">
        <f t="shared" si="36"/>
        <v>108</v>
      </c>
      <c r="O36" s="95">
        <f t="shared" si="36"/>
        <v>101</v>
      </c>
      <c r="P36" s="95">
        <f t="shared" si="36"/>
        <v>115</v>
      </c>
      <c r="Q36" s="95">
        <f t="shared" si="36"/>
        <v>105</v>
      </c>
      <c r="R36" s="95">
        <f t="shared" si="36"/>
        <v>119</v>
      </c>
      <c r="S36" s="95">
        <f t="shared" si="36"/>
        <v>184</v>
      </c>
      <c r="T36" s="95">
        <f t="shared" si="36"/>
        <v>1444</v>
      </c>
    </row>
    <row r="37" spans="1:20" ht="19.05" customHeight="1" x14ac:dyDescent="0.25">
      <c r="A37" s="594"/>
      <c r="B37" s="604"/>
      <c r="C37" s="146" t="s">
        <v>276</v>
      </c>
      <c r="D37" s="187"/>
      <c r="E37" s="110"/>
      <c r="F37" s="110"/>
      <c r="G37" s="110"/>
      <c r="H37" s="110"/>
      <c r="I37" s="110"/>
      <c r="J37" s="110"/>
      <c r="K37" s="110"/>
      <c r="L37" s="110"/>
      <c r="M37" s="110"/>
      <c r="N37" s="110"/>
      <c r="O37" s="110"/>
      <c r="P37" s="110"/>
      <c r="Q37" s="110"/>
      <c r="R37" s="110"/>
      <c r="S37" s="110"/>
      <c r="T37" s="110"/>
    </row>
    <row r="38" spans="1:20" ht="20.05" customHeight="1" x14ac:dyDescent="0.25">
      <c r="A38" s="575"/>
      <c r="B38" s="576"/>
      <c r="C38" s="575"/>
      <c r="D38" s="575"/>
      <c r="E38" s="575"/>
      <c r="F38" s="575"/>
      <c r="G38" s="575"/>
      <c r="H38" s="575"/>
      <c r="I38" s="575"/>
      <c r="J38" s="575"/>
      <c r="K38" s="575"/>
      <c r="L38" s="575"/>
      <c r="M38" s="575"/>
      <c r="N38" s="575"/>
      <c r="O38" s="575"/>
      <c r="P38" s="575"/>
      <c r="Q38" s="575"/>
      <c r="R38" s="575"/>
      <c r="S38" s="575"/>
    </row>
    <row r="39" spans="1:20" ht="20.05" customHeight="1" x14ac:dyDescent="0.25">
      <c r="A39" s="575"/>
      <c r="B39" s="576"/>
      <c r="C39" s="575"/>
      <c r="D39" s="575"/>
      <c r="E39" s="575"/>
      <c r="F39" s="575"/>
      <c r="G39" s="575"/>
      <c r="H39" s="575"/>
      <c r="I39" s="575"/>
      <c r="J39" s="575"/>
      <c r="K39" s="575"/>
      <c r="L39" s="575"/>
      <c r="M39" s="575"/>
      <c r="N39" s="575"/>
      <c r="O39" s="575"/>
      <c r="P39" s="575"/>
      <c r="Q39" s="575"/>
      <c r="R39" s="575"/>
      <c r="S39" s="575"/>
    </row>
    <row r="40" spans="1:20" ht="20.05" customHeight="1" x14ac:dyDescent="0.25">
      <c r="A40" s="575"/>
      <c r="B40" s="576"/>
      <c r="C40" s="575"/>
      <c r="D40" s="575"/>
      <c r="E40" s="575"/>
      <c r="F40" s="575"/>
      <c r="G40" s="575"/>
      <c r="H40" s="575"/>
      <c r="I40" s="575"/>
      <c r="J40" s="575"/>
      <c r="K40" s="575"/>
      <c r="L40" s="575"/>
      <c r="M40" s="575"/>
      <c r="N40" s="575"/>
      <c r="O40" s="575"/>
      <c r="P40" s="575"/>
      <c r="Q40" s="575"/>
      <c r="R40" s="575"/>
      <c r="S40" s="575"/>
    </row>
    <row r="41" spans="1:20" ht="20.05" customHeight="1" x14ac:dyDescent="0.25">
      <c r="A41" s="575"/>
      <c r="B41" s="576"/>
      <c r="C41" s="575"/>
      <c r="D41" s="575"/>
      <c r="E41" s="575"/>
      <c r="F41" s="575"/>
      <c r="G41" s="575"/>
      <c r="H41" s="575"/>
      <c r="I41" s="575"/>
      <c r="J41" s="575"/>
      <c r="K41" s="575"/>
      <c r="L41" s="575"/>
      <c r="M41" s="575"/>
      <c r="N41" s="575"/>
      <c r="O41" s="575"/>
      <c r="P41" s="575"/>
      <c r="Q41" s="575"/>
      <c r="R41" s="575"/>
      <c r="S41" s="575"/>
    </row>
    <row r="42" spans="1:20" ht="20.05" customHeight="1" x14ac:dyDescent="0.25">
      <c r="A42" s="575"/>
      <c r="B42" s="576"/>
      <c r="C42" s="575"/>
      <c r="D42" s="575"/>
      <c r="E42" s="575"/>
      <c r="F42" s="575"/>
      <c r="G42" s="575"/>
      <c r="H42" s="575"/>
      <c r="I42" s="575"/>
      <c r="J42" s="575"/>
      <c r="K42" s="575"/>
      <c r="L42" s="575"/>
      <c r="M42" s="575"/>
      <c r="N42" s="575"/>
      <c r="O42" s="575"/>
      <c r="P42" s="575"/>
      <c r="Q42" s="575"/>
      <c r="R42" s="575"/>
      <c r="S42" s="575"/>
    </row>
    <row r="43" spans="1:20" ht="20.05" customHeight="1" x14ac:dyDescent="0.25">
      <c r="A43" s="575"/>
      <c r="B43" s="576"/>
      <c r="C43" s="575"/>
      <c r="D43" s="575"/>
      <c r="E43" s="575"/>
      <c r="F43" s="575"/>
      <c r="G43" s="575"/>
      <c r="H43" s="575"/>
      <c r="I43" s="575"/>
      <c r="J43" s="575"/>
      <c r="K43" s="575"/>
      <c r="L43" s="575"/>
      <c r="M43" s="575"/>
      <c r="N43" s="575"/>
      <c r="O43" s="575"/>
      <c r="P43" s="575"/>
      <c r="Q43" s="575"/>
      <c r="R43" s="575"/>
      <c r="S43" s="575"/>
    </row>
    <row r="44" spans="1:20" ht="20.05" customHeight="1" x14ac:dyDescent="0.25">
      <c r="A44" s="575"/>
      <c r="B44" s="576"/>
      <c r="C44" s="575"/>
      <c r="D44" s="575"/>
      <c r="E44" s="575"/>
      <c r="F44" s="575"/>
      <c r="G44" s="575"/>
      <c r="H44" s="575"/>
      <c r="I44" s="575"/>
      <c r="J44" s="575"/>
      <c r="K44" s="575"/>
      <c r="L44" s="575"/>
      <c r="M44" s="575"/>
      <c r="N44" s="575"/>
      <c r="O44" s="575"/>
      <c r="P44" s="575"/>
      <c r="Q44" s="575"/>
      <c r="R44" s="575"/>
      <c r="S44" s="575"/>
    </row>
    <row r="45" spans="1:20" ht="20.05" customHeight="1" x14ac:dyDescent="0.25">
      <c r="A45" s="575"/>
      <c r="B45" s="576"/>
      <c r="C45" s="575"/>
      <c r="D45" s="575"/>
      <c r="E45" s="575"/>
      <c r="F45" s="575"/>
      <c r="G45" s="575"/>
      <c r="H45" s="575"/>
      <c r="I45" s="575"/>
      <c r="J45" s="575"/>
      <c r="K45" s="575"/>
      <c r="L45" s="575"/>
      <c r="M45" s="575"/>
      <c r="N45" s="575"/>
      <c r="O45" s="575"/>
      <c r="P45" s="575"/>
      <c r="Q45" s="575"/>
      <c r="R45" s="575"/>
      <c r="S45" s="575"/>
    </row>
    <row r="46" spans="1:20" ht="20.05" customHeight="1" x14ac:dyDescent="0.25">
      <c r="A46" s="575"/>
      <c r="B46" s="576"/>
      <c r="C46" s="575"/>
      <c r="D46" s="575"/>
      <c r="E46" s="575"/>
      <c r="F46" s="575"/>
      <c r="G46" s="575"/>
      <c r="H46" s="575"/>
      <c r="I46" s="575"/>
      <c r="J46" s="575"/>
      <c r="K46" s="575"/>
      <c r="L46" s="575"/>
      <c r="M46" s="575"/>
      <c r="N46" s="575"/>
      <c r="O46" s="575"/>
      <c r="P46" s="575"/>
      <c r="Q46" s="575"/>
      <c r="R46" s="575"/>
      <c r="S46" s="575"/>
    </row>
    <row r="47" spans="1:20" ht="20.05" customHeight="1" x14ac:dyDescent="0.25">
      <c r="A47" s="575"/>
      <c r="B47" s="576"/>
      <c r="C47" s="575"/>
      <c r="D47" s="575"/>
      <c r="E47" s="575"/>
      <c r="F47" s="575"/>
      <c r="G47" s="575"/>
      <c r="H47" s="575"/>
      <c r="I47" s="575"/>
      <c r="J47" s="575"/>
      <c r="K47" s="575"/>
      <c r="L47" s="575"/>
      <c r="M47" s="575"/>
      <c r="N47" s="575"/>
      <c r="O47" s="575"/>
      <c r="P47" s="575"/>
      <c r="Q47" s="575"/>
      <c r="R47" s="575"/>
      <c r="S47" s="575"/>
    </row>
    <row r="48" spans="1:20" ht="20.05" customHeight="1" x14ac:dyDescent="0.25">
      <c r="A48" s="575"/>
      <c r="B48" s="576"/>
      <c r="C48" s="575"/>
      <c r="D48" s="575"/>
      <c r="E48" s="575"/>
      <c r="F48" s="575"/>
      <c r="G48" s="575"/>
      <c r="H48" s="575"/>
      <c r="I48" s="575"/>
      <c r="J48" s="575"/>
      <c r="K48" s="575"/>
      <c r="L48" s="575"/>
      <c r="M48" s="575"/>
      <c r="N48" s="575"/>
      <c r="O48" s="575"/>
      <c r="P48" s="575"/>
      <c r="Q48" s="575"/>
      <c r="R48" s="575"/>
      <c r="S48" s="575"/>
    </row>
    <row r="49" ht="20.05" customHeight="1" x14ac:dyDescent="0.25"/>
    <row r="50" ht="20.05" customHeight="1" x14ac:dyDescent="0.25"/>
    <row r="51" ht="20.05" customHeight="1" x14ac:dyDescent="0.25"/>
    <row r="52" ht="20.05" customHeight="1" x14ac:dyDescent="0.25"/>
    <row r="53" ht="20.05" customHeight="1" x14ac:dyDescent="0.25"/>
    <row r="54" ht="20.05" customHeight="1" x14ac:dyDescent="0.25"/>
    <row r="55" ht="20.05" customHeight="1" x14ac:dyDescent="0.25"/>
    <row r="56" ht="20.05" customHeight="1" x14ac:dyDescent="0.25"/>
    <row r="57" ht="20.05" customHeight="1" x14ac:dyDescent="0.25"/>
    <row r="58" ht="20.05" customHeight="1" x14ac:dyDescent="0.25"/>
    <row r="59" ht="20.05" customHeight="1" x14ac:dyDescent="0.25"/>
    <row r="60" ht="20.05" customHeight="1" x14ac:dyDescent="0.25"/>
    <row r="61" ht="20.05" customHeight="1" x14ac:dyDescent="0.25"/>
    <row r="62" ht="20.05" customHeight="1" x14ac:dyDescent="0.25"/>
    <row r="63" ht="20.05" customHeight="1" x14ac:dyDescent="0.25"/>
    <row r="64" ht="20.05" customHeight="1" x14ac:dyDescent="0.25"/>
    <row r="65" ht="20.05" customHeight="1" x14ac:dyDescent="0.25"/>
    <row r="66" ht="20.05" customHeight="1" x14ac:dyDescent="0.25"/>
    <row r="67" ht="20.05" customHeight="1" x14ac:dyDescent="0.25"/>
    <row r="68" ht="20.05" customHeight="1" x14ac:dyDescent="0.25"/>
    <row r="69" ht="20.05" customHeight="1" x14ac:dyDescent="0.25"/>
    <row r="70" ht="20.05" customHeight="1" x14ac:dyDescent="0.25"/>
    <row r="71" ht="20.05" customHeight="1" x14ac:dyDescent="0.25"/>
    <row r="72" ht="20.05" customHeight="1" x14ac:dyDescent="0.25"/>
    <row r="73" ht="20.05" customHeight="1" x14ac:dyDescent="0.25"/>
    <row r="74" ht="20.05" customHeight="1" x14ac:dyDescent="0.25"/>
    <row r="75" ht="20.05" customHeight="1" x14ac:dyDescent="0.25"/>
    <row r="76" ht="20.05" customHeight="1" x14ac:dyDescent="0.25"/>
    <row r="77" ht="20.05" customHeight="1" x14ac:dyDescent="0.25"/>
  </sheetData>
  <mergeCells count="4">
    <mergeCell ref="C1:T1"/>
    <mergeCell ref="C2:T2"/>
    <mergeCell ref="C4:T4"/>
    <mergeCell ref="C27:T27"/>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Narrow,Regular"&amp;12- 30 -</oddFooter>
  </headerFooter>
  <colBreaks count="1" manualBreakCount="1">
    <brk id="2" min="2" max="836"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7">
    <tabColor rgb="FFE2FBFE"/>
    <pageSetUpPr autoPageBreaks="0"/>
  </sheetPr>
  <dimension ref="A1:V44"/>
  <sheetViews>
    <sheetView showGridLines="0" showZeros="0" topLeftCell="C1" zoomScale="82" zoomScaleNormal="82" workbookViewId="0">
      <selection sqref="A1:B1"/>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141</v>
      </c>
      <c r="B4" s="604"/>
      <c r="C4" s="771" t="str">
        <f>CONCATENATE(" ",UPPER(VLOOKUP(A4,DIVISIONS,2))," SCHOOL DIVISION")</f>
        <v xml:space="preserve"> TURTLE MOUNTAIN SCHOOL DIVISION</v>
      </c>
      <c r="D4" s="772"/>
      <c r="E4" s="772"/>
      <c r="F4" s="772"/>
      <c r="G4" s="772"/>
      <c r="H4" s="772"/>
      <c r="I4" s="772"/>
      <c r="J4" s="772"/>
      <c r="K4" s="772"/>
      <c r="L4" s="772"/>
      <c r="M4" s="772"/>
      <c r="N4" s="772"/>
      <c r="O4" s="772"/>
      <c r="P4" s="772"/>
      <c r="Q4" s="772"/>
      <c r="R4" s="772"/>
      <c r="S4" s="772"/>
      <c r="T4" s="773"/>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20.05" customHeight="1" x14ac:dyDescent="0.25">
      <c r="A6" s="594">
        <v>141</v>
      </c>
      <c r="B6" s="598">
        <v>1521</v>
      </c>
      <c r="C6" s="84" t="str">
        <f t="shared" ref="C6:C32" si="0">VLOOKUP(B6,Schools,2)</f>
        <v xml:space="preserve"> Boissevain School</v>
      </c>
      <c r="D6" s="600" t="str">
        <f t="shared" ref="D6:D12" si="1">IF(VLOOKUP($B6,TYPE,3)=5,CONCATENATE(VLOOKUP($B6,PublicAdd,6)," ¹"),VLOOKUP($B6,PublicAdd,6))</f>
        <v>Boissevain</v>
      </c>
      <c r="E6" s="587">
        <f t="shared" ref="E6:E12" si="2">IF($B6="","",VLOOKUP($B6,Schools,22))</f>
        <v>0</v>
      </c>
      <c r="F6" s="587">
        <f t="shared" ref="F6:F12" si="3">IF($B6="","",VLOOKUP($B6,Schools,5))</f>
        <v>0</v>
      </c>
      <c r="G6" s="587">
        <f t="shared" ref="G6:G12" si="4">IF($B6="","",VLOOKUP($B6,Schools,6))</f>
        <v>26</v>
      </c>
      <c r="H6" s="587">
        <f t="shared" ref="H6:H12" si="5">IF($B6="","",VLOOKUP($B6,Schools,7))</f>
        <v>32</v>
      </c>
      <c r="I6" s="587">
        <f t="shared" ref="I6:I12" si="6">IF($B6="","",VLOOKUP($B6,Schools,8))</f>
        <v>31</v>
      </c>
      <c r="J6" s="587">
        <f t="shared" ref="J6:J12" si="7">IF($B6="","",VLOOKUP($B6,Schools,9))</f>
        <v>28</v>
      </c>
      <c r="K6" s="587">
        <f t="shared" ref="K6:K12" si="8">IF($B6="","",VLOOKUP($B6,Schools,10))</f>
        <v>35</v>
      </c>
      <c r="L6" s="587">
        <f t="shared" ref="L6:L12" si="9">IF($B6="","",VLOOKUP($B6,Schools,11))</f>
        <v>21</v>
      </c>
      <c r="M6" s="587">
        <f t="shared" ref="M6:M12" si="10">IF($B6="","",VLOOKUP($B6,Schools,12))</f>
        <v>24</v>
      </c>
      <c r="N6" s="587">
        <f t="shared" ref="N6:N12" si="11">IF($B6="","",VLOOKUP($B6,Schools,13))</f>
        <v>38</v>
      </c>
      <c r="O6" s="587">
        <f t="shared" ref="O6:O12" si="12">IF($B6="","",VLOOKUP($B6,Schools,14))</f>
        <v>28</v>
      </c>
      <c r="P6" s="587">
        <f t="shared" ref="P6:P12" si="13">IF($B6="","",VLOOKUP($B6,Schools,15))</f>
        <v>43</v>
      </c>
      <c r="Q6" s="587">
        <f t="shared" ref="Q6:Q12" si="14">IF($B6="","",VLOOKUP($B6,Schools,16))</f>
        <v>31</v>
      </c>
      <c r="R6" s="587">
        <f t="shared" ref="R6:R12" si="15">IF($B6="","",VLOOKUP($B6,Schools,17))</f>
        <v>27</v>
      </c>
      <c r="S6" s="587">
        <f t="shared" ref="S6:S12" si="16">IF($B6="","",VLOOKUP($B6,Schools,18))</f>
        <v>35</v>
      </c>
      <c r="T6" s="97">
        <f t="shared" ref="T6:T12" si="17">SUM(E6:S6)</f>
        <v>399</v>
      </c>
      <c r="U6" s="575"/>
      <c r="V6" s="575"/>
    </row>
    <row r="7" spans="1:22" ht="20.05" customHeight="1" x14ac:dyDescent="0.25">
      <c r="A7" s="594">
        <v>141</v>
      </c>
      <c r="B7" s="598">
        <v>2238</v>
      </c>
      <c r="C7" s="84" t="str">
        <f t="shared" si="0"/>
        <v xml:space="preserve"> Can Am Colony School</v>
      </c>
      <c r="D7" s="600" t="str">
        <f t="shared" si="1"/>
        <v>Margaret ¹</v>
      </c>
      <c r="E7" s="587">
        <f t="shared" si="2"/>
        <v>0</v>
      </c>
      <c r="F7" s="587">
        <f t="shared" si="3"/>
        <v>0</v>
      </c>
      <c r="G7" s="587">
        <f t="shared" si="4"/>
        <v>3</v>
      </c>
      <c r="H7" s="587">
        <f t="shared" si="5"/>
        <v>7</v>
      </c>
      <c r="I7" s="587">
        <f t="shared" si="6"/>
        <v>0</v>
      </c>
      <c r="J7" s="587">
        <f t="shared" si="7"/>
        <v>0</v>
      </c>
      <c r="K7" s="587">
        <f t="shared" si="8"/>
        <v>2</v>
      </c>
      <c r="L7" s="587">
        <f t="shared" si="9"/>
        <v>0</v>
      </c>
      <c r="M7" s="587">
        <f t="shared" si="10"/>
        <v>0</v>
      </c>
      <c r="N7" s="587">
        <f t="shared" si="11"/>
        <v>0</v>
      </c>
      <c r="O7" s="587">
        <f t="shared" si="12"/>
        <v>0</v>
      </c>
      <c r="P7" s="587">
        <f t="shared" si="13"/>
        <v>4</v>
      </c>
      <c r="Q7" s="587">
        <f t="shared" si="14"/>
        <v>0</v>
      </c>
      <c r="R7" s="587">
        <f t="shared" si="15"/>
        <v>0</v>
      </c>
      <c r="S7" s="587">
        <f t="shared" si="16"/>
        <v>0</v>
      </c>
      <c r="T7" s="97">
        <f t="shared" si="17"/>
        <v>16</v>
      </c>
      <c r="U7" s="575"/>
      <c r="V7" s="575"/>
    </row>
    <row r="8" spans="1:22" ht="20.05" customHeight="1" x14ac:dyDescent="0.25">
      <c r="A8" s="594">
        <v>141</v>
      </c>
      <c r="B8" s="598">
        <v>1098</v>
      </c>
      <c r="C8" s="84" t="str">
        <f t="shared" si="0"/>
        <v xml:space="preserve"> Holmfield Colony School</v>
      </c>
      <c r="D8" s="600" t="str">
        <f t="shared" si="1"/>
        <v>Killarney ¹</v>
      </c>
      <c r="E8" s="587">
        <f t="shared" si="2"/>
        <v>0</v>
      </c>
      <c r="F8" s="587">
        <f t="shared" si="3"/>
        <v>0</v>
      </c>
      <c r="G8" s="587">
        <f t="shared" si="4"/>
        <v>3</v>
      </c>
      <c r="H8" s="587">
        <f t="shared" si="5"/>
        <v>2</v>
      </c>
      <c r="I8" s="587">
        <f t="shared" si="6"/>
        <v>2</v>
      </c>
      <c r="J8" s="587">
        <f t="shared" si="7"/>
        <v>3</v>
      </c>
      <c r="K8" s="587">
        <f t="shared" si="8"/>
        <v>3</v>
      </c>
      <c r="L8" s="587">
        <f t="shared" si="9"/>
        <v>4</v>
      </c>
      <c r="M8" s="587">
        <f t="shared" si="10"/>
        <v>4</v>
      </c>
      <c r="N8" s="587">
        <f t="shared" si="11"/>
        <v>6</v>
      </c>
      <c r="O8" s="587">
        <f t="shared" si="12"/>
        <v>1</v>
      </c>
      <c r="P8" s="587">
        <f t="shared" si="13"/>
        <v>3</v>
      </c>
      <c r="Q8" s="587">
        <f t="shared" si="14"/>
        <v>3</v>
      </c>
      <c r="R8" s="587">
        <f t="shared" si="15"/>
        <v>3</v>
      </c>
      <c r="S8" s="587">
        <f t="shared" si="16"/>
        <v>5</v>
      </c>
      <c r="T8" s="97">
        <f t="shared" si="17"/>
        <v>42</v>
      </c>
      <c r="U8" s="575"/>
      <c r="V8" s="575"/>
    </row>
    <row r="9" spans="1:22" ht="20.05" customHeight="1" x14ac:dyDescent="0.25">
      <c r="A9" s="594">
        <v>141</v>
      </c>
      <c r="B9" s="598">
        <v>1828</v>
      </c>
      <c r="C9" s="84" t="str">
        <f t="shared" si="0"/>
        <v xml:space="preserve"> Killarney School</v>
      </c>
      <c r="D9" s="600" t="str">
        <f t="shared" si="1"/>
        <v>Killarney</v>
      </c>
      <c r="E9" s="587">
        <f t="shared" si="2"/>
        <v>0</v>
      </c>
      <c r="F9" s="587">
        <f t="shared" si="3"/>
        <v>0</v>
      </c>
      <c r="G9" s="587">
        <f t="shared" si="4"/>
        <v>37</v>
      </c>
      <c r="H9" s="587">
        <f t="shared" si="5"/>
        <v>44</v>
      </c>
      <c r="I9" s="587">
        <f t="shared" si="6"/>
        <v>41</v>
      </c>
      <c r="J9" s="587">
        <f t="shared" si="7"/>
        <v>47</v>
      </c>
      <c r="K9" s="587">
        <f t="shared" si="8"/>
        <v>33</v>
      </c>
      <c r="L9" s="587">
        <f t="shared" si="9"/>
        <v>60</v>
      </c>
      <c r="M9" s="587">
        <f t="shared" si="10"/>
        <v>43</v>
      </c>
      <c r="N9" s="587">
        <f t="shared" si="11"/>
        <v>41</v>
      </c>
      <c r="O9" s="587">
        <f t="shared" si="12"/>
        <v>52</v>
      </c>
      <c r="P9" s="587">
        <f t="shared" si="13"/>
        <v>50</v>
      </c>
      <c r="Q9" s="587">
        <f t="shared" si="14"/>
        <v>46</v>
      </c>
      <c r="R9" s="587">
        <f t="shared" si="15"/>
        <v>48</v>
      </c>
      <c r="S9" s="587">
        <f t="shared" si="16"/>
        <v>43</v>
      </c>
      <c r="T9" s="97">
        <f t="shared" si="17"/>
        <v>585</v>
      </c>
      <c r="U9" s="575"/>
      <c r="V9" s="575"/>
    </row>
    <row r="10" spans="1:22" ht="20.05" customHeight="1" x14ac:dyDescent="0.25">
      <c r="A10" s="594">
        <v>141</v>
      </c>
      <c r="B10" s="598">
        <v>1376</v>
      </c>
      <c r="C10" s="84" t="str">
        <f t="shared" si="0"/>
        <v xml:space="preserve"> Mayfair Colony School</v>
      </c>
      <c r="D10" s="600" t="str">
        <f t="shared" si="1"/>
        <v>Killarney ¹</v>
      </c>
      <c r="E10" s="587">
        <f t="shared" si="2"/>
        <v>0</v>
      </c>
      <c r="F10" s="587">
        <f t="shared" si="3"/>
        <v>0</v>
      </c>
      <c r="G10" s="587">
        <f t="shared" si="4"/>
        <v>3</v>
      </c>
      <c r="H10" s="587">
        <f t="shared" si="5"/>
        <v>2</v>
      </c>
      <c r="I10" s="587">
        <f t="shared" si="6"/>
        <v>2</v>
      </c>
      <c r="J10" s="587">
        <f t="shared" si="7"/>
        <v>1</v>
      </c>
      <c r="K10" s="587">
        <f t="shared" si="8"/>
        <v>5</v>
      </c>
      <c r="L10" s="587">
        <f t="shared" si="9"/>
        <v>1</v>
      </c>
      <c r="M10" s="587">
        <f t="shared" si="10"/>
        <v>4</v>
      </c>
      <c r="N10" s="587">
        <f t="shared" si="11"/>
        <v>1</v>
      </c>
      <c r="O10" s="587">
        <f t="shared" si="12"/>
        <v>1</v>
      </c>
      <c r="P10" s="587">
        <f t="shared" si="13"/>
        <v>3</v>
      </c>
      <c r="Q10" s="587">
        <f t="shared" si="14"/>
        <v>3</v>
      </c>
      <c r="R10" s="587">
        <f t="shared" si="15"/>
        <v>3</v>
      </c>
      <c r="S10" s="587">
        <f t="shared" si="16"/>
        <v>5</v>
      </c>
      <c r="T10" s="97">
        <f t="shared" si="17"/>
        <v>34</v>
      </c>
      <c r="U10" s="575"/>
      <c r="V10" s="575"/>
    </row>
    <row r="11" spans="1:22" ht="20.05" customHeight="1" x14ac:dyDescent="0.25">
      <c r="A11" s="594">
        <v>141</v>
      </c>
      <c r="B11" s="598">
        <v>1471</v>
      </c>
      <c r="C11" s="84" t="str">
        <f t="shared" si="0"/>
        <v xml:space="preserve"> Minto School</v>
      </c>
      <c r="D11" s="600" t="str">
        <f t="shared" si="1"/>
        <v>Minto</v>
      </c>
      <c r="E11" s="587">
        <f t="shared" si="2"/>
        <v>0</v>
      </c>
      <c r="F11" s="587">
        <f t="shared" si="3"/>
        <v>0</v>
      </c>
      <c r="G11" s="587">
        <f t="shared" si="4"/>
        <v>5</v>
      </c>
      <c r="H11" s="587">
        <f t="shared" si="5"/>
        <v>7</v>
      </c>
      <c r="I11" s="587">
        <f t="shared" si="6"/>
        <v>10</v>
      </c>
      <c r="J11" s="587">
        <f t="shared" si="7"/>
        <v>3</v>
      </c>
      <c r="K11" s="587">
        <f t="shared" si="8"/>
        <v>6</v>
      </c>
      <c r="L11" s="587">
        <f t="shared" si="9"/>
        <v>7</v>
      </c>
      <c r="M11" s="587">
        <f t="shared" si="10"/>
        <v>5</v>
      </c>
      <c r="N11" s="587">
        <f t="shared" si="11"/>
        <v>2</v>
      </c>
      <c r="O11" s="587">
        <f t="shared" si="12"/>
        <v>0</v>
      </c>
      <c r="P11" s="587">
        <f t="shared" si="13"/>
        <v>0</v>
      </c>
      <c r="Q11" s="587">
        <f t="shared" si="14"/>
        <v>0</v>
      </c>
      <c r="R11" s="587">
        <f t="shared" si="15"/>
        <v>0</v>
      </c>
      <c r="S11" s="587">
        <f t="shared" si="16"/>
        <v>0</v>
      </c>
      <c r="T11" s="97">
        <f t="shared" si="17"/>
        <v>45</v>
      </c>
      <c r="U11" s="575"/>
      <c r="V11" s="575"/>
    </row>
    <row r="12" spans="1:22" ht="20.05" customHeight="1" x14ac:dyDescent="0.25">
      <c r="A12" s="594">
        <v>141</v>
      </c>
      <c r="B12" s="598">
        <v>1844</v>
      </c>
      <c r="C12" s="105" t="str">
        <f t="shared" si="0"/>
        <v xml:space="preserve"> Wellwood School</v>
      </c>
      <c r="D12" s="600" t="str">
        <f t="shared" si="1"/>
        <v>Killarney ¹</v>
      </c>
      <c r="E12" s="588">
        <f t="shared" si="2"/>
        <v>0</v>
      </c>
      <c r="F12" s="587">
        <f t="shared" si="3"/>
        <v>0</v>
      </c>
      <c r="G12" s="587">
        <f t="shared" si="4"/>
        <v>1</v>
      </c>
      <c r="H12" s="587">
        <f t="shared" si="5"/>
        <v>4</v>
      </c>
      <c r="I12" s="587">
        <f t="shared" si="6"/>
        <v>2</v>
      </c>
      <c r="J12" s="587">
        <f t="shared" si="7"/>
        <v>3</v>
      </c>
      <c r="K12" s="587">
        <f t="shared" si="8"/>
        <v>1</v>
      </c>
      <c r="L12" s="587">
        <f t="shared" si="9"/>
        <v>2</v>
      </c>
      <c r="M12" s="587">
        <f t="shared" si="10"/>
        <v>4</v>
      </c>
      <c r="N12" s="587">
        <f t="shared" si="11"/>
        <v>0</v>
      </c>
      <c r="O12" s="587">
        <f t="shared" si="12"/>
        <v>0</v>
      </c>
      <c r="P12" s="587">
        <f t="shared" si="13"/>
        <v>0</v>
      </c>
      <c r="Q12" s="587">
        <f t="shared" si="14"/>
        <v>1</v>
      </c>
      <c r="R12" s="587">
        <f t="shared" si="15"/>
        <v>3</v>
      </c>
      <c r="S12" s="587">
        <f t="shared" si="16"/>
        <v>2</v>
      </c>
      <c r="T12" s="97">
        <f t="shared" si="17"/>
        <v>23</v>
      </c>
      <c r="U12" s="575"/>
      <c r="V12" s="575"/>
    </row>
    <row r="13" spans="1:22" ht="20.05" customHeight="1" x14ac:dyDescent="0.25">
      <c r="A13" s="594"/>
      <c r="B13" s="576"/>
      <c r="C13" s="127" t="s">
        <v>261</v>
      </c>
      <c r="D13" s="127" t="str">
        <f>CONCATENATE(VLOOKUP(A12,DIVISIONS,19)," SCHOOLS")</f>
        <v>7 SCHOOLS</v>
      </c>
      <c r="E13" s="95">
        <f t="shared" ref="E13:T13" si="18">SUM(E6:E12)</f>
        <v>0</v>
      </c>
      <c r="F13" s="95">
        <f t="shared" si="18"/>
        <v>0</v>
      </c>
      <c r="G13" s="95">
        <f t="shared" si="18"/>
        <v>78</v>
      </c>
      <c r="H13" s="95">
        <f t="shared" si="18"/>
        <v>98</v>
      </c>
      <c r="I13" s="95">
        <f t="shared" si="18"/>
        <v>88</v>
      </c>
      <c r="J13" s="95">
        <f t="shared" si="18"/>
        <v>85</v>
      </c>
      <c r="K13" s="95">
        <f t="shared" si="18"/>
        <v>85</v>
      </c>
      <c r="L13" s="95">
        <f t="shared" si="18"/>
        <v>95</v>
      </c>
      <c r="M13" s="95">
        <f t="shared" si="18"/>
        <v>84</v>
      </c>
      <c r="N13" s="95">
        <f t="shared" si="18"/>
        <v>88</v>
      </c>
      <c r="O13" s="95">
        <f t="shared" si="18"/>
        <v>82</v>
      </c>
      <c r="P13" s="95">
        <f t="shared" si="18"/>
        <v>103</v>
      </c>
      <c r="Q13" s="95">
        <f t="shared" si="18"/>
        <v>84</v>
      </c>
      <c r="R13" s="95">
        <f t="shared" si="18"/>
        <v>84</v>
      </c>
      <c r="S13" s="95">
        <f t="shared" si="18"/>
        <v>90</v>
      </c>
      <c r="T13" s="95">
        <f t="shared" si="18"/>
        <v>1144</v>
      </c>
      <c r="U13" s="575"/>
      <c r="V13" s="575"/>
    </row>
    <row r="14" spans="1:22" ht="14.95" customHeight="1" x14ac:dyDescent="0.25">
      <c r="A14" s="594"/>
      <c r="B14" s="604"/>
      <c r="C14" s="104"/>
      <c r="D14" s="579"/>
      <c r="E14" s="542"/>
      <c r="F14" s="542"/>
      <c r="G14" s="542"/>
      <c r="H14" s="542"/>
      <c r="I14" s="542"/>
      <c r="J14" s="542"/>
      <c r="K14" s="542"/>
      <c r="L14" s="542"/>
      <c r="M14" s="542"/>
      <c r="N14" s="542"/>
      <c r="O14" s="542"/>
      <c r="P14" s="542"/>
      <c r="Q14" s="542"/>
      <c r="R14" s="542"/>
      <c r="S14" s="542"/>
      <c r="T14" s="110"/>
      <c r="U14" s="575"/>
      <c r="V14" s="575"/>
    </row>
    <row r="15" spans="1:22" ht="20.05" customHeight="1" x14ac:dyDescent="0.2">
      <c r="A15" s="594">
        <v>128</v>
      </c>
      <c r="B15" s="604"/>
      <c r="C15" s="771" t="str">
        <f>CONCATENATE(" ",UPPER(VLOOKUP(A15,DIVISIONS,2))," SCHOOL DIVISION")</f>
        <v xml:space="preserve"> TURTLE RIVER  SCHOOL DIVISION</v>
      </c>
      <c r="D15" s="772"/>
      <c r="E15" s="772"/>
      <c r="F15" s="772"/>
      <c r="G15" s="772"/>
      <c r="H15" s="772"/>
      <c r="I15" s="772"/>
      <c r="J15" s="772"/>
      <c r="K15" s="772"/>
      <c r="L15" s="772"/>
      <c r="M15" s="772"/>
      <c r="N15" s="772"/>
      <c r="O15" s="772"/>
      <c r="P15" s="772"/>
      <c r="Q15" s="772"/>
      <c r="R15" s="772"/>
      <c r="S15" s="772"/>
      <c r="T15" s="773"/>
      <c r="U15" s="575"/>
      <c r="V15" s="575"/>
    </row>
    <row r="16" spans="1:22" ht="20.05" customHeight="1" x14ac:dyDescent="0.25">
      <c r="A16" s="594"/>
      <c r="B16" s="604"/>
      <c r="C16" s="93" t="s">
        <v>265</v>
      </c>
      <c r="D16" s="93" t="s">
        <v>266</v>
      </c>
      <c r="E16" s="94" t="s">
        <v>168</v>
      </c>
      <c r="F16" s="94" t="s">
        <v>229</v>
      </c>
      <c r="G16" s="94" t="s">
        <v>230</v>
      </c>
      <c r="H16" s="156" t="s">
        <v>267</v>
      </c>
      <c r="I16" s="156" t="s">
        <v>268</v>
      </c>
      <c r="J16" s="156" t="s">
        <v>269</v>
      </c>
      <c r="K16" s="156" t="s">
        <v>270</v>
      </c>
      <c r="L16" s="156" t="s">
        <v>21</v>
      </c>
      <c r="M16" s="156" t="s">
        <v>24</v>
      </c>
      <c r="N16" s="156" t="s">
        <v>26</v>
      </c>
      <c r="O16" s="156" t="s">
        <v>271</v>
      </c>
      <c r="P16" s="156" t="s">
        <v>272</v>
      </c>
      <c r="Q16" s="156" t="s">
        <v>273</v>
      </c>
      <c r="R16" s="156" t="s">
        <v>274</v>
      </c>
      <c r="S16" s="156" t="s">
        <v>275</v>
      </c>
      <c r="T16" s="94" t="s">
        <v>231</v>
      </c>
      <c r="U16" s="575"/>
      <c r="V16" s="575"/>
    </row>
    <row r="17" spans="1:20" ht="20.05" customHeight="1" x14ac:dyDescent="0.25">
      <c r="A17" s="594">
        <v>128</v>
      </c>
      <c r="B17" s="598">
        <v>1613</v>
      </c>
      <c r="C17" s="84" t="str">
        <f t="shared" si="0"/>
        <v xml:space="preserve"> Alonsa School</v>
      </c>
      <c r="D17" s="600" t="str">
        <f t="shared" ref="D17:D23" si="19">IF(VLOOKUP($B17,TYPE,3)=5,CONCATENATE(VLOOKUP($B17,PublicAdd,6)," ¹"),VLOOKUP($B17,PublicAdd,6))</f>
        <v>Alonsa</v>
      </c>
      <c r="E17" s="587">
        <f t="shared" ref="E17:E23" si="20">IF($B17="","",VLOOKUP($B17,Schools,22))</f>
        <v>0</v>
      </c>
      <c r="F17" s="587">
        <f t="shared" ref="F17:F23" si="21">IF($B17="","",VLOOKUP($B17,Schools,5))</f>
        <v>0</v>
      </c>
      <c r="G17" s="587">
        <f t="shared" ref="G17:G23" si="22">IF($B17="","",VLOOKUP($B17,Schools,6))</f>
        <v>2</v>
      </c>
      <c r="H17" s="587">
        <f t="shared" ref="H17:H23" si="23">IF($B17="","",VLOOKUP($B17,Schools,7))</f>
        <v>4</v>
      </c>
      <c r="I17" s="587">
        <f t="shared" ref="I17:I23" si="24">IF($B17="","",VLOOKUP($B17,Schools,8))</f>
        <v>8</v>
      </c>
      <c r="J17" s="587">
        <f t="shared" ref="J17:J23" si="25">IF($B17="","",VLOOKUP($B17,Schools,9))</f>
        <v>2</v>
      </c>
      <c r="K17" s="587">
        <f t="shared" ref="K17:K23" si="26">IF($B17="","",VLOOKUP($B17,Schools,10))</f>
        <v>10</v>
      </c>
      <c r="L17" s="587">
        <f t="shared" ref="L17:L23" si="27">IF($B17="","",VLOOKUP($B17,Schools,11))</f>
        <v>4</v>
      </c>
      <c r="M17" s="587">
        <f t="shared" ref="M17:M23" si="28">IF($B17="","",VLOOKUP($B17,Schools,12))</f>
        <v>9</v>
      </c>
      <c r="N17" s="587">
        <f t="shared" ref="N17:N23" si="29">IF($B17="","",VLOOKUP($B17,Schools,13))</f>
        <v>11</v>
      </c>
      <c r="O17" s="587">
        <f t="shared" ref="O17:O23" si="30">IF($B17="","",VLOOKUP($B17,Schools,14))</f>
        <v>3</v>
      </c>
      <c r="P17" s="587">
        <f t="shared" ref="P17:P23" si="31">IF($B17="","",VLOOKUP($B17,Schools,15))</f>
        <v>7</v>
      </c>
      <c r="Q17" s="587">
        <f t="shared" ref="Q17:Q23" si="32">IF($B17="","",VLOOKUP($B17,Schools,16))</f>
        <v>5</v>
      </c>
      <c r="R17" s="587">
        <f t="shared" ref="R17:R23" si="33">IF($B17="","",VLOOKUP($B17,Schools,17))</f>
        <v>5</v>
      </c>
      <c r="S17" s="587">
        <f t="shared" ref="S17:S23" si="34">IF($B17="","",VLOOKUP($B17,Schools,18))</f>
        <v>6</v>
      </c>
      <c r="T17" s="97">
        <f t="shared" ref="T17:T23" si="35">SUM(E17:S17)</f>
        <v>76</v>
      </c>
    </row>
    <row r="18" spans="1:20" ht="20.05" customHeight="1" x14ac:dyDescent="0.25">
      <c r="A18" s="594">
        <v>128</v>
      </c>
      <c r="B18" s="598">
        <v>1860</v>
      </c>
      <c r="C18" s="84" t="str">
        <f t="shared" si="0"/>
        <v xml:space="preserve"> École Laurier</v>
      </c>
      <c r="D18" s="600" t="str">
        <f t="shared" si="19"/>
        <v>Laurier</v>
      </c>
      <c r="E18" s="587">
        <f t="shared" si="20"/>
        <v>0</v>
      </c>
      <c r="F18" s="587">
        <f t="shared" si="21"/>
        <v>4</v>
      </c>
      <c r="G18" s="587">
        <f t="shared" si="22"/>
        <v>2</v>
      </c>
      <c r="H18" s="587">
        <f t="shared" si="23"/>
        <v>5</v>
      </c>
      <c r="I18" s="587">
        <f t="shared" si="24"/>
        <v>4</v>
      </c>
      <c r="J18" s="587">
        <f t="shared" si="25"/>
        <v>1</v>
      </c>
      <c r="K18" s="587">
        <f t="shared" si="26"/>
        <v>2</v>
      </c>
      <c r="L18" s="587">
        <f t="shared" si="27"/>
        <v>5</v>
      </c>
      <c r="M18" s="587">
        <f t="shared" si="28"/>
        <v>4</v>
      </c>
      <c r="N18" s="587">
        <f t="shared" si="29"/>
        <v>0</v>
      </c>
      <c r="O18" s="587">
        <f t="shared" si="30"/>
        <v>3</v>
      </c>
      <c r="P18" s="587">
        <f t="shared" si="31"/>
        <v>0</v>
      </c>
      <c r="Q18" s="587">
        <f t="shared" si="32"/>
        <v>0</v>
      </c>
      <c r="R18" s="587">
        <f t="shared" si="33"/>
        <v>0</v>
      </c>
      <c r="S18" s="587">
        <f t="shared" si="34"/>
        <v>0</v>
      </c>
      <c r="T18" s="97">
        <f t="shared" si="35"/>
        <v>30</v>
      </c>
    </row>
    <row r="19" spans="1:20" ht="20.05" customHeight="1" x14ac:dyDescent="0.25">
      <c r="A19" s="594">
        <v>128</v>
      </c>
      <c r="B19" s="314">
        <v>1063</v>
      </c>
      <c r="C19" s="84" t="str">
        <f t="shared" si="0"/>
        <v xml:space="preserve"> Glenella School</v>
      </c>
      <c r="D19" s="600" t="str">
        <f t="shared" si="19"/>
        <v>Glenella</v>
      </c>
      <c r="E19" s="587">
        <f t="shared" si="20"/>
        <v>0</v>
      </c>
      <c r="F19" s="587">
        <f t="shared" si="21"/>
        <v>0</v>
      </c>
      <c r="G19" s="587">
        <f t="shared" si="22"/>
        <v>4</v>
      </c>
      <c r="H19" s="587">
        <f t="shared" si="23"/>
        <v>4</v>
      </c>
      <c r="I19" s="587">
        <f t="shared" si="24"/>
        <v>7</v>
      </c>
      <c r="J19" s="587">
        <f t="shared" si="25"/>
        <v>7</v>
      </c>
      <c r="K19" s="587">
        <f t="shared" si="26"/>
        <v>6</v>
      </c>
      <c r="L19" s="587">
        <f t="shared" si="27"/>
        <v>3</v>
      </c>
      <c r="M19" s="587">
        <f t="shared" si="28"/>
        <v>7</v>
      </c>
      <c r="N19" s="587">
        <f t="shared" si="29"/>
        <v>5</v>
      </c>
      <c r="O19" s="587">
        <f t="shared" si="30"/>
        <v>8</v>
      </c>
      <c r="P19" s="587">
        <f t="shared" si="31"/>
        <v>7</v>
      </c>
      <c r="Q19" s="587">
        <f t="shared" si="32"/>
        <v>4</v>
      </c>
      <c r="R19" s="587">
        <f t="shared" si="33"/>
        <v>8</v>
      </c>
      <c r="S19" s="587">
        <f t="shared" si="34"/>
        <v>3</v>
      </c>
      <c r="T19" s="97">
        <f t="shared" si="35"/>
        <v>73</v>
      </c>
    </row>
    <row r="20" spans="1:20" ht="20.05" customHeight="1" x14ac:dyDescent="0.25">
      <c r="A20" s="594">
        <v>128</v>
      </c>
      <c r="B20" s="598">
        <v>1623</v>
      </c>
      <c r="C20" s="84" t="str">
        <f t="shared" si="0"/>
        <v xml:space="preserve"> Grass River School</v>
      </c>
      <c r="D20" s="600" t="str">
        <f t="shared" si="19"/>
        <v>Glenella ¹</v>
      </c>
      <c r="E20" s="587">
        <f t="shared" si="20"/>
        <v>0</v>
      </c>
      <c r="F20" s="587">
        <f t="shared" si="21"/>
        <v>0</v>
      </c>
      <c r="G20" s="587">
        <f t="shared" si="22"/>
        <v>0</v>
      </c>
      <c r="H20" s="587">
        <f t="shared" si="23"/>
        <v>1</v>
      </c>
      <c r="I20" s="587">
        <f t="shared" si="24"/>
        <v>1</v>
      </c>
      <c r="J20" s="587">
        <f t="shared" si="25"/>
        <v>2</v>
      </c>
      <c r="K20" s="587">
        <f t="shared" si="26"/>
        <v>0</v>
      </c>
      <c r="L20" s="587">
        <f t="shared" si="27"/>
        <v>0</v>
      </c>
      <c r="M20" s="587">
        <f t="shared" si="28"/>
        <v>1</v>
      </c>
      <c r="N20" s="587">
        <f t="shared" si="29"/>
        <v>2</v>
      </c>
      <c r="O20" s="587">
        <f t="shared" si="30"/>
        <v>0</v>
      </c>
      <c r="P20" s="587">
        <f t="shared" si="31"/>
        <v>0</v>
      </c>
      <c r="Q20" s="587">
        <f t="shared" si="32"/>
        <v>3</v>
      </c>
      <c r="R20" s="587">
        <f t="shared" si="33"/>
        <v>4</v>
      </c>
      <c r="S20" s="587">
        <f t="shared" si="34"/>
        <v>2</v>
      </c>
      <c r="T20" s="97">
        <f t="shared" si="35"/>
        <v>16</v>
      </c>
    </row>
    <row r="21" spans="1:20" ht="20.05" customHeight="1" x14ac:dyDescent="0.25">
      <c r="A21" s="594">
        <v>128</v>
      </c>
      <c r="B21" s="598">
        <v>1222</v>
      </c>
      <c r="C21" s="84" t="str">
        <f t="shared" si="0"/>
        <v xml:space="preserve"> McCreary School</v>
      </c>
      <c r="D21" s="600" t="str">
        <f t="shared" si="19"/>
        <v>McCreary</v>
      </c>
      <c r="E21" s="587">
        <f t="shared" si="20"/>
        <v>0</v>
      </c>
      <c r="F21" s="587">
        <f t="shared" si="21"/>
        <v>0</v>
      </c>
      <c r="G21" s="587">
        <f t="shared" si="22"/>
        <v>12</v>
      </c>
      <c r="H21" s="587">
        <f t="shared" si="23"/>
        <v>9</v>
      </c>
      <c r="I21" s="587">
        <f t="shared" si="24"/>
        <v>9</v>
      </c>
      <c r="J21" s="587">
        <f t="shared" si="25"/>
        <v>12</v>
      </c>
      <c r="K21" s="587">
        <f t="shared" si="26"/>
        <v>7</v>
      </c>
      <c r="L21" s="587">
        <f t="shared" si="27"/>
        <v>9</v>
      </c>
      <c r="M21" s="587">
        <f t="shared" si="28"/>
        <v>16</v>
      </c>
      <c r="N21" s="587">
        <f t="shared" si="29"/>
        <v>11</v>
      </c>
      <c r="O21" s="587">
        <f t="shared" si="30"/>
        <v>17</v>
      </c>
      <c r="P21" s="587">
        <f t="shared" si="31"/>
        <v>11</v>
      </c>
      <c r="Q21" s="587">
        <f t="shared" si="32"/>
        <v>13</v>
      </c>
      <c r="R21" s="587">
        <f t="shared" si="33"/>
        <v>17</v>
      </c>
      <c r="S21" s="587">
        <f t="shared" si="34"/>
        <v>11</v>
      </c>
      <c r="T21" s="97">
        <f t="shared" si="35"/>
        <v>154</v>
      </c>
    </row>
    <row r="22" spans="1:20" ht="20.05" customHeight="1" x14ac:dyDescent="0.25">
      <c r="A22" s="594">
        <v>128</v>
      </c>
      <c r="B22" s="598">
        <v>1900</v>
      </c>
      <c r="C22" s="84" t="str">
        <f t="shared" si="0"/>
        <v xml:space="preserve"> Parkview School</v>
      </c>
      <c r="D22" s="600" t="str">
        <f t="shared" si="19"/>
        <v>Riding Mountain ¹</v>
      </c>
      <c r="E22" s="587">
        <f t="shared" si="20"/>
        <v>0</v>
      </c>
      <c r="F22" s="587">
        <f t="shared" si="21"/>
        <v>0</v>
      </c>
      <c r="G22" s="587">
        <f t="shared" si="22"/>
        <v>2</v>
      </c>
      <c r="H22" s="587">
        <f t="shared" si="23"/>
        <v>3</v>
      </c>
      <c r="I22" s="587">
        <f t="shared" si="24"/>
        <v>1</v>
      </c>
      <c r="J22" s="587">
        <f t="shared" si="25"/>
        <v>2</v>
      </c>
      <c r="K22" s="587">
        <f t="shared" si="26"/>
        <v>2</v>
      </c>
      <c r="L22" s="587">
        <f t="shared" si="27"/>
        <v>5</v>
      </c>
      <c r="M22" s="587">
        <f t="shared" si="28"/>
        <v>4</v>
      </c>
      <c r="N22" s="587">
        <f t="shared" si="29"/>
        <v>1</v>
      </c>
      <c r="O22" s="587">
        <f t="shared" si="30"/>
        <v>2</v>
      </c>
      <c r="P22" s="587">
        <f t="shared" si="31"/>
        <v>3</v>
      </c>
      <c r="Q22" s="587">
        <f t="shared" si="32"/>
        <v>3</v>
      </c>
      <c r="R22" s="587">
        <f t="shared" si="33"/>
        <v>4</v>
      </c>
      <c r="S22" s="587">
        <f t="shared" si="34"/>
        <v>4</v>
      </c>
      <c r="T22" s="97">
        <f t="shared" si="35"/>
        <v>36</v>
      </c>
    </row>
    <row r="23" spans="1:20" ht="20.05" customHeight="1" x14ac:dyDescent="0.25">
      <c r="A23" s="594">
        <v>128</v>
      </c>
      <c r="B23" s="598">
        <v>1335</v>
      </c>
      <c r="C23" s="105" t="str">
        <f t="shared" si="0"/>
        <v xml:space="preserve"> Ste. Rose School</v>
      </c>
      <c r="D23" s="600" t="str">
        <f t="shared" si="19"/>
        <v>Ste Rose du Lac</v>
      </c>
      <c r="E23" s="588">
        <f t="shared" si="20"/>
        <v>0</v>
      </c>
      <c r="F23" s="587">
        <f t="shared" si="21"/>
        <v>0</v>
      </c>
      <c r="G23" s="587">
        <f t="shared" si="22"/>
        <v>12</v>
      </c>
      <c r="H23" s="587">
        <f t="shared" si="23"/>
        <v>20</v>
      </c>
      <c r="I23" s="587">
        <f t="shared" si="24"/>
        <v>16</v>
      </c>
      <c r="J23" s="587">
        <f t="shared" si="25"/>
        <v>17</v>
      </c>
      <c r="K23" s="587">
        <f t="shared" si="26"/>
        <v>16</v>
      </c>
      <c r="L23" s="587">
        <f t="shared" si="27"/>
        <v>19</v>
      </c>
      <c r="M23" s="587">
        <f t="shared" si="28"/>
        <v>17</v>
      </c>
      <c r="N23" s="587">
        <f t="shared" si="29"/>
        <v>20</v>
      </c>
      <c r="O23" s="587">
        <f t="shared" si="30"/>
        <v>18</v>
      </c>
      <c r="P23" s="587">
        <f t="shared" si="31"/>
        <v>21</v>
      </c>
      <c r="Q23" s="587">
        <f t="shared" si="32"/>
        <v>20</v>
      </c>
      <c r="R23" s="587">
        <f t="shared" si="33"/>
        <v>14</v>
      </c>
      <c r="S23" s="587">
        <f t="shared" si="34"/>
        <v>17</v>
      </c>
      <c r="T23" s="97">
        <f t="shared" si="35"/>
        <v>227</v>
      </c>
    </row>
    <row r="24" spans="1:20" ht="20.05" customHeight="1" x14ac:dyDescent="0.25">
      <c r="A24" s="594"/>
      <c r="B24" s="604"/>
      <c r="C24" s="127" t="s">
        <v>261</v>
      </c>
      <c r="D24" s="127" t="str">
        <f>CONCATENATE(VLOOKUP(A23,DIVISIONS,19)," SCHOOLS")</f>
        <v>7 SCHOOLS</v>
      </c>
      <c r="E24" s="95">
        <f>SUM(E17:E23)</f>
        <v>0</v>
      </c>
      <c r="F24" s="95">
        <f t="shared" ref="F24:T24" si="36">SUM(F17:F23)</f>
        <v>4</v>
      </c>
      <c r="G24" s="95">
        <f t="shared" si="36"/>
        <v>34</v>
      </c>
      <c r="H24" s="95">
        <f t="shared" si="36"/>
        <v>46</v>
      </c>
      <c r="I24" s="95">
        <f t="shared" si="36"/>
        <v>46</v>
      </c>
      <c r="J24" s="95">
        <f t="shared" si="36"/>
        <v>43</v>
      </c>
      <c r="K24" s="95">
        <f t="shared" si="36"/>
        <v>43</v>
      </c>
      <c r="L24" s="95">
        <f t="shared" si="36"/>
        <v>45</v>
      </c>
      <c r="M24" s="95">
        <f t="shared" si="36"/>
        <v>58</v>
      </c>
      <c r="N24" s="95">
        <f t="shared" si="36"/>
        <v>50</v>
      </c>
      <c r="O24" s="95">
        <f t="shared" si="36"/>
        <v>51</v>
      </c>
      <c r="P24" s="95">
        <f t="shared" si="36"/>
        <v>49</v>
      </c>
      <c r="Q24" s="95">
        <f t="shared" si="36"/>
        <v>48</v>
      </c>
      <c r="R24" s="95">
        <f t="shared" si="36"/>
        <v>52</v>
      </c>
      <c r="S24" s="95">
        <f t="shared" si="36"/>
        <v>43</v>
      </c>
      <c r="T24" s="95">
        <f t="shared" si="36"/>
        <v>612</v>
      </c>
    </row>
    <row r="25" spans="1:20" ht="14.95" customHeight="1" x14ac:dyDescent="0.25">
      <c r="A25" s="594"/>
      <c r="B25" s="604"/>
      <c r="C25" s="104"/>
      <c r="D25" s="579"/>
      <c r="E25" s="542"/>
      <c r="F25" s="542"/>
      <c r="G25" s="542"/>
      <c r="H25" s="542"/>
      <c r="I25" s="542"/>
      <c r="J25" s="542"/>
      <c r="K25" s="542"/>
      <c r="L25" s="542"/>
      <c r="M25" s="542"/>
      <c r="N25" s="542"/>
      <c r="O25" s="542"/>
      <c r="P25" s="542"/>
      <c r="Q25" s="542"/>
      <c r="R25" s="542"/>
      <c r="S25" s="542"/>
      <c r="T25" s="110"/>
    </row>
    <row r="26" spans="1:20" ht="20.05" customHeight="1" x14ac:dyDescent="0.2">
      <c r="A26" s="594">
        <v>123</v>
      </c>
      <c r="B26" s="604"/>
      <c r="C26" s="771" t="str">
        <f>CONCATENATE(" ",UPPER(VLOOKUP(A26,DIVISIONS,2))," SCHOOL DIVISION")</f>
        <v xml:space="preserve"> WESTERN SCHOOL DIVISION</v>
      </c>
      <c r="D26" s="772"/>
      <c r="E26" s="772"/>
      <c r="F26" s="772"/>
      <c r="G26" s="772"/>
      <c r="H26" s="772"/>
      <c r="I26" s="772"/>
      <c r="J26" s="772"/>
      <c r="K26" s="772"/>
      <c r="L26" s="772"/>
      <c r="M26" s="772"/>
      <c r="N26" s="772"/>
      <c r="O26" s="772"/>
      <c r="P26" s="772"/>
      <c r="Q26" s="772"/>
      <c r="R26" s="772"/>
      <c r="S26" s="772"/>
      <c r="T26" s="773"/>
    </row>
    <row r="27" spans="1:20" ht="20.05" customHeight="1" x14ac:dyDescent="0.25">
      <c r="A27" s="594"/>
      <c r="B27" s="604"/>
      <c r="C27" s="93" t="s">
        <v>265</v>
      </c>
      <c r="D27" s="93" t="s">
        <v>266</v>
      </c>
      <c r="E27" s="94" t="s">
        <v>168</v>
      </c>
      <c r="F27" s="94" t="s">
        <v>229</v>
      </c>
      <c r="G27" s="94" t="s">
        <v>230</v>
      </c>
      <c r="H27" s="156" t="s">
        <v>267</v>
      </c>
      <c r="I27" s="156" t="s">
        <v>268</v>
      </c>
      <c r="J27" s="156" t="s">
        <v>269</v>
      </c>
      <c r="K27" s="156" t="s">
        <v>270</v>
      </c>
      <c r="L27" s="156" t="s">
        <v>21</v>
      </c>
      <c r="M27" s="156" t="s">
        <v>24</v>
      </c>
      <c r="N27" s="156" t="s">
        <v>26</v>
      </c>
      <c r="O27" s="156" t="s">
        <v>271</v>
      </c>
      <c r="P27" s="156" t="s">
        <v>272</v>
      </c>
      <c r="Q27" s="156" t="s">
        <v>273</v>
      </c>
      <c r="R27" s="156" t="s">
        <v>274</v>
      </c>
      <c r="S27" s="156" t="s">
        <v>275</v>
      </c>
      <c r="T27" s="94" t="s">
        <v>231</v>
      </c>
    </row>
    <row r="28" spans="1:20" ht="20.05" customHeight="1" x14ac:dyDescent="0.25">
      <c r="A28" s="594">
        <v>123</v>
      </c>
      <c r="B28" s="598">
        <v>2351</v>
      </c>
      <c r="C28" s="84" t="str">
        <f t="shared" ref="C28:C29" si="37">VLOOKUP(B28,Schools,2)</f>
        <v xml:space="preserve"> École Discovery Trails</v>
      </c>
      <c r="D28" s="600" t="str">
        <f>IF(VLOOKUP($B28,TYPE,3)=5,CONCATENATE(VLOOKUP($B28,PublicAdd,6)," ¹"),VLOOKUP($B28,PublicAdd,6))</f>
        <v>Morden</v>
      </c>
      <c r="E28" s="587">
        <f>IF($B28="","",VLOOKUP($B28,Schools,22))</f>
        <v>0</v>
      </c>
      <c r="F28" s="587">
        <f>IF($B28="","",VLOOKUP($B28,Schools,5))</f>
        <v>0</v>
      </c>
      <c r="G28" s="587">
        <f>IF($B28="","",VLOOKUP($B28,Schools,6))</f>
        <v>76</v>
      </c>
      <c r="H28" s="587">
        <f>IF($B28="","",VLOOKUP($B28,Schools,7))</f>
        <v>62</v>
      </c>
      <c r="I28" s="587">
        <f>IF($B28="","",VLOOKUP($B28,Schools,8))</f>
        <v>76</v>
      </c>
      <c r="J28" s="587">
        <f>IF($B28="","",VLOOKUP($B28,Schools,9))</f>
        <v>83</v>
      </c>
      <c r="K28" s="587">
        <f>IF($B28="","",VLOOKUP($B28,Schools,10))</f>
        <v>62</v>
      </c>
      <c r="L28" s="587">
        <f>IF($B28="","",VLOOKUP($B28,Schools,11))</f>
        <v>67</v>
      </c>
      <c r="M28" s="587">
        <f>IF($B28="","",VLOOKUP($B28,Schools,12))</f>
        <v>72</v>
      </c>
      <c r="N28" s="587">
        <f>IF($B28="","",VLOOKUP($B28,Schools,13))</f>
        <v>69</v>
      </c>
      <c r="O28" s="587">
        <f>IF($B28="","",VLOOKUP($B28,Schools,14))</f>
        <v>0</v>
      </c>
      <c r="P28" s="587">
        <f>IF($B28="","",VLOOKUP($B28,Schools,15))</f>
        <v>0</v>
      </c>
      <c r="Q28" s="587">
        <f>IF($B28="","",VLOOKUP($B28,Schools,16))</f>
        <v>0</v>
      </c>
      <c r="R28" s="587">
        <f>IF($B28="","",VLOOKUP($B28,Schools,17))</f>
        <v>0</v>
      </c>
      <c r="S28" s="587">
        <f>IF($B28="","",VLOOKUP($B28,Schools,18))</f>
        <v>0</v>
      </c>
      <c r="T28" s="97">
        <f>SUM(E28:S28)</f>
        <v>567</v>
      </c>
    </row>
    <row r="29" spans="1:20" ht="20.05" customHeight="1" x14ac:dyDescent="0.25">
      <c r="A29" s="594">
        <v>123</v>
      </c>
      <c r="B29" s="598">
        <v>1885</v>
      </c>
      <c r="C29" s="105" t="str">
        <f t="shared" si="37"/>
        <v xml:space="preserve"> École Morden Middle School</v>
      </c>
      <c r="D29" s="600" t="str">
        <f>IF(VLOOKUP($B29,TYPE,3)=5,CONCATENATE(VLOOKUP($B29,PublicAdd,6)," ¹"),VLOOKUP($B29,PublicAdd,6))</f>
        <v>Morden</v>
      </c>
      <c r="E29" s="588">
        <f>IF($B29="","",VLOOKUP($B29,Schools,22))</f>
        <v>0</v>
      </c>
      <c r="F29" s="587">
        <f>IF($B29="","",VLOOKUP($B29,Schools,5))</f>
        <v>0</v>
      </c>
      <c r="G29" s="587">
        <f>IF($B29="","",VLOOKUP($B29,Schools,6))</f>
        <v>0</v>
      </c>
      <c r="H29" s="587">
        <f>IF($B29="","",VLOOKUP($B29,Schools,7))</f>
        <v>0</v>
      </c>
      <c r="I29" s="587">
        <f>IF($B29="","",VLOOKUP($B29,Schools,8))</f>
        <v>0</v>
      </c>
      <c r="J29" s="587">
        <f>IF($B29="","",VLOOKUP($B29,Schools,9))</f>
        <v>0</v>
      </c>
      <c r="K29" s="587">
        <f>IF($B29="","",VLOOKUP($B29,Schools,10))</f>
        <v>0</v>
      </c>
      <c r="L29" s="587">
        <f>IF($B29="","",VLOOKUP($B29,Schools,11))</f>
        <v>124</v>
      </c>
      <c r="M29" s="587">
        <f>IF($B29="","",VLOOKUP($B29,Schools,12))</f>
        <v>105</v>
      </c>
      <c r="N29" s="587">
        <f>IF($B29="","",VLOOKUP($B29,Schools,13))</f>
        <v>128</v>
      </c>
      <c r="O29" s="587">
        <f>IF($B29="","",VLOOKUP($B29,Schools,14))</f>
        <v>207</v>
      </c>
      <c r="P29" s="587">
        <f>IF($B29="","",VLOOKUP($B29,Schools,15))</f>
        <v>0</v>
      </c>
      <c r="Q29" s="587">
        <f>IF($B29="","",VLOOKUP($B29,Schools,16))</f>
        <v>0</v>
      </c>
      <c r="R29" s="587">
        <f>IF($B29="","",VLOOKUP($B29,Schools,17))</f>
        <v>0</v>
      </c>
      <c r="S29" s="587">
        <f>IF($B29="","",VLOOKUP($B29,Schools,18))</f>
        <v>0</v>
      </c>
      <c r="T29" s="97">
        <f>SUM(E29:S29)</f>
        <v>564</v>
      </c>
    </row>
    <row r="30" spans="1:20" ht="20.05" customHeight="1" x14ac:dyDescent="0.25">
      <c r="A30" s="594">
        <v>123</v>
      </c>
      <c r="B30" s="598">
        <v>1919</v>
      </c>
      <c r="C30" s="84" t="str">
        <f t="shared" si="0"/>
        <v xml:space="preserve"> Maple Leaf Elementary School</v>
      </c>
      <c r="D30" s="600" t="str">
        <f>IF(VLOOKUP($B30,TYPE,3)=5,CONCATENATE(VLOOKUP($B30,PublicAdd,6)," ¹"),VLOOKUP($B30,PublicAdd,6))</f>
        <v>Morden</v>
      </c>
      <c r="E30" s="587">
        <f>IF($B30="","",VLOOKUP($B30,Schools,22))</f>
        <v>0</v>
      </c>
      <c r="F30" s="587">
        <f>IF($B30="","",VLOOKUP($B30,Schools,5))</f>
        <v>0</v>
      </c>
      <c r="G30" s="587">
        <f>IF($B30="","",VLOOKUP($B30,Schools,6))</f>
        <v>37</v>
      </c>
      <c r="H30" s="587">
        <f>IF($B30="","",VLOOKUP($B30,Schools,7))</f>
        <v>39</v>
      </c>
      <c r="I30" s="587">
        <f>IF($B30="","",VLOOKUP($B30,Schools,8))</f>
        <v>41</v>
      </c>
      <c r="J30" s="587">
        <f>IF($B30="","",VLOOKUP($B30,Schools,9))</f>
        <v>58</v>
      </c>
      <c r="K30" s="587">
        <f>IF($B30="","",VLOOKUP($B30,Schools,10))</f>
        <v>51</v>
      </c>
      <c r="L30" s="587">
        <f>IF($B30="","",VLOOKUP($B30,Schools,11))</f>
        <v>0</v>
      </c>
      <c r="M30" s="587">
        <f>IF($B30="","",VLOOKUP($B30,Schools,12))</f>
        <v>0</v>
      </c>
      <c r="N30" s="587">
        <f>IF($B30="","",VLOOKUP($B30,Schools,13))</f>
        <v>0</v>
      </c>
      <c r="O30" s="587">
        <f>IF($B30="","",VLOOKUP($B30,Schools,14))</f>
        <v>0</v>
      </c>
      <c r="P30" s="587">
        <f>IF($B30="","",VLOOKUP($B30,Schools,15))</f>
        <v>0</v>
      </c>
      <c r="Q30" s="587">
        <f>IF($B30="","",VLOOKUP($B30,Schools,16))</f>
        <v>0</v>
      </c>
      <c r="R30" s="587">
        <f>IF($B30="","",VLOOKUP($B30,Schools,17))</f>
        <v>0</v>
      </c>
      <c r="S30" s="587">
        <f>IF($B30="","",VLOOKUP($B30,Schools,18))</f>
        <v>0</v>
      </c>
      <c r="T30" s="97">
        <f>SUM(E30:S30)</f>
        <v>226</v>
      </c>
    </row>
    <row r="31" spans="1:20" ht="20.05" customHeight="1" x14ac:dyDescent="0.25">
      <c r="A31" s="594">
        <v>123</v>
      </c>
      <c r="B31" s="598">
        <v>2029</v>
      </c>
      <c r="C31" s="84" t="str">
        <f t="shared" si="0"/>
        <v xml:space="preserve"> Minnewasta School</v>
      </c>
      <c r="D31" s="600" t="str">
        <f>IF(VLOOKUP($B31,TYPE,3)=5,CONCATENATE(VLOOKUP($B31,PublicAdd,6)," ¹"),VLOOKUP($B31,PublicAdd,6))</f>
        <v>Morden</v>
      </c>
      <c r="E31" s="587">
        <f>IF($B31="","",VLOOKUP($B31,Schools,22))</f>
        <v>0</v>
      </c>
      <c r="F31" s="587">
        <f>IF($B31="","",VLOOKUP($B31,Schools,5))</f>
        <v>0</v>
      </c>
      <c r="G31" s="587">
        <f>IF($B31="","",VLOOKUP($B31,Schools,6))</f>
        <v>46</v>
      </c>
      <c r="H31" s="587">
        <f>IF($B31="","",VLOOKUP($B31,Schools,7))</f>
        <v>48</v>
      </c>
      <c r="I31" s="587">
        <f>IF($B31="","",VLOOKUP($B31,Schools,8))</f>
        <v>43</v>
      </c>
      <c r="J31" s="587">
        <f>IF($B31="","",VLOOKUP($B31,Schools,9))</f>
        <v>53</v>
      </c>
      <c r="K31" s="587">
        <f>IF($B31="","",VLOOKUP($B31,Schools,10))</f>
        <v>48</v>
      </c>
      <c r="L31" s="587">
        <f>IF($B31="","",VLOOKUP($B31,Schools,11))</f>
        <v>0</v>
      </c>
      <c r="M31" s="587">
        <f>IF($B31="","",VLOOKUP($B31,Schools,12))</f>
        <v>0</v>
      </c>
      <c r="N31" s="587">
        <f>IF($B31="","",VLOOKUP($B31,Schools,13))</f>
        <v>0</v>
      </c>
      <c r="O31" s="587">
        <f>IF($B31="","",VLOOKUP($B31,Schools,14))</f>
        <v>0</v>
      </c>
      <c r="P31" s="587">
        <f>IF($B31="","",VLOOKUP($B31,Schools,15))</f>
        <v>0</v>
      </c>
      <c r="Q31" s="587">
        <f>IF($B31="","",VLOOKUP($B31,Schools,16))</f>
        <v>0</v>
      </c>
      <c r="R31" s="587">
        <f>IF($B31="","",VLOOKUP($B31,Schools,17))</f>
        <v>0</v>
      </c>
      <c r="S31" s="587">
        <f>IF($B31="","",VLOOKUP($B31,Schools,18))</f>
        <v>0</v>
      </c>
      <c r="T31" s="97">
        <f>SUM(E31:S31)</f>
        <v>238</v>
      </c>
    </row>
    <row r="32" spans="1:20" ht="20.05" customHeight="1" x14ac:dyDescent="0.25">
      <c r="A32" s="594">
        <v>123</v>
      </c>
      <c r="B32" s="598">
        <v>1428</v>
      </c>
      <c r="C32" s="84" t="str">
        <f t="shared" si="0"/>
        <v xml:space="preserve"> Morden Collegiate</v>
      </c>
      <c r="D32" s="600" t="str">
        <f>IF(VLOOKUP($B32,TYPE,3)=5,CONCATENATE(VLOOKUP($B32,PublicAdd,6)," ¹"),VLOOKUP($B32,PublicAdd,6))</f>
        <v>Morden</v>
      </c>
      <c r="E32" s="587">
        <f>IF($B32="","",VLOOKUP($B32,Schools,22))</f>
        <v>0</v>
      </c>
      <c r="F32" s="587">
        <f>IF($B32="","",VLOOKUP($B32,Schools,5))</f>
        <v>0</v>
      </c>
      <c r="G32" s="587">
        <f>IF($B32="","",VLOOKUP($B32,Schools,6))</f>
        <v>0</v>
      </c>
      <c r="H32" s="587">
        <f>IF($B32="","",VLOOKUP($B32,Schools,7))</f>
        <v>0</v>
      </c>
      <c r="I32" s="587">
        <f>IF($B32="","",VLOOKUP($B32,Schools,8))</f>
        <v>0</v>
      </c>
      <c r="J32" s="587">
        <f>IF($B32="","",VLOOKUP($B32,Schools,9))</f>
        <v>0</v>
      </c>
      <c r="K32" s="587">
        <f>IF($B32="","",VLOOKUP($B32,Schools,10))</f>
        <v>0</v>
      </c>
      <c r="L32" s="587">
        <f>IF($B32="","",VLOOKUP($B32,Schools,11))</f>
        <v>0</v>
      </c>
      <c r="M32" s="587">
        <f>IF($B32="","",VLOOKUP($B32,Schools,12))</f>
        <v>0</v>
      </c>
      <c r="N32" s="587">
        <f>IF($B32="","",VLOOKUP($B32,Schools,13))</f>
        <v>0</v>
      </c>
      <c r="O32" s="587">
        <f>IF($B32="","",VLOOKUP($B32,Schools,14))</f>
        <v>0</v>
      </c>
      <c r="P32" s="587">
        <f>IF($B32="","",VLOOKUP($B32,Schools,15))</f>
        <v>187</v>
      </c>
      <c r="Q32" s="587">
        <f>IF($B32="","",VLOOKUP($B32,Schools,16))</f>
        <v>195</v>
      </c>
      <c r="R32" s="587">
        <f>IF($B32="","",VLOOKUP($B32,Schools,17))</f>
        <v>172</v>
      </c>
      <c r="S32" s="587">
        <f>IF($B32="","",VLOOKUP($B32,Schools,18))</f>
        <v>204</v>
      </c>
      <c r="T32" s="97">
        <f>SUM(E32:S32)</f>
        <v>758</v>
      </c>
    </row>
    <row r="33" spans="1:20" ht="20.05" customHeight="1" x14ac:dyDescent="0.25">
      <c r="A33" s="594"/>
      <c r="B33" s="604"/>
      <c r="C33" s="127" t="s">
        <v>261</v>
      </c>
      <c r="D33" s="127" t="str">
        <f>CONCATENATE(VLOOKUP(A31,DIVISIONS,19)," SCHOOLS")</f>
        <v>5 SCHOOLS</v>
      </c>
      <c r="E33" s="95">
        <f t="shared" ref="E33:T33" si="38">SUM(E28:E32)</f>
        <v>0</v>
      </c>
      <c r="F33" s="95">
        <f t="shared" si="38"/>
        <v>0</v>
      </c>
      <c r="G33" s="95">
        <f t="shared" si="38"/>
        <v>159</v>
      </c>
      <c r="H33" s="95">
        <f t="shared" si="38"/>
        <v>149</v>
      </c>
      <c r="I33" s="95">
        <f t="shared" si="38"/>
        <v>160</v>
      </c>
      <c r="J33" s="95">
        <f t="shared" si="38"/>
        <v>194</v>
      </c>
      <c r="K33" s="95">
        <f t="shared" si="38"/>
        <v>161</v>
      </c>
      <c r="L33" s="95">
        <f t="shared" si="38"/>
        <v>191</v>
      </c>
      <c r="M33" s="95">
        <f t="shared" si="38"/>
        <v>177</v>
      </c>
      <c r="N33" s="95">
        <f t="shared" si="38"/>
        <v>197</v>
      </c>
      <c r="O33" s="95">
        <f t="shared" si="38"/>
        <v>207</v>
      </c>
      <c r="P33" s="95">
        <f t="shared" si="38"/>
        <v>187</v>
      </c>
      <c r="Q33" s="95">
        <f t="shared" si="38"/>
        <v>195</v>
      </c>
      <c r="R33" s="95">
        <f t="shared" si="38"/>
        <v>172</v>
      </c>
      <c r="S33" s="95">
        <f t="shared" si="38"/>
        <v>204</v>
      </c>
      <c r="T33" s="95">
        <f t="shared" si="38"/>
        <v>2353</v>
      </c>
    </row>
    <row r="34" spans="1:20" ht="20.05" customHeight="1" x14ac:dyDescent="0.25">
      <c r="A34" s="594"/>
      <c r="B34" s="604"/>
      <c r="C34" s="146" t="s">
        <v>276</v>
      </c>
      <c r="D34" s="23"/>
      <c r="E34" s="110"/>
      <c r="F34" s="110"/>
      <c r="G34" s="110"/>
      <c r="H34" s="110"/>
      <c r="I34" s="110"/>
      <c r="J34" s="110"/>
      <c r="K34" s="110"/>
      <c r="L34" s="110"/>
      <c r="M34" s="110"/>
      <c r="N34" s="110"/>
      <c r="O34" s="110"/>
      <c r="P34" s="110"/>
      <c r="Q34" s="110"/>
      <c r="R34" s="110"/>
      <c r="S34" s="110"/>
      <c r="T34" s="110"/>
    </row>
    <row r="35" spans="1:20" ht="20.05" customHeight="1" x14ac:dyDescent="0.25">
      <c r="A35" s="575"/>
      <c r="B35" s="576"/>
      <c r="C35" s="575"/>
      <c r="D35" s="575"/>
      <c r="E35" s="575"/>
      <c r="F35" s="575"/>
      <c r="G35" s="575"/>
      <c r="H35" s="575"/>
      <c r="I35" s="575"/>
      <c r="J35" s="575"/>
      <c r="K35" s="575"/>
      <c r="L35" s="575"/>
      <c r="M35" s="575"/>
      <c r="N35" s="575"/>
      <c r="O35" s="575"/>
      <c r="P35" s="575"/>
      <c r="Q35" s="575"/>
      <c r="R35" s="575"/>
      <c r="S35" s="575"/>
    </row>
    <row r="36" spans="1:20" ht="20.05" customHeight="1" x14ac:dyDescent="0.25">
      <c r="A36" s="575"/>
      <c r="B36" s="576"/>
      <c r="C36" s="575"/>
      <c r="D36" s="575"/>
      <c r="E36" s="575"/>
      <c r="F36" s="575"/>
      <c r="G36" s="575"/>
      <c r="H36" s="575"/>
      <c r="I36" s="575"/>
      <c r="J36" s="575"/>
      <c r="K36" s="575"/>
      <c r="L36" s="575"/>
      <c r="M36" s="575"/>
      <c r="N36" s="575"/>
      <c r="O36" s="575"/>
      <c r="P36" s="575"/>
      <c r="Q36" s="575"/>
      <c r="R36" s="575"/>
      <c r="S36" s="575"/>
    </row>
    <row r="37" spans="1:20" ht="20.05" customHeight="1" x14ac:dyDescent="0.25">
      <c r="A37" s="575"/>
      <c r="B37" s="576"/>
      <c r="C37" s="575"/>
      <c r="D37" s="575"/>
      <c r="E37" s="575"/>
      <c r="F37" s="575"/>
      <c r="G37" s="575"/>
      <c r="H37" s="575"/>
      <c r="I37" s="575"/>
      <c r="J37" s="575"/>
      <c r="K37" s="575"/>
      <c r="L37" s="575"/>
      <c r="M37" s="575"/>
      <c r="N37" s="575"/>
      <c r="O37" s="575"/>
      <c r="P37" s="575"/>
      <c r="Q37" s="575"/>
      <c r="R37" s="575"/>
      <c r="S37" s="575"/>
    </row>
    <row r="38" spans="1:20" ht="20.05" customHeight="1" x14ac:dyDescent="0.25">
      <c r="A38" s="575"/>
      <c r="B38" s="576"/>
      <c r="C38" s="575"/>
      <c r="D38" s="575"/>
      <c r="E38" s="575"/>
      <c r="F38" s="575"/>
      <c r="G38" s="575"/>
      <c r="H38" s="575"/>
      <c r="I38" s="575"/>
      <c r="J38" s="575"/>
      <c r="K38" s="575"/>
      <c r="L38" s="575"/>
      <c r="M38" s="575"/>
      <c r="N38" s="575"/>
      <c r="O38" s="575"/>
      <c r="P38" s="575"/>
      <c r="Q38" s="575"/>
      <c r="R38" s="575"/>
      <c r="S38" s="575"/>
    </row>
    <row r="39" spans="1:20" ht="20.05" customHeight="1" x14ac:dyDescent="0.25">
      <c r="A39" s="575"/>
      <c r="B39" s="576"/>
      <c r="C39" s="575"/>
      <c r="D39" s="575"/>
      <c r="E39" s="575"/>
      <c r="F39" s="575"/>
      <c r="G39" s="575"/>
      <c r="H39" s="575"/>
      <c r="I39" s="575"/>
      <c r="J39" s="575"/>
      <c r="K39" s="575"/>
      <c r="L39" s="575"/>
      <c r="M39" s="575"/>
      <c r="N39" s="575"/>
      <c r="O39" s="575"/>
      <c r="P39" s="575"/>
      <c r="Q39" s="575"/>
      <c r="R39" s="575"/>
      <c r="S39" s="575"/>
    </row>
    <row r="40" spans="1:20" ht="20.05" customHeight="1" x14ac:dyDescent="0.25">
      <c r="A40" s="575"/>
      <c r="B40" s="576"/>
      <c r="C40" s="575"/>
      <c r="D40" s="575"/>
      <c r="E40" s="575"/>
      <c r="F40" s="575"/>
      <c r="G40" s="575"/>
      <c r="H40" s="575"/>
      <c r="I40" s="575"/>
      <c r="J40" s="575"/>
      <c r="K40" s="575"/>
      <c r="L40" s="575"/>
      <c r="M40" s="575"/>
      <c r="N40" s="575"/>
      <c r="O40" s="575"/>
      <c r="P40" s="575"/>
      <c r="Q40" s="575"/>
      <c r="R40" s="575"/>
      <c r="S40" s="575"/>
    </row>
    <row r="41" spans="1:20" ht="20.05" customHeight="1" x14ac:dyDescent="0.25">
      <c r="A41" s="575"/>
      <c r="B41" s="576"/>
      <c r="C41" s="575"/>
      <c r="D41" s="575"/>
      <c r="E41" s="575"/>
      <c r="F41" s="575"/>
      <c r="G41" s="575"/>
      <c r="H41" s="575"/>
      <c r="I41" s="575"/>
      <c r="J41" s="575"/>
      <c r="K41" s="575"/>
      <c r="L41" s="575"/>
      <c r="M41" s="575"/>
      <c r="N41" s="575"/>
      <c r="O41" s="575"/>
      <c r="P41" s="575"/>
      <c r="Q41" s="575"/>
      <c r="R41" s="575"/>
      <c r="S41" s="575"/>
    </row>
    <row r="42" spans="1:20" ht="20.05" customHeight="1" x14ac:dyDescent="0.25">
      <c r="A42" s="575"/>
      <c r="B42" s="576"/>
      <c r="C42" s="575"/>
      <c r="D42" s="575"/>
      <c r="E42" s="575"/>
      <c r="F42" s="575"/>
      <c r="G42" s="575"/>
      <c r="H42" s="575"/>
      <c r="I42" s="575"/>
      <c r="J42" s="575"/>
      <c r="K42" s="575"/>
      <c r="L42" s="575"/>
      <c r="M42" s="575"/>
      <c r="N42" s="575"/>
      <c r="O42" s="575"/>
      <c r="P42" s="575"/>
      <c r="Q42" s="575"/>
      <c r="R42" s="575"/>
      <c r="S42" s="575"/>
    </row>
    <row r="43" spans="1:20" ht="20.05" customHeight="1" x14ac:dyDescent="0.25">
      <c r="A43" s="575"/>
      <c r="B43" s="576"/>
      <c r="C43" s="575"/>
      <c r="D43" s="575"/>
      <c r="E43" s="575"/>
      <c r="F43" s="575"/>
      <c r="G43" s="575"/>
      <c r="H43" s="575"/>
      <c r="I43" s="575"/>
      <c r="J43" s="575"/>
      <c r="K43" s="575"/>
      <c r="L43" s="575"/>
      <c r="M43" s="575"/>
      <c r="N43" s="575"/>
      <c r="O43" s="575"/>
      <c r="P43" s="575"/>
      <c r="Q43" s="575"/>
      <c r="R43" s="575"/>
      <c r="S43" s="575"/>
    </row>
    <row r="44" spans="1:20" ht="20.05" customHeight="1" x14ac:dyDescent="0.25">
      <c r="A44" s="575"/>
      <c r="B44" s="576"/>
      <c r="C44" s="575"/>
      <c r="D44" s="575"/>
      <c r="E44" s="575"/>
      <c r="F44" s="575"/>
      <c r="G44" s="575"/>
      <c r="H44" s="575"/>
      <c r="I44" s="575"/>
      <c r="J44" s="575"/>
      <c r="K44" s="575"/>
      <c r="L44" s="575"/>
      <c r="M44" s="575"/>
      <c r="N44" s="575"/>
      <c r="O44" s="575"/>
      <c r="P44" s="575"/>
      <c r="Q44" s="575"/>
      <c r="R44" s="575"/>
      <c r="S44" s="575"/>
    </row>
  </sheetData>
  <mergeCells count="5">
    <mergeCell ref="C15:T15"/>
    <mergeCell ref="C26:T26"/>
    <mergeCell ref="C1:T1"/>
    <mergeCell ref="C2:T2"/>
    <mergeCell ref="C4:T4"/>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Narrow,Regular"&amp;12- 31 -</oddFooter>
  </headerFooter>
  <colBreaks count="1" manualBreakCount="1">
    <brk id="2" min="2" max="836"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8">
    <tabColor rgb="FFE2FBFE"/>
    <pageSetUpPr autoPageBreaks="0"/>
  </sheetPr>
  <dimension ref="A1:V302"/>
  <sheetViews>
    <sheetView showGridLines="0" showZeros="0" topLeftCell="C7" zoomScale="82" zoomScaleNormal="82" workbookViewId="0">
      <selection sqref="A1:B1"/>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151</v>
      </c>
      <c r="B4" s="604"/>
      <c r="C4" s="771" t="str">
        <f>CONCATENATE(" ",UPPER(VLOOKUP(A4,DIVISIONS,2))," SCHOOL DIVISION")</f>
        <v xml:space="preserve"> WINNIPEG SCHOOL DIVISION</v>
      </c>
      <c r="D4" s="772"/>
      <c r="E4" s="772"/>
      <c r="F4" s="772"/>
      <c r="G4" s="772"/>
      <c r="H4" s="772"/>
      <c r="I4" s="772"/>
      <c r="J4" s="772"/>
      <c r="K4" s="772"/>
      <c r="L4" s="772"/>
      <c r="M4" s="772"/>
      <c r="N4" s="772"/>
      <c r="O4" s="772"/>
      <c r="P4" s="772"/>
      <c r="Q4" s="772"/>
      <c r="R4" s="772"/>
      <c r="S4" s="772"/>
      <c r="T4" s="773"/>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20.05" customHeight="1" x14ac:dyDescent="0.25">
      <c r="A6" s="594">
        <v>151</v>
      </c>
      <c r="B6" s="314">
        <v>1061</v>
      </c>
      <c r="C6" s="84" t="str">
        <f t="shared" ref="C6:C37" si="0">VLOOKUP(B6,Schools,2)</f>
        <v xml:space="preserve"> Andrew Mynarski V.C. School</v>
      </c>
      <c r="D6" s="600" t="str">
        <f t="shared" ref="D6:D37" si="1">IF(VLOOKUP($B6,TYPE,3)=5,CONCATENATE(VLOOKUP($B6,PublicAdd,6)," ¹"),VLOOKUP($B6,PublicAdd,6))</f>
        <v>Winnipeg</v>
      </c>
      <c r="E6" s="587">
        <f t="shared" ref="E6:E37" si="2">IF($B6="","",VLOOKUP($B6,Schools,22))</f>
        <v>0</v>
      </c>
      <c r="F6" s="587">
        <f t="shared" ref="F6:F37" si="3">IF($B6="","",VLOOKUP($B6,Schools,5))</f>
        <v>0</v>
      </c>
      <c r="G6" s="587">
        <f t="shared" ref="G6:G37" si="4">IF($B6="","",VLOOKUP($B6,Schools,6))</f>
        <v>0</v>
      </c>
      <c r="H6" s="587">
        <f t="shared" ref="H6:H37" si="5">IF($B6="","",VLOOKUP($B6,Schools,7))</f>
        <v>0</v>
      </c>
      <c r="I6" s="587">
        <f t="shared" ref="I6:I37" si="6">IF($B6="","",VLOOKUP($B6,Schools,8))</f>
        <v>0</v>
      </c>
      <c r="J6" s="587">
        <f t="shared" ref="J6:J37" si="7">IF($B6="","",VLOOKUP($B6,Schools,9))</f>
        <v>0</v>
      </c>
      <c r="K6" s="587">
        <f t="shared" ref="K6:K37" si="8">IF($B6="","",VLOOKUP($B6,Schools,10))</f>
        <v>0</v>
      </c>
      <c r="L6" s="587">
        <f t="shared" ref="L6:L37" si="9">IF($B6="","",VLOOKUP($B6,Schools,11))</f>
        <v>0</v>
      </c>
      <c r="M6" s="587">
        <f t="shared" ref="M6:M37" si="10">IF($B6="","",VLOOKUP($B6,Schools,12))</f>
        <v>0</v>
      </c>
      <c r="N6" s="587">
        <f t="shared" ref="N6:N37" si="11">IF($B6="","",VLOOKUP($B6,Schools,13))</f>
        <v>113</v>
      </c>
      <c r="O6" s="587">
        <f t="shared" ref="O6:O37" si="12">IF($B6="","",VLOOKUP($B6,Schools,14))</f>
        <v>94</v>
      </c>
      <c r="P6" s="587">
        <f t="shared" ref="P6:P37" si="13">IF($B6="","",VLOOKUP($B6,Schools,15))</f>
        <v>106</v>
      </c>
      <c r="Q6" s="587">
        <f t="shared" ref="Q6:Q37" si="14">IF($B6="","",VLOOKUP($B6,Schools,16))</f>
        <v>0</v>
      </c>
      <c r="R6" s="587">
        <f t="shared" ref="R6:R37" si="15">IF($B6="","",VLOOKUP($B6,Schools,17))</f>
        <v>0</v>
      </c>
      <c r="S6" s="587">
        <f t="shared" ref="S6:S37" si="16">IF($B6="","",VLOOKUP($B6,Schools,18))</f>
        <v>0</v>
      </c>
      <c r="T6" s="97">
        <f t="shared" ref="T6:T37" si="17">SUM(E6:S6)</f>
        <v>313</v>
      </c>
      <c r="U6" s="575"/>
      <c r="V6" s="575"/>
    </row>
    <row r="7" spans="1:22" ht="20.05" customHeight="1" x14ac:dyDescent="0.25">
      <c r="A7" s="594">
        <v>151</v>
      </c>
      <c r="B7" s="314">
        <v>1060</v>
      </c>
      <c r="C7" s="84" t="str">
        <f t="shared" si="0"/>
        <v xml:space="preserve"> Argyle Alternative High School</v>
      </c>
      <c r="D7" s="600" t="str">
        <f t="shared" si="1"/>
        <v>Winnipeg</v>
      </c>
      <c r="E7" s="587">
        <f t="shared" si="2"/>
        <v>0</v>
      </c>
      <c r="F7" s="587">
        <f t="shared" si="3"/>
        <v>0</v>
      </c>
      <c r="G7" s="587">
        <f t="shared" si="4"/>
        <v>0</v>
      </c>
      <c r="H7" s="587">
        <f t="shared" si="5"/>
        <v>0</v>
      </c>
      <c r="I7" s="587">
        <f t="shared" si="6"/>
        <v>0</v>
      </c>
      <c r="J7" s="587">
        <f t="shared" si="7"/>
        <v>0</v>
      </c>
      <c r="K7" s="587">
        <f t="shared" si="8"/>
        <v>0</v>
      </c>
      <c r="L7" s="587">
        <f t="shared" si="9"/>
        <v>0</v>
      </c>
      <c r="M7" s="587">
        <f t="shared" si="10"/>
        <v>0</v>
      </c>
      <c r="N7" s="587">
        <f t="shared" si="11"/>
        <v>0</v>
      </c>
      <c r="O7" s="587">
        <f t="shared" si="12"/>
        <v>0</v>
      </c>
      <c r="P7" s="587">
        <f t="shared" si="13"/>
        <v>21</v>
      </c>
      <c r="Q7" s="587">
        <f t="shared" si="14"/>
        <v>22</v>
      </c>
      <c r="R7" s="587">
        <f t="shared" si="15"/>
        <v>33</v>
      </c>
      <c r="S7" s="587">
        <f t="shared" si="16"/>
        <v>41</v>
      </c>
      <c r="T7" s="97">
        <f t="shared" si="17"/>
        <v>117</v>
      </c>
      <c r="U7" s="575"/>
      <c r="V7" s="575"/>
    </row>
    <row r="8" spans="1:22" ht="20.05" customHeight="1" x14ac:dyDescent="0.25">
      <c r="A8" s="594">
        <v>151</v>
      </c>
      <c r="B8" s="598">
        <v>1891</v>
      </c>
      <c r="C8" s="84" t="str">
        <f t="shared" si="0"/>
        <v xml:space="preserve"> Brock-Corydon School</v>
      </c>
      <c r="D8" s="600" t="str">
        <f t="shared" si="1"/>
        <v>Winnipeg</v>
      </c>
      <c r="E8" s="587">
        <f t="shared" si="2"/>
        <v>0</v>
      </c>
      <c r="F8" s="587">
        <f t="shared" si="3"/>
        <v>8</v>
      </c>
      <c r="G8" s="587">
        <f t="shared" si="4"/>
        <v>40</v>
      </c>
      <c r="H8" s="587">
        <f t="shared" si="5"/>
        <v>38</v>
      </c>
      <c r="I8" s="587">
        <f t="shared" si="6"/>
        <v>37</v>
      </c>
      <c r="J8" s="587">
        <f t="shared" si="7"/>
        <v>42</v>
      </c>
      <c r="K8" s="587">
        <f t="shared" si="8"/>
        <v>41</v>
      </c>
      <c r="L8" s="587">
        <f t="shared" si="9"/>
        <v>44</v>
      </c>
      <c r="M8" s="587">
        <f t="shared" si="10"/>
        <v>42</v>
      </c>
      <c r="N8" s="587">
        <f t="shared" si="11"/>
        <v>0</v>
      </c>
      <c r="O8" s="587">
        <f t="shared" si="12"/>
        <v>0</v>
      </c>
      <c r="P8" s="587">
        <f t="shared" si="13"/>
        <v>0</v>
      </c>
      <c r="Q8" s="587">
        <f t="shared" si="14"/>
        <v>0</v>
      </c>
      <c r="R8" s="587">
        <f t="shared" si="15"/>
        <v>0</v>
      </c>
      <c r="S8" s="587">
        <f t="shared" si="16"/>
        <v>0</v>
      </c>
      <c r="T8" s="97">
        <f t="shared" si="17"/>
        <v>292</v>
      </c>
      <c r="U8" s="575"/>
      <c r="V8" s="575"/>
    </row>
    <row r="9" spans="1:22" ht="20.05" customHeight="1" x14ac:dyDescent="0.25">
      <c r="A9" s="594">
        <v>151</v>
      </c>
      <c r="B9" s="598">
        <v>1272</v>
      </c>
      <c r="C9" s="84" t="str">
        <f t="shared" si="0"/>
        <v xml:space="preserve"> Carpathia School</v>
      </c>
      <c r="D9" s="600" t="str">
        <f t="shared" si="1"/>
        <v>Winnipeg</v>
      </c>
      <c r="E9" s="587">
        <f t="shared" si="2"/>
        <v>0</v>
      </c>
      <c r="F9" s="587">
        <f t="shared" si="3"/>
        <v>12</v>
      </c>
      <c r="G9" s="587">
        <f t="shared" si="4"/>
        <v>27</v>
      </c>
      <c r="H9" s="587">
        <f t="shared" si="5"/>
        <v>31</v>
      </c>
      <c r="I9" s="587">
        <f t="shared" si="6"/>
        <v>22</v>
      </c>
      <c r="J9" s="587">
        <f t="shared" si="7"/>
        <v>25</v>
      </c>
      <c r="K9" s="587">
        <f t="shared" si="8"/>
        <v>16</v>
      </c>
      <c r="L9" s="587">
        <f t="shared" si="9"/>
        <v>28</v>
      </c>
      <c r="M9" s="587">
        <f t="shared" si="10"/>
        <v>17</v>
      </c>
      <c r="N9" s="587">
        <f t="shared" si="11"/>
        <v>0</v>
      </c>
      <c r="O9" s="587">
        <f t="shared" si="12"/>
        <v>0</v>
      </c>
      <c r="P9" s="587">
        <f t="shared" si="13"/>
        <v>0</v>
      </c>
      <c r="Q9" s="587">
        <f t="shared" si="14"/>
        <v>0</v>
      </c>
      <c r="R9" s="587">
        <f t="shared" si="15"/>
        <v>0</v>
      </c>
      <c r="S9" s="587">
        <f t="shared" si="16"/>
        <v>0</v>
      </c>
      <c r="T9" s="97">
        <f t="shared" si="17"/>
        <v>178</v>
      </c>
      <c r="U9" s="575"/>
      <c r="V9" s="575"/>
    </row>
    <row r="10" spans="1:22" ht="20.05" customHeight="1" x14ac:dyDescent="0.25">
      <c r="A10" s="594">
        <v>151</v>
      </c>
      <c r="B10" s="598">
        <v>1853</v>
      </c>
      <c r="C10" s="84" t="str">
        <f t="shared" si="0"/>
        <v xml:space="preserve"> Champlain School</v>
      </c>
      <c r="D10" s="600" t="str">
        <f t="shared" si="1"/>
        <v>Winnipeg</v>
      </c>
      <c r="E10" s="587">
        <f t="shared" si="2"/>
        <v>0</v>
      </c>
      <c r="F10" s="587">
        <f t="shared" si="3"/>
        <v>18</v>
      </c>
      <c r="G10" s="587">
        <f t="shared" si="4"/>
        <v>35</v>
      </c>
      <c r="H10" s="587">
        <f t="shared" si="5"/>
        <v>25</v>
      </c>
      <c r="I10" s="587">
        <f t="shared" si="6"/>
        <v>29</v>
      </c>
      <c r="J10" s="587">
        <f t="shared" si="7"/>
        <v>24</v>
      </c>
      <c r="K10" s="587">
        <f t="shared" si="8"/>
        <v>23</v>
      </c>
      <c r="L10" s="587">
        <f t="shared" si="9"/>
        <v>36</v>
      </c>
      <c r="M10" s="587">
        <f t="shared" si="10"/>
        <v>30</v>
      </c>
      <c r="N10" s="587">
        <f t="shared" si="11"/>
        <v>0</v>
      </c>
      <c r="O10" s="587">
        <f t="shared" si="12"/>
        <v>0</v>
      </c>
      <c r="P10" s="587">
        <f t="shared" si="13"/>
        <v>0</v>
      </c>
      <c r="Q10" s="587">
        <f t="shared" si="14"/>
        <v>0</v>
      </c>
      <c r="R10" s="587">
        <f t="shared" si="15"/>
        <v>0</v>
      </c>
      <c r="S10" s="587">
        <f t="shared" si="16"/>
        <v>0</v>
      </c>
      <c r="T10" s="97">
        <f t="shared" si="17"/>
        <v>220</v>
      </c>
      <c r="U10" s="575"/>
      <c r="V10" s="575"/>
    </row>
    <row r="11" spans="1:22" ht="20.05" customHeight="1" x14ac:dyDescent="0.25">
      <c r="A11" s="594">
        <v>151</v>
      </c>
      <c r="B11" s="598">
        <v>2050</v>
      </c>
      <c r="C11" s="84" t="str">
        <f t="shared" si="0"/>
        <v xml:space="preserve"> Children Of The Earth High School</v>
      </c>
      <c r="D11" s="600" t="str">
        <f t="shared" si="1"/>
        <v>Winnipeg</v>
      </c>
      <c r="E11" s="587">
        <f t="shared" si="2"/>
        <v>0</v>
      </c>
      <c r="F11" s="587">
        <f t="shared" si="3"/>
        <v>0</v>
      </c>
      <c r="G11" s="587">
        <f t="shared" si="4"/>
        <v>0</v>
      </c>
      <c r="H11" s="587">
        <f t="shared" si="5"/>
        <v>0</v>
      </c>
      <c r="I11" s="587">
        <f t="shared" si="6"/>
        <v>0</v>
      </c>
      <c r="J11" s="587">
        <f t="shared" si="7"/>
        <v>0</v>
      </c>
      <c r="K11" s="587">
        <f t="shared" si="8"/>
        <v>0</v>
      </c>
      <c r="L11" s="587">
        <f t="shared" si="9"/>
        <v>0</v>
      </c>
      <c r="M11" s="587">
        <f t="shared" si="10"/>
        <v>0</v>
      </c>
      <c r="N11" s="587">
        <f t="shared" si="11"/>
        <v>0</v>
      </c>
      <c r="O11" s="587">
        <f t="shared" si="12"/>
        <v>0</v>
      </c>
      <c r="P11" s="587">
        <f t="shared" si="13"/>
        <v>21</v>
      </c>
      <c r="Q11" s="587">
        <f t="shared" si="14"/>
        <v>42</v>
      </c>
      <c r="R11" s="587">
        <f t="shared" si="15"/>
        <v>38</v>
      </c>
      <c r="S11" s="587">
        <f t="shared" si="16"/>
        <v>49</v>
      </c>
      <c r="T11" s="97">
        <f t="shared" si="17"/>
        <v>150</v>
      </c>
      <c r="U11" s="575"/>
      <c r="V11" s="575"/>
    </row>
    <row r="12" spans="1:22" ht="20.05" customHeight="1" x14ac:dyDescent="0.25">
      <c r="A12" s="594">
        <v>151</v>
      </c>
      <c r="B12" s="598">
        <v>1715</v>
      </c>
      <c r="C12" s="84" t="str">
        <f t="shared" si="0"/>
        <v xml:space="preserve"> Churchill High School</v>
      </c>
      <c r="D12" s="600" t="str">
        <f t="shared" si="1"/>
        <v>Winnipeg</v>
      </c>
      <c r="E12" s="587">
        <f t="shared" si="2"/>
        <v>0</v>
      </c>
      <c r="F12" s="587">
        <f t="shared" si="3"/>
        <v>0</v>
      </c>
      <c r="G12" s="587">
        <f t="shared" si="4"/>
        <v>0</v>
      </c>
      <c r="H12" s="587">
        <f t="shared" si="5"/>
        <v>0</v>
      </c>
      <c r="I12" s="587">
        <f t="shared" si="6"/>
        <v>0</v>
      </c>
      <c r="J12" s="587">
        <f t="shared" si="7"/>
        <v>0</v>
      </c>
      <c r="K12" s="587">
        <f t="shared" si="8"/>
        <v>0</v>
      </c>
      <c r="L12" s="587">
        <f t="shared" si="9"/>
        <v>0</v>
      </c>
      <c r="M12" s="587">
        <f t="shared" si="10"/>
        <v>0</v>
      </c>
      <c r="N12" s="587">
        <f t="shared" si="11"/>
        <v>120</v>
      </c>
      <c r="O12" s="587">
        <f t="shared" si="12"/>
        <v>154</v>
      </c>
      <c r="P12" s="587">
        <f t="shared" si="13"/>
        <v>129</v>
      </c>
      <c r="Q12" s="587">
        <f t="shared" si="14"/>
        <v>115</v>
      </c>
      <c r="R12" s="587">
        <f t="shared" si="15"/>
        <v>116</v>
      </c>
      <c r="S12" s="587">
        <f t="shared" si="16"/>
        <v>146</v>
      </c>
      <c r="T12" s="97">
        <f t="shared" si="17"/>
        <v>780</v>
      </c>
      <c r="U12" s="575"/>
      <c r="V12" s="575"/>
    </row>
    <row r="13" spans="1:22" ht="20.05" customHeight="1" x14ac:dyDescent="0.25">
      <c r="A13" s="594">
        <v>151</v>
      </c>
      <c r="B13" s="598">
        <v>1541</v>
      </c>
      <c r="C13" s="84" t="str">
        <f t="shared" si="0"/>
        <v xml:space="preserve"> Clifton School</v>
      </c>
      <c r="D13" s="600" t="str">
        <f t="shared" si="1"/>
        <v>Winnipeg</v>
      </c>
      <c r="E13" s="587">
        <f t="shared" si="2"/>
        <v>0</v>
      </c>
      <c r="F13" s="587">
        <f t="shared" si="3"/>
        <v>15</v>
      </c>
      <c r="G13" s="587">
        <f t="shared" si="4"/>
        <v>19</v>
      </c>
      <c r="H13" s="587">
        <f t="shared" si="5"/>
        <v>23</v>
      </c>
      <c r="I13" s="587">
        <f t="shared" si="6"/>
        <v>19</v>
      </c>
      <c r="J13" s="587">
        <f t="shared" si="7"/>
        <v>18</v>
      </c>
      <c r="K13" s="587">
        <f t="shared" si="8"/>
        <v>20</v>
      </c>
      <c r="L13" s="587">
        <f t="shared" si="9"/>
        <v>19</v>
      </c>
      <c r="M13" s="587">
        <f t="shared" si="10"/>
        <v>20</v>
      </c>
      <c r="N13" s="587">
        <f t="shared" si="11"/>
        <v>0</v>
      </c>
      <c r="O13" s="587">
        <f t="shared" si="12"/>
        <v>0</v>
      </c>
      <c r="P13" s="587">
        <f t="shared" si="13"/>
        <v>0</v>
      </c>
      <c r="Q13" s="587">
        <f t="shared" si="14"/>
        <v>0</v>
      </c>
      <c r="R13" s="587">
        <f t="shared" si="15"/>
        <v>0</v>
      </c>
      <c r="S13" s="587">
        <f t="shared" si="16"/>
        <v>0</v>
      </c>
      <c r="T13" s="97">
        <f t="shared" si="17"/>
        <v>153</v>
      </c>
      <c r="U13" s="575"/>
      <c r="V13" s="575"/>
    </row>
    <row r="14" spans="1:22" ht="20.05" customHeight="1" x14ac:dyDescent="0.25">
      <c r="A14" s="594">
        <v>151</v>
      </c>
      <c r="B14" s="598">
        <v>1701</v>
      </c>
      <c r="C14" s="84" t="str">
        <f t="shared" si="0"/>
        <v xml:space="preserve"> Daniel Mcintyre Collegiate Institute</v>
      </c>
      <c r="D14" s="600" t="str">
        <f t="shared" si="1"/>
        <v>Winnipeg</v>
      </c>
      <c r="E14" s="587">
        <f t="shared" si="2"/>
        <v>3</v>
      </c>
      <c r="F14" s="587">
        <f t="shared" si="3"/>
        <v>0</v>
      </c>
      <c r="G14" s="587">
        <f t="shared" si="4"/>
        <v>0</v>
      </c>
      <c r="H14" s="587">
        <f t="shared" si="5"/>
        <v>0</v>
      </c>
      <c r="I14" s="587">
        <f t="shared" si="6"/>
        <v>0</v>
      </c>
      <c r="J14" s="587">
        <f t="shared" si="7"/>
        <v>0</v>
      </c>
      <c r="K14" s="587">
        <f t="shared" si="8"/>
        <v>0</v>
      </c>
      <c r="L14" s="587">
        <f t="shared" si="9"/>
        <v>0</v>
      </c>
      <c r="M14" s="587">
        <f t="shared" si="10"/>
        <v>0</v>
      </c>
      <c r="N14" s="587">
        <f t="shared" si="11"/>
        <v>0</v>
      </c>
      <c r="O14" s="587">
        <f t="shared" si="12"/>
        <v>0</v>
      </c>
      <c r="P14" s="587">
        <f t="shared" si="13"/>
        <v>134</v>
      </c>
      <c r="Q14" s="587">
        <f t="shared" si="14"/>
        <v>230</v>
      </c>
      <c r="R14" s="587">
        <f t="shared" si="15"/>
        <v>315</v>
      </c>
      <c r="S14" s="587">
        <f t="shared" si="16"/>
        <v>411</v>
      </c>
      <c r="T14" s="97">
        <f t="shared" si="17"/>
        <v>1093</v>
      </c>
      <c r="U14" s="575"/>
      <c r="V14" s="575"/>
    </row>
    <row r="15" spans="1:22" ht="20.05" customHeight="1" x14ac:dyDescent="0.25">
      <c r="A15" s="594">
        <v>151</v>
      </c>
      <c r="B15" s="598">
        <v>1775</v>
      </c>
      <c r="C15" s="84" t="str">
        <f t="shared" si="0"/>
        <v xml:space="preserve"> David Livingstone School</v>
      </c>
      <c r="D15" s="600" t="str">
        <f t="shared" si="1"/>
        <v>Winnipeg</v>
      </c>
      <c r="E15" s="587">
        <f t="shared" si="2"/>
        <v>0</v>
      </c>
      <c r="F15" s="587">
        <f t="shared" si="3"/>
        <v>17</v>
      </c>
      <c r="G15" s="587">
        <f t="shared" si="4"/>
        <v>23</v>
      </c>
      <c r="H15" s="587">
        <f t="shared" si="5"/>
        <v>30</v>
      </c>
      <c r="I15" s="587">
        <f t="shared" si="6"/>
        <v>22</v>
      </c>
      <c r="J15" s="587">
        <f t="shared" si="7"/>
        <v>32</v>
      </c>
      <c r="K15" s="587">
        <f t="shared" si="8"/>
        <v>20</v>
      </c>
      <c r="L15" s="587">
        <f t="shared" si="9"/>
        <v>21</v>
      </c>
      <c r="M15" s="587">
        <f t="shared" si="10"/>
        <v>34</v>
      </c>
      <c r="N15" s="587">
        <f t="shared" si="11"/>
        <v>24</v>
      </c>
      <c r="O15" s="587">
        <f t="shared" si="12"/>
        <v>30</v>
      </c>
      <c r="P15" s="587">
        <f t="shared" si="13"/>
        <v>0</v>
      </c>
      <c r="Q15" s="587">
        <f t="shared" si="14"/>
        <v>0</v>
      </c>
      <c r="R15" s="587">
        <f t="shared" si="15"/>
        <v>0</v>
      </c>
      <c r="S15" s="587">
        <f t="shared" si="16"/>
        <v>0</v>
      </c>
      <c r="T15" s="97">
        <f t="shared" si="17"/>
        <v>253</v>
      </c>
      <c r="U15" s="575"/>
      <c r="V15" s="575"/>
    </row>
    <row r="16" spans="1:22" ht="20.05" customHeight="1" x14ac:dyDescent="0.25">
      <c r="A16" s="594">
        <v>151</v>
      </c>
      <c r="B16" s="598">
        <v>1767</v>
      </c>
      <c r="C16" s="84" t="str">
        <f t="shared" si="0"/>
        <v xml:space="preserve"> Dufferin School</v>
      </c>
      <c r="D16" s="600" t="str">
        <f t="shared" si="1"/>
        <v>Winnipeg</v>
      </c>
      <c r="E16" s="587">
        <f t="shared" si="2"/>
        <v>0</v>
      </c>
      <c r="F16" s="587">
        <f t="shared" si="3"/>
        <v>11</v>
      </c>
      <c r="G16" s="587">
        <f t="shared" si="4"/>
        <v>29</v>
      </c>
      <c r="H16" s="587">
        <f t="shared" si="5"/>
        <v>24</v>
      </c>
      <c r="I16" s="587">
        <f t="shared" si="6"/>
        <v>33</v>
      </c>
      <c r="J16" s="587">
        <f t="shared" si="7"/>
        <v>32</v>
      </c>
      <c r="K16" s="587">
        <f t="shared" si="8"/>
        <v>28</v>
      </c>
      <c r="L16" s="587">
        <f t="shared" si="9"/>
        <v>36</v>
      </c>
      <c r="M16" s="587">
        <f t="shared" si="10"/>
        <v>38</v>
      </c>
      <c r="N16" s="587">
        <f t="shared" si="11"/>
        <v>0</v>
      </c>
      <c r="O16" s="587">
        <f t="shared" si="12"/>
        <v>0</v>
      </c>
      <c r="P16" s="587">
        <f t="shared" si="13"/>
        <v>0</v>
      </c>
      <c r="Q16" s="587">
        <f t="shared" si="14"/>
        <v>0</v>
      </c>
      <c r="R16" s="587">
        <f t="shared" si="15"/>
        <v>0</v>
      </c>
      <c r="S16" s="587">
        <f t="shared" si="16"/>
        <v>0</v>
      </c>
      <c r="T16" s="97">
        <f t="shared" si="17"/>
        <v>231</v>
      </c>
      <c r="U16" s="575"/>
      <c r="V16" s="575"/>
    </row>
    <row r="17" spans="1:20" ht="20.05" customHeight="1" x14ac:dyDescent="0.25">
      <c r="A17" s="594">
        <v>151</v>
      </c>
      <c r="B17" s="314">
        <v>1022</v>
      </c>
      <c r="C17" s="84" t="str">
        <f t="shared" si="0"/>
        <v xml:space="preserve"> Earl Grey School</v>
      </c>
      <c r="D17" s="600" t="str">
        <f t="shared" si="1"/>
        <v>Winnipeg</v>
      </c>
      <c r="E17" s="587">
        <f t="shared" si="2"/>
        <v>0</v>
      </c>
      <c r="F17" s="587">
        <f t="shared" si="3"/>
        <v>18</v>
      </c>
      <c r="G17" s="587">
        <f t="shared" si="4"/>
        <v>43</v>
      </c>
      <c r="H17" s="587">
        <f t="shared" si="5"/>
        <v>45</v>
      </c>
      <c r="I17" s="587">
        <f t="shared" si="6"/>
        <v>43</v>
      </c>
      <c r="J17" s="587">
        <f t="shared" si="7"/>
        <v>40</v>
      </c>
      <c r="K17" s="587">
        <f t="shared" si="8"/>
        <v>44</v>
      </c>
      <c r="L17" s="587">
        <f t="shared" si="9"/>
        <v>36</v>
      </c>
      <c r="M17" s="587">
        <f t="shared" si="10"/>
        <v>52</v>
      </c>
      <c r="N17" s="587">
        <f t="shared" si="11"/>
        <v>52</v>
      </c>
      <c r="O17" s="587">
        <f t="shared" si="12"/>
        <v>44</v>
      </c>
      <c r="P17" s="587">
        <f t="shared" si="13"/>
        <v>0</v>
      </c>
      <c r="Q17" s="587">
        <f t="shared" si="14"/>
        <v>0</v>
      </c>
      <c r="R17" s="587">
        <f t="shared" si="15"/>
        <v>0</v>
      </c>
      <c r="S17" s="587">
        <f t="shared" si="16"/>
        <v>0</v>
      </c>
      <c r="T17" s="97">
        <f t="shared" si="17"/>
        <v>417</v>
      </c>
    </row>
    <row r="18" spans="1:20" ht="20.05" customHeight="1" x14ac:dyDescent="0.25">
      <c r="A18" s="594">
        <v>151</v>
      </c>
      <c r="B18" s="598">
        <v>1920</v>
      </c>
      <c r="C18" s="84" t="str">
        <f t="shared" si="0"/>
        <v xml:space="preserve"> École La Vérendrye</v>
      </c>
      <c r="D18" s="600" t="str">
        <f t="shared" si="1"/>
        <v>Winnipeg</v>
      </c>
      <c r="E18" s="587">
        <f t="shared" si="2"/>
        <v>0</v>
      </c>
      <c r="F18" s="587">
        <f t="shared" si="3"/>
        <v>19</v>
      </c>
      <c r="G18" s="587">
        <f t="shared" si="4"/>
        <v>32</v>
      </c>
      <c r="H18" s="587">
        <f t="shared" si="5"/>
        <v>31</v>
      </c>
      <c r="I18" s="587">
        <f t="shared" si="6"/>
        <v>32</v>
      </c>
      <c r="J18" s="587">
        <f t="shared" si="7"/>
        <v>28</v>
      </c>
      <c r="K18" s="587">
        <f t="shared" si="8"/>
        <v>34</v>
      </c>
      <c r="L18" s="587">
        <f t="shared" si="9"/>
        <v>31</v>
      </c>
      <c r="M18" s="587">
        <f t="shared" si="10"/>
        <v>17</v>
      </c>
      <c r="N18" s="587">
        <f t="shared" si="11"/>
        <v>0</v>
      </c>
      <c r="O18" s="587">
        <f t="shared" si="12"/>
        <v>0</v>
      </c>
      <c r="P18" s="587">
        <f t="shared" si="13"/>
        <v>0</v>
      </c>
      <c r="Q18" s="587">
        <f t="shared" si="14"/>
        <v>0</v>
      </c>
      <c r="R18" s="587">
        <f t="shared" si="15"/>
        <v>0</v>
      </c>
      <c r="S18" s="587">
        <f t="shared" si="16"/>
        <v>0</v>
      </c>
      <c r="T18" s="97">
        <f t="shared" si="17"/>
        <v>224</v>
      </c>
    </row>
    <row r="19" spans="1:20" ht="20.05" customHeight="1" x14ac:dyDescent="0.25">
      <c r="A19" s="594">
        <v>151</v>
      </c>
      <c r="B19" s="598">
        <v>1744</v>
      </c>
      <c r="C19" s="84" t="str">
        <f t="shared" si="0"/>
        <v xml:space="preserve"> École Lansdowne</v>
      </c>
      <c r="D19" s="600" t="str">
        <f t="shared" si="1"/>
        <v>Winnipeg</v>
      </c>
      <c r="E19" s="587">
        <f t="shared" si="2"/>
        <v>0</v>
      </c>
      <c r="F19" s="587">
        <f t="shared" si="3"/>
        <v>46</v>
      </c>
      <c r="G19" s="587">
        <f t="shared" si="4"/>
        <v>89</v>
      </c>
      <c r="H19" s="587">
        <f t="shared" si="5"/>
        <v>65</v>
      </c>
      <c r="I19" s="587">
        <f t="shared" si="6"/>
        <v>71</v>
      </c>
      <c r="J19" s="587">
        <f t="shared" si="7"/>
        <v>80</v>
      </c>
      <c r="K19" s="587">
        <f t="shared" si="8"/>
        <v>59</v>
      </c>
      <c r="L19" s="587">
        <f t="shared" si="9"/>
        <v>69</v>
      </c>
      <c r="M19" s="587">
        <f t="shared" si="10"/>
        <v>54</v>
      </c>
      <c r="N19" s="587">
        <f t="shared" si="11"/>
        <v>54</v>
      </c>
      <c r="O19" s="587">
        <f t="shared" si="12"/>
        <v>55</v>
      </c>
      <c r="P19" s="587">
        <f t="shared" si="13"/>
        <v>0</v>
      </c>
      <c r="Q19" s="587">
        <f t="shared" si="14"/>
        <v>0</v>
      </c>
      <c r="R19" s="587">
        <f t="shared" si="15"/>
        <v>0</v>
      </c>
      <c r="S19" s="587">
        <f t="shared" si="16"/>
        <v>0</v>
      </c>
      <c r="T19" s="97">
        <f t="shared" si="17"/>
        <v>642</v>
      </c>
    </row>
    <row r="20" spans="1:20" ht="20.05" customHeight="1" x14ac:dyDescent="0.25">
      <c r="A20" s="594">
        <v>151</v>
      </c>
      <c r="B20" s="314">
        <v>1046</v>
      </c>
      <c r="C20" s="84" t="str">
        <f t="shared" si="0"/>
        <v xml:space="preserve"> École Sacré-Coeur</v>
      </c>
      <c r="D20" s="600" t="str">
        <f t="shared" si="1"/>
        <v>Winnipeg</v>
      </c>
      <c r="E20" s="587">
        <f t="shared" si="2"/>
        <v>0</v>
      </c>
      <c r="F20" s="587">
        <f t="shared" si="3"/>
        <v>13</v>
      </c>
      <c r="G20" s="587">
        <f t="shared" si="4"/>
        <v>40</v>
      </c>
      <c r="H20" s="587">
        <f t="shared" si="5"/>
        <v>47</v>
      </c>
      <c r="I20" s="587">
        <f t="shared" si="6"/>
        <v>43</v>
      </c>
      <c r="J20" s="587">
        <f t="shared" si="7"/>
        <v>36</v>
      </c>
      <c r="K20" s="587">
        <f t="shared" si="8"/>
        <v>35</v>
      </c>
      <c r="L20" s="587">
        <f t="shared" si="9"/>
        <v>40</v>
      </c>
      <c r="M20" s="587">
        <f t="shared" si="10"/>
        <v>34</v>
      </c>
      <c r="N20" s="587">
        <f t="shared" si="11"/>
        <v>35</v>
      </c>
      <c r="O20" s="587">
        <f t="shared" si="12"/>
        <v>30</v>
      </c>
      <c r="P20" s="587">
        <f t="shared" si="13"/>
        <v>0</v>
      </c>
      <c r="Q20" s="587">
        <f t="shared" si="14"/>
        <v>0</v>
      </c>
      <c r="R20" s="587">
        <f t="shared" si="15"/>
        <v>0</v>
      </c>
      <c r="S20" s="587">
        <f t="shared" si="16"/>
        <v>0</v>
      </c>
      <c r="T20" s="97">
        <f t="shared" si="17"/>
        <v>353</v>
      </c>
    </row>
    <row r="21" spans="1:20" ht="20.05" customHeight="1" x14ac:dyDescent="0.25">
      <c r="A21" s="594">
        <v>151</v>
      </c>
      <c r="B21" s="598">
        <v>1759</v>
      </c>
      <c r="C21" s="84" t="str">
        <f>VLOOKUP(B21,Schools,2)</f>
        <v xml:space="preserve"> École Secondaire Kelvin High School</v>
      </c>
      <c r="D21" s="600" t="str">
        <f t="shared" si="1"/>
        <v>Winnipeg</v>
      </c>
      <c r="E21" s="587">
        <f t="shared" si="2"/>
        <v>7</v>
      </c>
      <c r="F21" s="587">
        <f t="shared" si="3"/>
        <v>0</v>
      </c>
      <c r="G21" s="587">
        <f t="shared" si="4"/>
        <v>0</v>
      </c>
      <c r="H21" s="587">
        <f t="shared" si="5"/>
        <v>0</v>
      </c>
      <c r="I21" s="587">
        <f t="shared" si="6"/>
        <v>0</v>
      </c>
      <c r="J21" s="587">
        <f t="shared" si="7"/>
        <v>0</v>
      </c>
      <c r="K21" s="587">
        <f t="shared" si="8"/>
        <v>0</v>
      </c>
      <c r="L21" s="587">
        <f t="shared" si="9"/>
        <v>0</v>
      </c>
      <c r="M21" s="587">
        <f t="shared" si="10"/>
        <v>0</v>
      </c>
      <c r="N21" s="587">
        <f t="shared" si="11"/>
        <v>0</v>
      </c>
      <c r="O21" s="587">
        <f t="shared" si="12"/>
        <v>0</v>
      </c>
      <c r="P21" s="587">
        <f t="shared" si="13"/>
        <v>263</v>
      </c>
      <c r="Q21" s="587">
        <f t="shared" si="14"/>
        <v>333</v>
      </c>
      <c r="R21" s="587">
        <f t="shared" si="15"/>
        <v>357</v>
      </c>
      <c r="S21" s="587">
        <f t="shared" si="16"/>
        <v>330</v>
      </c>
      <c r="T21" s="97">
        <f t="shared" si="17"/>
        <v>1290</v>
      </c>
    </row>
    <row r="22" spans="1:20" ht="20.05" customHeight="1" x14ac:dyDescent="0.25">
      <c r="A22" s="594">
        <v>151</v>
      </c>
      <c r="B22" s="598">
        <v>1626</v>
      </c>
      <c r="C22" s="84" t="str">
        <f t="shared" ref="C22:C23" si="18">VLOOKUP(B22,Schools,2)</f>
        <v xml:space="preserve"> École Sir William Osler</v>
      </c>
      <c r="D22" s="600" t="str">
        <f t="shared" si="1"/>
        <v>Winnipeg</v>
      </c>
      <c r="E22" s="587">
        <f t="shared" si="2"/>
        <v>0</v>
      </c>
      <c r="F22" s="587">
        <f t="shared" si="3"/>
        <v>27</v>
      </c>
      <c r="G22" s="587">
        <f t="shared" si="4"/>
        <v>28</v>
      </c>
      <c r="H22" s="587">
        <f t="shared" si="5"/>
        <v>26</v>
      </c>
      <c r="I22" s="587">
        <f t="shared" si="6"/>
        <v>25</v>
      </c>
      <c r="J22" s="587">
        <f t="shared" si="7"/>
        <v>32</v>
      </c>
      <c r="K22" s="587">
        <f t="shared" si="8"/>
        <v>16</v>
      </c>
      <c r="L22" s="587">
        <f t="shared" si="9"/>
        <v>32</v>
      </c>
      <c r="M22" s="587">
        <f t="shared" si="10"/>
        <v>21</v>
      </c>
      <c r="N22" s="587">
        <f t="shared" si="11"/>
        <v>0</v>
      </c>
      <c r="O22" s="587">
        <f t="shared" si="12"/>
        <v>0</v>
      </c>
      <c r="P22" s="587">
        <f t="shared" si="13"/>
        <v>0</v>
      </c>
      <c r="Q22" s="587">
        <f t="shared" si="14"/>
        <v>0</v>
      </c>
      <c r="R22" s="587">
        <f t="shared" si="15"/>
        <v>0</v>
      </c>
      <c r="S22" s="587">
        <f t="shared" si="16"/>
        <v>0</v>
      </c>
      <c r="T22" s="97">
        <f t="shared" si="17"/>
        <v>207</v>
      </c>
    </row>
    <row r="23" spans="1:20" ht="20.05" customHeight="1" x14ac:dyDescent="0.25">
      <c r="A23" s="594">
        <v>151</v>
      </c>
      <c r="B23" s="598">
        <v>1646</v>
      </c>
      <c r="C23" s="84" t="str">
        <f t="shared" si="18"/>
        <v xml:space="preserve"> École Secondaire Sisler High</v>
      </c>
      <c r="D23" s="600" t="str">
        <f t="shared" si="1"/>
        <v>Winnipeg</v>
      </c>
      <c r="E23" s="587">
        <f t="shared" si="2"/>
        <v>38</v>
      </c>
      <c r="F23" s="587">
        <f t="shared" si="3"/>
        <v>0</v>
      </c>
      <c r="G23" s="587">
        <f t="shared" si="4"/>
        <v>0</v>
      </c>
      <c r="H23" s="587">
        <f t="shared" si="5"/>
        <v>0</v>
      </c>
      <c r="I23" s="587">
        <f t="shared" si="6"/>
        <v>0</v>
      </c>
      <c r="J23" s="587">
        <f t="shared" si="7"/>
        <v>0</v>
      </c>
      <c r="K23" s="587">
        <f t="shared" si="8"/>
        <v>0</v>
      </c>
      <c r="L23" s="587">
        <f t="shared" si="9"/>
        <v>0</v>
      </c>
      <c r="M23" s="587">
        <f t="shared" si="10"/>
        <v>0</v>
      </c>
      <c r="N23" s="587">
        <f t="shared" si="11"/>
        <v>0</v>
      </c>
      <c r="O23" s="587">
        <f t="shared" si="12"/>
        <v>0</v>
      </c>
      <c r="P23" s="587">
        <f t="shared" si="13"/>
        <v>369</v>
      </c>
      <c r="Q23" s="587">
        <f t="shared" si="14"/>
        <v>452</v>
      </c>
      <c r="R23" s="587">
        <f t="shared" si="15"/>
        <v>431</v>
      </c>
      <c r="S23" s="587">
        <f t="shared" si="16"/>
        <v>539</v>
      </c>
      <c r="T23" s="97">
        <f t="shared" ref="T23" si="19">SUM(E23:S23)</f>
        <v>1829</v>
      </c>
    </row>
    <row r="24" spans="1:20" ht="20.05" customHeight="1" x14ac:dyDescent="0.25">
      <c r="A24" s="594">
        <v>151</v>
      </c>
      <c r="B24" s="598">
        <v>2330</v>
      </c>
      <c r="C24" s="84" t="str">
        <f t="shared" ref="C24" si="20">VLOOKUP(B24,Schools,2)</f>
        <v xml:space="preserve"> École Waterford Springs School</v>
      </c>
      <c r="D24" s="600" t="str">
        <f t="shared" si="1"/>
        <v>Winnipeg</v>
      </c>
      <c r="E24" s="587">
        <f t="shared" si="2"/>
        <v>0</v>
      </c>
      <c r="F24" s="587">
        <f t="shared" si="3"/>
        <v>61</v>
      </c>
      <c r="G24" s="587">
        <f t="shared" si="4"/>
        <v>92</v>
      </c>
      <c r="H24" s="587">
        <f t="shared" si="5"/>
        <v>76</v>
      </c>
      <c r="I24" s="587">
        <f t="shared" si="6"/>
        <v>116</v>
      </c>
      <c r="J24" s="587">
        <f t="shared" si="7"/>
        <v>96</v>
      </c>
      <c r="K24" s="587">
        <f t="shared" si="8"/>
        <v>89</v>
      </c>
      <c r="L24" s="587">
        <f t="shared" si="9"/>
        <v>93</v>
      </c>
      <c r="M24" s="587">
        <f t="shared" si="10"/>
        <v>82</v>
      </c>
      <c r="N24" s="587">
        <f t="shared" si="11"/>
        <v>84</v>
      </c>
      <c r="O24" s="587">
        <f t="shared" si="12"/>
        <v>86</v>
      </c>
      <c r="P24" s="587">
        <f t="shared" si="13"/>
        <v>0</v>
      </c>
      <c r="Q24" s="587">
        <f t="shared" si="14"/>
        <v>0</v>
      </c>
      <c r="R24" s="587">
        <f t="shared" si="15"/>
        <v>0</v>
      </c>
      <c r="S24" s="587">
        <f t="shared" si="16"/>
        <v>0</v>
      </c>
      <c r="T24" s="97">
        <f t="shared" ref="T24" si="21">SUM(E24:S24)</f>
        <v>875</v>
      </c>
    </row>
    <row r="25" spans="1:20" ht="20.05" customHeight="1" x14ac:dyDescent="0.25">
      <c r="A25" s="594">
        <v>151</v>
      </c>
      <c r="B25" s="598">
        <v>1867</v>
      </c>
      <c r="C25" s="84" t="str">
        <f t="shared" si="0"/>
        <v xml:space="preserve"> Elmwood High</v>
      </c>
      <c r="D25" s="600" t="str">
        <f t="shared" si="1"/>
        <v>Winnipeg</v>
      </c>
      <c r="E25" s="587">
        <f t="shared" si="2"/>
        <v>60</v>
      </c>
      <c r="F25" s="587">
        <f t="shared" si="3"/>
        <v>0</v>
      </c>
      <c r="G25" s="587">
        <f t="shared" si="4"/>
        <v>0</v>
      </c>
      <c r="H25" s="587">
        <f t="shared" si="5"/>
        <v>0</v>
      </c>
      <c r="I25" s="587">
        <f t="shared" si="6"/>
        <v>0</v>
      </c>
      <c r="J25" s="587">
        <f t="shared" si="7"/>
        <v>0</v>
      </c>
      <c r="K25" s="587">
        <f t="shared" si="8"/>
        <v>0</v>
      </c>
      <c r="L25" s="587">
        <f t="shared" si="9"/>
        <v>0</v>
      </c>
      <c r="M25" s="587">
        <f t="shared" si="10"/>
        <v>0</v>
      </c>
      <c r="N25" s="587">
        <f t="shared" si="11"/>
        <v>155</v>
      </c>
      <c r="O25" s="587">
        <f t="shared" si="12"/>
        <v>150</v>
      </c>
      <c r="P25" s="587">
        <f t="shared" si="13"/>
        <v>134</v>
      </c>
      <c r="Q25" s="587">
        <f t="shared" si="14"/>
        <v>120</v>
      </c>
      <c r="R25" s="587">
        <f t="shared" si="15"/>
        <v>124</v>
      </c>
      <c r="S25" s="587">
        <f t="shared" si="16"/>
        <v>122</v>
      </c>
      <c r="T25" s="97">
        <f t="shared" si="17"/>
        <v>865</v>
      </c>
    </row>
    <row r="26" spans="1:20" ht="20.05" customHeight="1" x14ac:dyDescent="0.25">
      <c r="A26" s="594">
        <v>151</v>
      </c>
      <c r="B26" s="598">
        <v>1854</v>
      </c>
      <c r="C26" s="84" t="str">
        <f t="shared" si="0"/>
        <v xml:space="preserve"> Faraday School</v>
      </c>
      <c r="D26" s="600" t="str">
        <f t="shared" si="1"/>
        <v>Winnipeg</v>
      </c>
      <c r="E26" s="587">
        <f t="shared" si="2"/>
        <v>0</v>
      </c>
      <c r="F26" s="587">
        <f t="shared" si="3"/>
        <v>16</v>
      </c>
      <c r="G26" s="587">
        <f t="shared" si="4"/>
        <v>33</v>
      </c>
      <c r="H26" s="587">
        <f t="shared" si="5"/>
        <v>35</v>
      </c>
      <c r="I26" s="587">
        <f t="shared" si="6"/>
        <v>44</v>
      </c>
      <c r="J26" s="587">
        <f t="shared" si="7"/>
        <v>33</v>
      </c>
      <c r="K26" s="587">
        <f t="shared" si="8"/>
        <v>29</v>
      </c>
      <c r="L26" s="587">
        <f t="shared" si="9"/>
        <v>36</v>
      </c>
      <c r="M26" s="587">
        <f t="shared" si="10"/>
        <v>36</v>
      </c>
      <c r="N26" s="587">
        <f t="shared" si="11"/>
        <v>0</v>
      </c>
      <c r="O26" s="587">
        <f t="shared" si="12"/>
        <v>0</v>
      </c>
      <c r="P26" s="587">
        <f t="shared" si="13"/>
        <v>0</v>
      </c>
      <c r="Q26" s="587">
        <f t="shared" si="14"/>
        <v>0</v>
      </c>
      <c r="R26" s="587">
        <f t="shared" si="15"/>
        <v>0</v>
      </c>
      <c r="S26" s="587">
        <f t="shared" si="16"/>
        <v>0</v>
      </c>
      <c r="T26" s="97">
        <f t="shared" si="17"/>
        <v>262</v>
      </c>
    </row>
    <row r="27" spans="1:20" ht="20.05" customHeight="1" x14ac:dyDescent="0.25">
      <c r="A27" s="594">
        <v>151</v>
      </c>
      <c r="B27" s="598">
        <v>1436</v>
      </c>
      <c r="C27" s="84" t="str">
        <f t="shared" si="0"/>
        <v xml:space="preserve"> Fort Rouge School</v>
      </c>
      <c r="D27" s="600" t="str">
        <f t="shared" si="1"/>
        <v>Winnipeg</v>
      </c>
      <c r="E27" s="587">
        <f t="shared" si="2"/>
        <v>0</v>
      </c>
      <c r="F27" s="587">
        <f t="shared" si="3"/>
        <v>12</v>
      </c>
      <c r="G27" s="587">
        <f t="shared" si="4"/>
        <v>28</v>
      </c>
      <c r="H27" s="587">
        <f t="shared" si="5"/>
        <v>30</v>
      </c>
      <c r="I27" s="587">
        <f t="shared" si="6"/>
        <v>27</v>
      </c>
      <c r="J27" s="587">
        <f t="shared" si="7"/>
        <v>29</v>
      </c>
      <c r="K27" s="587">
        <f t="shared" si="8"/>
        <v>30</v>
      </c>
      <c r="L27" s="587">
        <f t="shared" si="9"/>
        <v>24</v>
      </c>
      <c r="M27" s="587">
        <f t="shared" si="10"/>
        <v>28</v>
      </c>
      <c r="N27" s="587">
        <f t="shared" si="11"/>
        <v>0</v>
      </c>
      <c r="O27" s="587">
        <f t="shared" si="12"/>
        <v>0</v>
      </c>
      <c r="P27" s="587">
        <f t="shared" si="13"/>
        <v>0</v>
      </c>
      <c r="Q27" s="587">
        <f t="shared" si="14"/>
        <v>0</v>
      </c>
      <c r="R27" s="587">
        <f t="shared" si="15"/>
        <v>0</v>
      </c>
      <c r="S27" s="587">
        <f t="shared" si="16"/>
        <v>0</v>
      </c>
      <c r="T27" s="97">
        <f t="shared" si="17"/>
        <v>208</v>
      </c>
    </row>
    <row r="28" spans="1:20" ht="20.05" customHeight="1" x14ac:dyDescent="0.25">
      <c r="A28" s="594">
        <v>151</v>
      </c>
      <c r="B28" s="598">
        <v>1166</v>
      </c>
      <c r="C28" s="84" t="str">
        <f t="shared" si="0"/>
        <v xml:space="preserve"> Garden Grove School</v>
      </c>
      <c r="D28" s="600" t="str">
        <f t="shared" si="1"/>
        <v>Winnipeg</v>
      </c>
      <c r="E28" s="587">
        <f t="shared" si="2"/>
        <v>0</v>
      </c>
      <c r="F28" s="587">
        <f t="shared" si="3"/>
        <v>21</v>
      </c>
      <c r="G28" s="587">
        <f t="shared" si="4"/>
        <v>35</v>
      </c>
      <c r="H28" s="587">
        <f t="shared" si="5"/>
        <v>42</v>
      </c>
      <c r="I28" s="587">
        <f t="shared" si="6"/>
        <v>39</v>
      </c>
      <c r="J28" s="587">
        <f t="shared" si="7"/>
        <v>38</v>
      </c>
      <c r="K28" s="587">
        <f t="shared" si="8"/>
        <v>29</v>
      </c>
      <c r="L28" s="587">
        <f t="shared" si="9"/>
        <v>41</v>
      </c>
      <c r="M28" s="587">
        <f t="shared" si="10"/>
        <v>31</v>
      </c>
      <c r="N28" s="587">
        <f t="shared" si="11"/>
        <v>0</v>
      </c>
      <c r="O28" s="587">
        <f t="shared" si="12"/>
        <v>0</v>
      </c>
      <c r="P28" s="587">
        <f t="shared" si="13"/>
        <v>0</v>
      </c>
      <c r="Q28" s="587">
        <f t="shared" si="14"/>
        <v>0</v>
      </c>
      <c r="R28" s="587">
        <f t="shared" si="15"/>
        <v>0</v>
      </c>
      <c r="S28" s="587">
        <f t="shared" si="16"/>
        <v>0</v>
      </c>
      <c r="T28" s="97">
        <f t="shared" si="17"/>
        <v>276</v>
      </c>
    </row>
    <row r="29" spans="1:20" ht="20.05" customHeight="1" x14ac:dyDescent="0.25">
      <c r="A29" s="594">
        <v>151</v>
      </c>
      <c r="B29" s="598">
        <v>1305</v>
      </c>
      <c r="C29" s="84" t="str">
        <f t="shared" si="0"/>
        <v xml:space="preserve"> General Wolfe School</v>
      </c>
      <c r="D29" s="600" t="str">
        <f t="shared" si="1"/>
        <v>Winnipeg</v>
      </c>
      <c r="E29" s="587">
        <f t="shared" si="2"/>
        <v>0</v>
      </c>
      <c r="F29" s="587">
        <f t="shared" si="3"/>
        <v>0</v>
      </c>
      <c r="G29" s="587">
        <f t="shared" si="4"/>
        <v>0</v>
      </c>
      <c r="H29" s="587">
        <f t="shared" si="5"/>
        <v>0</v>
      </c>
      <c r="I29" s="587">
        <f t="shared" si="6"/>
        <v>0</v>
      </c>
      <c r="J29" s="587">
        <f t="shared" si="7"/>
        <v>0</v>
      </c>
      <c r="K29" s="587">
        <f t="shared" si="8"/>
        <v>0</v>
      </c>
      <c r="L29" s="587">
        <f t="shared" si="9"/>
        <v>0</v>
      </c>
      <c r="M29" s="587">
        <f t="shared" si="10"/>
        <v>0</v>
      </c>
      <c r="N29" s="587">
        <f t="shared" si="11"/>
        <v>146</v>
      </c>
      <c r="O29" s="587">
        <f t="shared" si="12"/>
        <v>148</v>
      </c>
      <c r="P29" s="587">
        <f t="shared" si="13"/>
        <v>102</v>
      </c>
      <c r="Q29" s="587">
        <f t="shared" si="14"/>
        <v>0</v>
      </c>
      <c r="R29" s="587">
        <f t="shared" si="15"/>
        <v>0</v>
      </c>
      <c r="S29" s="587">
        <f t="shared" si="16"/>
        <v>0</v>
      </c>
      <c r="T29" s="97">
        <f t="shared" si="17"/>
        <v>396</v>
      </c>
    </row>
    <row r="30" spans="1:20" ht="20.05" customHeight="1" x14ac:dyDescent="0.25">
      <c r="A30" s="594">
        <v>151</v>
      </c>
      <c r="B30" s="598">
        <v>1830</v>
      </c>
      <c r="C30" s="84" t="str">
        <f t="shared" si="0"/>
        <v xml:space="preserve"> George V School</v>
      </c>
      <c r="D30" s="600" t="str">
        <f t="shared" si="1"/>
        <v>Winnipeg</v>
      </c>
      <c r="E30" s="587">
        <f t="shared" si="2"/>
        <v>0</v>
      </c>
      <c r="F30" s="587">
        <f t="shared" si="3"/>
        <v>6</v>
      </c>
      <c r="G30" s="587">
        <f t="shared" si="4"/>
        <v>21</v>
      </c>
      <c r="H30" s="587">
        <f t="shared" si="5"/>
        <v>34</v>
      </c>
      <c r="I30" s="587">
        <f t="shared" si="6"/>
        <v>29</v>
      </c>
      <c r="J30" s="587">
        <f t="shared" si="7"/>
        <v>38</v>
      </c>
      <c r="K30" s="587">
        <f t="shared" si="8"/>
        <v>33</v>
      </c>
      <c r="L30" s="587">
        <f t="shared" si="9"/>
        <v>28</v>
      </c>
      <c r="M30" s="587">
        <f t="shared" si="10"/>
        <v>30</v>
      </c>
      <c r="N30" s="587">
        <f t="shared" si="11"/>
        <v>13</v>
      </c>
      <c r="O30" s="587">
        <f t="shared" si="12"/>
        <v>13</v>
      </c>
      <c r="P30" s="587">
        <f t="shared" si="13"/>
        <v>0</v>
      </c>
      <c r="Q30" s="587">
        <f t="shared" si="14"/>
        <v>0</v>
      </c>
      <c r="R30" s="587">
        <f t="shared" si="15"/>
        <v>0</v>
      </c>
      <c r="S30" s="587">
        <f t="shared" si="16"/>
        <v>0</v>
      </c>
      <c r="T30" s="97">
        <f t="shared" si="17"/>
        <v>245</v>
      </c>
    </row>
    <row r="31" spans="1:20" ht="20.05" customHeight="1" x14ac:dyDescent="0.25">
      <c r="A31" s="594">
        <v>151</v>
      </c>
      <c r="B31" s="598">
        <v>1496</v>
      </c>
      <c r="C31" s="84" t="str">
        <f t="shared" si="0"/>
        <v xml:space="preserve"> Gladstone School</v>
      </c>
      <c r="D31" s="600" t="str">
        <f t="shared" si="1"/>
        <v>Winnipeg</v>
      </c>
      <c r="E31" s="587">
        <f t="shared" si="2"/>
        <v>0</v>
      </c>
      <c r="F31" s="587">
        <f t="shared" si="3"/>
        <v>16</v>
      </c>
      <c r="G31" s="587">
        <f t="shared" si="4"/>
        <v>33</v>
      </c>
      <c r="H31" s="587">
        <f t="shared" si="5"/>
        <v>31</v>
      </c>
      <c r="I31" s="587">
        <f t="shared" si="6"/>
        <v>31</v>
      </c>
      <c r="J31" s="587">
        <f t="shared" si="7"/>
        <v>33</v>
      </c>
      <c r="K31" s="587">
        <f t="shared" si="8"/>
        <v>24</v>
      </c>
      <c r="L31" s="587">
        <f t="shared" si="9"/>
        <v>34</v>
      </c>
      <c r="M31" s="587">
        <f t="shared" si="10"/>
        <v>24</v>
      </c>
      <c r="N31" s="587">
        <f t="shared" si="11"/>
        <v>0</v>
      </c>
      <c r="O31" s="587">
        <f t="shared" si="12"/>
        <v>0</v>
      </c>
      <c r="P31" s="587">
        <f t="shared" si="13"/>
        <v>0</v>
      </c>
      <c r="Q31" s="587">
        <f t="shared" si="14"/>
        <v>0</v>
      </c>
      <c r="R31" s="587">
        <f t="shared" si="15"/>
        <v>0</v>
      </c>
      <c r="S31" s="587">
        <f t="shared" si="16"/>
        <v>0</v>
      </c>
      <c r="T31" s="97">
        <f t="shared" si="17"/>
        <v>226</v>
      </c>
    </row>
    <row r="32" spans="1:20" ht="20.05" customHeight="1" x14ac:dyDescent="0.25">
      <c r="A32" s="594">
        <v>151</v>
      </c>
      <c r="B32" s="598">
        <v>1196</v>
      </c>
      <c r="C32" s="84" t="str">
        <f t="shared" si="0"/>
        <v xml:space="preserve"> Glenelm School</v>
      </c>
      <c r="D32" s="600" t="str">
        <f t="shared" si="1"/>
        <v>Winnipeg</v>
      </c>
      <c r="E32" s="587">
        <f t="shared" si="2"/>
        <v>0</v>
      </c>
      <c r="F32" s="587">
        <f t="shared" si="3"/>
        <v>8</v>
      </c>
      <c r="G32" s="587">
        <f t="shared" si="4"/>
        <v>12</v>
      </c>
      <c r="H32" s="587">
        <f t="shared" si="5"/>
        <v>18</v>
      </c>
      <c r="I32" s="587">
        <f t="shared" si="6"/>
        <v>13</v>
      </c>
      <c r="J32" s="587">
        <f t="shared" si="7"/>
        <v>13</v>
      </c>
      <c r="K32" s="587">
        <f t="shared" si="8"/>
        <v>17</v>
      </c>
      <c r="L32" s="587">
        <f t="shared" si="9"/>
        <v>23</v>
      </c>
      <c r="M32" s="587">
        <f t="shared" si="10"/>
        <v>15</v>
      </c>
      <c r="N32" s="587">
        <f t="shared" si="11"/>
        <v>0</v>
      </c>
      <c r="O32" s="587">
        <f t="shared" si="12"/>
        <v>0</v>
      </c>
      <c r="P32" s="587">
        <f t="shared" si="13"/>
        <v>0</v>
      </c>
      <c r="Q32" s="587">
        <f t="shared" si="14"/>
        <v>0</v>
      </c>
      <c r="R32" s="587">
        <f t="shared" si="15"/>
        <v>0</v>
      </c>
      <c r="S32" s="587">
        <f t="shared" si="16"/>
        <v>0</v>
      </c>
      <c r="T32" s="97">
        <f t="shared" si="17"/>
        <v>119</v>
      </c>
    </row>
    <row r="33" spans="1:20" ht="20.05" customHeight="1" x14ac:dyDescent="0.25">
      <c r="A33" s="594">
        <v>151</v>
      </c>
      <c r="B33" s="598">
        <v>1440</v>
      </c>
      <c r="C33" s="84" t="str">
        <f t="shared" si="0"/>
        <v xml:space="preserve"> Gordon Bell High School</v>
      </c>
      <c r="D33" s="600" t="str">
        <f t="shared" si="1"/>
        <v>Winnipeg</v>
      </c>
      <c r="E33" s="587">
        <f t="shared" si="2"/>
        <v>1</v>
      </c>
      <c r="F33" s="587">
        <f t="shared" si="3"/>
        <v>0</v>
      </c>
      <c r="G33" s="587">
        <f t="shared" si="4"/>
        <v>0</v>
      </c>
      <c r="H33" s="587">
        <f t="shared" si="5"/>
        <v>0</v>
      </c>
      <c r="I33" s="587">
        <f t="shared" si="6"/>
        <v>0</v>
      </c>
      <c r="J33" s="587">
        <f t="shared" si="7"/>
        <v>0</v>
      </c>
      <c r="K33" s="587">
        <f t="shared" si="8"/>
        <v>0</v>
      </c>
      <c r="L33" s="587">
        <f t="shared" si="9"/>
        <v>0</v>
      </c>
      <c r="M33" s="587">
        <f t="shared" si="10"/>
        <v>0</v>
      </c>
      <c r="N33" s="587">
        <f t="shared" si="11"/>
        <v>98</v>
      </c>
      <c r="O33" s="587">
        <f t="shared" si="12"/>
        <v>85</v>
      </c>
      <c r="P33" s="587">
        <f t="shared" si="13"/>
        <v>99</v>
      </c>
      <c r="Q33" s="587">
        <f t="shared" si="14"/>
        <v>115</v>
      </c>
      <c r="R33" s="587">
        <f t="shared" si="15"/>
        <v>92</v>
      </c>
      <c r="S33" s="587">
        <f t="shared" si="16"/>
        <v>222</v>
      </c>
      <c r="T33" s="97">
        <f t="shared" si="17"/>
        <v>712</v>
      </c>
    </row>
    <row r="34" spans="1:20" ht="20.05" customHeight="1" x14ac:dyDescent="0.25">
      <c r="A34" s="594">
        <v>151</v>
      </c>
      <c r="B34" s="598">
        <v>1218</v>
      </c>
      <c r="C34" s="84" t="str">
        <f t="shared" si="0"/>
        <v xml:space="preserve"> Grant Park High School</v>
      </c>
      <c r="D34" s="600" t="str">
        <f t="shared" si="1"/>
        <v>Winnipeg</v>
      </c>
      <c r="E34" s="587">
        <f t="shared" si="2"/>
        <v>18</v>
      </c>
      <c r="F34" s="587">
        <f t="shared" si="3"/>
        <v>0</v>
      </c>
      <c r="G34" s="587">
        <f t="shared" si="4"/>
        <v>0</v>
      </c>
      <c r="H34" s="587">
        <f t="shared" si="5"/>
        <v>0</v>
      </c>
      <c r="I34" s="587">
        <f t="shared" si="6"/>
        <v>0</v>
      </c>
      <c r="J34" s="587">
        <f t="shared" si="7"/>
        <v>0</v>
      </c>
      <c r="K34" s="587">
        <f t="shared" si="8"/>
        <v>0</v>
      </c>
      <c r="L34" s="587">
        <f t="shared" si="9"/>
        <v>0</v>
      </c>
      <c r="M34" s="587">
        <f t="shared" si="10"/>
        <v>0</v>
      </c>
      <c r="N34" s="587">
        <f t="shared" si="11"/>
        <v>152</v>
      </c>
      <c r="O34" s="587">
        <f t="shared" si="12"/>
        <v>183</v>
      </c>
      <c r="P34" s="587">
        <f t="shared" si="13"/>
        <v>192</v>
      </c>
      <c r="Q34" s="587">
        <f t="shared" si="14"/>
        <v>176</v>
      </c>
      <c r="R34" s="587">
        <f t="shared" si="15"/>
        <v>172</v>
      </c>
      <c r="S34" s="587">
        <f t="shared" si="16"/>
        <v>245</v>
      </c>
      <c r="T34" s="97">
        <f t="shared" si="17"/>
        <v>1138</v>
      </c>
    </row>
    <row r="35" spans="1:20" ht="20.05" customHeight="1" x14ac:dyDescent="0.25">
      <c r="A35" s="594">
        <v>151</v>
      </c>
      <c r="B35" s="598">
        <v>1431</v>
      </c>
      <c r="C35" s="84" t="str">
        <f t="shared" si="0"/>
        <v xml:space="preserve"> Greenway School</v>
      </c>
      <c r="D35" s="600" t="str">
        <f t="shared" si="1"/>
        <v>Winnipeg</v>
      </c>
      <c r="E35" s="587">
        <f t="shared" si="2"/>
        <v>0</v>
      </c>
      <c r="F35" s="587">
        <f t="shared" si="3"/>
        <v>21</v>
      </c>
      <c r="G35" s="587">
        <f t="shared" si="4"/>
        <v>42</v>
      </c>
      <c r="H35" s="587">
        <f t="shared" si="5"/>
        <v>46</v>
      </c>
      <c r="I35" s="587">
        <f t="shared" si="6"/>
        <v>42</v>
      </c>
      <c r="J35" s="587">
        <f t="shared" si="7"/>
        <v>48</v>
      </c>
      <c r="K35" s="587">
        <f t="shared" si="8"/>
        <v>46</v>
      </c>
      <c r="L35" s="587">
        <f t="shared" si="9"/>
        <v>57</v>
      </c>
      <c r="M35" s="587">
        <f t="shared" si="10"/>
        <v>59</v>
      </c>
      <c r="N35" s="587">
        <f t="shared" si="11"/>
        <v>0</v>
      </c>
      <c r="O35" s="587">
        <f t="shared" si="12"/>
        <v>0</v>
      </c>
      <c r="P35" s="587">
        <f t="shared" si="13"/>
        <v>0</v>
      </c>
      <c r="Q35" s="587">
        <f t="shared" si="14"/>
        <v>0</v>
      </c>
      <c r="R35" s="587">
        <f t="shared" si="15"/>
        <v>0</v>
      </c>
      <c r="S35" s="587">
        <f t="shared" si="16"/>
        <v>0</v>
      </c>
      <c r="T35" s="97">
        <f t="shared" si="17"/>
        <v>361</v>
      </c>
    </row>
    <row r="36" spans="1:20" ht="20.05" customHeight="1" x14ac:dyDescent="0.25">
      <c r="A36" s="594">
        <v>151</v>
      </c>
      <c r="B36" s="598">
        <v>1330</v>
      </c>
      <c r="C36" s="84" t="str">
        <f t="shared" si="0"/>
        <v xml:space="preserve"> Grosvenor School</v>
      </c>
      <c r="D36" s="600" t="str">
        <f t="shared" si="1"/>
        <v>Winnipeg</v>
      </c>
      <c r="E36" s="587">
        <f t="shared" si="2"/>
        <v>0</v>
      </c>
      <c r="F36" s="587">
        <f t="shared" si="3"/>
        <v>11</v>
      </c>
      <c r="G36" s="587">
        <f t="shared" si="4"/>
        <v>8</v>
      </c>
      <c r="H36" s="587">
        <f t="shared" si="5"/>
        <v>12</v>
      </c>
      <c r="I36" s="587">
        <f t="shared" si="6"/>
        <v>19</v>
      </c>
      <c r="J36" s="587">
        <f t="shared" si="7"/>
        <v>18</v>
      </c>
      <c r="K36" s="587">
        <f t="shared" si="8"/>
        <v>22</v>
      </c>
      <c r="L36" s="587">
        <f t="shared" si="9"/>
        <v>23</v>
      </c>
      <c r="M36" s="587">
        <f t="shared" si="10"/>
        <v>16</v>
      </c>
      <c r="N36" s="587">
        <f t="shared" si="11"/>
        <v>0</v>
      </c>
      <c r="O36" s="587">
        <f t="shared" si="12"/>
        <v>0</v>
      </c>
      <c r="P36" s="587">
        <f t="shared" si="13"/>
        <v>0</v>
      </c>
      <c r="Q36" s="587">
        <f t="shared" si="14"/>
        <v>0</v>
      </c>
      <c r="R36" s="587">
        <f t="shared" si="15"/>
        <v>0</v>
      </c>
      <c r="S36" s="587">
        <f t="shared" si="16"/>
        <v>0</v>
      </c>
      <c r="T36" s="97">
        <f t="shared" si="17"/>
        <v>129</v>
      </c>
    </row>
    <row r="37" spans="1:20" ht="20.05" customHeight="1" x14ac:dyDescent="0.25">
      <c r="A37" s="619">
        <v>151</v>
      </c>
      <c r="B37" s="620">
        <v>1001</v>
      </c>
      <c r="C37" s="226" t="str">
        <f t="shared" si="0"/>
        <v xml:space="preserve"> Harrow School</v>
      </c>
      <c r="D37" s="621" t="str">
        <f t="shared" si="1"/>
        <v>Winnipeg</v>
      </c>
      <c r="E37" s="622">
        <f t="shared" si="2"/>
        <v>0</v>
      </c>
      <c r="F37" s="622">
        <f t="shared" si="3"/>
        <v>13</v>
      </c>
      <c r="G37" s="622">
        <f t="shared" si="4"/>
        <v>27</v>
      </c>
      <c r="H37" s="622">
        <f t="shared" si="5"/>
        <v>23</v>
      </c>
      <c r="I37" s="622">
        <f t="shared" si="6"/>
        <v>20</v>
      </c>
      <c r="J37" s="622">
        <f t="shared" si="7"/>
        <v>24</v>
      </c>
      <c r="K37" s="622">
        <f t="shared" si="8"/>
        <v>21</v>
      </c>
      <c r="L37" s="622">
        <f t="shared" si="9"/>
        <v>30</v>
      </c>
      <c r="M37" s="622">
        <f t="shared" si="10"/>
        <v>31</v>
      </c>
      <c r="N37" s="622">
        <f t="shared" si="11"/>
        <v>0</v>
      </c>
      <c r="O37" s="622">
        <f t="shared" si="12"/>
        <v>0</v>
      </c>
      <c r="P37" s="622">
        <f t="shared" si="13"/>
        <v>0</v>
      </c>
      <c r="Q37" s="622">
        <f t="shared" si="14"/>
        <v>0</v>
      </c>
      <c r="R37" s="622">
        <f t="shared" si="15"/>
        <v>0</v>
      </c>
      <c r="S37" s="622">
        <f t="shared" si="16"/>
        <v>0</v>
      </c>
      <c r="T37" s="208">
        <f t="shared" si="17"/>
        <v>189</v>
      </c>
    </row>
    <row r="38" spans="1:20" ht="20.05" customHeight="1" x14ac:dyDescent="0.25">
      <c r="A38" s="575"/>
      <c r="B38" s="576"/>
      <c r="C38" s="575"/>
      <c r="D38" s="575"/>
      <c r="E38" s="575"/>
      <c r="F38" s="575"/>
      <c r="G38" s="575"/>
      <c r="H38" s="575"/>
      <c r="I38" s="575"/>
      <c r="J38" s="575"/>
      <c r="K38" s="575"/>
      <c r="L38" s="575"/>
      <c r="M38" s="575"/>
      <c r="N38" s="575"/>
      <c r="O38" s="575"/>
      <c r="P38" s="575"/>
      <c r="Q38" s="575"/>
      <c r="R38" s="575"/>
      <c r="S38" s="575"/>
      <c r="T38" s="313"/>
    </row>
    <row r="39" spans="1:20" ht="20.05" customHeight="1" x14ac:dyDescent="0.25">
      <c r="A39" s="575"/>
      <c r="B39" s="576"/>
      <c r="C39" s="575"/>
      <c r="D39" s="575"/>
      <c r="E39" s="575"/>
      <c r="F39" s="575"/>
      <c r="G39" s="575"/>
      <c r="H39" s="575"/>
      <c r="I39" s="575"/>
      <c r="J39" s="575"/>
      <c r="K39" s="575"/>
      <c r="L39" s="575"/>
      <c r="M39" s="575"/>
      <c r="N39" s="575"/>
      <c r="O39" s="575"/>
      <c r="P39" s="575"/>
      <c r="Q39" s="575"/>
      <c r="R39" s="575"/>
      <c r="S39" s="575"/>
    </row>
    <row r="40" spans="1:20" ht="20.05" customHeight="1" x14ac:dyDescent="0.25">
      <c r="A40" s="575"/>
      <c r="B40" s="576"/>
      <c r="C40" s="575"/>
      <c r="D40" s="575"/>
      <c r="E40" s="575"/>
      <c r="F40" s="575"/>
      <c r="G40" s="575"/>
      <c r="H40" s="575"/>
      <c r="I40" s="575"/>
      <c r="J40" s="575"/>
      <c r="K40" s="575"/>
      <c r="L40" s="575"/>
      <c r="M40" s="575"/>
      <c r="N40" s="575"/>
      <c r="O40" s="575"/>
      <c r="P40" s="575"/>
      <c r="Q40" s="575"/>
      <c r="R40" s="575"/>
      <c r="S40" s="575"/>
    </row>
    <row r="41" spans="1:20" ht="20.05" customHeight="1" x14ac:dyDescent="0.25">
      <c r="A41" s="575"/>
      <c r="B41" s="576"/>
      <c r="C41" s="575"/>
      <c r="D41" s="575"/>
      <c r="E41" s="575"/>
      <c r="F41" s="575"/>
      <c r="G41" s="575"/>
      <c r="H41" s="575"/>
      <c r="I41" s="575"/>
      <c r="J41" s="575"/>
      <c r="K41" s="575"/>
      <c r="L41" s="575"/>
      <c r="M41" s="575"/>
      <c r="N41" s="575"/>
      <c r="O41" s="575"/>
      <c r="P41" s="575"/>
      <c r="Q41" s="575"/>
      <c r="R41" s="575"/>
      <c r="S41" s="575"/>
    </row>
    <row r="42" spans="1:20" ht="20.05" customHeight="1" x14ac:dyDescent="0.25">
      <c r="A42" s="575"/>
      <c r="B42" s="576"/>
      <c r="C42" s="575"/>
      <c r="D42" s="575"/>
      <c r="E42" s="575"/>
      <c r="F42" s="575"/>
      <c r="G42" s="575"/>
      <c r="H42" s="575"/>
      <c r="I42" s="575"/>
      <c r="J42" s="575"/>
      <c r="K42" s="575"/>
      <c r="L42" s="575"/>
      <c r="M42" s="575"/>
      <c r="N42" s="575"/>
      <c r="O42" s="575"/>
      <c r="P42" s="575"/>
      <c r="Q42" s="575"/>
      <c r="R42" s="575"/>
      <c r="S42" s="575"/>
    </row>
    <row r="43" spans="1:20" ht="20.05" customHeight="1" x14ac:dyDescent="0.25">
      <c r="A43" s="575"/>
      <c r="B43" s="576"/>
      <c r="C43" s="575"/>
      <c r="D43" s="575"/>
      <c r="E43" s="575"/>
      <c r="F43" s="575"/>
      <c r="G43" s="575"/>
      <c r="H43" s="575"/>
      <c r="I43" s="575"/>
      <c r="J43" s="575"/>
      <c r="K43" s="575"/>
      <c r="L43" s="575"/>
      <c r="M43" s="575"/>
      <c r="N43" s="575"/>
      <c r="O43" s="575"/>
      <c r="P43" s="575"/>
      <c r="Q43" s="575"/>
      <c r="R43" s="575"/>
      <c r="S43" s="575"/>
    </row>
    <row r="44" spans="1:20" ht="20.05" customHeight="1" x14ac:dyDescent="0.25">
      <c r="A44" s="575"/>
      <c r="B44" s="576"/>
      <c r="C44" s="575"/>
      <c r="D44" s="575"/>
      <c r="E44" s="575"/>
      <c r="F44" s="575"/>
      <c r="G44" s="575"/>
      <c r="H44" s="575"/>
      <c r="I44" s="575"/>
      <c r="J44" s="575"/>
      <c r="K44" s="575"/>
      <c r="L44" s="575"/>
      <c r="M44" s="575"/>
      <c r="N44" s="575"/>
      <c r="O44" s="575"/>
      <c r="P44" s="575"/>
      <c r="Q44" s="575"/>
      <c r="R44" s="575"/>
      <c r="S44" s="575"/>
    </row>
    <row r="45" spans="1:20" ht="20.05" customHeight="1" x14ac:dyDescent="0.25">
      <c r="A45" s="575"/>
      <c r="B45" s="576"/>
      <c r="C45" s="575"/>
      <c r="D45" s="575"/>
      <c r="E45" s="575"/>
      <c r="F45" s="575"/>
      <c r="G45" s="575"/>
      <c r="H45" s="575"/>
      <c r="I45" s="575"/>
      <c r="J45" s="575"/>
      <c r="K45" s="575"/>
      <c r="L45" s="575"/>
      <c r="M45" s="575"/>
      <c r="N45" s="575"/>
      <c r="O45" s="575"/>
      <c r="P45" s="575"/>
      <c r="Q45" s="575"/>
      <c r="R45" s="575"/>
      <c r="S45" s="575"/>
    </row>
    <row r="46" spans="1:20" ht="20.05" customHeight="1" x14ac:dyDescent="0.25">
      <c r="A46" s="575"/>
      <c r="B46" s="576"/>
      <c r="C46" s="575"/>
      <c r="D46" s="575"/>
      <c r="E46" s="575"/>
      <c r="F46" s="575"/>
      <c r="G46" s="575"/>
      <c r="H46" s="575"/>
      <c r="I46" s="575"/>
      <c r="J46" s="575"/>
      <c r="K46" s="575"/>
      <c r="L46" s="575"/>
      <c r="M46" s="575"/>
      <c r="N46" s="575"/>
      <c r="O46" s="575"/>
      <c r="P46" s="575"/>
      <c r="Q46" s="575"/>
      <c r="R46" s="575"/>
      <c r="S46" s="575"/>
    </row>
    <row r="47" spans="1:20" ht="20.05" customHeight="1" x14ac:dyDescent="0.25">
      <c r="A47" s="575"/>
      <c r="B47" s="576"/>
      <c r="C47" s="575"/>
      <c r="D47" s="575"/>
      <c r="E47" s="575"/>
      <c r="F47" s="575"/>
      <c r="G47" s="575"/>
      <c r="H47" s="575"/>
      <c r="I47" s="575"/>
      <c r="J47" s="575"/>
      <c r="K47" s="575"/>
      <c r="L47" s="575"/>
      <c r="M47" s="575"/>
      <c r="N47" s="575"/>
      <c r="O47" s="575"/>
      <c r="P47" s="575"/>
      <c r="Q47" s="575"/>
      <c r="R47" s="575"/>
      <c r="S47" s="575"/>
    </row>
    <row r="48" spans="1:20" ht="20.05" customHeight="1" x14ac:dyDescent="0.25">
      <c r="A48" s="575"/>
      <c r="B48" s="576"/>
      <c r="C48" s="575"/>
      <c r="D48" s="575"/>
      <c r="E48" s="575"/>
      <c r="F48" s="575"/>
      <c r="G48" s="575"/>
      <c r="H48" s="575"/>
      <c r="I48" s="575"/>
      <c r="J48" s="575"/>
      <c r="K48" s="575"/>
      <c r="L48" s="575"/>
      <c r="M48" s="575"/>
      <c r="N48" s="575"/>
      <c r="O48" s="575"/>
      <c r="P48" s="575"/>
      <c r="Q48" s="575"/>
      <c r="R48" s="575"/>
      <c r="S48" s="575"/>
    </row>
    <row r="49" ht="20.05" customHeight="1" x14ac:dyDescent="0.25"/>
    <row r="50" ht="20.05" customHeight="1" x14ac:dyDescent="0.25"/>
    <row r="51" ht="20.05" customHeight="1" x14ac:dyDescent="0.25"/>
    <row r="52" ht="20.05" customHeight="1" x14ac:dyDescent="0.25"/>
    <row r="53" ht="20.05" customHeight="1" x14ac:dyDescent="0.25"/>
    <row r="54" ht="20.05" customHeight="1" x14ac:dyDescent="0.25"/>
    <row r="55" ht="20.05" customHeight="1" x14ac:dyDescent="0.25"/>
    <row r="56" ht="20.05" customHeight="1" x14ac:dyDescent="0.25"/>
    <row r="57" ht="20.05" customHeight="1" x14ac:dyDescent="0.25"/>
    <row r="58" ht="20.05" customHeight="1" x14ac:dyDescent="0.25"/>
    <row r="59" ht="20.05" customHeight="1" x14ac:dyDescent="0.25"/>
    <row r="60" ht="20.05" customHeight="1" x14ac:dyDescent="0.25"/>
    <row r="61" ht="20.05" customHeight="1" x14ac:dyDescent="0.25"/>
    <row r="62" ht="20.05" customHeight="1" x14ac:dyDescent="0.25"/>
    <row r="63" ht="20.05" customHeight="1" x14ac:dyDescent="0.25"/>
    <row r="64" ht="20.05" customHeight="1" x14ac:dyDescent="0.25"/>
    <row r="65" ht="20.05" customHeight="1" x14ac:dyDescent="0.25"/>
    <row r="66" ht="20.05" customHeight="1" x14ac:dyDescent="0.25"/>
    <row r="67" ht="20.05" customHeight="1" x14ac:dyDescent="0.25"/>
    <row r="68" ht="20.05" customHeight="1" x14ac:dyDescent="0.25"/>
    <row r="69" ht="20.05" customHeight="1" x14ac:dyDescent="0.25"/>
    <row r="70" ht="20.05" customHeight="1" x14ac:dyDescent="0.25"/>
    <row r="71" ht="20.05" customHeight="1" x14ac:dyDescent="0.25"/>
    <row r="72" ht="20.05" customHeight="1" x14ac:dyDescent="0.25"/>
    <row r="73" ht="20.05" customHeight="1" x14ac:dyDescent="0.25"/>
    <row r="74" ht="20.05" customHeight="1" x14ac:dyDescent="0.25"/>
    <row r="75" ht="20.05" customHeight="1" x14ac:dyDescent="0.25"/>
    <row r="76" ht="20.05" customHeight="1" x14ac:dyDescent="0.25"/>
    <row r="77" ht="20.05" customHeight="1" x14ac:dyDescent="0.25"/>
    <row r="78" ht="20.05" customHeight="1" x14ac:dyDescent="0.25"/>
    <row r="79" ht="20.05" customHeight="1" x14ac:dyDescent="0.25"/>
    <row r="80" ht="20.05" customHeight="1" x14ac:dyDescent="0.25"/>
    <row r="81" ht="20.05" customHeight="1" x14ac:dyDescent="0.25"/>
    <row r="82" ht="20.05" customHeight="1" x14ac:dyDescent="0.25"/>
    <row r="83" ht="20.05" customHeight="1" x14ac:dyDescent="0.25"/>
    <row r="84" ht="20.05" customHeight="1" x14ac:dyDescent="0.25"/>
    <row r="85" ht="20.05" customHeight="1" x14ac:dyDescent="0.25"/>
    <row r="86" ht="20.05" customHeight="1" x14ac:dyDescent="0.25"/>
    <row r="87" ht="20.05" customHeight="1" x14ac:dyDescent="0.25"/>
    <row r="88" ht="20.05" customHeight="1" x14ac:dyDescent="0.25"/>
    <row r="89" ht="20.05" customHeight="1" x14ac:dyDescent="0.25"/>
    <row r="90" ht="20.05" customHeight="1" x14ac:dyDescent="0.25"/>
    <row r="91" ht="20.05" customHeight="1" x14ac:dyDescent="0.25"/>
    <row r="92" ht="20.05" customHeight="1" x14ac:dyDescent="0.25"/>
    <row r="93" ht="20.05" customHeight="1" x14ac:dyDescent="0.25"/>
    <row r="94" ht="20.05" customHeight="1" x14ac:dyDescent="0.25"/>
    <row r="95" ht="20.05" customHeight="1" x14ac:dyDescent="0.25"/>
    <row r="96" ht="20.05" customHeight="1" x14ac:dyDescent="0.25"/>
    <row r="97" ht="20.05" customHeight="1" x14ac:dyDescent="0.25"/>
    <row r="98" ht="20.05" customHeight="1" x14ac:dyDescent="0.25"/>
    <row r="99" ht="20.05" customHeight="1" x14ac:dyDescent="0.25"/>
    <row r="100" ht="20.05" customHeight="1" x14ac:dyDescent="0.25"/>
    <row r="101" ht="20.05" customHeight="1" x14ac:dyDescent="0.25"/>
    <row r="102" ht="20.05" customHeight="1" x14ac:dyDescent="0.25"/>
    <row r="103" ht="20.05" customHeight="1" x14ac:dyDescent="0.25"/>
    <row r="104" ht="20.05" customHeight="1" x14ac:dyDescent="0.25"/>
    <row r="105" ht="20.05" customHeight="1" x14ac:dyDescent="0.25"/>
    <row r="106" ht="20.05" customHeight="1" x14ac:dyDescent="0.25"/>
    <row r="107" ht="20.05" customHeight="1" x14ac:dyDescent="0.25"/>
    <row r="108" ht="20.05" customHeight="1" x14ac:dyDescent="0.25"/>
    <row r="109" ht="20.05" customHeight="1" x14ac:dyDescent="0.25"/>
    <row r="110" ht="20.05" customHeight="1" x14ac:dyDescent="0.25"/>
    <row r="111" ht="20.05" customHeight="1" x14ac:dyDescent="0.25"/>
    <row r="112" ht="20.05" customHeight="1" x14ac:dyDescent="0.25"/>
    <row r="113" ht="20.05" customHeight="1" x14ac:dyDescent="0.25"/>
    <row r="114" ht="20.05" customHeight="1" x14ac:dyDescent="0.25"/>
    <row r="115" ht="20.05" customHeight="1" x14ac:dyDescent="0.25"/>
    <row r="116" ht="20.05" customHeight="1" x14ac:dyDescent="0.25"/>
    <row r="117" ht="20.05" customHeight="1" x14ac:dyDescent="0.25"/>
    <row r="118" ht="20.05" customHeight="1" x14ac:dyDescent="0.25"/>
    <row r="119" ht="20.05" customHeight="1" x14ac:dyDescent="0.25"/>
    <row r="120" ht="20.05" customHeight="1" x14ac:dyDescent="0.25"/>
    <row r="121" ht="20.05" customHeight="1" x14ac:dyDescent="0.25"/>
    <row r="122" ht="20.05" customHeight="1" x14ac:dyDescent="0.25"/>
    <row r="123" ht="20.05" customHeight="1" x14ac:dyDescent="0.25"/>
    <row r="124" ht="20.05" customHeight="1" x14ac:dyDescent="0.25"/>
    <row r="125" ht="20.05" customHeight="1" x14ac:dyDescent="0.25"/>
    <row r="126" ht="20.05" customHeight="1" x14ac:dyDescent="0.25"/>
    <row r="127" ht="20.05" customHeight="1" x14ac:dyDescent="0.25"/>
    <row r="128" ht="20.05" customHeight="1" x14ac:dyDescent="0.25"/>
    <row r="129" ht="20.05" customHeight="1" x14ac:dyDescent="0.25"/>
    <row r="130" ht="20.05" customHeight="1" x14ac:dyDescent="0.25"/>
    <row r="131" ht="20.05" customHeight="1" x14ac:dyDescent="0.25"/>
    <row r="132" ht="20.05" customHeight="1" x14ac:dyDescent="0.25"/>
    <row r="133" ht="20.05" customHeight="1" x14ac:dyDescent="0.25"/>
    <row r="134" ht="20.05" customHeight="1" x14ac:dyDescent="0.25"/>
    <row r="135" ht="20.05" customHeight="1" x14ac:dyDescent="0.25"/>
    <row r="136" ht="20.05" customHeight="1" x14ac:dyDescent="0.25"/>
    <row r="137" ht="20.05" customHeight="1" x14ac:dyDescent="0.25"/>
    <row r="138" ht="20.05" customHeight="1" x14ac:dyDescent="0.25"/>
    <row r="139" ht="20.05" customHeight="1" x14ac:dyDescent="0.25"/>
    <row r="140" ht="20.05" customHeight="1" x14ac:dyDescent="0.25"/>
    <row r="141" ht="20.05" customHeight="1" x14ac:dyDescent="0.25"/>
    <row r="142" ht="20.05" customHeight="1" x14ac:dyDescent="0.25"/>
    <row r="143" ht="20.05" customHeight="1" x14ac:dyDescent="0.25"/>
    <row r="144" ht="20.05" customHeight="1" x14ac:dyDescent="0.25"/>
    <row r="145" ht="20.05" customHeight="1" x14ac:dyDescent="0.25"/>
    <row r="146" ht="20.05" customHeight="1" x14ac:dyDescent="0.25"/>
    <row r="147" ht="20.05" customHeight="1" x14ac:dyDescent="0.25"/>
    <row r="148" ht="20.05" customHeight="1" x14ac:dyDescent="0.25"/>
    <row r="149" ht="20.05" customHeight="1" x14ac:dyDescent="0.25"/>
    <row r="150" ht="20.05" customHeight="1" x14ac:dyDescent="0.25"/>
    <row r="151" ht="20.05" customHeight="1" x14ac:dyDescent="0.25"/>
    <row r="152" ht="20.05" customHeight="1" x14ac:dyDescent="0.25"/>
    <row r="153" ht="20.05" customHeight="1" x14ac:dyDescent="0.25"/>
    <row r="154" ht="20.05" customHeight="1" x14ac:dyDescent="0.25"/>
    <row r="155" ht="20.05" customHeight="1" x14ac:dyDescent="0.25"/>
    <row r="156" ht="20.05" customHeight="1" x14ac:dyDescent="0.25"/>
    <row r="157" ht="20.05" customHeight="1" x14ac:dyDescent="0.25"/>
    <row r="158" ht="20.05" customHeight="1" x14ac:dyDescent="0.25"/>
    <row r="159" ht="20.05" customHeight="1" x14ac:dyDescent="0.25"/>
    <row r="160" ht="20.05" customHeight="1" x14ac:dyDescent="0.25"/>
    <row r="161" ht="20.05" customHeight="1" x14ac:dyDescent="0.25"/>
    <row r="162" ht="20.05" customHeight="1" x14ac:dyDescent="0.25"/>
    <row r="163" ht="20.05" customHeight="1" x14ac:dyDescent="0.25"/>
    <row r="164" ht="20.05" customHeight="1" x14ac:dyDescent="0.25"/>
    <row r="165" ht="20.05" customHeight="1" x14ac:dyDescent="0.25"/>
    <row r="166" ht="20.05" customHeight="1" x14ac:dyDescent="0.25"/>
    <row r="167" ht="20.05" customHeight="1" x14ac:dyDescent="0.25"/>
    <row r="168" ht="20.05" customHeight="1" x14ac:dyDescent="0.25"/>
    <row r="169" ht="20.05" customHeight="1" x14ac:dyDescent="0.25"/>
    <row r="170" ht="20.05" customHeight="1" x14ac:dyDescent="0.25"/>
    <row r="171" ht="20.05" customHeight="1" x14ac:dyDescent="0.25"/>
    <row r="172" ht="20.05" customHeight="1" x14ac:dyDescent="0.25"/>
    <row r="173" ht="20.05" customHeight="1" x14ac:dyDescent="0.25"/>
    <row r="174" ht="20.05" customHeight="1" x14ac:dyDescent="0.25"/>
    <row r="175" ht="20.05" customHeight="1" x14ac:dyDescent="0.25"/>
    <row r="176" ht="20.05" customHeight="1" x14ac:dyDescent="0.25"/>
    <row r="177" ht="20.05" customHeight="1" x14ac:dyDescent="0.25"/>
    <row r="178" ht="20.05" customHeight="1" x14ac:dyDescent="0.25"/>
    <row r="179" ht="20.05" customHeight="1" x14ac:dyDescent="0.25"/>
    <row r="180" ht="20.05" customHeight="1" x14ac:dyDescent="0.25"/>
    <row r="181" ht="20.05" customHeight="1" x14ac:dyDescent="0.25"/>
    <row r="182" ht="20.05" customHeight="1" x14ac:dyDescent="0.25"/>
    <row r="183" ht="20.05" customHeight="1" x14ac:dyDescent="0.25"/>
    <row r="184" ht="20.05" customHeight="1" x14ac:dyDescent="0.25"/>
    <row r="185" ht="20.05" customHeight="1" x14ac:dyDescent="0.25"/>
    <row r="186" ht="20.05" customHeight="1" x14ac:dyDescent="0.25"/>
    <row r="187" ht="20.05" customHeight="1" x14ac:dyDescent="0.25"/>
    <row r="188" ht="20.05" customHeight="1" x14ac:dyDescent="0.25"/>
    <row r="189" ht="20.05" customHeight="1" x14ac:dyDescent="0.25"/>
    <row r="190" ht="20.05" customHeight="1" x14ac:dyDescent="0.25"/>
    <row r="191" ht="20.05" customHeight="1" x14ac:dyDescent="0.25"/>
    <row r="192" ht="20.05" customHeight="1" x14ac:dyDescent="0.25"/>
    <row r="193" ht="20.05" customHeight="1" x14ac:dyDescent="0.25"/>
    <row r="194" ht="20.05" customHeight="1" x14ac:dyDescent="0.25"/>
    <row r="195" ht="20.05" customHeight="1" x14ac:dyDescent="0.25"/>
    <row r="196" ht="20.05" customHeight="1" x14ac:dyDescent="0.25"/>
    <row r="197" ht="20.05" customHeight="1" x14ac:dyDescent="0.25"/>
    <row r="198" ht="20.05" customHeight="1" x14ac:dyDescent="0.25"/>
    <row r="199" ht="20.05" customHeight="1" x14ac:dyDescent="0.25"/>
    <row r="200" ht="20.05" customHeight="1" x14ac:dyDescent="0.25"/>
    <row r="201" ht="20.05" customHeight="1" x14ac:dyDescent="0.25"/>
    <row r="202" ht="20.05" customHeight="1" x14ac:dyDescent="0.25"/>
    <row r="203" ht="20.05" customHeight="1" x14ac:dyDescent="0.25"/>
    <row r="204" ht="20.05" customHeight="1" x14ac:dyDescent="0.25"/>
    <row r="205" ht="20.05" customHeight="1" x14ac:dyDescent="0.25"/>
    <row r="206" ht="20.05" customHeight="1" x14ac:dyDescent="0.25"/>
    <row r="207" ht="20.05" customHeight="1" x14ac:dyDescent="0.25"/>
    <row r="208" ht="20.05" customHeight="1" x14ac:dyDescent="0.25"/>
    <row r="209" ht="20.05" customHeight="1" x14ac:dyDescent="0.25"/>
    <row r="210" ht="20.05" customHeight="1" x14ac:dyDescent="0.25"/>
    <row r="211" ht="20.05" customHeight="1" x14ac:dyDescent="0.25"/>
    <row r="212" ht="20.05" customHeight="1" x14ac:dyDescent="0.25"/>
    <row r="213" ht="20.05" customHeight="1" x14ac:dyDescent="0.25"/>
    <row r="214" ht="20.05" customHeight="1" x14ac:dyDescent="0.25"/>
    <row r="215" ht="20.05" customHeight="1" x14ac:dyDescent="0.25"/>
    <row r="216" ht="20.05" customHeight="1" x14ac:dyDescent="0.25"/>
    <row r="217" ht="20.05" customHeight="1" x14ac:dyDescent="0.25"/>
    <row r="218" ht="20.05" customHeight="1" x14ac:dyDescent="0.25"/>
    <row r="219" ht="20.05" customHeight="1" x14ac:dyDescent="0.25"/>
    <row r="220" ht="20.05" customHeight="1" x14ac:dyDescent="0.25"/>
    <row r="221" ht="20.05" customHeight="1" x14ac:dyDescent="0.25"/>
    <row r="222" ht="20.05" customHeight="1" x14ac:dyDescent="0.25"/>
    <row r="223" ht="20.05" customHeight="1" x14ac:dyDescent="0.25"/>
    <row r="224" ht="20.05" customHeight="1" x14ac:dyDescent="0.25"/>
    <row r="225" ht="20.05" customHeight="1" x14ac:dyDescent="0.25"/>
    <row r="226" ht="20.05" customHeight="1" x14ac:dyDescent="0.25"/>
    <row r="227" ht="20.05" customHeight="1" x14ac:dyDescent="0.25"/>
    <row r="228" ht="20.05" customHeight="1" x14ac:dyDescent="0.25"/>
    <row r="229" ht="20.05" customHeight="1" x14ac:dyDescent="0.25"/>
    <row r="230" ht="20.05" customHeight="1" x14ac:dyDescent="0.25"/>
    <row r="231" ht="20.05" customHeight="1" x14ac:dyDescent="0.25"/>
    <row r="232" ht="20.05" customHeight="1" x14ac:dyDescent="0.25"/>
    <row r="233" ht="20.05" customHeight="1" x14ac:dyDescent="0.25"/>
    <row r="234" ht="20.05" customHeight="1" x14ac:dyDescent="0.25"/>
    <row r="235" ht="20.05" customHeight="1" x14ac:dyDescent="0.25"/>
    <row r="236" ht="20.05" customHeight="1" x14ac:dyDescent="0.25"/>
    <row r="237" ht="20.05" customHeight="1" x14ac:dyDescent="0.25"/>
    <row r="238" ht="20.05" customHeight="1" x14ac:dyDescent="0.25"/>
    <row r="239" ht="20.05" customHeight="1" x14ac:dyDescent="0.25"/>
    <row r="240" ht="20.05" customHeight="1" x14ac:dyDescent="0.25"/>
    <row r="241" ht="20.05" customHeight="1" x14ac:dyDescent="0.25"/>
    <row r="242" ht="20.05" customHeight="1" x14ac:dyDescent="0.25"/>
    <row r="243" ht="20.05" customHeight="1" x14ac:dyDescent="0.25"/>
    <row r="244" ht="20.05" customHeight="1" x14ac:dyDescent="0.25"/>
    <row r="245" ht="20.05" customHeight="1" x14ac:dyDescent="0.25"/>
    <row r="246" ht="20.05" customHeight="1" x14ac:dyDescent="0.25"/>
    <row r="247" ht="20.05" customHeight="1" x14ac:dyDescent="0.25"/>
    <row r="248" ht="20.05" customHeight="1" x14ac:dyDescent="0.25"/>
    <row r="249" ht="20.05" customHeight="1" x14ac:dyDescent="0.25"/>
    <row r="250" ht="20.05" customHeight="1" x14ac:dyDescent="0.25"/>
    <row r="251" ht="20.05" customHeight="1" x14ac:dyDescent="0.25"/>
    <row r="252" ht="20.05" customHeight="1" x14ac:dyDescent="0.25"/>
    <row r="253" ht="20.05" customHeight="1" x14ac:dyDescent="0.25"/>
    <row r="254" ht="20.05" customHeight="1" x14ac:dyDescent="0.25"/>
    <row r="255" ht="20.05" customHeight="1" x14ac:dyDescent="0.25"/>
    <row r="256" ht="20.05" customHeight="1" x14ac:dyDescent="0.25"/>
    <row r="257" ht="20.05" customHeight="1" x14ac:dyDescent="0.25"/>
    <row r="258" ht="20.05" customHeight="1" x14ac:dyDescent="0.25"/>
    <row r="259" ht="20.05" customHeight="1" x14ac:dyDescent="0.25"/>
    <row r="260" ht="20.05" customHeight="1" x14ac:dyDescent="0.25"/>
    <row r="261" ht="20.05" customHeight="1" x14ac:dyDescent="0.25"/>
    <row r="262" ht="20.05" customHeight="1" x14ac:dyDescent="0.25"/>
    <row r="263" ht="20.05" customHeight="1" x14ac:dyDescent="0.25"/>
    <row r="264" ht="20.05" customHeight="1" x14ac:dyDescent="0.25"/>
    <row r="265" ht="20.05" customHeight="1" x14ac:dyDescent="0.25"/>
    <row r="266" ht="20.05" customHeight="1" x14ac:dyDescent="0.25"/>
    <row r="267" ht="20.05" customHeight="1" x14ac:dyDescent="0.25"/>
    <row r="268" ht="20.05" customHeight="1" x14ac:dyDescent="0.25"/>
    <row r="269" ht="20.05" customHeight="1" x14ac:dyDescent="0.25"/>
    <row r="270" ht="20.05" customHeight="1" x14ac:dyDescent="0.25"/>
    <row r="271" ht="20.05" customHeight="1" x14ac:dyDescent="0.25"/>
    <row r="272" ht="20.05" customHeight="1" x14ac:dyDescent="0.25"/>
    <row r="273" ht="20.05" customHeight="1" x14ac:dyDescent="0.25"/>
    <row r="274" ht="20.05" customHeight="1" x14ac:dyDescent="0.25"/>
    <row r="275" ht="20.05" customHeight="1" x14ac:dyDescent="0.25"/>
    <row r="276" ht="20.05" customHeight="1" x14ac:dyDescent="0.25"/>
    <row r="277" ht="20.05" customHeight="1" x14ac:dyDescent="0.25"/>
    <row r="278" ht="20.05" customHeight="1" x14ac:dyDescent="0.25"/>
    <row r="279" ht="20.05" customHeight="1" x14ac:dyDescent="0.25"/>
    <row r="280" ht="20.05" customHeight="1" x14ac:dyDescent="0.25"/>
    <row r="281" ht="20.05" customHeight="1" x14ac:dyDescent="0.25"/>
    <row r="282" ht="20.05" customHeight="1" x14ac:dyDescent="0.25"/>
    <row r="283" ht="20.05" customHeight="1" x14ac:dyDescent="0.25"/>
    <row r="284" ht="20.05" customHeight="1" x14ac:dyDescent="0.25"/>
    <row r="285" ht="20.05" customHeight="1" x14ac:dyDescent="0.25"/>
    <row r="286" ht="20.05" customHeight="1" x14ac:dyDescent="0.25"/>
    <row r="287" ht="20.05" customHeight="1" x14ac:dyDescent="0.25"/>
    <row r="288" ht="20.05" customHeight="1" x14ac:dyDescent="0.25"/>
    <row r="289" ht="20.05" customHeight="1" x14ac:dyDescent="0.25"/>
    <row r="290" ht="20.05" customHeight="1" x14ac:dyDescent="0.25"/>
    <row r="291" ht="20.05" customHeight="1" x14ac:dyDescent="0.25"/>
    <row r="292" ht="20.05" customHeight="1" x14ac:dyDescent="0.25"/>
    <row r="293" ht="20.05" customHeight="1" x14ac:dyDescent="0.25"/>
    <row r="294" ht="20.05" customHeight="1" x14ac:dyDescent="0.25"/>
    <row r="295" ht="20.05" customHeight="1" x14ac:dyDescent="0.25"/>
    <row r="296" ht="20.05" customHeight="1" x14ac:dyDescent="0.25"/>
    <row r="297" ht="20.05" customHeight="1" x14ac:dyDescent="0.25"/>
    <row r="298" ht="20.05" customHeight="1" x14ac:dyDescent="0.25"/>
    <row r="299" ht="20.05" customHeight="1" x14ac:dyDescent="0.25"/>
    <row r="300" ht="20.05" customHeight="1" x14ac:dyDescent="0.25"/>
    <row r="301" ht="20.05" customHeight="1" x14ac:dyDescent="0.25"/>
    <row r="302" ht="20.05" customHeight="1" x14ac:dyDescent="0.25"/>
  </sheetData>
  <mergeCells count="3">
    <mergeCell ref="C4:T4"/>
    <mergeCell ref="C1:T1"/>
    <mergeCell ref="C2:T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Narrow,Regular"&amp;12- 32 -</oddFooter>
  </headerFooter>
  <colBreaks count="1" manualBreakCount="1">
    <brk id="2" min="2" max="836"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9">
    <tabColor rgb="FFE2FBFE"/>
    <pageSetUpPr autoPageBreaks="0"/>
  </sheetPr>
  <dimension ref="A1:V347"/>
  <sheetViews>
    <sheetView showGridLines="0" showZeros="0" topLeftCell="C1" zoomScale="82" zoomScaleNormal="82" workbookViewId="0">
      <selection sqref="A1:B1"/>
    </sheetView>
  </sheetViews>
  <sheetFormatPr defaultColWidth="9.125" defaultRowHeight="13.6" x14ac:dyDescent="0.25"/>
  <cols>
    <col min="1" max="1" width="6.75" style="33" hidden="1" customWidth="1"/>
    <col min="2" max="2" width="6.75" style="34" hidden="1" customWidth="1"/>
    <col min="3" max="3" width="40.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151</v>
      </c>
      <c r="B4" s="604"/>
      <c r="C4" s="771" t="str">
        <f>CONCATENATE(" ",UPPER(VLOOKUP(A4,DIVISIONS,2))," SCHOOL DIVISION")</f>
        <v xml:space="preserve"> WINNIPEG SCHOOL DIVISION</v>
      </c>
      <c r="D4" s="772"/>
      <c r="E4" s="772"/>
      <c r="F4" s="772"/>
      <c r="G4" s="772"/>
      <c r="H4" s="772"/>
      <c r="I4" s="772"/>
      <c r="J4" s="772"/>
      <c r="K4" s="772"/>
      <c r="L4" s="772"/>
      <c r="M4" s="772"/>
      <c r="N4" s="772"/>
      <c r="O4" s="772"/>
      <c r="P4" s="772"/>
      <c r="Q4" s="772"/>
      <c r="R4" s="772"/>
      <c r="S4" s="772"/>
      <c r="T4" s="773"/>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20.05" customHeight="1" x14ac:dyDescent="0.25">
      <c r="A6" s="594">
        <v>151</v>
      </c>
      <c r="B6" s="598">
        <v>1625</v>
      </c>
      <c r="C6" s="84" t="str">
        <f t="shared" ref="C6:C7" si="0">VLOOKUP(B6,Schools,2)</f>
        <v xml:space="preserve"> Hugh John Macdonald School</v>
      </c>
      <c r="D6" s="600" t="str">
        <f t="shared" ref="D6:D39" si="1">IF(VLOOKUP($B6,TYPE,3)=5,CONCATENATE(VLOOKUP($B6,PublicAdd,6)," ¹"),VLOOKUP($B6,PublicAdd,6))</f>
        <v>Winnipeg</v>
      </c>
      <c r="E6" s="587">
        <f t="shared" ref="E6:E35" si="2">IF($B6="","",VLOOKUP($B6,Schools,22))</f>
        <v>0</v>
      </c>
      <c r="F6" s="587">
        <f t="shared" ref="F6:F35" si="3">IF($B6="","",VLOOKUP($B6,Schools,5))</f>
        <v>0</v>
      </c>
      <c r="G6" s="587">
        <f t="shared" ref="G6:G35" si="4">IF($B6="","",VLOOKUP($B6,Schools,6))</f>
        <v>0</v>
      </c>
      <c r="H6" s="587">
        <f t="shared" ref="H6:H35" si="5">IF($B6="","",VLOOKUP($B6,Schools,7))</f>
        <v>0</v>
      </c>
      <c r="I6" s="587">
        <f t="shared" ref="I6:I35" si="6">IF($B6="","",VLOOKUP($B6,Schools,8))</f>
        <v>0</v>
      </c>
      <c r="J6" s="587">
        <f t="shared" ref="J6:J35" si="7">IF($B6="","",VLOOKUP($B6,Schools,9))</f>
        <v>0</v>
      </c>
      <c r="K6" s="587">
        <f t="shared" ref="K6:K35" si="8">IF($B6="","",VLOOKUP($B6,Schools,10))</f>
        <v>0</v>
      </c>
      <c r="L6" s="587">
        <f t="shared" ref="L6:L35" si="9">IF($B6="","",VLOOKUP($B6,Schools,11))</f>
        <v>0</v>
      </c>
      <c r="M6" s="587">
        <f t="shared" ref="M6:M35" si="10">IF($B6="","",VLOOKUP($B6,Schools,12))</f>
        <v>0</v>
      </c>
      <c r="N6" s="587">
        <f t="shared" ref="N6:N35" si="11">IF($B6="","",VLOOKUP($B6,Schools,13))</f>
        <v>92</v>
      </c>
      <c r="O6" s="587">
        <f t="shared" ref="O6:O35" si="12">IF($B6="","",VLOOKUP($B6,Schools,14))</f>
        <v>71</v>
      </c>
      <c r="P6" s="587">
        <f t="shared" ref="P6:P35" si="13">IF($B6="","",VLOOKUP($B6,Schools,15))</f>
        <v>74</v>
      </c>
      <c r="Q6" s="587">
        <f t="shared" ref="Q6:Q35" si="14">IF($B6="","",VLOOKUP($B6,Schools,16))</f>
        <v>0</v>
      </c>
      <c r="R6" s="587">
        <f t="shared" ref="R6:R35" si="15">IF($B6="","",VLOOKUP($B6,Schools,17))</f>
        <v>0</v>
      </c>
      <c r="S6" s="587">
        <f t="shared" ref="S6:S35" si="16">IF($B6="","",VLOOKUP($B6,Schools,18))</f>
        <v>0</v>
      </c>
      <c r="T6" s="97">
        <f t="shared" ref="T6" si="17">SUM(E6:S6)</f>
        <v>237</v>
      </c>
      <c r="U6" s="575"/>
      <c r="V6" s="575"/>
    </row>
    <row r="7" spans="1:22" ht="20.05" customHeight="1" x14ac:dyDescent="0.25">
      <c r="A7" s="594">
        <v>151</v>
      </c>
      <c r="B7" s="598">
        <v>1397</v>
      </c>
      <c r="C7" s="84" t="str">
        <f t="shared" si="0"/>
        <v xml:space="preserve"> Inkster School</v>
      </c>
      <c r="D7" s="600" t="str">
        <f t="shared" si="1"/>
        <v>Winnipeg</v>
      </c>
      <c r="E7" s="587">
        <f t="shared" si="2"/>
        <v>0</v>
      </c>
      <c r="F7" s="587">
        <f t="shared" si="3"/>
        <v>15</v>
      </c>
      <c r="G7" s="587">
        <f t="shared" si="4"/>
        <v>30</v>
      </c>
      <c r="H7" s="587">
        <f t="shared" si="5"/>
        <v>27</v>
      </c>
      <c r="I7" s="587">
        <f t="shared" si="6"/>
        <v>21</v>
      </c>
      <c r="J7" s="587">
        <f t="shared" si="7"/>
        <v>33</v>
      </c>
      <c r="K7" s="587">
        <f t="shared" si="8"/>
        <v>20</v>
      </c>
      <c r="L7" s="587">
        <f t="shared" si="9"/>
        <v>29</v>
      </c>
      <c r="M7" s="587">
        <f t="shared" si="10"/>
        <v>29</v>
      </c>
      <c r="N7" s="587">
        <f t="shared" si="11"/>
        <v>0</v>
      </c>
      <c r="O7" s="587">
        <f t="shared" si="12"/>
        <v>0</v>
      </c>
      <c r="P7" s="587">
        <f t="shared" si="13"/>
        <v>0</v>
      </c>
      <c r="Q7" s="587">
        <f t="shared" si="14"/>
        <v>0</v>
      </c>
      <c r="R7" s="587">
        <f t="shared" si="15"/>
        <v>0</v>
      </c>
      <c r="S7" s="587">
        <f t="shared" si="16"/>
        <v>0</v>
      </c>
      <c r="T7" s="97">
        <f t="shared" ref="T7" si="18">SUM(E7:S7)</f>
        <v>204</v>
      </c>
      <c r="U7" s="575"/>
      <c r="V7" s="575"/>
    </row>
    <row r="8" spans="1:22" ht="20.05" customHeight="1" x14ac:dyDescent="0.25">
      <c r="A8" s="594">
        <v>151</v>
      </c>
      <c r="B8" s="598">
        <v>1211</v>
      </c>
      <c r="C8" s="84" t="str">
        <f t="shared" ref="C8:C35" si="19">VLOOKUP(B8,Schools,2)</f>
        <v xml:space="preserve"> Interdivisional Student Services</v>
      </c>
      <c r="D8" s="600" t="str">
        <f t="shared" si="1"/>
        <v>Winnipeg</v>
      </c>
      <c r="E8" s="587">
        <f t="shared" si="2"/>
        <v>0</v>
      </c>
      <c r="F8" s="587">
        <f t="shared" si="3"/>
        <v>0</v>
      </c>
      <c r="G8" s="587">
        <f t="shared" si="4"/>
        <v>0</v>
      </c>
      <c r="H8" s="587">
        <f t="shared" si="5"/>
        <v>0</v>
      </c>
      <c r="I8" s="587">
        <f t="shared" si="6"/>
        <v>0</v>
      </c>
      <c r="J8" s="587">
        <f t="shared" si="7"/>
        <v>0</v>
      </c>
      <c r="K8" s="587">
        <f t="shared" si="8"/>
        <v>0</v>
      </c>
      <c r="L8" s="587">
        <f t="shared" si="9"/>
        <v>0</v>
      </c>
      <c r="M8" s="587">
        <f t="shared" si="10"/>
        <v>0</v>
      </c>
      <c r="N8" s="587">
        <f t="shared" si="11"/>
        <v>1</v>
      </c>
      <c r="O8" s="587">
        <f t="shared" si="12"/>
        <v>0</v>
      </c>
      <c r="P8" s="587">
        <f t="shared" si="13"/>
        <v>4</v>
      </c>
      <c r="Q8" s="587">
        <f t="shared" si="14"/>
        <v>4</v>
      </c>
      <c r="R8" s="587">
        <f t="shared" si="15"/>
        <v>4</v>
      </c>
      <c r="S8" s="587">
        <f t="shared" si="16"/>
        <v>26</v>
      </c>
      <c r="T8" s="97">
        <f t="shared" ref="T8:T35" si="20">SUM(E8:S8)</f>
        <v>39</v>
      </c>
      <c r="U8" s="575"/>
      <c r="V8" s="575"/>
    </row>
    <row r="9" spans="1:22" ht="20.05" customHeight="1" x14ac:dyDescent="0.25">
      <c r="A9" s="594">
        <v>151</v>
      </c>
      <c r="B9" s="598">
        <v>1569</v>
      </c>
      <c r="C9" s="84" t="str">
        <f t="shared" si="19"/>
        <v xml:space="preserve"> Isaac Brock School</v>
      </c>
      <c r="D9" s="600" t="str">
        <f t="shared" si="1"/>
        <v>Winnipeg</v>
      </c>
      <c r="E9" s="587">
        <f t="shared" si="2"/>
        <v>1</v>
      </c>
      <c r="F9" s="587">
        <f t="shared" si="3"/>
        <v>15</v>
      </c>
      <c r="G9" s="587">
        <f t="shared" si="4"/>
        <v>41</v>
      </c>
      <c r="H9" s="587">
        <f t="shared" si="5"/>
        <v>45</v>
      </c>
      <c r="I9" s="587">
        <f t="shared" si="6"/>
        <v>47</v>
      </c>
      <c r="J9" s="587">
        <f t="shared" si="7"/>
        <v>48</v>
      </c>
      <c r="K9" s="587">
        <f t="shared" si="8"/>
        <v>48</v>
      </c>
      <c r="L9" s="587">
        <f t="shared" si="9"/>
        <v>41</v>
      </c>
      <c r="M9" s="587">
        <f t="shared" si="10"/>
        <v>40</v>
      </c>
      <c r="N9" s="587">
        <f t="shared" si="11"/>
        <v>37</v>
      </c>
      <c r="O9" s="587">
        <f t="shared" si="12"/>
        <v>31</v>
      </c>
      <c r="P9" s="587">
        <f t="shared" si="13"/>
        <v>0</v>
      </c>
      <c r="Q9" s="587">
        <f t="shared" si="14"/>
        <v>0</v>
      </c>
      <c r="R9" s="587">
        <f t="shared" si="15"/>
        <v>0</v>
      </c>
      <c r="S9" s="587">
        <f t="shared" si="16"/>
        <v>0</v>
      </c>
      <c r="T9" s="97">
        <f t="shared" si="20"/>
        <v>394</v>
      </c>
      <c r="U9" s="575"/>
      <c r="V9" s="575"/>
    </row>
    <row r="10" spans="1:22" ht="20.05" customHeight="1" x14ac:dyDescent="0.25">
      <c r="A10" s="594">
        <v>151</v>
      </c>
      <c r="B10" s="598">
        <v>1331</v>
      </c>
      <c r="C10" s="84" t="str">
        <f t="shared" si="19"/>
        <v xml:space="preserve"> Isaac Newton School</v>
      </c>
      <c r="D10" s="600" t="str">
        <f t="shared" si="1"/>
        <v>Winnipeg</v>
      </c>
      <c r="E10" s="587">
        <f t="shared" si="2"/>
        <v>0</v>
      </c>
      <c r="F10" s="587">
        <f t="shared" si="3"/>
        <v>0</v>
      </c>
      <c r="G10" s="587">
        <f t="shared" si="4"/>
        <v>0</v>
      </c>
      <c r="H10" s="587">
        <f t="shared" si="5"/>
        <v>0</v>
      </c>
      <c r="I10" s="587">
        <f t="shared" si="6"/>
        <v>0</v>
      </c>
      <c r="J10" s="587">
        <f t="shared" si="7"/>
        <v>0</v>
      </c>
      <c r="K10" s="587">
        <f t="shared" si="8"/>
        <v>0</v>
      </c>
      <c r="L10" s="587">
        <f t="shared" si="9"/>
        <v>0</v>
      </c>
      <c r="M10" s="587">
        <f t="shared" si="10"/>
        <v>0</v>
      </c>
      <c r="N10" s="587">
        <f t="shared" si="11"/>
        <v>120</v>
      </c>
      <c r="O10" s="587">
        <f t="shared" si="12"/>
        <v>90</v>
      </c>
      <c r="P10" s="587">
        <f t="shared" si="13"/>
        <v>92</v>
      </c>
      <c r="Q10" s="587">
        <f t="shared" si="14"/>
        <v>0</v>
      </c>
      <c r="R10" s="587">
        <f t="shared" si="15"/>
        <v>0</v>
      </c>
      <c r="S10" s="587">
        <f t="shared" si="16"/>
        <v>0</v>
      </c>
      <c r="T10" s="97">
        <f t="shared" si="20"/>
        <v>302</v>
      </c>
      <c r="U10" s="575"/>
      <c r="V10" s="575"/>
    </row>
    <row r="11" spans="1:22" ht="20.05" customHeight="1" x14ac:dyDescent="0.25">
      <c r="A11" s="594">
        <v>151</v>
      </c>
      <c r="B11" s="598">
        <v>1120</v>
      </c>
      <c r="C11" s="84" t="str">
        <f t="shared" si="19"/>
        <v xml:space="preserve"> J. B. Mitchell School</v>
      </c>
      <c r="D11" s="600" t="str">
        <f t="shared" si="1"/>
        <v>Winnipeg</v>
      </c>
      <c r="E11" s="587">
        <f t="shared" si="2"/>
        <v>0</v>
      </c>
      <c r="F11" s="587">
        <f t="shared" si="3"/>
        <v>0</v>
      </c>
      <c r="G11" s="587">
        <f t="shared" si="4"/>
        <v>37</v>
      </c>
      <c r="H11" s="587">
        <f t="shared" si="5"/>
        <v>50</v>
      </c>
      <c r="I11" s="587">
        <f t="shared" si="6"/>
        <v>57</v>
      </c>
      <c r="J11" s="587">
        <f t="shared" si="7"/>
        <v>48</v>
      </c>
      <c r="K11" s="587">
        <f t="shared" si="8"/>
        <v>54</v>
      </c>
      <c r="L11" s="587">
        <f t="shared" si="9"/>
        <v>46</v>
      </c>
      <c r="M11" s="587">
        <f t="shared" si="10"/>
        <v>52</v>
      </c>
      <c r="N11" s="587">
        <f t="shared" si="11"/>
        <v>0</v>
      </c>
      <c r="O11" s="587">
        <f t="shared" si="12"/>
        <v>0</v>
      </c>
      <c r="P11" s="587">
        <f t="shared" si="13"/>
        <v>0</v>
      </c>
      <c r="Q11" s="587">
        <f t="shared" si="14"/>
        <v>0</v>
      </c>
      <c r="R11" s="587">
        <f t="shared" si="15"/>
        <v>0</v>
      </c>
      <c r="S11" s="587">
        <f t="shared" si="16"/>
        <v>0</v>
      </c>
      <c r="T11" s="97">
        <f t="shared" si="20"/>
        <v>344</v>
      </c>
      <c r="U11" s="575"/>
      <c r="V11" s="575"/>
    </row>
    <row r="12" spans="1:22" ht="20.05" customHeight="1" x14ac:dyDescent="0.25">
      <c r="A12" s="594">
        <v>151</v>
      </c>
      <c r="B12" s="598">
        <v>1814</v>
      </c>
      <c r="C12" s="84" t="str">
        <f t="shared" si="19"/>
        <v xml:space="preserve"> John M. King School</v>
      </c>
      <c r="D12" s="600" t="str">
        <f t="shared" si="1"/>
        <v>Winnipeg</v>
      </c>
      <c r="E12" s="587">
        <f t="shared" si="2"/>
        <v>0</v>
      </c>
      <c r="F12" s="587">
        <f t="shared" si="3"/>
        <v>23</v>
      </c>
      <c r="G12" s="587">
        <f t="shared" si="4"/>
        <v>45</v>
      </c>
      <c r="H12" s="587">
        <f t="shared" si="5"/>
        <v>30</v>
      </c>
      <c r="I12" s="587">
        <f t="shared" si="6"/>
        <v>33</v>
      </c>
      <c r="J12" s="587">
        <f t="shared" si="7"/>
        <v>41</v>
      </c>
      <c r="K12" s="587">
        <f t="shared" si="8"/>
        <v>43</v>
      </c>
      <c r="L12" s="587">
        <f t="shared" si="9"/>
        <v>42</v>
      </c>
      <c r="M12" s="587">
        <f t="shared" si="10"/>
        <v>40</v>
      </c>
      <c r="N12" s="587">
        <f t="shared" si="11"/>
        <v>0</v>
      </c>
      <c r="O12" s="587">
        <f t="shared" si="12"/>
        <v>0</v>
      </c>
      <c r="P12" s="587">
        <f t="shared" si="13"/>
        <v>0</v>
      </c>
      <c r="Q12" s="587">
        <f t="shared" si="14"/>
        <v>0</v>
      </c>
      <c r="R12" s="587">
        <f t="shared" si="15"/>
        <v>0</v>
      </c>
      <c r="S12" s="587">
        <f t="shared" si="16"/>
        <v>0</v>
      </c>
      <c r="T12" s="97">
        <f t="shared" si="20"/>
        <v>297</v>
      </c>
      <c r="U12" s="575"/>
      <c r="V12" s="575"/>
    </row>
    <row r="13" spans="1:22" ht="20.05" customHeight="1" x14ac:dyDescent="0.25">
      <c r="A13" s="594">
        <v>151</v>
      </c>
      <c r="B13" s="598">
        <v>1113</v>
      </c>
      <c r="C13" s="84" t="str">
        <f t="shared" si="19"/>
        <v xml:space="preserve"> Keewatin Prairie Community School</v>
      </c>
      <c r="D13" s="600" t="str">
        <f t="shared" si="1"/>
        <v>Winnipeg</v>
      </c>
      <c r="E13" s="587">
        <f t="shared" si="2"/>
        <v>0</v>
      </c>
      <c r="F13" s="587">
        <f t="shared" si="3"/>
        <v>21</v>
      </c>
      <c r="G13" s="587">
        <f t="shared" si="4"/>
        <v>32</v>
      </c>
      <c r="H13" s="587">
        <f t="shared" si="5"/>
        <v>42</v>
      </c>
      <c r="I13" s="587">
        <f t="shared" si="6"/>
        <v>35</v>
      </c>
      <c r="J13" s="587">
        <f t="shared" si="7"/>
        <v>37</v>
      </c>
      <c r="K13" s="587">
        <f t="shared" si="8"/>
        <v>49</v>
      </c>
      <c r="L13" s="587">
        <f t="shared" si="9"/>
        <v>48</v>
      </c>
      <c r="M13" s="587">
        <f t="shared" si="10"/>
        <v>42</v>
      </c>
      <c r="N13" s="587">
        <f t="shared" si="11"/>
        <v>78</v>
      </c>
      <c r="O13" s="587">
        <f t="shared" si="12"/>
        <v>75</v>
      </c>
      <c r="P13" s="587">
        <f t="shared" si="13"/>
        <v>0</v>
      </c>
      <c r="Q13" s="587">
        <f t="shared" si="14"/>
        <v>0</v>
      </c>
      <c r="R13" s="587">
        <f t="shared" si="15"/>
        <v>0</v>
      </c>
      <c r="S13" s="587">
        <f t="shared" si="16"/>
        <v>0</v>
      </c>
      <c r="T13" s="97">
        <f t="shared" ref="T13" si="21">SUM(E13:S13)</f>
        <v>459</v>
      </c>
      <c r="U13" s="575"/>
      <c r="V13" s="575"/>
    </row>
    <row r="14" spans="1:22" ht="20.05" customHeight="1" x14ac:dyDescent="0.25">
      <c r="A14" s="594">
        <v>151</v>
      </c>
      <c r="B14" s="598">
        <v>1665</v>
      </c>
      <c r="C14" s="84" t="str">
        <f t="shared" si="19"/>
        <v xml:space="preserve"> Kent Road School</v>
      </c>
      <c r="D14" s="600" t="str">
        <f t="shared" si="1"/>
        <v>Winnipeg</v>
      </c>
      <c r="E14" s="587">
        <f t="shared" si="2"/>
        <v>0</v>
      </c>
      <c r="F14" s="587">
        <f t="shared" si="3"/>
        <v>12</v>
      </c>
      <c r="G14" s="587">
        <f t="shared" si="4"/>
        <v>27</v>
      </c>
      <c r="H14" s="587">
        <f t="shared" si="5"/>
        <v>27</v>
      </c>
      <c r="I14" s="587">
        <f t="shared" si="6"/>
        <v>34</v>
      </c>
      <c r="J14" s="587">
        <f t="shared" si="7"/>
        <v>32</v>
      </c>
      <c r="K14" s="587">
        <f t="shared" si="8"/>
        <v>38</v>
      </c>
      <c r="L14" s="587">
        <f t="shared" si="9"/>
        <v>44</v>
      </c>
      <c r="M14" s="587">
        <f t="shared" si="10"/>
        <v>27</v>
      </c>
      <c r="N14" s="587">
        <f t="shared" si="11"/>
        <v>0</v>
      </c>
      <c r="O14" s="587">
        <f t="shared" si="12"/>
        <v>0</v>
      </c>
      <c r="P14" s="587">
        <f t="shared" si="13"/>
        <v>0</v>
      </c>
      <c r="Q14" s="587">
        <f t="shared" si="14"/>
        <v>0</v>
      </c>
      <c r="R14" s="587">
        <f t="shared" si="15"/>
        <v>0</v>
      </c>
      <c r="S14" s="587">
        <f t="shared" si="16"/>
        <v>0</v>
      </c>
      <c r="T14" s="97">
        <f t="shared" si="20"/>
        <v>241</v>
      </c>
      <c r="U14" s="575"/>
      <c r="V14" s="575"/>
    </row>
    <row r="15" spans="1:22" ht="20.05" customHeight="1" x14ac:dyDescent="0.25">
      <c r="A15" s="594">
        <v>151</v>
      </c>
      <c r="B15" s="598">
        <v>1210</v>
      </c>
      <c r="C15" s="84" t="str">
        <f t="shared" si="19"/>
        <v xml:space="preserve"> King Edward Community School</v>
      </c>
      <c r="D15" s="600" t="str">
        <f t="shared" si="1"/>
        <v>Winnipeg</v>
      </c>
      <c r="E15" s="587">
        <f t="shared" si="2"/>
        <v>0</v>
      </c>
      <c r="F15" s="587">
        <f t="shared" si="3"/>
        <v>17</v>
      </c>
      <c r="G15" s="587">
        <f t="shared" si="4"/>
        <v>28</v>
      </c>
      <c r="H15" s="587">
        <f t="shared" si="5"/>
        <v>49</v>
      </c>
      <c r="I15" s="587">
        <f t="shared" si="6"/>
        <v>37</v>
      </c>
      <c r="J15" s="587">
        <f t="shared" si="7"/>
        <v>37</v>
      </c>
      <c r="K15" s="587">
        <f t="shared" si="8"/>
        <v>39</v>
      </c>
      <c r="L15" s="587">
        <f t="shared" si="9"/>
        <v>38</v>
      </c>
      <c r="M15" s="587">
        <f t="shared" si="10"/>
        <v>37</v>
      </c>
      <c r="N15" s="587">
        <f t="shared" si="11"/>
        <v>0</v>
      </c>
      <c r="O15" s="587">
        <f t="shared" si="12"/>
        <v>0</v>
      </c>
      <c r="P15" s="587">
        <f t="shared" si="13"/>
        <v>0</v>
      </c>
      <c r="Q15" s="587">
        <f t="shared" si="14"/>
        <v>0</v>
      </c>
      <c r="R15" s="587">
        <f t="shared" si="15"/>
        <v>0</v>
      </c>
      <c r="S15" s="587">
        <f t="shared" si="16"/>
        <v>0</v>
      </c>
      <c r="T15" s="97">
        <f t="shared" si="20"/>
        <v>282</v>
      </c>
      <c r="U15" s="575"/>
      <c r="V15" s="575"/>
    </row>
    <row r="16" spans="1:22" ht="20.05" customHeight="1" x14ac:dyDescent="0.25">
      <c r="A16" s="594">
        <v>151</v>
      </c>
      <c r="B16" s="598">
        <v>1812</v>
      </c>
      <c r="C16" s="84" t="str">
        <f t="shared" si="19"/>
        <v xml:space="preserve"> Laura Secord School</v>
      </c>
      <c r="D16" s="600" t="str">
        <f t="shared" si="1"/>
        <v>Winnipeg</v>
      </c>
      <c r="E16" s="587">
        <f t="shared" si="2"/>
        <v>0</v>
      </c>
      <c r="F16" s="587">
        <f t="shared" si="3"/>
        <v>12</v>
      </c>
      <c r="G16" s="587">
        <f t="shared" si="4"/>
        <v>56</v>
      </c>
      <c r="H16" s="587">
        <f t="shared" si="5"/>
        <v>61</v>
      </c>
      <c r="I16" s="587">
        <f t="shared" si="6"/>
        <v>67</v>
      </c>
      <c r="J16" s="587">
        <f t="shared" si="7"/>
        <v>76</v>
      </c>
      <c r="K16" s="587">
        <f t="shared" si="8"/>
        <v>54</v>
      </c>
      <c r="L16" s="587">
        <f t="shared" si="9"/>
        <v>71</v>
      </c>
      <c r="M16" s="587">
        <f t="shared" si="10"/>
        <v>54</v>
      </c>
      <c r="N16" s="587">
        <f t="shared" si="11"/>
        <v>0</v>
      </c>
      <c r="O16" s="587">
        <f t="shared" si="12"/>
        <v>0</v>
      </c>
      <c r="P16" s="587">
        <f t="shared" si="13"/>
        <v>0</v>
      </c>
      <c r="Q16" s="587">
        <f t="shared" si="14"/>
        <v>0</v>
      </c>
      <c r="R16" s="587">
        <f t="shared" si="15"/>
        <v>0</v>
      </c>
      <c r="S16" s="587">
        <f t="shared" si="16"/>
        <v>0</v>
      </c>
      <c r="T16" s="97">
        <f t="shared" si="20"/>
        <v>451</v>
      </c>
      <c r="U16" s="575"/>
      <c r="V16" s="575"/>
    </row>
    <row r="17" spans="1:20" ht="20.05" customHeight="1" x14ac:dyDescent="0.25">
      <c r="A17" s="594">
        <v>151</v>
      </c>
      <c r="B17" s="598">
        <v>1695</v>
      </c>
      <c r="C17" s="84" t="str">
        <f t="shared" si="19"/>
        <v xml:space="preserve"> Lord Nelson School</v>
      </c>
      <c r="D17" s="600" t="str">
        <f t="shared" si="1"/>
        <v>Winnipeg</v>
      </c>
      <c r="E17" s="587">
        <f t="shared" si="2"/>
        <v>0</v>
      </c>
      <c r="F17" s="587">
        <f t="shared" si="3"/>
        <v>28</v>
      </c>
      <c r="G17" s="587">
        <f t="shared" si="4"/>
        <v>45</v>
      </c>
      <c r="H17" s="587">
        <f t="shared" si="5"/>
        <v>34</v>
      </c>
      <c r="I17" s="587">
        <f t="shared" si="6"/>
        <v>43</v>
      </c>
      <c r="J17" s="587">
        <f t="shared" si="7"/>
        <v>49</v>
      </c>
      <c r="K17" s="587">
        <f t="shared" si="8"/>
        <v>53</v>
      </c>
      <c r="L17" s="587">
        <f t="shared" si="9"/>
        <v>55</v>
      </c>
      <c r="M17" s="587">
        <f t="shared" si="10"/>
        <v>46</v>
      </c>
      <c r="N17" s="587">
        <f t="shared" si="11"/>
        <v>0</v>
      </c>
      <c r="O17" s="587">
        <f t="shared" si="12"/>
        <v>0</v>
      </c>
      <c r="P17" s="587">
        <f t="shared" si="13"/>
        <v>0</v>
      </c>
      <c r="Q17" s="587">
        <f t="shared" si="14"/>
        <v>0</v>
      </c>
      <c r="R17" s="587">
        <f t="shared" si="15"/>
        <v>0</v>
      </c>
      <c r="S17" s="587">
        <f t="shared" si="16"/>
        <v>0</v>
      </c>
      <c r="T17" s="97">
        <f t="shared" si="20"/>
        <v>353</v>
      </c>
    </row>
    <row r="18" spans="1:20" ht="20.05" customHeight="1" x14ac:dyDescent="0.25">
      <c r="A18" s="594">
        <v>151</v>
      </c>
      <c r="B18" s="598">
        <v>1392</v>
      </c>
      <c r="C18" s="84" t="str">
        <f t="shared" si="19"/>
        <v xml:space="preserve"> Lord Roberts Community School</v>
      </c>
      <c r="D18" s="600" t="str">
        <f t="shared" si="1"/>
        <v>Winnipeg</v>
      </c>
      <c r="E18" s="587">
        <f t="shared" si="2"/>
        <v>0</v>
      </c>
      <c r="F18" s="587">
        <f t="shared" si="3"/>
        <v>23</v>
      </c>
      <c r="G18" s="587">
        <f t="shared" si="4"/>
        <v>31</v>
      </c>
      <c r="H18" s="587">
        <f t="shared" si="5"/>
        <v>31</v>
      </c>
      <c r="I18" s="587">
        <f t="shared" si="6"/>
        <v>27</v>
      </c>
      <c r="J18" s="587">
        <f t="shared" si="7"/>
        <v>35</v>
      </c>
      <c r="K18" s="587">
        <f t="shared" si="8"/>
        <v>31</v>
      </c>
      <c r="L18" s="587">
        <f t="shared" si="9"/>
        <v>44</v>
      </c>
      <c r="M18" s="587">
        <f t="shared" si="10"/>
        <v>30</v>
      </c>
      <c r="N18" s="587">
        <f t="shared" si="11"/>
        <v>0</v>
      </c>
      <c r="O18" s="587">
        <f t="shared" si="12"/>
        <v>0</v>
      </c>
      <c r="P18" s="587">
        <f t="shared" si="13"/>
        <v>0</v>
      </c>
      <c r="Q18" s="587">
        <f t="shared" si="14"/>
        <v>0</v>
      </c>
      <c r="R18" s="587">
        <f t="shared" si="15"/>
        <v>0</v>
      </c>
      <c r="S18" s="587">
        <f t="shared" si="16"/>
        <v>0</v>
      </c>
      <c r="T18" s="97">
        <f t="shared" si="20"/>
        <v>252</v>
      </c>
    </row>
    <row r="19" spans="1:20" ht="20.05" customHeight="1" x14ac:dyDescent="0.25">
      <c r="A19" s="594">
        <v>151</v>
      </c>
      <c r="B19" s="598">
        <v>1137</v>
      </c>
      <c r="C19" s="84" t="str">
        <f t="shared" si="19"/>
        <v xml:space="preserve"> Lord Selkirk School</v>
      </c>
      <c r="D19" s="600" t="str">
        <f t="shared" si="1"/>
        <v>Winnipeg</v>
      </c>
      <c r="E19" s="587">
        <f t="shared" si="2"/>
        <v>0</v>
      </c>
      <c r="F19" s="587">
        <f t="shared" si="3"/>
        <v>10</v>
      </c>
      <c r="G19" s="587">
        <f t="shared" si="4"/>
        <v>30</v>
      </c>
      <c r="H19" s="587">
        <f t="shared" si="5"/>
        <v>42</v>
      </c>
      <c r="I19" s="587">
        <f t="shared" si="6"/>
        <v>50</v>
      </c>
      <c r="J19" s="587">
        <f t="shared" si="7"/>
        <v>44</v>
      </c>
      <c r="K19" s="587">
        <f t="shared" si="8"/>
        <v>42</v>
      </c>
      <c r="L19" s="587">
        <f t="shared" si="9"/>
        <v>38</v>
      </c>
      <c r="M19" s="587">
        <f t="shared" si="10"/>
        <v>43</v>
      </c>
      <c r="N19" s="587">
        <f t="shared" si="11"/>
        <v>0</v>
      </c>
      <c r="O19" s="587">
        <f t="shared" si="12"/>
        <v>0</v>
      </c>
      <c r="P19" s="587">
        <f t="shared" si="13"/>
        <v>0</v>
      </c>
      <c r="Q19" s="587">
        <f t="shared" si="14"/>
        <v>0</v>
      </c>
      <c r="R19" s="587">
        <f t="shared" si="15"/>
        <v>0</v>
      </c>
      <c r="S19" s="587">
        <f t="shared" si="16"/>
        <v>0</v>
      </c>
      <c r="T19" s="97">
        <f t="shared" si="20"/>
        <v>299</v>
      </c>
    </row>
    <row r="20" spans="1:20" ht="20.05" customHeight="1" x14ac:dyDescent="0.25">
      <c r="A20" s="594">
        <v>151</v>
      </c>
      <c r="B20" s="598">
        <v>1479</v>
      </c>
      <c r="C20" s="84" t="str">
        <f t="shared" si="19"/>
        <v xml:space="preserve"> Luxton School</v>
      </c>
      <c r="D20" s="600" t="str">
        <f t="shared" si="1"/>
        <v>Winnipeg</v>
      </c>
      <c r="E20" s="587">
        <f t="shared" si="2"/>
        <v>0</v>
      </c>
      <c r="F20" s="587">
        <f t="shared" si="3"/>
        <v>21</v>
      </c>
      <c r="G20" s="587">
        <f t="shared" si="4"/>
        <v>44</v>
      </c>
      <c r="H20" s="587">
        <f t="shared" si="5"/>
        <v>40</v>
      </c>
      <c r="I20" s="587">
        <f t="shared" si="6"/>
        <v>32</v>
      </c>
      <c r="J20" s="587">
        <f t="shared" si="7"/>
        <v>31</v>
      </c>
      <c r="K20" s="587">
        <f t="shared" si="8"/>
        <v>44</v>
      </c>
      <c r="L20" s="587">
        <f t="shared" si="9"/>
        <v>30</v>
      </c>
      <c r="M20" s="587">
        <f t="shared" si="10"/>
        <v>30</v>
      </c>
      <c r="N20" s="587">
        <f t="shared" si="11"/>
        <v>19</v>
      </c>
      <c r="O20" s="587">
        <f t="shared" si="12"/>
        <v>16</v>
      </c>
      <c r="P20" s="587">
        <f t="shared" si="13"/>
        <v>0</v>
      </c>
      <c r="Q20" s="587">
        <f t="shared" si="14"/>
        <v>0</v>
      </c>
      <c r="R20" s="587">
        <f t="shared" si="15"/>
        <v>0</v>
      </c>
      <c r="S20" s="587">
        <f t="shared" si="16"/>
        <v>0</v>
      </c>
      <c r="T20" s="97">
        <f t="shared" si="20"/>
        <v>307</v>
      </c>
    </row>
    <row r="21" spans="1:20" ht="20.05" customHeight="1" x14ac:dyDescent="0.25">
      <c r="A21" s="594">
        <v>151</v>
      </c>
      <c r="B21" s="598">
        <v>1822</v>
      </c>
      <c r="C21" s="84" t="str">
        <f t="shared" si="19"/>
        <v xml:space="preserve"> Machray School</v>
      </c>
      <c r="D21" s="600" t="str">
        <f t="shared" si="1"/>
        <v>Winnipeg</v>
      </c>
      <c r="E21" s="587">
        <f t="shared" si="2"/>
        <v>0</v>
      </c>
      <c r="F21" s="587">
        <f t="shared" si="3"/>
        <v>15</v>
      </c>
      <c r="G21" s="587">
        <f t="shared" si="4"/>
        <v>32</v>
      </c>
      <c r="H21" s="587">
        <f t="shared" si="5"/>
        <v>26</v>
      </c>
      <c r="I21" s="587">
        <f t="shared" si="6"/>
        <v>36</v>
      </c>
      <c r="J21" s="587">
        <f t="shared" si="7"/>
        <v>42</v>
      </c>
      <c r="K21" s="587">
        <f t="shared" si="8"/>
        <v>39</v>
      </c>
      <c r="L21" s="587">
        <f t="shared" si="9"/>
        <v>26</v>
      </c>
      <c r="M21" s="587">
        <f t="shared" si="10"/>
        <v>38</v>
      </c>
      <c r="N21" s="587">
        <f t="shared" si="11"/>
        <v>0</v>
      </c>
      <c r="O21" s="587">
        <f t="shared" si="12"/>
        <v>0</v>
      </c>
      <c r="P21" s="587">
        <f t="shared" si="13"/>
        <v>0</v>
      </c>
      <c r="Q21" s="587">
        <f t="shared" si="14"/>
        <v>0</v>
      </c>
      <c r="R21" s="587">
        <f t="shared" si="15"/>
        <v>0</v>
      </c>
      <c r="S21" s="587">
        <f t="shared" si="16"/>
        <v>0</v>
      </c>
      <c r="T21" s="97">
        <f t="shared" si="20"/>
        <v>254</v>
      </c>
    </row>
    <row r="22" spans="1:20" ht="20.05" customHeight="1" x14ac:dyDescent="0.25">
      <c r="A22" s="594">
        <v>151</v>
      </c>
      <c r="B22" s="598">
        <v>1966</v>
      </c>
      <c r="C22" s="84" t="str">
        <f t="shared" si="19"/>
        <v xml:space="preserve"> Meadows West School</v>
      </c>
      <c r="D22" s="600" t="str">
        <f t="shared" si="1"/>
        <v>Winnipeg</v>
      </c>
      <c r="E22" s="587">
        <f t="shared" si="2"/>
        <v>0</v>
      </c>
      <c r="F22" s="587">
        <f t="shared" si="3"/>
        <v>40</v>
      </c>
      <c r="G22" s="587">
        <f t="shared" si="4"/>
        <v>58</v>
      </c>
      <c r="H22" s="587">
        <f t="shared" si="5"/>
        <v>45</v>
      </c>
      <c r="I22" s="587">
        <f t="shared" si="6"/>
        <v>50</v>
      </c>
      <c r="J22" s="587">
        <f t="shared" si="7"/>
        <v>47</v>
      </c>
      <c r="K22" s="587">
        <f t="shared" si="8"/>
        <v>46</v>
      </c>
      <c r="L22" s="587">
        <f t="shared" si="9"/>
        <v>37</v>
      </c>
      <c r="M22" s="587">
        <f t="shared" si="10"/>
        <v>40</v>
      </c>
      <c r="N22" s="587">
        <f t="shared" si="11"/>
        <v>55</v>
      </c>
      <c r="O22" s="587">
        <f t="shared" si="12"/>
        <v>51</v>
      </c>
      <c r="P22" s="587">
        <f t="shared" si="13"/>
        <v>0</v>
      </c>
      <c r="Q22" s="587">
        <f t="shared" si="14"/>
        <v>0</v>
      </c>
      <c r="R22" s="587">
        <f t="shared" si="15"/>
        <v>0</v>
      </c>
      <c r="S22" s="587">
        <f t="shared" si="16"/>
        <v>0</v>
      </c>
      <c r="T22" s="97">
        <f t="shared" si="20"/>
        <v>469</v>
      </c>
    </row>
    <row r="23" spans="1:20" ht="20.05" customHeight="1" x14ac:dyDescent="0.25">
      <c r="A23" s="594">
        <v>151</v>
      </c>
      <c r="B23" s="598">
        <v>1306</v>
      </c>
      <c r="C23" s="84" t="str">
        <f t="shared" si="19"/>
        <v xml:space="preserve"> Montcalm School</v>
      </c>
      <c r="D23" s="600" t="str">
        <f t="shared" si="1"/>
        <v>Winnipeg</v>
      </c>
      <c r="E23" s="587">
        <f t="shared" si="2"/>
        <v>0</v>
      </c>
      <c r="F23" s="587">
        <f t="shared" si="3"/>
        <v>0</v>
      </c>
      <c r="G23" s="587">
        <f t="shared" si="4"/>
        <v>0</v>
      </c>
      <c r="H23" s="587">
        <f t="shared" si="5"/>
        <v>0</v>
      </c>
      <c r="I23" s="587">
        <f t="shared" si="6"/>
        <v>0</v>
      </c>
      <c r="J23" s="587">
        <f t="shared" si="7"/>
        <v>0</v>
      </c>
      <c r="K23" s="587">
        <f t="shared" si="8"/>
        <v>0</v>
      </c>
      <c r="L23" s="587">
        <f t="shared" si="9"/>
        <v>0</v>
      </c>
      <c r="M23" s="587">
        <f t="shared" si="10"/>
        <v>0</v>
      </c>
      <c r="N23" s="587">
        <f t="shared" si="11"/>
        <v>0</v>
      </c>
      <c r="O23" s="587">
        <f t="shared" si="12"/>
        <v>0</v>
      </c>
      <c r="P23" s="587">
        <f t="shared" si="13"/>
        <v>1</v>
      </c>
      <c r="Q23" s="587">
        <f t="shared" si="14"/>
        <v>0</v>
      </c>
      <c r="R23" s="587">
        <f t="shared" si="15"/>
        <v>1</v>
      </c>
      <c r="S23" s="587">
        <f t="shared" si="16"/>
        <v>0</v>
      </c>
      <c r="T23" s="97">
        <f t="shared" si="20"/>
        <v>2</v>
      </c>
    </row>
    <row r="24" spans="1:20" ht="20.05" customHeight="1" x14ac:dyDescent="0.25">
      <c r="A24" s="594">
        <v>151</v>
      </c>
      <c r="B24" s="598">
        <v>1745</v>
      </c>
      <c r="C24" s="84" t="str">
        <f t="shared" si="19"/>
        <v xml:space="preserve"> Montrose School</v>
      </c>
      <c r="D24" s="600" t="str">
        <f t="shared" si="1"/>
        <v>Winnipeg</v>
      </c>
      <c r="E24" s="587">
        <f t="shared" si="2"/>
        <v>0</v>
      </c>
      <c r="F24" s="587">
        <f t="shared" si="3"/>
        <v>16</v>
      </c>
      <c r="G24" s="587">
        <f t="shared" si="4"/>
        <v>16</v>
      </c>
      <c r="H24" s="587">
        <f t="shared" si="5"/>
        <v>32</v>
      </c>
      <c r="I24" s="587">
        <f t="shared" si="6"/>
        <v>28</v>
      </c>
      <c r="J24" s="587">
        <f t="shared" si="7"/>
        <v>31</v>
      </c>
      <c r="K24" s="587">
        <f t="shared" si="8"/>
        <v>34</v>
      </c>
      <c r="L24" s="587">
        <f t="shared" si="9"/>
        <v>38</v>
      </c>
      <c r="M24" s="587">
        <f t="shared" si="10"/>
        <v>36</v>
      </c>
      <c r="N24" s="587">
        <f t="shared" si="11"/>
        <v>0</v>
      </c>
      <c r="O24" s="587">
        <f t="shared" si="12"/>
        <v>0</v>
      </c>
      <c r="P24" s="587">
        <f t="shared" si="13"/>
        <v>0</v>
      </c>
      <c r="Q24" s="587">
        <f t="shared" si="14"/>
        <v>0</v>
      </c>
      <c r="R24" s="587">
        <f t="shared" si="15"/>
        <v>0</v>
      </c>
      <c r="S24" s="587">
        <f t="shared" si="16"/>
        <v>0</v>
      </c>
      <c r="T24" s="97">
        <f t="shared" si="20"/>
        <v>231</v>
      </c>
    </row>
    <row r="25" spans="1:20" ht="20.05" customHeight="1" x14ac:dyDescent="0.25">
      <c r="A25" s="594">
        <v>151</v>
      </c>
      <c r="B25" s="598">
        <v>1866</v>
      </c>
      <c r="C25" s="84" t="str">
        <f t="shared" si="19"/>
        <v xml:space="preserve"> Mulvey School</v>
      </c>
      <c r="D25" s="600" t="str">
        <f t="shared" si="1"/>
        <v>Winnipeg</v>
      </c>
      <c r="E25" s="587">
        <f t="shared" si="2"/>
        <v>0</v>
      </c>
      <c r="F25" s="587">
        <f t="shared" si="3"/>
        <v>25</v>
      </c>
      <c r="G25" s="587">
        <f t="shared" si="4"/>
        <v>49</v>
      </c>
      <c r="H25" s="587">
        <f t="shared" si="5"/>
        <v>40</v>
      </c>
      <c r="I25" s="587">
        <f t="shared" si="6"/>
        <v>43</v>
      </c>
      <c r="J25" s="587">
        <f t="shared" si="7"/>
        <v>54</v>
      </c>
      <c r="K25" s="587">
        <f t="shared" si="8"/>
        <v>39</v>
      </c>
      <c r="L25" s="587">
        <f t="shared" si="9"/>
        <v>61</v>
      </c>
      <c r="M25" s="587">
        <f t="shared" si="10"/>
        <v>37</v>
      </c>
      <c r="N25" s="587">
        <f t="shared" si="11"/>
        <v>0</v>
      </c>
      <c r="O25" s="587">
        <f t="shared" si="12"/>
        <v>0</v>
      </c>
      <c r="P25" s="587">
        <f t="shared" si="13"/>
        <v>0</v>
      </c>
      <c r="Q25" s="587">
        <f t="shared" si="14"/>
        <v>0</v>
      </c>
      <c r="R25" s="587">
        <f t="shared" si="15"/>
        <v>0</v>
      </c>
      <c r="S25" s="587">
        <f t="shared" si="16"/>
        <v>0</v>
      </c>
      <c r="T25" s="97">
        <f t="shared" si="20"/>
        <v>348</v>
      </c>
    </row>
    <row r="26" spans="1:20" ht="20.05" customHeight="1" x14ac:dyDescent="0.25">
      <c r="A26" s="594">
        <v>151</v>
      </c>
      <c r="B26" s="598">
        <v>2079</v>
      </c>
      <c r="C26" s="84" t="str">
        <f t="shared" si="19"/>
        <v xml:space="preserve"> Niji Mahkwa School</v>
      </c>
      <c r="D26" s="600" t="str">
        <f t="shared" si="1"/>
        <v>Winnipeg</v>
      </c>
      <c r="E26" s="587">
        <f t="shared" si="2"/>
        <v>0</v>
      </c>
      <c r="F26" s="587">
        <f t="shared" si="3"/>
        <v>11</v>
      </c>
      <c r="G26" s="587">
        <f t="shared" si="4"/>
        <v>24</v>
      </c>
      <c r="H26" s="587">
        <f t="shared" si="5"/>
        <v>26</v>
      </c>
      <c r="I26" s="587">
        <f t="shared" si="6"/>
        <v>33</v>
      </c>
      <c r="J26" s="587">
        <f t="shared" si="7"/>
        <v>30</v>
      </c>
      <c r="K26" s="587">
        <f t="shared" si="8"/>
        <v>32</v>
      </c>
      <c r="L26" s="587">
        <f t="shared" si="9"/>
        <v>26</v>
      </c>
      <c r="M26" s="587">
        <f t="shared" si="10"/>
        <v>27</v>
      </c>
      <c r="N26" s="587">
        <f t="shared" si="11"/>
        <v>33</v>
      </c>
      <c r="O26" s="587">
        <f t="shared" si="12"/>
        <v>29</v>
      </c>
      <c r="P26" s="587">
        <f t="shared" si="13"/>
        <v>4</v>
      </c>
      <c r="Q26" s="587">
        <f t="shared" si="14"/>
        <v>10</v>
      </c>
      <c r="R26" s="587">
        <f t="shared" si="15"/>
        <v>9</v>
      </c>
      <c r="S26" s="587">
        <f t="shared" si="16"/>
        <v>26</v>
      </c>
      <c r="T26" s="97">
        <f t="shared" si="20"/>
        <v>320</v>
      </c>
    </row>
    <row r="27" spans="1:20" ht="20.05" customHeight="1" x14ac:dyDescent="0.25">
      <c r="A27" s="594">
        <v>151</v>
      </c>
      <c r="B27" s="598">
        <v>1685</v>
      </c>
      <c r="C27" s="84" t="str">
        <f t="shared" si="19"/>
        <v xml:space="preserve"> Norquay School</v>
      </c>
      <c r="D27" s="600" t="str">
        <f t="shared" si="1"/>
        <v>Winnipeg</v>
      </c>
      <c r="E27" s="587">
        <f t="shared" si="2"/>
        <v>0</v>
      </c>
      <c r="F27" s="587">
        <f t="shared" si="3"/>
        <v>14</v>
      </c>
      <c r="G27" s="587">
        <f t="shared" si="4"/>
        <v>27</v>
      </c>
      <c r="H27" s="587">
        <f t="shared" si="5"/>
        <v>28</v>
      </c>
      <c r="I27" s="587">
        <f t="shared" si="6"/>
        <v>24</v>
      </c>
      <c r="J27" s="587">
        <f t="shared" si="7"/>
        <v>36</v>
      </c>
      <c r="K27" s="587">
        <f t="shared" si="8"/>
        <v>30</v>
      </c>
      <c r="L27" s="587">
        <f t="shared" si="9"/>
        <v>22</v>
      </c>
      <c r="M27" s="587">
        <f t="shared" si="10"/>
        <v>29</v>
      </c>
      <c r="N27" s="587">
        <f t="shared" si="11"/>
        <v>27</v>
      </c>
      <c r="O27" s="587">
        <f t="shared" si="12"/>
        <v>18</v>
      </c>
      <c r="P27" s="587">
        <f t="shared" si="13"/>
        <v>0</v>
      </c>
      <c r="Q27" s="587">
        <f t="shared" si="14"/>
        <v>0</v>
      </c>
      <c r="R27" s="587">
        <f t="shared" si="15"/>
        <v>0</v>
      </c>
      <c r="S27" s="587">
        <f t="shared" si="16"/>
        <v>0</v>
      </c>
      <c r="T27" s="97">
        <f t="shared" si="20"/>
        <v>255</v>
      </c>
    </row>
    <row r="28" spans="1:20" ht="20.05" customHeight="1" x14ac:dyDescent="0.25">
      <c r="A28" s="594">
        <v>151</v>
      </c>
      <c r="B28" s="314">
        <v>1025</v>
      </c>
      <c r="C28" s="84" t="str">
        <f t="shared" si="19"/>
        <v xml:space="preserve"> Pinkham School</v>
      </c>
      <c r="D28" s="600" t="str">
        <f t="shared" si="1"/>
        <v>Winnipeg</v>
      </c>
      <c r="E28" s="587">
        <f t="shared" si="2"/>
        <v>0</v>
      </c>
      <c r="F28" s="587">
        <f t="shared" si="3"/>
        <v>11</v>
      </c>
      <c r="G28" s="587">
        <f t="shared" si="4"/>
        <v>20</v>
      </c>
      <c r="H28" s="587">
        <f t="shared" si="5"/>
        <v>23</v>
      </c>
      <c r="I28" s="587">
        <f t="shared" si="6"/>
        <v>17</v>
      </c>
      <c r="J28" s="587">
        <f t="shared" si="7"/>
        <v>15</v>
      </c>
      <c r="K28" s="587">
        <f t="shared" si="8"/>
        <v>16</v>
      </c>
      <c r="L28" s="587">
        <f t="shared" si="9"/>
        <v>23</v>
      </c>
      <c r="M28" s="587">
        <f t="shared" si="10"/>
        <v>17</v>
      </c>
      <c r="N28" s="587">
        <f t="shared" si="11"/>
        <v>0</v>
      </c>
      <c r="O28" s="587">
        <f t="shared" si="12"/>
        <v>0</v>
      </c>
      <c r="P28" s="587">
        <f t="shared" si="13"/>
        <v>0</v>
      </c>
      <c r="Q28" s="587">
        <f t="shared" si="14"/>
        <v>0</v>
      </c>
      <c r="R28" s="587">
        <f t="shared" si="15"/>
        <v>0</v>
      </c>
      <c r="S28" s="587">
        <f t="shared" si="16"/>
        <v>0</v>
      </c>
      <c r="T28" s="97">
        <f t="shared" si="20"/>
        <v>142</v>
      </c>
    </row>
    <row r="29" spans="1:20" ht="20.05" customHeight="1" x14ac:dyDescent="0.25">
      <c r="A29" s="594">
        <v>151</v>
      </c>
      <c r="B29" s="598">
        <v>2077</v>
      </c>
      <c r="C29" s="84" t="str">
        <f t="shared" si="19"/>
        <v xml:space="preserve"> Prairie Rose Elementary School</v>
      </c>
      <c r="D29" s="600" t="str">
        <f t="shared" si="1"/>
        <v>Winnipeg</v>
      </c>
      <c r="E29" s="587">
        <f t="shared" si="2"/>
        <v>0</v>
      </c>
      <c r="F29" s="587">
        <f t="shared" si="3"/>
        <v>18</v>
      </c>
      <c r="G29" s="587">
        <f t="shared" si="4"/>
        <v>12</v>
      </c>
      <c r="H29" s="587">
        <f t="shared" si="5"/>
        <v>16</v>
      </c>
      <c r="I29" s="587">
        <f t="shared" si="6"/>
        <v>19</v>
      </c>
      <c r="J29" s="587">
        <f t="shared" si="7"/>
        <v>13</v>
      </c>
      <c r="K29" s="587">
        <f t="shared" si="8"/>
        <v>12</v>
      </c>
      <c r="L29" s="587">
        <f t="shared" si="9"/>
        <v>19</v>
      </c>
      <c r="M29" s="587">
        <f t="shared" si="10"/>
        <v>18</v>
      </c>
      <c r="N29" s="587">
        <f t="shared" si="11"/>
        <v>0</v>
      </c>
      <c r="O29" s="587">
        <f t="shared" si="12"/>
        <v>0</v>
      </c>
      <c r="P29" s="587">
        <f t="shared" si="13"/>
        <v>0</v>
      </c>
      <c r="Q29" s="587">
        <f t="shared" si="14"/>
        <v>0</v>
      </c>
      <c r="R29" s="587">
        <f t="shared" si="15"/>
        <v>0</v>
      </c>
      <c r="S29" s="587">
        <f t="shared" si="16"/>
        <v>0</v>
      </c>
      <c r="T29" s="97">
        <f t="shared" si="20"/>
        <v>127</v>
      </c>
    </row>
    <row r="30" spans="1:20" ht="20.05" customHeight="1" x14ac:dyDescent="0.25">
      <c r="A30" s="594">
        <v>151</v>
      </c>
      <c r="B30" s="598">
        <v>1293</v>
      </c>
      <c r="C30" s="84" t="str">
        <f t="shared" si="19"/>
        <v xml:space="preserve"> Principal Sparling School</v>
      </c>
      <c r="D30" s="600" t="str">
        <f t="shared" si="1"/>
        <v>Winnipeg</v>
      </c>
      <c r="E30" s="587">
        <f t="shared" si="2"/>
        <v>0</v>
      </c>
      <c r="F30" s="587">
        <f t="shared" si="3"/>
        <v>16</v>
      </c>
      <c r="G30" s="587">
        <f t="shared" si="4"/>
        <v>20</v>
      </c>
      <c r="H30" s="587">
        <f t="shared" si="5"/>
        <v>32</v>
      </c>
      <c r="I30" s="587">
        <f t="shared" si="6"/>
        <v>20</v>
      </c>
      <c r="J30" s="587">
        <f t="shared" si="7"/>
        <v>22</v>
      </c>
      <c r="K30" s="587">
        <f t="shared" si="8"/>
        <v>27</v>
      </c>
      <c r="L30" s="587">
        <f t="shared" si="9"/>
        <v>24</v>
      </c>
      <c r="M30" s="587">
        <f t="shared" si="10"/>
        <v>10</v>
      </c>
      <c r="N30" s="587">
        <f t="shared" si="11"/>
        <v>0</v>
      </c>
      <c r="O30" s="587">
        <f t="shared" si="12"/>
        <v>0</v>
      </c>
      <c r="P30" s="587">
        <f t="shared" si="13"/>
        <v>0</v>
      </c>
      <c r="Q30" s="587">
        <f t="shared" si="14"/>
        <v>0</v>
      </c>
      <c r="R30" s="587">
        <f t="shared" si="15"/>
        <v>0</v>
      </c>
      <c r="S30" s="587">
        <f t="shared" si="16"/>
        <v>0</v>
      </c>
      <c r="T30" s="97">
        <f t="shared" si="20"/>
        <v>171</v>
      </c>
    </row>
    <row r="31" spans="1:20" ht="20.05" customHeight="1" x14ac:dyDescent="0.25">
      <c r="A31" s="594">
        <v>151</v>
      </c>
      <c r="B31" s="598">
        <v>1675</v>
      </c>
      <c r="C31" s="84" t="str">
        <f t="shared" si="19"/>
        <v xml:space="preserve"> Queenston School</v>
      </c>
      <c r="D31" s="600" t="str">
        <f t="shared" si="1"/>
        <v>Winnipeg</v>
      </c>
      <c r="E31" s="587">
        <f t="shared" si="2"/>
        <v>0</v>
      </c>
      <c r="F31" s="587">
        <f t="shared" si="3"/>
        <v>8</v>
      </c>
      <c r="G31" s="587">
        <f t="shared" si="4"/>
        <v>19</v>
      </c>
      <c r="H31" s="587">
        <f t="shared" si="5"/>
        <v>18</v>
      </c>
      <c r="I31" s="587">
        <f t="shared" si="6"/>
        <v>19</v>
      </c>
      <c r="J31" s="587">
        <f t="shared" si="7"/>
        <v>23</v>
      </c>
      <c r="K31" s="587">
        <f t="shared" si="8"/>
        <v>27</v>
      </c>
      <c r="L31" s="587">
        <f t="shared" si="9"/>
        <v>17</v>
      </c>
      <c r="M31" s="587">
        <f t="shared" si="10"/>
        <v>22</v>
      </c>
      <c r="N31" s="587">
        <f t="shared" si="11"/>
        <v>0</v>
      </c>
      <c r="O31" s="587">
        <f t="shared" si="12"/>
        <v>0</v>
      </c>
      <c r="P31" s="587">
        <f t="shared" si="13"/>
        <v>0</v>
      </c>
      <c r="Q31" s="587">
        <f t="shared" si="14"/>
        <v>0</v>
      </c>
      <c r="R31" s="587">
        <f t="shared" si="15"/>
        <v>0</v>
      </c>
      <c r="S31" s="587">
        <f t="shared" si="16"/>
        <v>0</v>
      </c>
      <c r="T31" s="97">
        <f t="shared" si="20"/>
        <v>153</v>
      </c>
    </row>
    <row r="32" spans="1:20" ht="20.05" customHeight="1" x14ac:dyDescent="0.25">
      <c r="A32" s="594">
        <v>151</v>
      </c>
      <c r="B32" s="598">
        <v>1547</v>
      </c>
      <c r="C32" s="84" t="str">
        <f t="shared" si="19"/>
        <v xml:space="preserve"> R.B. Russell Vocational School</v>
      </c>
      <c r="D32" s="600" t="str">
        <f t="shared" si="1"/>
        <v>Winnipeg</v>
      </c>
      <c r="E32" s="587">
        <f t="shared" si="2"/>
        <v>0</v>
      </c>
      <c r="F32" s="587">
        <f t="shared" si="3"/>
        <v>0</v>
      </c>
      <c r="G32" s="587">
        <f t="shared" si="4"/>
        <v>0</v>
      </c>
      <c r="H32" s="587">
        <f t="shared" si="5"/>
        <v>0</v>
      </c>
      <c r="I32" s="587">
        <f t="shared" si="6"/>
        <v>0</v>
      </c>
      <c r="J32" s="587">
        <f t="shared" si="7"/>
        <v>0</v>
      </c>
      <c r="K32" s="587">
        <f t="shared" si="8"/>
        <v>0</v>
      </c>
      <c r="L32" s="587">
        <f t="shared" si="9"/>
        <v>0</v>
      </c>
      <c r="M32" s="587">
        <f t="shared" si="10"/>
        <v>0</v>
      </c>
      <c r="N32" s="587">
        <f t="shared" si="11"/>
        <v>0</v>
      </c>
      <c r="O32" s="587">
        <f t="shared" si="12"/>
        <v>0</v>
      </c>
      <c r="P32" s="587">
        <f t="shared" si="13"/>
        <v>38</v>
      </c>
      <c r="Q32" s="587">
        <f t="shared" si="14"/>
        <v>62</v>
      </c>
      <c r="R32" s="587">
        <f t="shared" si="15"/>
        <v>75</v>
      </c>
      <c r="S32" s="587">
        <f t="shared" si="16"/>
        <v>142</v>
      </c>
      <c r="T32" s="97">
        <f t="shared" si="20"/>
        <v>317</v>
      </c>
    </row>
    <row r="33" spans="1:20" ht="20.05" customHeight="1" x14ac:dyDescent="0.25">
      <c r="A33" s="594">
        <v>151</v>
      </c>
      <c r="B33" s="598">
        <v>1363</v>
      </c>
      <c r="C33" s="84" t="str">
        <f t="shared" si="19"/>
        <v xml:space="preserve"> Ralph Brown School</v>
      </c>
      <c r="D33" s="600" t="str">
        <f t="shared" si="1"/>
        <v>Winnipeg</v>
      </c>
      <c r="E33" s="587">
        <f t="shared" si="2"/>
        <v>0</v>
      </c>
      <c r="F33" s="587">
        <f t="shared" si="3"/>
        <v>12</v>
      </c>
      <c r="G33" s="587">
        <f t="shared" si="4"/>
        <v>35</v>
      </c>
      <c r="H33" s="587">
        <f t="shared" si="5"/>
        <v>39</v>
      </c>
      <c r="I33" s="587">
        <f t="shared" si="6"/>
        <v>39</v>
      </c>
      <c r="J33" s="587">
        <f t="shared" si="7"/>
        <v>40</v>
      </c>
      <c r="K33" s="587">
        <f t="shared" si="8"/>
        <v>29</v>
      </c>
      <c r="L33" s="587">
        <f t="shared" si="9"/>
        <v>42</v>
      </c>
      <c r="M33" s="587">
        <f t="shared" si="10"/>
        <v>38</v>
      </c>
      <c r="N33" s="587">
        <f t="shared" si="11"/>
        <v>11</v>
      </c>
      <c r="O33" s="587">
        <f t="shared" si="12"/>
        <v>20</v>
      </c>
      <c r="P33" s="587">
        <f t="shared" si="13"/>
        <v>0</v>
      </c>
      <c r="Q33" s="587">
        <f t="shared" si="14"/>
        <v>0</v>
      </c>
      <c r="R33" s="587">
        <f t="shared" si="15"/>
        <v>0</v>
      </c>
      <c r="S33" s="587">
        <f t="shared" si="16"/>
        <v>0</v>
      </c>
      <c r="T33" s="97">
        <f t="shared" si="20"/>
        <v>305</v>
      </c>
    </row>
    <row r="34" spans="1:20" ht="20.05" customHeight="1" x14ac:dyDescent="0.25">
      <c r="A34" s="594">
        <v>151</v>
      </c>
      <c r="B34" s="598">
        <v>1459</v>
      </c>
      <c r="C34" s="84" t="str">
        <f t="shared" si="19"/>
        <v xml:space="preserve"> River Elm School</v>
      </c>
      <c r="D34" s="600" t="str">
        <f t="shared" si="1"/>
        <v>Winnipeg</v>
      </c>
      <c r="E34" s="587">
        <f t="shared" si="2"/>
        <v>0</v>
      </c>
      <c r="F34" s="587">
        <f t="shared" si="3"/>
        <v>11</v>
      </c>
      <c r="G34" s="587">
        <f t="shared" si="4"/>
        <v>28</v>
      </c>
      <c r="H34" s="587">
        <f t="shared" si="5"/>
        <v>27</v>
      </c>
      <c r="I34" s="587">
        <f t="shared" si="6"/>
        <v>31</v>
      </c>
      <c r="J34" s="587">
        <f t="shared" si="7"/>
        <v>41</v>
      </c>
      <c r="K34" s="587">
        <f t="shared" si="8"/>
        <v>26</v>
      </c>
      <c r="L34" s="587">
        <f t="shared" si="9"/>
        <v>35</v>
      </c>
      <c r="M34" s="587">
        <f t="shared" si="10"/>
        <v>24</v>
      </c>
      <c r="N34" s="587">
        <f t="shared" si="11"/>
        <v>0</v>
      </c>
      <c r="O34" s="587">
        <f t="shared" si="12"/>
        <v>0</v>
      </c>
      <c r="P34" s="587">
        <f t="shared" si="13"/>
        <v>0</v>
      </c>
      <c r="Q34" s="587">
        <f t="shared" si="14"/>
        <v>0</v>
      </c>
      <c r="R34" s="587">
        <f t="shared" si="15"/>
        <v>0</v>
      </c>
      <c r="S34" s="587">
        <f t="shared" si="16"/>
        <v>0</v>
      </c>
      <c r="T34" s="97">
        <f t="shared" si="20"/>
        <v>223</v>
      </c>
    </row>
    <row r="35" spans="1:20" ht="20.05" customHeight="1" x14ac:dyDescent="0.25">
      <c r="A35" s="594">
        <v>151</v>
      </c>
      <c r="B35" s="598">
        <v>1297</v>
      </c>
      <c r="C35" s="84" t="str">
        <f t="shared" si="19"/>
        <v xml:space="preserve"> River Heights School</v>
      </c>
      <c r="D35" s="600" t="str">
        <f t="shared" si="1"/>
        <v>Winnipeg</v>
      </c>
      <c r="E35" s="587">
        <f t="shared" si="2"/>
        <v>0</v>
      </c>
      <c r="F35" s="587">
        <f t="shared" si="3"/>
        <v>0</v>
      </c>
      <c r="G35" s="587">
        <f t="shared" si="4"/>
        <v>0</v>
      </c>
      <c r="H35" s="587">
        <f t="shared" si="5"/>
        <v>0</v>
      </c>
      <c r="I35" s="587">
        <f t="shared" si="6"/>
        <v>0</v>
      </c>
      <c r="J35" s="587">
        <f t="shared" si="7"/>
        <v>0</v>
      </c>
      <c r="K35" s="587">
        <f t="shared" si="8"/>
        <v>0</v>
      </c>
      <c r="L35" s="587">
        <f t="shared" si="9"/>
        <v>0</v>
      </c>
      <c r="M35" s="587">
        <f t="shared" si="10"/>
        <v>0</v>
      </c>
      <c r="N35" s="587">
        <f t="shared" si="11"/>
        <v>225</v>
      </c>
      <c r="O35" s="587">
        <f t="shared" si="12"/>
        <v>248</v>
      </c>
      <c r="P35" s="587">
        <f t="shared" si="13"/>
        <v>0</v>
      </c>
      <c r="Q35" s="587">
        <f t="shared" si="14"/>
        <v>0</v>
      </c>
      <c r="R35" s="587">
        <f t="shared" si="15"/>
        <v>0</v>
      </c>
      <c r="S35" s="587">
        <f t="shared" si="16"/>
        <v>0</v>
      </c>
      <c r="T35" s="97">
        <f t="shared" si="20"/>
        <v>473</v>
      </c>
    </row>
    <row r="36" spans="1:20" ht="20.05" customHeight="1" x14ac:dyDescent="0.25">
      <c r="A36" s="594">
        <v>151</v>
      </c>
      <c r="B36" s="598">
        <v>1846</v>
      </c>
      <c r="C36" s="84" t="str">
        <f t="shared" ref="C36:C39" si="22">VLOOKUP(B36,Schools,2)</f>
        <v xml:space="preserve"> Riverview School</v>
      </c>
      <c r="D36" s="600" t="str">
        <f t="shared" si="1"/>
        <v>Winnipeg</v>
      </c>
      <c r="E36" s="587">
        <f t="shared" ref="E36:E39" si="23">IF($B36="","",VLOOKUP($B36,Schools,22))</f>
        <v>0</v>
      </c>
      <c r="F36" s="587">
        <f t="shared" ref="F36:F39" si="24">IF($B36="","",VLOOKUP($B36,Schools,5))</f>
        <v>20</v>
      </c>
      <c r="G36" s="587">
        <f t="shared" ref="G36:G39" si="25">IF($B36="","",VLOOKUP($B36,Schools,6))</f>
        <v>48</v>
      </c>
      <c r="H36" s="587">
        <f t="shared" ref="H36:H39" si="26">IF($B36="","",VLOOKUP($B36,Schools,7))</f>
        <v>49</v>
      </c>
      <c r="I36" s="587">
        <f t="shared" ref="I36:I39" si="27">IF($B36="","",VLOOKUP($B36,Schools,8))</f>
        <v>61</v>
      </c>
      <c r="J36" s="587">
        <f t="shared" ref="J36:J39" si="28">IF($B36="","",VLOOKUP($B36,Schools,9))</f>
        <v>39</v>
      </c>
      <c r="K36" s="587">
        <f t="shared" ref="K36:K39" si="29">IF($B36="","",VLOOKUP($B36,Schools,10))</f>
        <v>50</v>
      </c>
      <c r="L36" s="587">
        <f t="shared" ref="L36:L39" si="30">IF($B36="","",VLOOKUP($B36,Schools,11))</f>
        <v>51</v>
      </c>
      <c r="M36" s="587">
        <f t="shared" ref="M36:M39" si="31">IF($B36="","",VLOOKUP($B36,Schools,12))</f>
        <v>37</v>
      </c>
      <c r="N36" s="587">
        <f t="shared" ref="N36:N39" si="32">IF($B36="","",VLOOKUP($B36,Schools,13))</f>
        <v>0</v>
      </c>
      <c r="O36" s="587">
        <f t="shared" ref="O36:O39" si="33">IF($B36="","",VLOOKUP($B36,Schools,14))</f>
        <v>0</v>
      </c>
      <c r="P36" s="587">
        <f t="shared" ref="P36:P39" si="34">IF($B36="","",VLOOKUP($B36,Schools,15))</f>
        <v>0</v>
      </c>
      <c r="Q36" s="587">
        <f t="shared" ref="Q36:Q39" si="35">IF($B36="","",VLOOKUP($B36,Schools,16))</f>
        <v>0</v>
      </c>
      <c r="R36" s="587">
        <f t="shared" ref="R36:R39" si="36">IF($B36="","",VLOOKUP($B36,Schools,17))</f>
        <v>0</v>
      </c>
      <c r="S36" s="587">
        <f t="shared" ref="S36:S39" si="37">IF($B36="","",VLOOKUP($B36,Schools,18))</f>
        <v>0</v>
      </c>
      <c r="T36" s="97">
        <f>SUM(E36:S36)</f>
        <v>355</v>
      </c>
    </row>
    <row r="37" spans="1:20" ht="20.05" customHeight="1" x14ac:dyDescent="0.25">
      <c r="A37" s="594">
        <v>151</v>
      </c>
      <c r="B37" s="598">
        <v>1921</v>
      </c>
      <c r="C37" s="84" t="str">
        <f t="shared" si="22"/>
        <v xml:space="preserve"> Robert H. Smith School</v>
      </c>
      <c r="D37" s="600" t="str">
        <f t="shared" si="1"/>
        <v>Winnipeg</v>
      </c>
      <c r="E37" s="587">
        <f t="shared" si="23"/>
        <v>0</v>
      </c>
      <c r="F37" s="587">
        <f t="shared" si="24"/>
        <v>18</v>
      </c>
      <c r="G37" s="587">
        <f t="shared" si="25"/>
        <v>39</v>
      </c>
      <c r="H37" s="587">
        <f t="shared" si="26"/>
        <v>34</v>
      </c>
      <c r="I37" s="587">
        <f t="shared" si="27"/>
        <v>49</v>
      </c>
      <c r="J37" s="587">
        <f t="shared" si="28"/>
        <v>45</v>
      </c>
      <c r="K37" s="587">
        <f t="shared" si="29"/>
        <v>37</v>
      </c>
      <c r="L37" s="587">
        <f t="shared" si="30"/>
        <v>47</v>
      </c>
      <c r="M37" s="587">
        <f t="shared" si="31"/>
        <v>50</v>
      </c>
      <c r="N37" s="587">
        <f t="shared" si="32"/>
        <v>0</v>
      </c>
      <c r="O37" s="587">
        <f t="shared" si="33"/>
        <v>0</v>
      </c>
      <c r="P37" s="587">
        <f t="shared" si="34"/>
        <v>0</v>
      </c>
      <c r="Q37" s="587">
        <f t="shared" si="35"/>
        <v>0</v>
      </c>
      <c r="R37" s="587">
        <f t="shared" si="36"/>
        <v>0</v>
      </c>
      <c r="S37" s="587">
        <f t="shared" si="37"/>
        <v>0</v>
      </c>
      <c r="T37" s="97">
        <f>SUM(E37:S37)</f>
        <v>319</v>
      </c>
    </row>
    <row r="38" spans="1:20" ht="20.05" customHeight="1" x14ac:dyDescent="0.25">
      <c r="A38" s="594">
        <v>151</v>
      </c>
      <c r="B38" s="598">
        <v>1720</v>
      </c>
      <c r="C38" s="84" t="str">
        <f t="shared" si="22"/>
        <v xml:space="preserve"> Robertson School</v>
      </c>
      <c r="D38" s="600" t="str">
        <f t="shared" si="1"/>
        <v>Winnipeg</v>
      </c>
      <c r="E38" s="587">
        <f t="shared" si="23"/>
        <v>0</v>
      </c>
      <c r="F38" s="587">
        <f t="shared" si="24"/>
        <v>34</v>
      </c>
      <c r="G38" s="587">
        <f t="shared" si="25"/>
        <v>39</v>
      </c>
      <c r="H38" s="587">
        <f t="shared" si="26"/>
        <v>47</v>
      </c>
      <c r="I38" s="587">
        <f t="shared" si="27"/>
        <v>49</v>
      </c>
      <c r="J38" s="587">
        <f t="shared" si="28"/>
        <v>40</v>
      </c>
      <c r="K38" s="587">
        <f t="shared" si="29"/>
        <v>40</v>
      </c>
      <c r="L38" s="587">
        <f t="shared" si="30"/>
        <v>49</v>
      </c>
      <c r="M38" s="587">
        <f t="shared" si="31"/>
        <v>47</v>
      </c>
      <c r="N38" s="587">
        <f t="shared" si="32"/>
        <v>0</v>
      </c>
      <c r="O38" s="587">
        <f t="shared" si="33"/>
        <v>0</v>
      </c>
      <c r="P38" s="587">
        <f t="shared" si="34"/>
        <v>0</v>
      </c>
      <c r="Q38" s="587">
        <f t="shared" si="35"/>
        <v>0</v>
      </c>
      <c r="R38" s="587">
        <f t="shared" si="36"/>
        <v>0</v>
      </c>
      <c r="S38" s="587">
        <f t="shared" si="37"/>
        <v>0</v>
      </c>
      <c r="T38" s="97">
        <f>SUM(E38:S38)</f>
        <v>345</v>
      </c>
    </row>
    <row r="39" spans="1:20" ht="20.05" customHeight="1" x14ac:dyDescent="0.25">
      <c r="A39" s="623">
        <v>151</v>
      </c>
      <c r="B39" s="624">
        <v>1419</v>
      </c>
      <c r="C39" s="226" t="str">
        <f t="shared" si="22"/>
        <v xml:space="preserve"> Rockwood School</v>
      </c>
      <c r="D39" s="621" t="str">
        <f t="shared" si="1"/>
        <v>Winnipeg</v>
      </c>
      <c r="E39" s="622">
        <f t="shared" si="23"/>
        <v>0</v>
      </c>
      <c r="F39" s="622">
        <f t="shared" si="24"/>
        <v>11</v>
      </c>
      <c r="G39" s="622">
        <f t="shared" si="25"/>
        <v>9</v>
      </c>
      <c r="H39" s="622">
        <f t="shared" si="26"/>
        <v>17</v>
      </c>
      <c r="I39" s="622">
        <f t="shared" si="27"/>
        <v>14</v>
      </c>
      <c r="J39" s="622">
        <f t="shared" si="28"/>
        <v>16</v>
      </c>
      <c r="K39" s="622">
        <f t="shared" si="29"/>
        <v>19</v>
      </c>
      <c r="L39" s="622">
        <f t="shared" si="30"/>
        <v>16</v>
      </c>
      <c r="M39" s="622">
        <f t="shared" si="31"/>
        <v>20</v>
      </c>
      <c r="N39" s="622">
        <f t="shared" si="32"/>
        <v>0</v>
      </c>
      <c r="O39" s="622">
        <f t="shared" si="33"/>
        <v>0</v>
      </c>
      <c r="P39" s="622">
        <f t="shared" si="34"/>
        <v>0</v>
      </c>
      <c r="Q39" s="622">
        <f t="shared" si="35"/>
        <v>0</v>
      </c>
      <c r="R39" s="622">
        <f t="shared" si="36"/>
        <v>0</v>
      </c>
      <c r="S39" s="622">
        <f t="shared" si="37"/>
        <v>0</v>
      </c>
      <c r="T39" s="208">
        <f>SUM(E39:S39)</f>
        <v>122</v>
      </c>
    </row>
    <row r="40" spans="1:20" ht="20.05" customHeight="1" x14ac:dyDescent="0.25">
      <c r="A40" s="575"/>
      <c r="B40" s="576"/>
      <c r="C40" s="560"/>
      <c r="D40" s="560"/>
      <c r="E40" s="560"/>
      <c r="F40" s="560"/>
      <c r="G40" s="560"/>
      <c r="H40" s="560"/>
      <c r="I40" s="560"/>
      <c r="J40" s="560"/>
      <c r="K40" s="560"/>
      <c r="L40" s="560"/>
      <c r="M40" s="560"/>
      <c r="N40" s="560"/>
      <c r="O40" s="560"/>
      <c r="P40" s="560"/>
      <c r="Q40" s="560"/>
      <c r="R40" s="560"/>
      <c r="S40" s="560"/>
      <c r="T40" s="111"/>
    </row>
    <row r="41" spans="1:20" ht="20.05" customHeight="1" x14ac:dyDescent="0.25">
      <c r="A41" s="575"/>
      <c r="B41" s="578"/>
      <c r="C41" s="560"/>
      <c r="D41" s="560"/>
      <c r="E41" s="560"/>
      <c r="F41" s="560"/>
      <c r="G41" s="560"/>
      <c r="H41" s="560"/>
      <c r="I41" s="560"/>
      <c r="J41" s="560"/>
      <c r="K41" s="560"/>
      <c r="L41" s="560"/>
      <c r="M41" s="560"/>
      <c r="N41" s="560"/>
      <c r="O41" s="560"/>
      <c r="P41" s="560"/>
      <c r="Q41" s="560"/>
      <c r="R41" s="560"/>
      <c r="S41" s="560"/>
      <c r="T41" s="22"/>
    </row>
    <row r="42" spans="1:20" ht="20.05" customHeight="1" x14ac:dyDescent="0.25">
      <c r="A42" s="575"/>
      <c r="B42" s="578"/>
      <c r="C42" s="560"/>
      <c r="D42" s="560"/>
      <c r="E42" s="560"/>
      <c r="F42" s="560"/>
      <c r="G42" s="560"/>
      <c r="H42" s="560"/>
      <c r="I42" s="560"/>
      <c r="J42" s="560"/>
      <c r="K42" s="560"/>
      <c r="L42" s="560"/>
      <c r="M42" s="560"/>
      <c r="N42" s="560"/>
      <c r="O42" s="560"/>
      <c r="P42" s="560"/>
      <c r="Q42" s="560"/>
      <c r="R42" s="560"/>
      <c r="S42" s="560"/>
      <c r="T42" s="22"/>
    </row>
    <row r="43" spans="1:20" ht="20.05" customHeight="1" x14ac:dyDescent="0.25">
      <c r="A43" s="575"/>
      <c r="B43" s="578"/>
      <c r="C43" s="560"/>
      <c r="D43" s="560"/>
      <c r="E43" s="560"/>
      <c r="F43" s="560"/>
      <c r="G43" s="560"/>
      <c r="H43" s="560"/>
      <c r="I43" s="560"/>
      <c r="J43" s="560"/>
      <c r="K43" s="560"/>
      <c r="L43" s="560"/>
      <c r="M43" s="560"/>
      <c r="N43" s="560"/>
      <c r="O43" s="560"/>
      <c r="P43" s="560"/>
      <c r="Q43" s="560"/>
      <c r="R43" s="560"/>
      <c r="S43" s="560"/>
      <c r="T43" s="22"/>
    </row>
    <row r="44" spans="1:20" ht="20.05" customHeight="1" x14ac:dyDescent="0.25">
      <c r="A44" s="575"/>
      <c r="B44" s="578"/>
      <c r="C44" s="560"/>
      <c r="D44" s="560"/>
      <c r="E44" s="560"/>
      <c r="F44" s="560"/>
      <c r="G44" s="560"/>
      <c r="H44" s="560"/>
      <c r="I44" s="560"/>
      <c r="J44" s="560"/>
      <c r="K44" s="560"/>
      <c r="L44" s="560"/>
      <c r="M44" s="560"/>
      <c r="N44" s="560"/>
      <c r="O44" s="560"/>
      <c r="P44" s="560"/>
      <c r="Q44" s="560"/>
      <c r="R44" s="560"/>
      <c r="S44" s="560"/>
      <c r="T44" s="22"/>
    </row>
    <row r="45" spans="1:20" ht="20.05" customHeight="1" x14ac:dyDescent="0.25">
      <c r="A45" s="575"/>
      <c r="B45" s="578"/>
      <c r="C45" s="560"/>
      <c r="D45" s="560"/>
      <c r="E45" s="560"/>
      <c r="F45" s="560"/>
      <c r="G45" s="560"/>
      <c r="H45" s="560"/>
      <c r="I45" s="560"/>
      <c r="J45" s="560"/>
      <c r="K45" s="560"/>
      <c r="L45" s="560"/>
      <c r="M45" s="560"/>
      <c r="N45" s="560"/>
      <c r="O45" s="560"/>
      <c r="P45" s="560"/>
      <c r="Q45" s="560"/>
      <c r="R45" s="560"/>
      <c r="S45" s="560"/>
      <c r="T45" s="22"/>
    </row>
    <row r="46" spans="1:20" ht="20.05" customHeight="1" x14ac:dyDescent="0.25">
      <c r="A46" s="575"/>
      <c r="B46" s="578"/>
      <c r="C46" s="560"/>
      <c r="D46" s="560"/>
      <c r="E46" s="560"/>
      <c r="F46" s="560"/>
      <c r="G46" s="560"/>
      <c r="H46" s="560"/>
      <c r="I46" s="560"/>
      <c r="J46" s="560"/>
      <c r="K46" s="560"/>
      <c r="L46" s="560"/>
      <c r="M46" s="560"/>
      <c r="N46" s="560"/>
      <c r="O46" s="560"/>
      <c r="P46" s="560"/>
      <c r="Q46" s="560"/>
      <c r="R46" s="560"/>
      <c r="S46" s="560"/>
      <c r="T46" s="22"/>
    </row>
    <row r="47" spans="1:20" ht="20.05" customHeight="1" x14ac:dyDescent="0.25">
      <c r="A47" s="575"/>
      <c r="B47" s="578"/>
      <c r="C47" s="560"/>
      <c r="D47" s="560"/>
      <c r="E47" s="560"/>
      <c r="F47" s="560"/>
      <c r="G47" s="560"/>
      <c r="H47" s="560"/>
      <c r="I47" s="560"/>
      <c r="J47" s="560"/>
      <c r="K47" s="560"/>
      <c r="L47" s="560"/>
      <c r="M47" s="560"/>
      <c r="N47" s="560"/>
      <c r="O47" s="560"/>
      <c r="P47" s="560"/>
      <c r="Q47" s="560"/>
      <c r="R47" s="560"/>
      <c r="S47" s="560"/>
      <c r="T47" s="22"/>
    </row>
    <row r="48" spans="1:20" ht="20.05" customHeight="1" x14ac:dyDescent="0.25">
      <c r="A48" s="575"/>
      <c r="B48" s="578"/>
      <c r="C48" s="560"/>
      <c r="D48" s="560"/>
      <c r="E48" s="560"/>
      <c r="F48" s="560"/>
      <c r="G48" s="560"/>
      <c r="H48" s="560"/>
      <c r="I48" s="560"/>
      <c r="J48" s="560"/>
      <c r="K48" s="560"/>
      <c r="L48" s="560"/>
      <c r="M48" s="560"/>
      <c r="N48" s="560"/>
      <c r="O48" s="560"/>
      <c r="P48" s="560"/>
      <c r="Q48" s="560"/>
      <c r="R48" s="560"/>
      <c r="S48" s="560"/>
      <c r="T48" s="22"/>
    </row>
    <row r="49" spans="2:20" ht="20.05" customHeight="1" x14ac:dyDescent="0.25">
      <c r="B49" s="578"/>
      <c r="C49" s="560"/>
      <c r="D49" s="560"/>
      <c r="E49" s="560"/>
      <c r="F49" s="560"/>
      <c r="G49" s="560"/>
      <c r="H49" s="560"/>
      <c r="I49" s="560"/>
      <c r="J49" s="560"/>
      <c r="K49" s="560"/>
      <c r="L49" s="560"/>
      <c r="M49" s="560"/>
      <c r="N49" s="560"/>
      <c r="O49" s="560"/>
      <c r="P49" s="560"/>
      <c r="Q49" s="560"/>
      <c r="R49" s="560"/>
      <c r="S49" s="560"/>
      <c r="T49" s="22"/>
    </row>
    <row r="50" spans="2:20" ht="20.05" customHeight="1" x14ac:dyDescent="0.25">
      <c r="B50" s="578"/>
      <c r="C50" s="560"/>
      <c r="D50" s="560"/>
      <c r="E50" s="560"/>
      <c r="F50" s="560"/>
      <c r="G50" s="560"/>
      <c r="H50" s="560"/>
      <c r="I50" s="560"/>
      <c r="J50" s="560"/>
      <c r="K50" s="560"/>
      <c r="L50" s="560"/>
      <c r="M50" s="560"/>
      <c r="N50" s="560"/>
      <c r="O50" s="560"/>
      <c r="P50" s="560"/>
      <c r="Q50" s="560"/>
      <c r="R50" s="560"/>
      <c r="S50" s="560"/>
      <c r="T50" s="22"/>
    </row>
    <row r="51" spans="2:20" ht="20.05" customHeight="1" x14ac:dyDescent="0.25">
      <c r="B51" s="578"/>
      <c r="C51" s="560"/>
      <c r="D51" s="560"/>
      <c r="E51" s="560"/>
      <c r="F51" s="560"/>
      <c r="G51" s="560"/>
      <c r="H51" s="560"/>
      <c r="I51" s="560"/>
      <c r="J51" s="560"/>
      <c r="K51" s="560"/>
      <c r="L51" s="560"/>
      <c r="M51" s="560"/>
      <c r="N51" s="560"/>
      <c r="O51" s="560"/>
      <c r="P51" s="560"/>
      <c r="Q51" s="560"/>
      <c r="R51" s="560"/>
      <c r="S51" s="560"/>
      <c r="T51" s="22"/>
    </row>
    <row r="52" spans="2:20" ht="20.05" customHeight="1" x14ac:dyDescent="0.25">
      <c r="B52" s="578"/>
      <c r="C52" s="560"/>
      <c r="D52" s="560"/>
      <c r="E52" s="560"/>
      <c r="F52" s="560"/>
      <c r="G52" s="560"/>
      <c r="H52" s="560"/>
      <c r="I52" s="560"/>
      <c r="J52" s="560"/>
      <c r="K52" s="560"/>
      <c r="L52" s="560"/>
      <c r="M52" s="560"/>
      <c r="N52" s="560"/>
      <c r="O52" s="560"/>
      <c r="P52" s="560"/>
      <c r="Q52" s="560"/>
      <c r="R52" s="560"/>
      <c r="S52" s="560"/>
      <c r="T52" s="22"/>
    </row>
    <row r="53" spans="2:20" ht="20.05" customHeight="1" x14ac:dyDescent="0.25">
      <c r="B53" s="578"/>
      <c r="C53" s="560"/>
      <c r="D53" s="560"/>
      <c r="E53" s="560"/>
      <c r="F53" s="560"/>
      <c r="G53" s="560"/>
      <c r="H53" s="560"/>
      <c r="I53" s="560"/>
      <c r="J53" s="560"/>
      <c r="K53" s="560"/>
      <c r="L53" s="560"/>
      <c r="M53" s="560"/>
      <c r="N53" s="560"/>
      <c r="O53" s="560"/>
      <c r="P53" s="560"/>
      <c r="Q53" s="560"/>
      <c r="R53" s="560"/>
      <c r="S53" s="560"/>
      <c r="T53" s="22"/>
    </row>
    <row r="54" spans="2:20" ht="20.05" customHeight="1" x14ac:dyDescent="0.25">
      <c r="B54" s="578"/>
      <c r="C54" s="575"/>
      <c r="D54" s="575"/>
      <c r="E54" s="575"/>
      <c r="F54" s="575"/>
      <c r="G54" s="575"/>
      <c r="H54" s="575"/>
      <c r="I54" s="575"/>
      <c r="J54" s="575"/>
      <c r="K54" s="575"/>
      <c r="L54" s="575"/>
      <c r="M54" s="575"/>
      <c r="N54" s="575"/>
      <c r="O54" s="575"/>
      <c r="P54" s="575"/>
      <c r="Q54" s="575"/>
      <c r="R54" s="575"/>
      <c r="S54" s="575"/>
    </row>
    <row r="55" spans="2:20" ht="20.05" customHeight="1" x14ac:dyDescent="0.25">
      <c r="B55" s="578"/>
      <c r="C55" s="575"/>
      <c r="D55" s="575"/>
      <c r="E55" s="575"/>
      <c r="F55" s="575"/>
      <c r="G55" s="575"/>
      <c r="H55" s="575"/>
      <c r="I55" s="575"/>
      <c r="J55" s="575"/>
      <c r="K55" s="575"/>
      <c r="L55" s="575"/>
      <c r="M55" s="575"/>
      <c r="N55" s="575"/>
      <c r="O55" s="575"/>
      <c r="P55" s="575"/>
      <c r="Q55" s="575"/>
      <c r="R55" s="575"/>
      <c r="S55" s="575"/>
    </row>
    <row r="56" spans="2:20" ht="20.05" customHeight="1" x14ac:dyDescent="0.25">
      <c r="B56" s="578"/>
      <c r="C56" s="575"/>
      <c r="D56" s="575"/>
      <c r="E56" s="575"/>
      <c r="F56" s="575"/>
      <c r="G56" s="575"/>
      <c r="H56" s="575"/>
      <c r="I56" s="575"/>
      <c r="J56" s="575"/>
      <c r="K56" s="575"/>
      <c r="L56" s="575"/>
      <c r="M56" s="575"/>
      <c r="N56" s="575"/>
      <c r="O56" s="575"/>
      <c r="P56" s="575"/>
      <c r="Q56" s="575"/>
      <c r="R56" s="575"/>
      <c r="S56" s="575"/>
    </row>
    <row r="57" spans="2:20" ht="20.05" customHeight="1" x14ac:dyDescent="0.25">
      <c r="B57" s="578"/>
      <c r="C57" s="575"/>
      <c r="D57" s="575"/>
      <c r="E57" s="575"/>
      <c r="F57" s="575"/>
      <c r="G57" s="575"/>
      <c r="H57" s="575"/>
      <c r="I57" s="575"/>
      <c r="J57" s="575"/>
      <c r="K57" s="575"/>
      <c r="L57" s="575"/>
      <c r="M57" s="575"/>
      <c r="N57" s="575"/>
      <c r="O57" s="575"/>
      <c r="P57" s="575"/>
      <c r="Q57" s="575"/>
      <c r="R57" s="575"/>
      <c r="S57" s="575"/>
    </row>
    <row r="58" spans="2:20" ht="20.05" customHeight="1" x14ac:dyDescent="0.25">
      <c r="B58" s="578"/>
      <c r="C58" s="575"/>
      <c r="D58" s="575"/>
      <c r="E58" s="575"/>
      <c r="F58" s="575"/>
      <c r="G58" s="575"/>
      <c r="H58" s="575"/>
      <c r="I58" s="575"/>
      <c r="J58" s="575"/>
      <c r="K58" s="575"/>
      <c r="L58" s="575"/>
      <c r="M58" s="575"/>
      <c r="N58" s="575"/>
      <c r="O58" s="575"/>
      <c r="P58" s="575"/>
      <c r="Q58" s="575"/>
      <c r="R58" s="575"/>
      <c r="S58" s="575"/>
    </row>
    <row r="59" spans="2:20" ht="20.05" customHeight="1" x14ac:dyDescent="0.25">
      <c r="B59" s="578"/>
      <c r="C59" s="575"/>
      <c r="D59" s="575"/>
      <c r="E59" s="575"/>
      <c r="F59" s="575"/>
      <c r="G59" s="575"/>
      <c r="H59" s="575"/>
      <c r="I59" s="575"/>
      <c r="J59" s="575"/>
      <c r="K59" s="575"/>
      <c r="L59" s="575"/>
      <c r="M59" s="575"/>
      <c r="N59" s="575"/>
      <c r="O59" s="575"/>
      <c r="P59" s="575"/>
      <c r="Q59" s="575"/>
      <c r="R59" s="575"/>
      <c r="S59" s="575"/>
    </row>
    <row r="60" spans="2:20" ht="20.05" customHeight="1" x14ac:dyDescent="0.25">
      <c r="B60" s="578"/>
      <c r="C60" s="575"/>
      <c r="D60" s="575"/>
      <c r="E60" s="575"/>
      <c r="F60" s="575"/>
      <c r="G60" s="575"/>
      <c r="H60" s="575"/>
      <c r="I60" s="575"/>
      <c r="J60" s="575"/>
      <c r="K60" s="575"/>
      <c r="L60" s="575"/>
      <c r="M60" s="575"/>
      <c r="N60" s="575"/>
      <c r="O60" s="575"/>
      <c r="P60" s="575"/>
      <c r="Q60" s="575"/>
      <c r="R60" s="575"/>
      <c r="S60" s="575"/>
    </row>
    <row r="61" spans="2:20" ht="20.05" customHeight="1" x14ac:dyDescent="0.25">
      <c r="B61" s="296"/>
      <c r="C61" s="575"/>
      <c r="D61" s="575"/>
      <c r="E61" s="575"/>
      <c r="F61" s="575"/>
      <c r="G61" s="575"/>
      <c r="H61" s="575"/>
      <c r="I61" s="575"/>
      <c r="J61" s="575"/>
      <c r="K61" s="575"/>
      <c r="L61" s="575"/>
      <c r="M61" s="575"/>
      <c r="N61" s="575"/>
      <c r="O61" s="575"/>
      <c r="P61" s="575"/>
      <c r="Q61" s="575"/>
      <c r="R61" s="575"/>
      <c r="S61" s="575"/>
    </row>
    <row r="62" spans="2:20" ht="20.05" customHeight="1" x14ac:dyDescent="0.25">
      <c r="B62" s="578"/>
      <c r="C62" s="575"/>
      <c r="D62" s="575"/>
      <c r="E62" s="575"/>
      <c r="F62" s="575"/>
      <c r="G62" s="575"/>
      <c r="H62" s="575"/>
      <c r="I62" s="575"/>
      <c r="J62" s="575"/>
      <c r="K62" s="575"/>
      <c r="L62" s="575"/>
      <c r="M62" s="575"/>
      <c r="N62" s="575"/>
      <c r="O62" s="575"/>
      <c r="P62" s="575"/>
      <c r="Q62" s="575"/>
      <c r="R62" s="575"/>
      <c r="S62" s="575"/>
    </row>
    <row r="63" spans="2:20" ht="20.05" customHeight="1" x14ac:dyDescent="0.25">
      <c r="B63" s="578"/>
      <c r="C63" s="575"/>
      <c r="D63" s="575"/>
      <c r="E63" s="575"/>
      <c r="F63" s="575"/>
      <c r="G63" s="575"/>
      <c r="H63" s="575"/>
      <c r="I63" s="575"/>
      <c r="J63" s="575"/>
      <c r="K63" s="575"/>
      <c r="L63" s="575"/>
      <c r="M63" s="575"/>
      <c r="N63" s="575"/>
      <c r="O63" s="575"/>
      <c r="P63" s="575"/>
      <c r="Q63" s="575"/>
      <c r="R63" s="575"/>
      <c r="S63" s="575"/>
    </row>
    <row r="64" spans="2:20" ht="20.05" customHeight="1" x14ac:dyDescent="0.25">
      <c r="B64" s="578"/>
      <c r="C64" s="575"/>
      <c r="D64" s="575"/>
      <c r="E64" s="575"/>
      <c r="F64" s="575"/>
      <c r="G64" s="575"/>
      <c r="H64" s="575"/>
      <c r="I64" s="575"/>
      <c r="J64" s="575"/>
      <c r="K64" s="575"/>
      <c r="L64" s="575"/>
      <c r="M64" s="575"/>
      <c r="N64" s="575"/>
      <c r="O64" s="575"/>
      <c r="P64" s="575"/>
      <c r="Q64" s="575"/>
      <c r="R64" s="575"/>
      <c r="S64" s="575"/>
    </row>
    <row r="65" spans="2:2" ht="20.05" customHeight="1" x14ac:dyDescent="0.25">
      <c r="B65" s="578"/>
    </row>
    <row r="66" spans="2:2" ht="20.05" customHeight="1" x14ac:dyDescent="0.25">
      <c r="B66" s="578"/>
    </row>
    <row r="67" spans="2:2" ht="20.05" customHeight="1" x14ac:dyDescent="0.25">
      <c r="B67" s="578"/>
    </row>
    <row r="68" spans="2:2" ht="20.05" customHeight="1" x14ac:dyDescent="0.25">
      <c r="B68" s="578"/>
    </row>
    <row r="69" spans="2:2" ht="20.05" customHeight="1" x14ac:dyDescent="0.25">
      <c r="B69" s="578"/>
    </row>
    <row r="70" spans="2:2" ht="20.05" customHeight="1" x14ac:dyDescent="0.25">
      <c r="B70" s="578"/>
    </row>
    <row r="71" spans="2:2" ht="20.05" customHeight="1" x14ac:dyDescent="0.25">
      <c r="B71" s="578"/>
    </row>
    <row r="72" spans="2:2" ht="20.05" customHeight="1" x14ac:dyDescent="0.25">
      <c r="B72" s="578"/>
    </row>
    <row r="73" spans="2:2" ht="20.05" customHeight="1" x14ac:dyDescent="0.25">
      <c r="B73" s="576"/>
    </row>
    <row r="74" spans="2:2" ht="20.05" customHeight="1" x14ac:dyDescent="0.25">
      <c r="B74" s="576"/>
    </row>
    <row r="75" spans="2:2" ht="20.05" customHeight="1" x14ac:dyDescent="0.25">
      <c r="B75" s="576"/>
    </row>
    <row r="76" spans="2:2" ht="20.05" customHeight="1" x14ac:dyDescent="0.25">
      <c r="B76" s="576"/>
    </row>
    <row r="77" spans="2:2" ht="20.05" customHeight="1" x14ac:dyDescent="0.25">
      <c r="B77" s="576"/>
    </row>
    <row r="78" spans="2:2" ht="20.05" customHeight="1" x14ac:dyDescent="0.25">
      <c r="B78" s="576"/>
    </row>
    <row r="79" spans="2:2" ht="20.05" customHeight="1" x14ac:dyDescent="0.25">
      <c r="B79" s="576"/>
    </row>
    <row r="80" spans="2:2" ht="20.05" customHeight="1" x14ac:dyDescent="0.25">
      <c r="B80" s="576"/>
    </row>
    <row r="81" ht="20.05" customHeight="1" x14ac:dyDescent="0.25"/>
    <row r="82" ht="20.05" customHeight="1" x14ac:dyDescent="0.25"/>
    <row r="83" ht="20.05" customHeight="1" x14ac:dyDescent="0.25"/>
    <row r="84" ht="20.05" customHeight="1" x14ac:dyDescent="0.25"/>
    <row r="85" ht="20.05" customHeight="1" x14ac:dyDescent="0.25"/>
    <row r="86" ht="20.05" customHeight="1" x14ac:dyDescent="0.25"/>
    <row r="87" ht="20.05" customHeight="1" x14ac:dyDescent="0.25"/>
    <row r="88" ht="20.05" customHeight="1" x14ac:dyDescent="0.25"/>
    <row r="89" ht="20.05" customHeight="1" x14ac:dyDescent="0.25"/>
    <row r="90" ht="20.05" customHeight="1" x14ac:dyDescent="0.25"/>
    <row r="91" ht="20.05" customHeight="1" x14ac:dyDescent="0.25"/>
    <row r="92" ht="20.05" customHeight="1" x14ac:dyDescent="0.25"/>
    <row r="93" ht="20.05" customHeight="1" x14ac:dyDescent="0.25"/>
    <row r="94" ht="20.05" customHeight="1" x14ac:dyDescent="0.25"/>
    <row r="95" ht="20.05" customHeight="1" x14ac:dyDescent="0.25"/>
    <row r="96" ht="20.05" customHeight="1" x14ac:dyDescent="0.25"/>
    <row r="97" ht="20.05" customHeight="1" x14ac:dyDescent="0.25"/>
    <row r="98" ht="20.05" customHeight="1" x14ac:dyDescent="0.25"/>
    <row r="99" ht="20.05" customHeight="1" x14ac:dyDescent="0.25"/>
    <row r="100" ht="20.05" customHeight="1" x14ac:dyDescent="0.25"/>
    <row r="101" ht="20.05" customHeight="1" x14ac:dyDescent="0.25"/>
    <row r="102" ht="20.05" customHeight="1" x14ac:dyDescent="0.25"/>
    <row r="103" ht="20.05" customHeight="1" x14ac:dyDescent="0.25"/>
    <row r="104" ht="20.05" customHeight="1" x14ac:dyDescent="0.25"/>
    <row r="105" ht="20.05" customHeight="1" x14ac:dyDescent="0.25"/>
    <row r="106" ht="20.05" customHeight="1" x14ac:dyDescent="0.25"/>
    <row r="107" ht="20.05" customHeight="1" x14ac:dyDescent="0.25"/>
    <row r="108" ht="20.05" customHeight="1" x14ac:dyDescent="0.25"/>
    <row r="109" ht="20.05" customHeight="1" x14ac:dyDescent="0.25"/>
    <row r="110" ht="20.05" customHeight="1" x14ac:dyDescent="0.25"/>
    <row r="111" ht="20.05" customHeight="1" x14ac:dyDescent="0.25"/>
    <row r="112" ht="20.05" customHeight="1" x14ac:dyDescent="0.25"/>
    <row r="113" ht="20.05" customHeight="1" x14ac:dyDescent="0.25"/>
    <row r="114" ht="20.05" customHeight="1" x14ac:dyDescent="0.25"/>
    <row r="115" ht="20.05" customHeight="1" x14ac:dyDescent="0.25"/>
    <row r="116" ht="20.05" customHeight="1" x14ac:dyDescent="0.25"/>
    <row r="117" ht="20.05" customHeight="1" x14ac:dyDescent="0.25"/>
    <row r="118" ht="20.05" customHeight="1" x14ac:dyDescent="0.25"/>
    <row r="119" ht="20.05" customHeight="1" x14ac:dyDescent="0.25"/>
    <row r="120" ht="20.05" customHeight="1" x14ac:dyDescent="0.25"/>
    <row r="121" ht="20.05" customHeight="1" x14ac:dyDescent="0.25"/>
    <row r="122" ht="20.05" customHeight="1" x14ac:dyDescent="0.25"/>
    <row r="123" ht="20.05" customHeight="1" x14ac:dyDescent="0.25"/>
    <row r="124" ht="20.05" customHeight="1" x14ac:dyDescent="0.25"/>
    <row r="125" ht="20.05" customHeight="1" x14ac:dyDescent="0.25"/>
    <row r="126" ht="20.05" customHeight="1" x14ac:dyDescent="0.25"/>
    <row r="127" ht="20.05" customHeight="1" x14ac:dyDescent="0.25"/>
    <row r="128" ht="20.05" customHeight="1" x14ac:dyDescent="0.25"/>
    <row r="129" ht="20.05" customHeight="1" x14ac:dyDescent="0.25"/>
    <row r="130" ht="20.05" customHeight="1" x14ac:dyDescent="0.25"/>
    <row r="131" ht="20.05" customHeight="1" x14ac:dyDescent="0.25"/>
    <row r="132" ht="20.05" customHeight="1" x14ac:dyDescent="0.25"/>
    <row r="133" ht="20.05" customHeight="1" x14ac:dyDescent="0.25"/>
    <row r="134" ht="20.05" customHeight="1" x14ac:dyDescent="0.25"/>
    <row r="135" ht="20.05" customHeight="1" x14ac:dyDescent="0.25"/>
    <row r="136" ht="20.05" customHeight="1" x14ac:dyDescent="0.25"/>
    <row r="137" ht="20.05" customHeight="1" x14ac:dyDescent="0.25"/>
    <row r="138" ht="20.05" customHeight="1" x14ac:dyDescent="0.25"/>
    <row r="139" ht="20.05" customHeight="1" x14ac:dyDescent="0.25"/>
    <row r="140" ht="20.05" customHeight="1" x14ac:dyDescent="0.25"/>
    <row r="141" ht="20.05" customHeight="1" x14ac:dyDescent="0.25"/>
    <row r="142" ht="20.05" customHeight="1" x14ac:dyDescent="0.25"/>
    <row r="143" ht="20.05" customHeight="1" x14ac:dyDescent="0.25"/>
    <row r="144" ht="20.05" customHeight="1" x14ac:dyDescent="0.25"/>
    <row r="145" ht="20.05" customHeight="1" x14ac:dyDescent="0.25"/>
    <row r="146" ht="20.05" customHeight="1" x14ac:dyDescent="0.25"/>
    <row r="147" ht="20.05" customHeight="1" x14ac:dyDescent="0.25"/>
    <row r="148" ht="20.05" customHeight="1" x14ac:dyDescent="0.25"/>
    <row r="149" ht="20.05" customHeight="1" x14ac:dyDescent="0.25"/>
    <row r="150" ht="20.05" customHeight="1" x14ac:dyDescent="0.25"/>
    <row r="151" ht="20.05" customHeight="1" x14ac:dyDescent="0.25"/>
    <row r="152" ht="20.05" customHeight="1" x14ac:dyDescent="0.25"/>
    <row r="153" ht="20.05" customHeight="1" x14ac:dyDescent="0.25"/>
    <row r="154" ht="20.05" customHeight="1" x14ac:dyDescent="0.25"/>
    <row r="155" ht="20.05" customHeight="1" x14ac:dyDescent="0.25"/>
    <row r="156" ht="20.05" customHeight="1" x14ac:dyDescent="0.25"/>
    <row r="157" ht="20.05" customHeight="1" x14ac:dyDescent="0.25"/>
    <row r="158" ht="20.05" customHeight="1" x14ac:dyDescent="0.25"/>
    <row r="159" ht="20.05" customHeight="1" x14ac:dyDescent="0.25"/>
    <row r="160" ht="20.05" customHeight="1" x14ac:dyDescent="0.25"/>
    <row r="161" ht="20.05" customHeight="1" x14ac:dyDescent="0.25"/>
    <row r="162" ht="20.05" customHeight="1" x14ac:dyDescent="0.25"/>
    <row r="163" ht="20.05" customHeight="1" x14ac:dyDescent="0.25"/>
    <row r="164" ht="20.05" customHeight="1" x14ac:dyDescent="0.25"/>
    <row r="165" ht="20.05" customHeight="1" x14ac:dyDescent="0.25"/>
    <row r="166" ht="20.05" customHeight="1" x14ac:dyDescent="0.25"/>
    <row r="167" ht="20.05" customHeight="1" x14ac:dyDescent="0.25"/>
    <row r="168" ht="20.05" customHeight="1" x14ac:dyDescent="0.25"/>
    <row r="169" ht="20.05" customHeight="1" x14ac:dyDescent="0.25"/>
    <row r="170" ht="20.05" customHeight="1" x14ac:dyDescent="0.25"/>
    <row r="171" ht="20.05" customHeight="1" x14ac:dyDescent="0.25"/>
    <row r="172" ht="20.05" customHeight="1" x14ac:dyDescent="0.25"/>
    <row r="173" ht="20.05" customHeight="1" x14ac:dyDescent="0.25"/>
    <row r="174" ht="20.05" customHeight="1" x14ac:dyDescent="0.25"/>
    <row r="175" ht="20.05" customHeight="1" x14ac:dyDescent="0.25"/>
    <row r="176" ht="20.05" customHeight="1" x14ac:dyDescent="0.25"/>
    <row r="177" ht="20.05" customHeight="1" x14ac:dyDescent="0.25"/>
    <row r="178" ht="20.05" customHeight="1" x14ac:dyDescent="0.25"/>
    <row r="179" ht="20.05" customHeight="1" x14ac:dyDescent="0.25"/>
    <row r="180" ht="20.05" customHeight="1" x14ac:dyDescent="0.25"/>
    <row r="181" ht="20.05" customHeight="1" x14ac:dyDescent="0.25"/>
    <row r="182" ht="20.05" customHeight="1" x14ac:dyDescent="0.25"/>
    <row r="183" ht="20.05" customHeight="1" x14ac:dyDescent="0.25"/>
    <row r="184" ht="20.05" customHeight="1" x14ac:dyDescent="0.25"/>
    <row r="185" ht="20.05" customHeight="1" x14ac:dyDescent="0.25"/>
    <row r="186" ht="20.05" customHeight="1" x14ac:dyDescent="0.25"/>
    <row r="187" ht="20.05" customHeight="1" x14ac:dyDescent="0.25"/>
    <row r="188" ht="20.05" customHeight="1" x14ac:dyDescent="0.25"/>
    <row r="189" ht="20.05" customHeight="1" x14ac:dyDescent="0.25"/>
    <row r="190" ht="20.05" customHeight="1" x14ac:dyDescent="0.25"/>
    <row r="191" ht="20.05" customHeight="1" x14ac:dyDescent="0.25"/>
    <row r="192" ht="20.05" customHeight="1" x14ac:dyDescent="0.25"/>
    <row r="193" ht="20.05" customHeight="1" x14ac:dyDescent="0.25"/>
    <row r="194" ht="20.05" customHeight="1" x14ac:dyDescent="0.25"/>
    <row r="195" ht="20.05" customHeight="1" x14ac:dyDescent="0.25"/>
    <row r="196" ht="20.05" customHeight="1" x14ac:dyDescent="0.25"/>
    <row r="197" ht="20.05" customHeight="1" x14ac:dyDescent="0.25"/>
    <row r="198" ht="20.05" customHeight="1" x14ac:dyDescent="0.25"/>
    <row r="199" ht="20.05" customHeight="1" x14ac:dyDescent="0.25"/>
    <row r="200" ht="20.05" customHeight="1" x14ac:dyDescent="0.25"/>
    <row r="201" ht="20.05" customHeight="1" x14ac:dyDescent="0.25"/>
    <row r="202" ht="20.05" customHeight="1" x14ac:dyDescent="0.25"/>
    <row r="203" ht="20.05" customHeight="1" x14ac:dyDescent="0.25"/>
    <row r="204" ht="20.05" customHeight="1" x14ac:dyDescent="0.25"/>
    <row r="205" ht="20.05" customHeight="1" x14ac:dyDescent="0.25"/>
    <row r="206" ht="20.05" customHeight="1" x14ac:dyDescent="0.25"/>
    <row r="207" ht="20.05" customHeight="1" x14ac:dyDescent="0.25"/>
    <row r="208" ht="20.05" customHeight="1" x14ac:dyDescent="0.25"/>
    <row r="209" ht="20.05" customHeight="1" x14ac:dyDescent="0.25"/>
    <row r="210" ht="20.05" customHeight="1" x14ac:dyDescent="0.25"/>
    <row r="211" ht="20.05" customHeight="1" x14ac:dyDescent="0.25"/>
    <row r="212" ht="20.05" customHeight="1" x14ac:dyDescent="0.25"/>
    <row r="213" ht="20.05" customHeight="1" x14ac:dyDescent="0.25"/>
    <row r="214" ht="20.05" customHeight="1" x14ac:dyDescent="0.25"/>
    <row r="215" ht="20.05" customHeight="1" x14ac:dyDescent="0.25"/>
    <row r="216" ht="20.05" customHeight="1" x14ac:dyDescent="0.25"/>
    <row r="217" ht="20.05" customHeight="1" x14ac:dyDescent="0.25"/>
    <row r="218" ht="20.05" customHeight="1" x14ac:dyDescent="0.25"/>
    <row r="219" ht="20.05" customHeight="1" x14ac:dyDescent="0.25"/>
    <row r="220" ht="20.05" customHeight="1" x14ac:dyDescent="0.25"/>
    <row r="221" ht="20.05" customHeight="1" x14ac:dyDescent="0.25"/>
    <row r="222" ht="20.05" customHeight="1" x14ac:dyDescent="0.25"/>
    <row r="223" ht="20.05" customHeight="1" x14ac:dyDescent="0.25"/>
    <row r="224" ht="20.05" customHeight="1" x14ac:dyDescent="0.25"/>
    <row r="225" ht="20.05" customHeight="1" x14ac:dyDescent="0.25"/>
    <row r="226" ht="20.05" customHeight="1" x14ac:dyDescent="0.25"/>
    <row r="227" ht="20.05" customHeight="1" x14ac:dyDescent="0.25"/>
    <row r="228" ht="20.05" customHeight="1" x14ac:dyDescent="0.25"/>
    <row r="229" ht="20.05" customHeight="1" x14ac:dyDescent="0.25"/>
    <row r="230" ht="20.05" customHeight="1" x14ac:dyDescent="0.25"/>
    <row r="231" ht="20.05" customHeight="1" x14ac:dyDescent="0.25"/>
    <row r="232" ht="20.05" customHeight="1" x14ac:dyDescent="0.25"/>
    <row r="233" ht="20.05" customHeight="1" x14ac:dyDescent="0.25"/>
    <row r="234" ht="20.05" customHeight="1" x14ac:dyDescent="0.25"/>
    <row r="235" ht="20.05" customHeight="1" x14ac:dyDescent="0.25"/>
    <row r="236" ht="20.05" customHeight="1" x14ac:dyDescent="0.25"/>
    <row r="237" ht="20.05" customHeight="1" x14ac:dyDescent="0.25"/>
    <row r="238" ht="20.05" customHeight="1" x14ac:dyDescent="0.25"/>
    <row r="239" ht="20.05" customHeight="1" x14ac:dyDescent="0.25"/>
    <row r="240" ht="20.05" customHeight="1" x14ac:dyDescent="0.25"/>
    <row r="241" ht="20.05" customHeight="1" x14ac:dyDescent="0.25"/>
    <row r="242" ht="20.05" customHeight="1" x14ac:dyDescent="0.25"/>
    <row r="243" ht="20.05" customHeight="1" x14ac:dyDescent="0.25"/>
    <row r="244" ht="20.05" customHeight="1" x14ac:dyDescent="0.25"/>
    <row r="245" ht="20.05" customHeight="1" x14ac:dyDescent="0.25"/>
    <row r="246" ht="20.05" customHeight="1" x14ac:dyDescent="0.25"/>
    <row r="247" ht="20.05" customHeight="1" x14ac:dyDescent="0.25"/>
    <row r="248" ht="20.05" customHeight="1" x14ac:dyDescent="0.25"/>
    <row r="249" ht="20.05" customHeight="1" x14ac:dyDescent="0.25"/>
    <row r="250" ht="20.05" customHeight="1" x14ac:dyDescent="0.25"/>
    <row r="251" ht="20.05" customHeight="1" x14ac:dyDescent="0.25"/>
    <row r="252" ht="20.05" customHeight="1" x14ac:dyDescent="0.25"/>
    <row r="253" ht="20.05" customHeight="1" x14ac:dyDescent="0.25"/>
    <row r="254" ht="20.05" customHeight="1" x14ac:dyDescent="0.25"/>
    <row r="255" ht="20.05" customHeight="1" x14ac:dyDescent="0.25"/>
    <row r="256" ht="20.05" customHeight="1" x14ac:dyDescent="0.25"/>
    <row r="257" ht="20.05" customHeight="1" x14ac:dyDescent="0.25"/>
    <row r="258" ht="20.05" customHeight="1" x14ac:dyDescent="0.25"/>
    <row r="259" ht="20.05" customHeight="1" x14ac:dyDescent="0.25"/>
    <row r="260" ht="20.05" customHeight="1" x14ac:dyDescent="0.25"/>
    <row r="261" ht="20.05" customHeight="1" x14ac:dyDescent="0.25"/>
    <row r="262" ht="20.05" customHeight="1" x14ac:dyDescent="0.25"/>
    <row r="263" ht="20.05" customHeight="1" x14ac:dyDescent="0.25"/>
    <row r="264" ht="20.05" customHeight="1" x14ac:dyDescent="0.25"/>
    <row r="265" ht="20.05" customHeight="1" x14ac:dyDescent="0.25"/>
    <row r="266" ht="20.05" customHeight="1" x14ac:dyDescent="0.25"/>
    <row r="267" ht="20.05" customHeight="1" x14ac:dyDescent="0.25"/>
    <row r="268" ht="20.05" customHeight="1" x14ac:dyDescent="0.25"/>
    <row r="269" ht="20.05" customHeight="1" x14ac:dyDescent="0.25"/>
    <row r="270" ht="20.05" customHeight="1" x14ac:dyDescent="0.25"/>
    <row r="271" ht="20.05" customHeight="1" x14ac:dyDescent="0.25"/>
    <row r="272" ht="20.05" customHeight="1" x14ac:dyDescent="0.25"/>
    <row r="273" ht="20.05" customHeight="1" x14ac:dyDescent="0.25"/>
    <row r="274" ht="20.05" customHeight="1" x14ac:dyDescent="0.25"/>
    <row r="275" ht="20.05" customHeight="1" x14ac:dyDescent="0.25"/>
    <row r="276" ht="20.05" customHeight="1" x14ac:dyDescent="0.25"/>
    <row r="277" ht="20.05" customHeight="1" x14ac:dyDescent="0.25"/>
    <row r="278" ht="20.05" customHeight="1" x14ac:dyDescent="0.25"/>
    <row r="279" ht="20.05" customHeight="1" x14ac:dyDescent="0.25"/>
    <row r="280" ht="20.05" customHeight="1" x14ac:dyDescent="0.25"/>
    <row r="281" ht="20.05" customHeight="1" x14ac:dyDescent="0.25"/>
    <row r="282" ht="20.05" customHeight="1" x14ac:dyDescent="0.25"/>
    <row r="283" ht="20.05" customHeight="1" x14ac:dyDescent="0.25"/>
    <row r="284" ht="20.05" customHeight="1" x14ac:dyDescent="0.25"/>
    <row r="285" ht="20.05" customHeight="1" x14ac:dyDescent="0.25"/>
    <row r="286" ht="20.05" customHeight="1" x14ac:dyDescent="0.25"/>
    <row r="287" ht="20.05" customHeight="1" x14ac:dyDescent="0.25"/>
    <row r="288" ht="20.05" customHeight="1" x14ac:dyDescent="0.25"/>
    <row r="289" ht="20.05" customHeight="1" x14ac:dyDescent="0.25"/>
    <row r="290" ht="20.05" customHeight="1" x14ac:dyDescent="0.25"/>
    <row r="291" ht="20.05" customHeight="1" x14ac:dyDescent="0.25"/>
    <row r="292" ht="20.05" customHeight="1" x14ac:dyDescent="0.25"/>
    <row r="293" ht="20.05" customHeight="1" x14ac:dyDescent="0.25"/>
    <row r="294" ht="20.05" customHeight="1" x14ac:dyDescent="0.25"/>
    <row r="295" ht="20.05" customHeight="1" x14ac:dyDescent="0.25"/>
    <row r="296" ht="20.05" customHeight="1" x14ac:dyDescent="0.25"/>
    <row r="297" ht="20.05" customHeight="1" x14ac:dyDescent="0.25"/>
    <row r="298" ht="20.05" customHeight="1" x14ac:dyDescent="0.25"/>
    <row r="299" ht="20.05" customHeight="1" x14ac:dyDescent="0.25"/>
    <row r="300" ht="20.05" customHeight="1" x14ac:dyDescent="0.25"/>
    <row r="301" ht="20.05" customHeight="1" x14ac:dyDescent="0.25"/>
    <row r="302" ht="20.05" customHeight="1" x14ac:dyDescent="0.25"/>
    <row r="303" ht="20.05" customHeight="1" x14ac:dyDescent="0.25"/>
    <row r="304" ht="20.05" customHeight="1" x14ac:dyDescent="0.25"/>
    <row r="305" ht="20.05" customHeight="1" x14ac:dyDescent="0.25"/>
    <row r="306" ht="20.05" customHeight="1" x14ac:dyDescent="0.25"/>
    <row r="307" ht="20.05" customHeight="1" x14ac:dyDescent="0.25"/>
    <row r="308" ht="20.05" customHeight="1" x14ac:dyDescent="0.25"/>
    <row r="309" ht="20.05" customHeight="1" x14ac:dyDescent="0.25"/>
    <row r="310" ht="20.05" customHeight="1" x14ac:dyDescent="0.25"/>
    <row r="311" ht="20.05" customHeight="1" x14ac:dyDescent="0.25"/>
    <row r="312" ht="20.05" customHeight="1" x14ac:dyDescent="0.25"/>
    <row r="313" ht="20.05" customHeight="1" x14ac:dyDescent="0.25"/>
    <row r="314" ht="20.05" customHeight="1" x14ac:dyDescent="0.25"/>
    <row r="315" ht="20.05" customHeight="1" x14ac:dyDescent="0.25"/>
    <row r="316" ht="20.05" customHeight="1" x14ac:dyDescent="0.25"/>
    <row r="317" ht="20.05" customHeight="1" x14ac:dyDescent="0.25"/>
    <row r="318" ht="20.05" customHeight="1" x14ac:dyDescent="0.25"/>
    <row r="319" ht="20.05" customHeight="1" x14ac:dyDescent="0.25"/>
    <row r="320" ht="20.05" customHeight="1" x14ac:dyDescent="0.25"/>
    <row r="321" ht="20.05" customHeight="1" x14ac:dyDescent="0.25"/>
    <row r="322" ht="20.05" customHeight="1" x14ac:dyDescent="0.25"/>
    <row r="323" ht="20.05" customHeight="1" x14ac:dyDescent="0.25"/>
    <row r="324" ht="20.05" customHeight="1" x14ac:dyDescent="0.25"/>
    <row r="325" ht="20.05" customHeight="1" x14ac:dyDescent="0.25"/>
    <row r="326" ht="20.05" customHeight="1" x14ac:dyDescent="0.25"/>
    <row r="327" ht="20.05" customHeight="1" x14ac:dyDescent="0.25"/>
    <row r="328" ht="20.05" customHeight="1" x14ac:dyDescent="0.25"/>
    <row r="329" ht="20.05" customHeight="1" x14ac:dyDescent="0.25"/>
    <row r="330" ht="20.05" customHeight="1" x14ac:dyDescent="0.25"/>
    <row r="331" ht="20.05" customHeight="1" x14ac:dyDescent="0.25"/>
    <row r="332" ht="20.05" customHeight="1" x14ac:dyDescent="0.25"/>
    <row r="333" ht="20.05" customHeight="1" x14ac:dyDescent="0.25"/>
    <row r="334" ht="20.05" customHeight="1" x14ac:dyDescent="0.25"/>
    <row r="335" ht="20.05" customHeight="1" x14ac:dyDescent="0.25"/>
    <row r="336" ht="20.05" customHeight="1" x14ac:dyDescent="0.25"/>
    <row r="337" ht="20.05" customHeight="1" x14ac:dyDescent="0.25"/>
    <row r="338" ht="20.05" customHeight="1" x14ac:dyDescent="0.25"/>
    <row r="339" ht="20.05" customHeight="1" x14ac:dyDescent="0.25"/>
    <row r="340" ht="20.05" customHeight="1" x14ac:dyDescent="0.25"/>
    <row r="341" ht="20.05" customHeight="1" x14ac:dyDescent="0.25"/>
    <row r="342" ht="20.05" customHeight="1" x14ac:dyDescent="0.25"/>
    <row r="343" ht="20.05" customHeight="1" x14ac:dyDescent="0.25"/>
    <row r="344" ht="20.05" customHeight="1" x14ac:dyDescent="0.25"/>
    <row r="345" ht="20.05" customHeight="1" x14ac:dyDescent="0.25"/>
    <row r="346" ht="20.05" customHeight="1" x14ac:dyDescent="0.25"/>
    <row r="347" ht="20.05" customHeight="1" x14ac:dyDescent="0.25"/>
  </sheetData>
  <mergeCells count="3">
    <mergeCell ref="C1:T1"/>
    <mergeCell ref="C2:T2"/>
    <mergeCell ref="C4:T4"/>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Narrow,Regular"&amp;12- 33 -</oddFooter>
  </headerFooter>
  <colBreaks count="1" manualBreakCount="1">
    <brk id="2" min="2" max="836" man="1"/>
  </col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0">
    <tabColor rgb="FFE2FBFE"/>
    <pageSetUpPr autoPageBreaks="0"/>
  </sheetPr>
  <dimension ref="A1:V352"/>
  <sheetViews>
    <sheetView showGridLines="0" showZeros="0" topLeftCell="C1" zoomScale="82" zoomScaleNormal="82" workbookViewId="0">
      <selection activeCell="C2" sqref="C2:T2"/>
    </sheetView>
  </sheetViews>
  <sheetFormatPr defaultColWidth="9.125" defaultRowHeight="13.6" x14ac:dyDescent="0.25"/>
  <cols>
    <col min="1" max="1" width="6.75" style="33" hidden="1" customWidth="1"/>
    <col min="2" max="2" width="6.75" style="34" hidden="1" customWidth="1"/>
    <col min="3" max="3" width="41.75" style="33" customWidth="1"/>
    <col min="4" max="4" width="20.75" style="33" customWidth="1"/>
    <col min="5" max="19" width="6.75" style="33" customWidth="1"/>
    <col min="20" max="20" width="7.75" style="35" customWidth="1"/>
    <col min="21" max="16384" width="9.125" style="33"/>
  </cols>
  <sheetData>
    <row r="1" spans="1:22" ht="18" customHeight="1" x14ac:dyDescent="0.25">
      <c r="A1" s="575"/>
      <c r="B1" s="576"/>
      <c r="C1" s="758" t="s">
        <v>262</v>
      </c>
      <c r="D1" s="758"/>
      <c r="E1" s="758"/>
      <c r="F1" s="758"/>
      <c r="G1" s="758"/>
      <c r="H1" s="758"/>
      <c r="I1" s="758"/>
      <c r="J1" s="758"/>
      <c r="K1" s="758"/>
      <c r="L1" s="758"/>
      <c r="M1" s="758"/>
      <c r="N1" s="758"/>
      <c r="O1" s="758"/>
      <c r="P1" s="758"/>
      <c r="Q1" s="758"/>
      <c r="R1" s="758"/>
      <c r="S1" s="758"/>
      <c r="T1" s="758"/>
      <c r="U1" s="35"/>
      <c r="V1" s="575"/>
    </row>
    <row r="2" spans="1:22" ht="18" customHeight="1" x14ac:dyDescent="0.25">
      <c r="A2" s="575"/>
      <c r="B2" s="576"/>
      <c r="C2" s="774" t="str">
        <f>'6'!C2</f>
        <v>OCTOBER 1, 2025</v>
      </c>
      <c r="D2" s="761"/>
      <c r="E2" s="761"/>
      <c r="F2" s="761"/>
      <c r="G2" s="761"/>
      <c r="H2" s="761"/>
      <c r="I2" s="761"/>
      <c r="J2" s="761"/>
      <c r="K2" s="761"/>
      <c r="L2" s="761"/>
      <c r="M2" s="761"/>
      <c r="N2" s="761"/>
      <c r="O2" s="761"/>
      <c r="P2" s="761"/>
      <c r="Q2" s="761"/>
      <c r="R2" s="761"/>
      <c r="S2" s="761"/>
      <c r="T2" s="761"/>
      <c r="U2" s="35"/>
      <c r="V2" s="575"/>
    </row>
    <row r="3" spans="1:22" ht="14.95" customHeight="1" x14ac:dyDescent="0.25">
      <c r="A3" s="592" t="s">
        <v>263</v>
      </c>
      <c r="B3" s="593" t="s">
        <v>264</v>
      </c>
      <c r="C3" s="25"/>
      <c r="D3" s="25"/>
      <c r="E3" s="25"/>
      <c r="F3" s="25"/>
      <c r="G3" s="25"/>
      <c r="H3" s="25"/>
      <c r="I3" s="25"/>
      <c r="J3" s="25"/>
      <c r="K3" s="25"/>
      <c r="L3" s="25"/>
      <c r="M3" s="25"/>
      <c r="N3" s="25"/>
      <c r="O3" s="25"/>
      <c r="P3" s="25"/>
      <c r="Q3" s="25"/>
      <c r="R3" s="25"/>
      <c r="S3" s="25"/>
      <c r="T3" s="59"/>
      <c r="U3" s="575"/>
      <c r="V3" s="139"/>
    </row>
    <row r="4" spans="1:22" ht="20.05" customHeight="1" x14ac:dyDescent="0.2">
      <c r="A4" s="594">
        <v>151</v>
      </c>
      <c r="B4" s="604"/>
      <c r="C4" s="771" t="str">
        <f>CONCATENATE(" ",UPPER(VLOOKUP(A4,DIVISIONS,2))," SCHOOL DIVISION")</f>
        <v xml:space="preserve"> WINNIPEG SCHOOL DIVISION</v>
      </c>
      <c r="D4" s="772"/>
      <c r="E4" s="772"/>
      <c r="F4" s="772"/>
      <c r="G4" s="772"/>
      <c r="H4" s="772"/>
      <c r="I4" s="772"/>
      <c r="J4" s="772"/>
      <c r="K4" s="772"/>
      <c r="L4" s="772"/>
      <c r="M4" s="772"/>
      <c r="N4" s="772"/>
      <c r="O4" s="772"/>
      <c r="P4" s="772"/>
      <c r="Q4" s="772"/>
      <c r="R4" s="772"/>
      <c r="S4" s="772"/>
      <c r="T4" s="773"/>
      <c r="U4" s="575"/>
      <c r="V4" s="575"/>
    </row>
    <row r="5" spans="1:22" ht="20.05" customHeight="1" x14ac:dyDescent="0.25">
      <c r="A5" s="594"/>
      <c r="B5" s="604"/>
      <c r="C5" s="93" t="s">
        <v>265</v>
      </c>
      <c r="D5" s="93" t="s">
        <v>266</v>
      </c>
      <c r="E5" s="94" t="s">
        <v>168</v>
      </c>
      <c r="F5" s="94" t="s">
        <v>229</v>
      </c>
      <c r="G5" s="94" t="s">
        <v>230</v>
      </c>
      <c r="H5" s="156" t="s">
        <v>267</v>
      </c>
      <c r="I5" s="156" t="s">
        <v>268</v>
      </c>
      <c r="J5" s="156" t="s">
        <v>269</v>
      </c>
      <c r="K5" s="156" t="s">
        <v>270</v>
      </c>
      <c r="L5" s="156" t="s">
        <v>21</v>
      </c>
      <c r="M5" s="156" t="s">
        <v>24</v>
      </c>
      <c r="N5" s="156" t="s">
        <v>26</v>
      </c>
      <c r="O5" s="156" t="s">
        <v>271</v>
      </c>
      <c r="P5" s="156" t="s">
        <v>272</v>
      </c>
      <c r="Q5" s="156" t="s">
        <v>273</v>
      </c>
      <c r="R5" s="156" t="s">
        <v>274</v>
      </c>
      <c r="S5" s="156" t="s">
        <v>275</v>
      </c>
      <c r="T5" s="94" t="s">
        <v>231</v>
      </c>
      <c r="U5" s="575"/>
      <c r="V5" s="575"/>
    </row>
    <row r="6" spans="1:22" ht="19.05" customHeight="1" x14ac:dyDescent="0.25">
      <c r="A6" s="594">
        <v>151</v>
      </c>
      <c r="B6" s="598">
        <v>1537</v>
      </c>
      <c r="C6" s="84" t="str">
        <f t="shared" ref="C6:C19" si="0">VLOOKUP(B6,Schools,2)</f>
        <v xml:space="preserve"> Sargent Park School</v>
      </c>
      <c r="D6" s="600" t="str">
        <f t="shared" ref="D6:D19" si="1">IF(VLOOKUP($B6,TYPE,3)=5,CONCATENATE(VLOOKUP($B6,PublicAdd,6)," ¹"),VLOOKUP($B6,PublicAdd,6))</f>
        <v>Winnipeg</v>
      </c>
      <c r="E6" s="587">
        <f t="shared" ref="E6:E19" si="2">IF($B6="","",VLOOKUP($B6,Schools,22))</f>
        <v>0</v>
      </c>
      <c r="F6" s="587">
        <f t="shared" ref="F6:F19" si="3">IF($B6="","",VLOOKUP($B6,Schools,5))</f>
        <v>15</v>
      </c>
      <c r="G6" s="587">
        <f t="shared" ref="G6:G19" si="4">IF($B6="","",VLOOKUP($B6,Schools,6))</f>
        <v>44</v>
      </c>
      <c r="H6" s="587">
        <f t="shared" ref="H6:H19" si="5">IF($B6="","",VLOOKUP($B6,Schools,7))</f>
        <v>48</v>
      </c>
      <c r="I6" s="587">
        <f t="shared" ref="I6:I19" si="6">IF($B6="","",VLOOKUP($B6,Schools,8))</f>
        <v>44</v>
      </c>
      <c r="J6" s="587">
        <f t="shared" ref="J6:J19" si="7">IF($B6="","",VLOOKUP($B6,Schools,9))</f>
        <v>60</v>
      </c>
      <c r="K6" s="587">
        <f t="shared" ref="K6:K19" si="8">IF($B6="","",VLOOKUP($B6,Schools,10))</f>
        <v>45</v>
      </c>
      <c r="L6" s="587">
        <f t="shared" ref="L6:L19" si="9">IF($B6="","",VLOOKUP($B6,Schools,11))</f>
        <v>53</v>
      </c>
      <c r="M6" s="587">
        <f t="shared" ref="M6:M19" si="10">IF($B6="","",VLOOKUP($B6,Schools,12))</f>
        <v>51</v>
      </c>
      <c r="N6" s="587">
        <f t="shared" ref="N6:N19" si="11">IF($B6="","",VLOOKUP($B6,Schools,13))</f>
        <v>119</v>
      </c>
      <c r="O6" s="587">
        <f t="shared" ref="O6:O19" si="12">IF($B6="","",VLOOKUP($B6,Schools,14))</f>
        <v>100</v>
      </c>
      <c r="P6" s="587">
        <f t="shared" ref="P6:P19" si="13">IF($B6="","",VLOOKUP($B6,Schools,15))</f>
        <v>0</v>
      </c>
      <c r="Q6" s="587">
        <f t="shared" ref="Q6:Q19" si="14">IF($B6="","",VLOOKUP($B6,Schools,16))</f>
        <v>0</v>
      </c>
      <c r="R6" s="587">
        <f t="shared" ref="R6:R19" si="15">IF($B6="","",VLOOKUP($B6,Schools,17))</f>
        <v>0</v>
      </c>
      <c r="S6" s="587">
        <f t="shared" ref="S6:S19" si="16">IF($B6="","",VLOOKUP($B6,Schools,18))</f>
        <v>0</v>
      </c>
      <c r="T6" s="97">
        <f t="shared" ref="T6:T19" si="17">SUM(E6:S6)</f>
        <v>579</v>
      </c>
      <c r="U6" s="575"/>
      <c r="V6" s="575"/>
    </row>
    <row r="7" spans="1:22" ht="19.05" customHeight="1" x14ac:dyDescent="0.25">
      <c r="A7" s="594">
        <v>151</v>
      </c>
      <c r="B7" s="598">
        <v>1134</v>
      </c>
      <c r="C7" s="84" t="str">
        <f t="shared" ref="C7" si="18">VLOOKUP(B7,Schools,2)</f>
        <v xml:space="preserve"> Shaughnessy Park School</v>
      </c>
      <c r="D7" s="600" t="str">
        <f t="shared" si="1"/>
        <v>Winnipeg</v>
      </c>
      <c r="E7" s="587">
        <f t="shared" si="2"/>
        <v>0</v>
      </c>
      <c r="F7" s="587">
        <f t="shared" si="3"/>
        <v>24</v>
      </c>
      <c r="G7" s="587">
        <f t="shared" si="4"/>
        <v>29</v>
      </c>
      <c r="H7" s="587">
        <f t="shared" si="5"/>
        <v>41</v>
      </c>
      <c r="I7" s="587">
        <f t="shared" si="6"/>
        <v>36</v>
      </c>
      <c r="J7" s="587">
        <f t="shared" si="7"/>
        <v>42</v>
      </c>
      <c r="K7" s="587">
        <f t="shared" si="8"/>
        <v>34</v>
      </c>
      <c r="L7" s="587">
        <f t="shared" si="9"/>
        <v>33</v>
      </c>
      <c r="M7" s="587">
        <f t="shared" si="10"/>
        <v>57</v>
      </c>
      <c r="N7" s="587">
        <f t="shared" si="11"/>
        <v>50</v>
      </c>
      <c r="O7" s="587">
        <f t="shared" si="12"/>
        <v>50</v>
      </c>
      <c r="P7" s="587">
        <f t="shared" si="13"/>
        <v>0</v>
      </c>
      <c r="Q7" s="587">
        <f t="shared" si="14"/>
        <v>0</v>
      </c>
      <c r="R7" s="587">
        <f t="shared" si="15"/>
        <v>0</v>
      </c>
      <c r="S7" s="587">
        <f t="shared" si="16"/>
        <v>0</v>
      </c>
      <c r="T7" s="97">
        <f t="shared" ref="T7" si="19">SUM(E7:S7)</f>
        <v>396</v>
      </c>
      <c r="U7" s="575"/>
      <c r="V7" s="575"/>
    </row>
    <row r="8" spans="1:22" ht="19.05" customHeight="1" x14ac:dyDescent="0.25">
      <c r="A8" s="594">
        <v>151</v>
      </c>
      <c r="B8" s="598">
        <v>2018</v>
      </c>
      <c r="C8" s="84" t="str">
        <f t="shared" ref="C8" si="20">VLOOKUP(B8,Schools,2)</f>
        <v xml:space="preserve"> Sister Macnamara School</v>
      </c>
      <c r="D8" s="600" t="str">
        <f t="shared" si="1"/>
        <v>Winnipeg</v>
      </c>
      <c r="E8" s="587">
        <f t="shared" si="2"/>
        <v>0</v>
      </c>
      <c r="F8" s="587">
        <f t="shared" si="3"/>
        <v>45</v>
      </c>
      <c r="G8" s="587">
        <f t="shared" si="4"/>
        <v>63</v>
      </c>
      <c r="H8" s="587">
        <f t="shared" si="5"/>
        <v>45</v>
      </c>
      <c r="I8" s="587">
        <f t="shared" si="6"/>
        <v>43</v>
      </c>
      <c r="J8" s="587">
        <f t="shared" si="7"/>
        <v>43</v>
      </c>
      <c r="K8" s="587">
        <f t="shared" si="8"/>
        <v>47</v>
      </c>
      <c r="L8" s="587">
        <f t="shared" si="9"/>
        <v>39</v>
      </c>
      <c r="M8" s="587">
        <f t="shared" si="10"/>
        <v>39</v>
      </c>
      <c r="N8" s="587">
        <f t="shared" si="11"/>
        <v>0</v>
      </c>
      <c r="O8" s="587">
        <f t="shared" si="12"/>
        <v>0</v>
      </c>
      <c r="P8" s="587">
        <f t="shared" si="13"/>
        <v>0</v>
      </c>
      <c r="Q8" s="587">
        <f t="shared" si="14"/>
        <v>0</v>
      </c>
      <c r="R8" s="587">
        <f t="shared" si="15"/>
        <v>0</v>
      </c>
      <c r="S8" s="587">
        <f t="shared" si="16"/>
        <v>0</v>
      </c>
      <c r="T8" s="97">
        <f t="shared" ref="T8" si="21">SUM(E8:S8)</f>
        <v>364</v>
      </c>
      <c r="U8" s="575"/>
      <c r="V8" s="575"/>
    </row>
    <row r="9" spans="1:22" ht="19.05" customHeight="1" x14ac:dyDescent="0.25">
      <c r="A9" s="594">
        <v>151</v>
      </c>
      <c r="B9" s="598">
        <v>1606</v>
      </c>
      <c r="C9" s="84" t="str">
        <f t="shared" si="0"/>
        <v xml:space="preserve"> St. John's High School</v>
      </c>
      <c r="D9" s="600" t="str">
        <f t="shared" si="1"/>
        <v>Winnipeg</v>
      </c>
      <c r="E9" s="587">
        <f t="shared" si="2"/>
        <v>0</v>
      </c>
      <c r="F9" s="587">
        <f t="shared" si="3"/>
        <v>0</v>
      </c>
      <c r="G9" s="587">
        <f t="shared" si="4"/>
        <v>0</v>
      </c>
      <c r="H9" s="587">
        <f t="shared" si="5"/>
        <v>0</v>
      </c>
      <c r="I9" s="587">
        <f t="shared" si="6"/>
        <v>0</v>
      </c>
      <c r="J9" s="587">
        <f t="shared" si="7"/>
        <v>0</v>
      </c>
      <c r="K9" s="587">
        <f t="shared" si="8"/>
        <v>0</v>
      </c>
      <c r="L9" s="587">
        <f t="shared" si="9"/>
        <v>0</v>
      </c>
      <c r="M9" s="587">
        <f t="shared" si="10"/>
        <v>0</v>
      </c>
      <c r="N9" s="587">
        <f t="shared" si="11"/>
        <v>108</v>
      </c>
      <c r="O9" s="587">
        <f t="shared" si="12"/>
        <v>110</v>
      </c>
      <c r="P9" s="587">
        <f t="shared" si="13"/>
        <v>143</v>
      </c>
      <c r="Q9" s="587">
        <f t="shared" si="14"/>
        <v>150</v>
      </c>
      <c r="R9" s="587">
        <f t="shared" si="15"/>
        <v>159</v>
      </c>
      <c r="S9" s="587">
        <f t="shared" si="16"/>
        <v>251</v>
      </c>
      <c r="T9" s="97">
        <f t="shared" si="17"/>
        <v>921</v>
      </c>
      <c r="U9" s="575"/>
      <c r="V9" s="575"/>
    </row>
    <row r="10" spans="1:22" ht="19.05" customHeight="1" x14ac:dyDescent="0.25">
      <c r="A10" s="594">
        <v>151</v>
      </c>
      <c r="B10" s="598">
        <v>1985</v>
      </c>
      <c r="C10" s="84" t="str">
        <f t="shared" si="0"/>
        <v xml:space="preserve"> Stanley Knowles School</v>
      </c>
      <c r="D10" s="600" t="str">
        <f t="shared" si="1"/>
        <v>Winnipeg</v>
      </c>
      <c r="E10" s="587">
        <f t="shared" si="2"/>
        <v>0</v>
      </c>
      <c r="F10" s="587">
        <f t="shared" si="3"/>
        <v>17</v>
      </c>
      <c r="G10" s="587">
        <f t="shared" si="4"/>
        <v>45</v>
      </c>
      <c r="H10" s="587">
        <f t="shared" si="5"/>
        <v>59</v>
      </c>
      <c r="I10" s="587">
        <f t="shared" si="6"/>
        <v>52</v>
      </c>
      <c r="J10" s="587">
        <f t="shared" si="7"/>
        <v>55</v>
      </c>
      <c r="K10" s="587">
        <f t="shared" si="8"/>
        <v>46</v>
      </c>
      <c r="L10" s="587">
        <f t="shared" si="9"/>
        <v>49</v>
      </c>
      <c r="M10" s="587">
        <f t="shared" si="10"/>
        <v>58</v>
      </c>
      <c r="N10" s="587">
        <f t="shared" si="11"/>
        <v>162</v>
      </c>
      <c r="O10" s="587">
        <f t="shared" si="12"/>
        <v>150</v>
      </c>
      <c r="P10" s="587">
        <f t="shared" si="13"/>
        <v>0</v>
      </c>
      <c r="Q10" s="587">
        <f t="shared" si="14"/>
        <v>0</v>
      </c>
      <c r="R10" s="587">
        <f t="shared" si="15"/>
        <v>0</v>
      </c>
      <c r="S10" s="587">
        <f t="shared" si="16"/>
        <v>0</v>
      </c>
      <c r="T10" s="97">
        <f t="shared" si="17"/>
        <v>693</v>
      </c>
      <c r="U10" s="575"/>
      <c r="V10" s="575"/>
    </row>
    <row r="11" spans="1:22" ht="19.05" customHeight="1" x14ac:dyDescent="0.25">
      <c r="A11" s="594">
        <v>151</v>
      </c>
      <c r="B11" s="598">
        <v>1490</v>
      </c>
      <c r="C11" s="84" t="str">
        <f t="shared" si="0"/>
        <v xml:space="preserve"> Strathcona School</v>
      </c>
      <c r="D11" s="600" t="str">
        <f t="shared" si="1"/>
        <v>Winnipeg</v>
      </c>
      <c r="E11" s="587">
        <f t="shared" si="2"/>
        <v>0</v>
      </c>
      <c r="F11" s="587">
        <f t="shared" si="3"/>
        <v>16</v>
      </c>
      <c r="G11" s="587">
        <f t="shared" si="4"/>
        <v>27</v>
      </c>
      <c r="H11" s="587">
        <f t="shared" si="5"/>
        <v>43</v>
      </c>
      <c r="I11" s="587">
        <f t="shared" si="6"/>
        <v>26</v>
      </c>
      <c r="J11" s="587">
        <f t="shared" si="7"/>
        <v>29</v>
      </c>
      <c r="K11" s="587">
        <f t="shared" si="8"/>
        <v>30</v>
      </c>
      <c r="L11" s="587">
        <f t="shared" si="9"/>
        <v>21</v>
      </c>
      <c r="M11" s="587">
        <f t="shared" si="10"/>
        <v>28</v>
      </c>
      <c r="N11" s="587">
        <f t="shared" si="11"/>
        <v>0</v>
      </c>
      <c r="O11" s="587">
        <f t="shared" si="12"/>
        <v>0</v>
      </c>
      <c r="P11" s="587">
        <f t="shared" si="13"/>
        <v>0</v>
      </c>
      <c r="Q11" s="587">
        <f t="shared" si="14"/>
        <v>0</v>
      </c>
      <c r="R11" s="587">
        <f t="shared" si="15"/>
        <v>0</v>
      </c>
      <c r="S11" s="587">
        <f t="shared" si="16"/>
        <v>0</v>
      </c>
      <c r="T11" s="97">
        <f t="shared" si="17"/>
        <v>220</v>
      </c>
      <c r="U11" s="575"/>
      <c r="V11" s="575"/>
    </row>
    <row r="12" spans="1:22" ht="19.05" customHeight="1" x14ac:dyDescent="0.25">
      <c r="A12" s="594">
        <v>151</v>
      </c>
      <c r="B12" s="598">
        <v>1796</v>
      </c>
      <c r="C12" s="84" t="str">
        <f t="shared" si="0"/>
        <v xml:space="preserve"> Tech-Vocational High School</v>
      </c>
      <c r="D12" s="600" t="str">
        <f t="shared" si="1"/>
        <v>Winnipeg</v>
      </c>
      <c r="E12" s="587">
        <f t="shared" si="2"/>
        <v>0</v>
      </c>
      <c r="F12" s="587">
        <f t="shared" si="3"/>
        <v>0</v>
      </c>
      <c r="G12" s="587">
        <f t="shared" si="4"/>
        <v>0</v>
      </c>
      <c r="H12" s="587">
        <f t="shared" si="5"/>
        <v>0</v>
      </c>
      <c r="I12" s="587">
        <f t="shared" si="6"/>
        <v>0</v>
      </c>
      <c r="J12" s="587">
        <f t="shared" si="7"/>
        <v>0</v>
      </c>
      <c r="K12" s="587">
        <f t="shared" si="8"/>
        <v>0</v>
      </c>
      <c r="L12" s="587">
        <f t="shared" si="9"/>
        <v>0</v>
      </c>
      <c r="M12" s="587">
        <f t="shared" si="10"/>
        <v>0</v>
      </c>
      <c r="N12" s="587">
        <f t="shared" si="11"/>
        <v>0</v>
      </c>
      <c r="O12" s="587">
        <f t="shared" si="12"/>
        <v>0</v>
      </c>
      <c r="P12" s="587">
        <f t="shared" si="13"/>
        <v>213</v>
      </c>
      <c r="Q12" s="587">
        <f t="shared" si="14"/>
        <v>351</v>
      </c>
      <c r="R12" s="587">
        <f t="shared" si="15"/>
        <v>312</v>
      </c>
      <c r="S12" s="587">
        <f t="shared" si="16"/>
        <v>392</v>
      </c>
      <c r="T12" s="97">
        <f t="shared" si="17"/>
        <v>1268</v>
      </c>
      <c r="U12" s="575"/>
      <c r="V12" s="575"/>
    </row>
    <row r="13" spans="1:22" ht="19.05" customHeight="1" x14ac:dyDescent="0.25">
      <c r="A13" s="594">
        <v>151</v>
      </c>
      <c r="B13" s="598">
        <v>1654</v>
      </c>
      <c r="C13" s="84" t="str">
        <f t="shared" si="0"/>
        <v xml:space="preserve"> Tyndall Park Community School</v>
      </c>
      <c r="D13" s="600" t="str">
        <f t="shared" si="1"/>
        <v>Winnipeg</v>
      </c>
      <c r="E13" s="587">
        <f t="shared" si="2"/>
        <v>0</v>
      </c>
      <c r="F13" s="587">
        <f t="shared" si="3"/>
        <v>25</v>
      </c>
      <c r="G13" s="587">
        <f t="shared" si="4"/>
        <v>46</v>
      </c>
      <c r="H13" s="587">
        <f t="shared" si="5"/>
        <v>34</v>
      </c>
      <c r="I13" s="587">
        <f t="shared" si="6"/>
        <v>44</v>
      </c>
      <c r="J13" s="587">
        <f t="shared" si="7"/>
        <v>42</v>
      </c>
      <c r="K13" s="587">
        <f t="shared" si="8"/>
        <v>41</v>
      </c>
      <c r="L13" s="587">
        <f t="shared" si="9"/>
        <v>42</v>
      </c>
      <c r="M13" s="587">
        <f t="shared" si="10"/>
        <v>47</v>
      </c>
      <c r="N13" s="587">
        <f t="shared" si="11"/>
        <v>0</v>
      </c>
      <c r="O13" s="587">
        <f t="shared" si="12"/>
        <v>0</v>
      </c>
      <c r="P13" s="587">
        <f t="shared" si="13"/>
        <v>0</v>
      </c>
      <c r="Q13" s="587">
        <f t="shared" si="14"/>
        <v>0</v>
      </c>
      <c r="R13" s="587">
        <f t="shared" si="15"/>
        <v>0</v>
      </c>
      <c r="S13" s="587">
        <f t="shared" si="16"/>
        <v>0</v>
      </c>
      <c r="T13" s="97">
        <f t="shared" si="17"/>
        <v>321</v>
      </c>
      <c r="U13" s="575"/>
      <c r="V13" s="575"/>
    </row>
    <row r="14" spans="1:22" ht="19.05" customHeight="1" x14ac:dyDescent="0.25">
      <c r="A14" s="594">
        <v>151</v>
      </c>
      <c r="B14" s="598">
        <v>1480</v>
      </c>
      <c r="C14" s="84" t="str">
        <f t="shared" si="0"/>
        <v xml:space="preserve"> Victoria-Albert School</v>
      </c>
      <c r="D14" s="600" t="str">
        <f t="shared" si="1"/>
        <v>Winnipeg</v>
      </c>
      <c r="E14" s="587">
        <f t="shared" si="2"/>
        <v>0</v>
      </c>
      <c r="F14" s="587">
        <f t="shared" si="3"/>
        <v>20</v>
      </c>
      <c r="G14" s="587">
        <f t="shared" si="4"/>
        <v>41</v>
      </c>
      <c r="H14" s="587">
        <f t="shared" si="5"/>
        <v>56</v>
      </c>
      <c r="I14" s="587">
        <f t="shared" si="6"/>
        <v>32</v>
      </c>
      <c r="J14" s="587">
        <f t="shared" si="7"/>
        <v>34</v>
      </c>
      <c r="K14" s="587">
        <f t="shared" si="8"/>
        <v>35</v>
      </c>
      <c r="L14" s="587">
        <f t="shared" si="9"/>
        <v>41</v>
      </c>
      <c r="M14" s="587">
        <f t="shared" si="10"/>
        <v>41</v>
      </c>
      <c r="N14" s="587">
        <f t="shared" si="11"/>
        <v>0</v>
      </c>
      <c r="O14" s="587">
        <f t="shared" si="12"/>
        <v>0</v>
      </c>
      <c r="P14" s="587">
        <f t="shared" si="13"/>
        <v>0</v>
      </c>
      <c r="Q14" s="587">
        <f t="shared" si="14"/>
        <v>0</v>
      </c>
      <c r="R14" s="587">
        <f t="shared" si="15"/>
        <v>0</v>
      </c>
      <c r="S14" s="587">
        <f t="shared" si="16"/>
        <v>0</v>
      </c>
      <c r="T14" s="97">
        <f t="shared" si="17"/>
        <v>300</v>
      </c>
      <c r="U14" s="575"/>
      <c r="V14" s="575"/>
    </row>
    <row r="15" spans="1:22" ht="19.05" customHeight="1" x14ac:dyDescent="0.25">
      <c r="A15" s="594">
        <v>151</v>
      </c>
      <c r="B15" s="598">
        <v>1251</v>
      </c>
      <c r="C15" s="84" t="str">
        <f t="shared" si="0"/>
        <v xml:space="preserve"> Wellington School</v>
      </c>
      <c r="D15" s="600" t="str">
        <f t="shared" si="1"/>
        <v>Winnipeg</v>
      </c>
      <c r="E15" s="587">
        <f t="shared" si="2"/>
        <v>0</v>
      </c>
      <c r="F15" s="587">
        <f t="shared" si="3"/>
        <v>26</v>
      </c>
      <c r="G15" s="587">
        <f t="shared" si="4"/>
        <v>41</v>
      </c>
      <c r="H15" s="587">
        <f t="shared" si="5"/>
        <v>51</v>
      </c>
      <c r="I15" s="587">
        <f t="shared" si="6"/>
        <v>50</v>
      </c>
      <c r="J15" s="587">
        <f t="shared" si="7"/>
        <v>37</v>
      </c>
      <c r="K15" s="587">
        <f t="shared" si="8"/>
        <v>46</v>
      </c>
      <c r="L15" s="587">
        <f t="shared" si="9"/>
        <v>41</v>
      </c>
      <c r="M15" s="587">
        <f t="shared" si="10"/>
        <v>34</v>
      </c>
      <c r="N15" s="587">
        <f t="shared" si="11"/>
        <v>0</v>
      </c>
      <c r="O15" s="587">
        <f t="shared" si="12"/>
        <v>0</v>
      </c>
      <c r="P15" s="587">
        <f t="shared" si="13"/>
        <v>0</v>
      </c>
      <c r="Q15" s="587">
        <f t="shared" si="14"/>
        <v>0</v>
      </c>
      <c r="R15" s="587">
        <f t="shared" si="15"/>
        <v>0</v>
      </c>
      <c r="S15" s="587">
        <f t="shared" si="16"/>
        <v>0</v>
      </c>
      <c r="T15" s="97">
        <f t="shared" si="17"/>
        <v>326</v>
      </c>
      <c r="U15" s="575"/>
      <c r="V15" s="575"/>
    </row>
    <row r="16" spans="1:22" ht="19.05" customHeight="1" x14ac:dyDescent="0.25">
      <c r="A16" s="594">
        <v>151</v>
      </c>
      <c r="B16" s="598">
        <v>1280</v>
      </c>
      <c r="C16" s="84" t="str">
        <f t="shared" si="0"/>
        <v xml:space="preserve"> Weston School</v>
      </c>
      <c r="D16" s="600" t="str">
        <f t="shared" si="1"/>
        <v>Winnipeg</v>
      </c>
      <c r="E16" s="587">
        <f t="shared" si="2"/>
        <v>0</v>
      </c>
      <c r="F16" s="587">
        <f t="shared" si="3"/>
        <v>17</v>
      </c>
      <c r="G16" s="587">
        <f t="shared" si="4"/>
        <v>17</v>
      </c>
      <c r="H16" s="587">
        <f t="shared" si="5"/>
        <v>22</v>
      </c>
      <c r="I16" s="587">
        <f t="shared" si="6"/>
        <v>29</v>
      </c>
      <c r="J16" s="587">
        <f t="shared" si="7"/>
        <v>32</v>
      </c>
      <c r="K16" s="587">
        <f t="shared" si="8"/>
        <v>25</v>
      </c>
      <c r="L16" s="587">
        <f t="shared" si="9"/>
        <v>29</v>
      </c>
      <c r="M16" s="587">
        <f t="shared" si="10"/>
        <v>25</v>
      </c>
      <c r="N16" s="587">
        <f t="shared" si="11"/>
        <v>0</v>
      </c>
      <c r="O16" s="587">
        <f t="shared" si="12"/>
        <v>0</v>
      </c>
      <c r="P16" s="587">
        <f t="shared" si="13"/>
        <v>0</v>
      </c>
      <c r="Q16" s="587">
        <f t="shared" si="14"/>
        <v>0</v>
      </c>
      <c r="R16" s="587">
        <f t="shared" si="15"/>
        <v>0</v>
      </c>
      <c r="S16" s="587">
        <f t="shared" si="16"/>
        <v>0</v>
      </c>
      <c r="T16" s="97">
        <f t="shared" si="17"/>
        <v>196</v>
      </c>
      <c r="U16" s="575"/>
      <c r="V16" s="575"/>
    </row>
    <row r="17" spans="1:20" ht="19.05" customHeight="1" x14ac:dyDescent="0.25">
      <c r="A17" s="594">
        <v>151</v>
      </c>
      <c r="B17" s="598">
        <v>1357</v>
      </c>
      <c r="C17" s="84" t="str">
        <f t="shared" si="0"/>
        <v xml:space="preserve"> William Whyte School</v>
      </c>
      <c r="D17" s="600" t="str">
        <f t="shared" si="1"/>
        <v>Winnipeg</v>
      </c>
      <c r="E17" s="587">
        <f t="shared" si="2"/>
        <v>0</v>
      </c>
      <c r="F17" s="587">
        <f t="shared" si="3"/>
        <v>15</v>
      </c>
      <c r="G17" s="587">
        <f t="shared" si="4"/>
        <v>19</v>
      </c>
      <c r="H17" s="587">
        <f t="shared" si="5"/>
        <v>19</v>
      </c>
      <c r="I17" s="587">
        <f t="shared" si="6"/>
        <v>30</v>
      </c>
      <c r="J17" s="587">
        <f t="shared" si="7"/>
        <v>31</v>
      </c>
      <c r="K17" s="587">
        <f t="shared" si="8"/>
        <v>24</v>
      </c>
      <c r="L17" s="587">
        <f t="shared" si="9"/>
        <v>28</v>
      </c>
      <c r="M17" s="587">
        <f t="shared" si="10"/>
        <v>24</v>
      </c>
      <c r="N17" s="587">
        <f t="shared" si="11"/>
        <v>26</v>
      </c>
      <c r="O17" s="587">
        <f t="shared" si="12"/>
        <v>28</v>
      </c>
      <c r="P17" s="587">
        <f t="shared" si="13"/>
        <v>0</v>
      </c>
      <c r="Q17" s="587">
        <f t="shared" si="14"/>
        <v>0</v>
      </c>
      <c r="R17" s="587">
        <f t="shared" si="15"/>
        <v>0</v>
      </c>
      <c r="S17" s="587">
        <f t="shared" si="16"/>
        <v>0</v>
      </c>
      <c r="T17" s="97">
        <f t="shared" si="17"/>
        <v>244</v>
      </c>
    </row>
    <row r="18" spans="1:20" ht="19.05" customHeight="1" x14ac:dyDescent="0.25">
      <c r="A18" s="594">
        <v>151</v>
      </c>
      <c r="B18" s="598">
        <v>1497</v>
      </c>
      <c r="C18" s="84" t="str">
        <f t="shared" si="0"/>
        <v xml:space="preserve"> Winnipeg Adult Education Centre</v>
      </c>
      <c r="D18" s="600" t="str">
        <f t="shared" si="1"/>
        <v>Winnipeg</v>
      </c>
      <c r="E18" s="587">
        <f t="shared" si="2"/>
        <v>0</v>
      </c>
      <c r="F18" s="587">
        <f t="shared" si="3"/>
        <v>0</v>
      </c>
      <c r="G18" s="587">
        <f t="shared" si="4"/>
        <v>0</v>
      </c>
      <c r="H18" s="587">
        <f t="shared" si="5"/>
        <v>0</v>
      </c>
      <c r="I18" s="587">
        <f t="shared" si="6"/>
        <v>0</v>
      </c>
      <c r="J18" s="587">
        <f t="shared" si="7"/>
        <v>0</v>
      </c>
      <c r="K18" s="587">
        <f t="shared" si="8"/>
        <v>0</v>
      </c>
      <c r="L18" s="587">
        <f t="shared" si="9"/>
        <v>0</v>
      </c>
      <c r="M18" s="587">
        <f t="shared" si="10"/>
        <v>0</v>
      </c>
      <c r="N18" s="587">
        <f t="shared" si="11"/>
        <v>0</v>
      </c>
      <c r="O18" s="587">
        <f t="shared" si="12"/>
        <v>0</v>
      </c>
      <c r="P18" s="587">
        <f t="shared" si="13"/>
        <v>6</v>
      </c>
      <c r="Q18" s="587">
        <f t="shared" si="14"/>
        <v>160</v>
      </c>
      <c r="R18" s="587">
        <f t="shared" si="15"/>
        <v>179</v>
      </c>
      <c r="S18" s="587">
        <f t="shared" si="16"/>
        <v>348</v>
      </c>
      <c r="T18" s="97">
        <f t="shared" si="17"/>
        <v>693</v>
      </c>
    </row>
    <row r="19" spans="1:20" ht="19.05" customHeight="1" x14ac:dyDescent="0.25">
      <c r="A19" s="594">
        <v>151</v>
      </c>
      <c r="B19" s="598">
        <v>1418</v>
      </c>
      <c r="C19" s="105" t="str">
        <f t="shared" si="0"/>
        <v xml:space="preserve"> Wolseley School</v>
      </c>
      <c r="D19" s="600" t="str">
        <f t="shared" si="1"/>
        <v>Winnipeg</v>
      </c>
      <c r="E19" s="588">
        <f t="shared" si="2"/>
        <v>0</v>
      </c>
      <c r="F19" s="587">
        <f t="shared" si="3"/>
        <v>9</v>
      </c>
      <c r="G19" s="587">
        <f t="shared" si="4"/>
        <v>16</v>
      </c>
      <c r="H19" s="587">
        <f t="shared" si="5"/>
        <v>22</v>
      </c>
      <c r="I19" s="587">
        <f t="shared" si="6"/>
        <v>18</v>
      </c>
      <c r="J19" s="587">
        <f t="shared" si="7"/>
        <v>35</v>
      </c>
      <c r="K19" s="587">
        <f t="shared" si="8"/>
        <v>19</v>
      </c>
      <c r="L19" s="587">
        <f t="shared" si="9"/>
        <v>31</v>
      </c>
      <c r="M19" s="587">
        <f t="shared" si="10"/>
        <v>31</v>
      </c>
      <c r="N19" s="587">
        <f t="shared" si="11"/>
        <v>0</v>
      </c>
      <c r="O19" s="587">
        <f t="shared" si="12"/>
        <v>0</v>
      </c>
      <c r="P19" s="587">
        <f t="shared" si="13"/>
        <v>0</v>
      </c>
      <c r="Q19" s="587">
        <f t="shared" si="14"/>
        <v>0</v>
      </c>
      <c r="R19" s="587">
        <f t="shared" si="15"/>
        <v>0</v>
      </c>
      <c r="S19" s="587">
        <f t="shared" si="16"/>
        <v>0</v>
      </c>
      <c r="T19" s="97">
        <f t="shared" si="17"/>
        <v>181</v>
      </c>
    </row>
    <row r="20" spans="1:20" ht="20.05" customHeight="1" x14ac:dyDescent="0.25">
      <c r="A20" s="594"/>
      <c r="B20" s="604"/>
      <c r="C20" s="127" t="s">
        <v>261</v>
      </c>
      <c r="D20" s="127" t="str">
        <f>CONCATENATE(VLOOKUP(A19,DIVISIONS,19)," SCHOOLS")</f>
        <v>80 SCHOOLS</v>
      </c>
      <c r="E20" s="95">
        <f>SUM('32'!E6:E37)+SUM('33'!E6:E39)+SUM('34'!E6:E19)</f>
        <v>128</v>
      </c>
      <c r="F20" s="95">
        <f>SUM('32'!F6:F37)+SUM('33'!F6:F39)+SUM('34'!F6:F19)</f>
        <v>1095</v>
      </c>
      <c r="G20" s="95">
        <f>SUM('32'!G6:G37)+SUM('33'!G6:G39)+SUM('34'!G6:G19)</f>
        <v>2045</v>
      </c>
      <c r="H20" s="95">
        <f>SUM('32'!H6:H37)+SUM('33'!H6:H39)+SUM('34'!H6:H19)</f>
        <v>2149</v>
      </c>
      <c r="I20" s="95">
        <f>SUM('32'!I6:I37)+SUM('33'!I6:I39)+SUM('34'!I6:I19)</f>
        <v>2175</v>
      </c>
      <c r="J20" s="95">
        <f>SUM('32'!J6:J37)+SUM('33'!J6:J39)+SUM('34'!J6:J19)</f>
        <v>2244</v>
      </c>
      <c r="K20" s="95">
        <f>SUM('32'!K6:K37)+SUM('33'!K6:K39)+SUM('34'!K6:K19)</f>
        <v>2086</v>
      </c>
      <c r="L20" s="95">
        <f>SUM('32'!L6:L37)+SUM('33'!L6:L39)+SUM('34'!L6:L19)</f>
        <v>2247</v>
      </c>
      <c r="M20" s="95">
        <f>SUM('32'!M6:M37)+SUM('33'!M6:M39)+SUM('34'!M6:M19)</f>
        <v>2106</v>
      </c>
      <c r="N20" s="95">
        <f>SUM('32'!N6:N37)+SUM('33'!N6:N39)+SUM('34'!N6:N19)</f>
        <v>2209</v>
      </c>
      <c r="O20" s="95">
        <f>SUM('32'!O6:O37)+SUM('33'!O6:O39)+SUM('34'!O6:O19)</f>
        <v>2159</v>
      </c>
      <c r="P20" s="95">
        <f>SUM('32'!P6:P37)+SUM('33'!P6:P39)+SUM('34'!P6:P19)</f>
        <v>2145</v>
      </c>
      <c r="Q20" s="95">
        <f>SUM('32'!Q6:Q37)+SUM('33'!Q6:Q39)+SUM('34'!Q6:Q19)</f>
        <v>2342</v>
      </c>
      <c r="R20" s="95">
        <f>SUM('32'!R6:R37)+SUM('33'!R6:R39)+SUM('34'!R6:R19)</f>
        <v>2417</v>
      </c>
      <c r="S20" s="95">
        <f>SUM('32'!S6:S37)+SUM('33'!S6:S39)+SUM('34'!S6:S19)</f>
        <v>3290</v>
      </c>
      <c r="T20" s="95">
        <f>SUM('32'!T6:T37)+SUM('33'!T6:T39)+SUM('34'!T6:T19)</f>
        <v>30837</v>
      </c>
    </row>
    <row r="21" spans="1:20" ht="14.95" customHeight="1" x14ac:dyDescent="0.25">
      <c r="A21" s="594"/>
      <c r="B21" s="604"/>
      <c r="C21" s="104"/>
      <c r="D21" s="579"/>
      <c r="E21" s="542"/>
      <c r="F21" s="542"/>
      <c r="G21" s="542"/>
      <c r="H21" s="542"/>
      <c r="I21" s="542"/>
      <c r="J21" s="542"/>
      <c r="K21" s="542"/>
      <c r="L21" s="542"/>
      <c r="M21" s="542"/>
      <c r="N21" s="542"/>
      <c r="O21" s="542"/>
      <c r="P21" s="542"/>
      <c r="Q21" s="542"/>
      <c r="R21" s="542"/>
      <c r="S21" s="542"/>
      <c r="T21" s="110"/>
    </row>
    <row r="22" spans="1:20" ht="20.05" customHeight="1" x14ac:dyDescent="0.2">
      <c r="A22" s="594">
        <v>113</v>
      </c>
      <c r="B22" s="604"/>
      <c r="C22" s="771" t="str">
        <f>CONCATENATE(" ",UPPER(VLOOKUP(A22,DIVISIONS,2))," SPECIAL REVENUE DISTRICT")</f>
        <v xml:space="preserve"> WHITESHELL SPECIAL REVENUE DISTRICT</v>
      </c>
      <c r="D22" s="772"/>
      <c r="E22" s="772"/>
      <c r="F22" s="772"/>
      <c r="G22" s="772"/>
      <c r="H22" s="772"/>
      <c r="I22" s="772"/>
      <c r="J22" s="772"/>
      <c r="K22" s="772"/>
      <c r="L22" s="772"/>
      <c r="M22" s="772"/>
      <c r="N22" s="772"/>
      <c r="O22" s="772"/>
      <c r="P22" s="772"/>
      <c r="Q22" s="772"/>
      <c r="R22" s="772"/>
      <c r="S22" s="772"/>
      <c r="T22" s="773"/>
    </row>
    <row r="23" spans="1:20" ht="20.05" customHeight="1" x14ac:dyDescent="0.25">
      <c r="A23" s="594"/>
      <c r="B23" s="604"/>
      <c r="C23" s="93" t="s">
        <v>265</v>
      </c>
      <c r="D23" s="93" t="s">
        <v>266</v>
      </c>
      <c r="E23" s="94" t="s">
        <v>168</v>
      </c>
      <c r="F23" s="94" t="s">
        <v>229</v>
      </c>
      <c r="G23" s="94" t="s">
        <v>230</v>
      </c>
      <c r="H23" s="156" t="s">
        <v>267</v>
      </c>
      <c r="I23" s="156" t="s">
        <v>268</v>
      </c>
      <c r="J23" s="156" t="s">
        <v>269</v>
      </c>
      <c r="K23" s="156" t="s">
        <v>270</v>
      </c>
      <c r="L23" s="156" t="s">
        <v>21</v>
      </c>
      <c r="M23" s="156" t="s">
        <v>24</v>
      </c>
      <c r="N23" s="156" t="s">
        <v>26</v>
      </c>
      <c r="O23" s="156" t="s">
        <v>271</v>
      </c>
      <c r="P23" s="156" t="s">
        <v>272</v>
      </c>
      <c r="Q23" s="156" t="s">
        <v>273</v>
      </c>
      <c r="R23" s="156" t="s">
        <v>274</v>
      </c>
      <c r="S23" s="156" t="s">
        <v>275</v>
      </c>
      <c r="T23" s="94" t="s">
        <v>231</v>
      </c>
    </row>
    <row r="24" spans="1:20" ht="20.05" customHeight="1" x14ac:dyDescent="0.25">
      <c r="A24" s="594">
        <v>113</v>
      </c>
      <c r="B24" s="598">
        <v>1429</v>
      </c>
      <c r="C24" s="84" t="str">
        <f>VLOOKUP(B24,Schools,2)</f>
        <v xml:space="preserve"> F. W. Gilbert School</v>
      </c>
      <c r="D24" s="600" t="str">
        <f>IF(VLOOKUP($B24,TYPE,3)=5,CONCATENATE(VLOOKUP($B24,PublicAdd,6)," ¹"),VLOOKUP($B24,PublicAdd,6))</f>
        <v>Pinawa</v>
      </c>
      <c r="E24" s="587">
        <f>IF($B24="","",VLOOKUP($B24,Schools,22))</f>
        <v>0</v>
      </c>
      <c r="F24" s="587">
        <f>IF($B24="","",VLOOKUP($B24,Schools,5))</f>
        <v>12</v>
      </c>
      <c r="G24" s="587">
        <f>IF($B24="","",VLOOKUP($B24,Schools,6))</f>
        <v>13</v>
      </c>
      <c r="H24" s="587">
        <f>IF($B24="","",VLOOKUP($B24,Schools,7))</f>
        <v>15</v>
      </c>
      <c r="I24" s="587">
        <f>IF($B24="","",VLOOKUP($B24,Schools,8))</f>
        <v>11</v>
      </c>
      <c r="J24" s="587">
        <f>IF($B24="","",VLOOKUP($B24,Schools,9))</f>
        <v>22</v>
      </c>
      <c r="K24" s="587">
        <f>IF($B24="","",VLOOKUP($B24,Schools,10))</f>
        <v>10</v>
      </c>
      <c r="L24" s="587">
        <f>IF($B24="","",VLOOKUP($B24,Schools,11))</f>
        <v>16</v>
      </c>
      <c r="M24" s="587">
        <f>IF($B24="","",VLOOKUP($B24,Schools,12))</f>
        <v>26</v>
      </c>
      <c r="N24" s="587">
        <f>IF($B24="","",VLOOKUP($B24,Schools,13))</f>
        <v>0</v>
      </c>
      <c r="O24" s="587">
        <f>IF($B24="","",VLOOKUP($B24,Schools,14))</f>
        <v>0</v>
      </c>
      <c r="P24" s="587">
        <f>IF($B24="","",VLOOKUP($B24,Schools,15))</f>
        <v>0</v>
      </c>
      <c r="Q24" s="587">
        <f>IF($B24="","",VLOOKUP($B24,Schools,16))</f>
        <v>0</v>
      </c>
      <c r="R24" s="587">
        <f>IF($B24="","",VLOOKUP($B24,Schools,17))</f>
        <v>0</v>
      </c>
      <c r="S24" s="587">
        <f>IF($B24="","",VLOOKUP($B24,Schools,18))</f>
        <v>0</v>
      </c>
      <c r="T24" s="97">
        <f>SUM(E24:S24)</f>
        <v>125</v>
      </c>
    </row>
    <row r="25" spans="1:20" ht="20.05" customHeight="1" x14ac:dyDescent="0.25">
      <c r="A25" s="594">
        <v>113</v>
      </c>
      <c r="B25" s="598">
        <v>1905</v>
      </c>
      <c r="C25" s="105" t="str">
        <f>VLOOKUP(B25,Schools,2)</f>
        <v xml:space="preserve"> Pinawa Secondary School</v>
      </c>
      <c r="D25" s="600" t="str">
        <f>IF(VLOOKUP($B25,TYPE,3)=5,CONCATENATE(VLOOKUP($B25,PublicAdd,6)," ¹"),VLOOKUP($B25,PublicAdd,6))</f>
        <v>Pinawa</v>
      </c>
      <c r="E25" s="588">
        <f>IF($B25="","",VLOOKUP($B25,Schools,22))</f>
        <v>0</v>
      </c>
      <c r="F25" s="588">
        <f>IF($B25="","",VLOOKUP($B25,Schools,5))</f>
        <v>0</v>
      </c>
      <c r="G25" s="588">
        <f>IF($B25="","",VLOOKUP($B25,Schools,6))</f>
        <v>0</v>
      </c>
      <c r="H25" s="588">
        <f>IF($B25="","",VLOOKUP($B25,Schools,7))</f>
        <v>0</v>
      </c>
      <c r="I25" s="588">
        <f>IF($B25="","",VLOOKUP($B25,Schools,8))</f>
        <v>0</v>
      </c>
      <c r="J25" s="588">
        <f>IF($B25="","",VLOOKUP($B25,Schools,9))</f>
        <v>0</v>
      </c>
      <c r="K25" s="588">
        <f>IF($B25="","",VLOOKUP($B25,Schools,10))</f>
        <v>0</v>
      </c>
      <c r="L25" s="588">
        <f>IF($B25="","",VLOOKUP($B25,Schools,11))</f>
        <v>0</v>
      </c>
      <c r="M25" s="588">
        <f>IF($B25="","",VLOOKUP($B25,Schools,12))</f>
        <v>0</v>
      </c>
      <c r="N25" s="588">
        <f>IF($B25="","",VLOOKUP($B25,Schools,13))</f>
        <v>11</v>
      </c>
      <c r="O25" s="588">
        <f>IF($B25="","",VLOOKUP($B25,Schools,14))</f>
        <v>18</v>
      </c>
      <c r="P25" s="588">
        <f>IF($B25="","",VLOOKUP($B25,Schools,15))</f>
        <v>20</v>
      </c>
      <c r="Q25" s="588">
        <f>IF($B25="","",VLOOKUP($B25,Schools,16))</f>
        <v>10</v>
      </c>
      <c r="R25" s="588">
        <f>IF($B25="","",VLOOKUP($B25,Schools,17))</f>
        <v>19</v>
      </c>
      <c r="S25" s="588">
        <f>IF($B25="","",VLOOKUP($B25,Schools,18))</f>
        <v>9</v>
      </c>
      <c r="T25" s="98">
        <f>SUM(E25:S25)</f>
        <v>87</v>
      </c>
    </row>
    <row r="26" spans="1:20" ht="20.05" customHeight="1" x14ac:dyDescent="0.25">
      <c r="A26" s="575"/>
      <c r="B26" s="576"/>
      <c r="C26" s="127" t="s">
        <v>261</v>
      </c>
      <c r="D26" s="127" t="str">
        <f>CONCATENATE(VLOOKUP(A25,DIVISIONS,19)," SCHOOLS")</f>
        <v>2 SCHOOLS</v>
      </c>
      <c r="E26" s="95">
        <f>SUM(E24:E25)</f>
        <v>0</v>
      </c>
      <c r="F26" s="95">
        <f t="shared" ref="F26:T26" si="22">SUM(F24:F25)</f>
        <v>12</v>
      </c>
      <c r="G26" s="95">
        <f t="shared" si="22"/>
        <v>13</v>
      </c>
      <c r="H26" s="95">
        <f t="shared" si="22"/>
        <v>15</v>
      </c>
      <c r="I26" s="95">
        <f t="shared" si="22"/>
        <v>11</v>
      </c>
      <c r="J26" s="95">
        <f t="shared" si="22"/>
        <v>22</v>
      </c>
      <c r="K26" s="95">
        <f t="shared" si="22"/>
        <v>10</v>
      </c>
      <c r="L26" s="95">
        <f t="shared" si="22"/>
        <v>16</v>
      </c>
      <c r="M26" s="95">
        <f t="shared" si="22"/>
        <v>26</v>
      </c>
      <c r="N26" s="95">
        <f t="shared" si="22"/>
        <v>11</v>
      </c>
      <c r="O26" s="95">
        <f t="shared" si="22"/>
        <v>18</v>
      </c>
      <c r="P26" s="95">
        <f t="shared" si="22"/>
        <v>20</v>
      </c>
      <c r="Q26" s="95">
        <f t="shared" si="22"/>
        <v>10</v>
      </c>
      <c r="R26" s="95">
        <f t="shared" si="22"/>
        <v>19</v>
      </c>
      <c r="S26" s="95">
        <f t="shared" si="22"/>
        <v>9</v>
      </c>
      <c r="T26" s="95">
        <f t="shared" si="22"/>
        <v>212</v>
      </c>
    </row>
    <row r="27" spans="1:20" ht="20.05" customHeight="1" x14ac:dyDescent="0.25">
      <c r="A27" s="575"/>
      <c r="B27" s="576"/>
      <c r="C27" s="560"/>
      <c r="D27" s="560"/>
      <c r="E27" s="560"/>
      <c r="F27" s="560"/>
      <c r="G27" s="560"/>
      <c r="H27" s="560"/>
      <c r="I27" s="560"/>
      <c r="J27" s="560"/>
      <c r="K27" s="560"/>
      <c r="L27" s="560"/>
      <c r="M27" s="560"/>
      <c r="N27" s="560"/>
      <c r="O27" s="560"/>
      <c r="P27" s="560"/>
      <c r="Q27" s="560"/>
      <c r="R27" s="560"/>
      <c r="S27" s="560"/>
      <c r="T27" s="22"/>
    </row>
    <row r="28" spans="1:20" ht="20.05" customHeight="1" x14ac:dyDescent="0.25">
      <c r="A28" s="575"/>
      <c r="B28" s="576"/>
      <c r="C28" s="560"/>
      <c r="D28" s="560"/>
      <c r="E28" s="560"/>
      <c r="F28" s="560"/>
      <c r="G28" s="560"/>
      <c r="H28" s="560"/>
      <c r="I28" s="560"/>
      <c r="J28" s="560"/>
      <c r="K28" s="560"/>
      <c r="L28" s="560"/>
      <c r="M28" s="560"/>
      <c r="N28" s="560"/>
      <c r="O28" s="560"/>
      <c r="P28" s="560"/>
      <c r="Q28" s="560"/>
      <c r="R28" s="560"/>
      <c r="S28" s="560"/>
      <c r="T28" s="22"/>
    </row>
    <row r="29" spans="1:20" ht="20.05" customHeight="1" x14ac:dyDescent="0.25">
      <c r="A29" s="575"/>
      <c r="B29" s="576"/>
      <c r="C29" s="560"/>
      <c r="D29" s="560"/>
      <c r="E29" s="560"/>
      <c r="F29" s="560"/>
      <c r="G29" s="560"/>
      <c r="H29" s="560"/>
      <c r="I29" s="560"/>
      <c r="J29" s="560"/>
      <c r="K29" s="560"/>
      <c r="L29" s="560"/>
      <c r="M29" s="560"/>
      <c r="N29" s="560"/>
      <c r="O29" s="560"/>
      <c r="P29" s="560"/>
      <c r="Q29" s="560"/>
      <c r="R29" s="560"/>
      <c r="S29" s="560"/>
      <c r="T29" s="22"/>
    </row>
    <row r="30" spans="1:20" ht="20.05" customHeight="1" x14ac:dyDescent="0.25">
      <c r="A30" s="575"/>
      <c r="B30" s="576"/>
      <c r="C30" s="560"/>
      <c r="D30" s="560"/>
      <c r="E30" s="560"/>
      <c r="F30" s="560"/>
      <c r="G30" s="560"/>
      <c r="H30" s="560"/>
      <c r="I30" s="560"/>
      <c r="J30" s="560"/>
      <c r="K30" s="560"/>
      <c r="L30" s="560"/>
      <c r="M30" s="560"/>
      <c r="N30" s="560"/>
      <c r="O30" s="560"/>
      <c r="P30" s="560"/>
      <c r="Q30" s="560"/>
      <c r="R30" s="560"/>
      <c r="S30" s="560"/>
      <c r="T30" s="22"/>
    </row>
    <row r="31" spans="1:20" ht="20.05" customHeight="1" x14ac:dyDescent="0.25">
      <c r="A31" s="575"/>
      <c r="B31" s="576"/>
      <c r="C31" s="560"/>
      <c r="D31" s="560"/>
      <c r="E31" s="560"/>
      <c r="F31" s="560"/>
      <c r="G31" s="560"/>
      <c r="H31" s="560"/>
      <c r="I31" s="560"/>
      <c r="J31" s="560"/>
      <c r="K31" s="560"/>
      <c r="L31" s="560"/>
      <c r="M31" s="560"/>
      <c r="N31" s="560"/>
      <c r="O31" s="560"/>
      <c r="P31" s="560"/>
      <c r="Q31" s="560"/>
      <c r="R31" s="560"/>
      <c r="S31" s="560"/>
      <c r="T31" s="22"/>
    </row>
    <row r="32" spans="1:20" ht="20.05" customHeight="1" x14ac:dyDescent="0.25">
      <c r="A32" s="575"/>
      <c r="B32" s="576"/>
      <c r="C32" s="560"/>
      <c r="D32" s="560"/>
      <c r="E32" s="560"/>
      <c r="F32" s="560"/>
      <c r="G32" s="560"/>
      <c r="H32" s="560"/>
      <c r="I32" s="560"/>
      <c r="J32" s="560"/>
      <c r="K32" s="560"/>
      <c r="L32" s="560"/>
      <c r="M32" s="560"/>
      <c r="N32" s="560"/>
      <c r="O32" s="560"/>
      <c r="P32" s="560"/>
      <c r="Q32" s="560"/>
      <c r="R32" s="560"/>
      <c r="S32" s="560"/>
      <c r="T32" s="22"/>
    </row>
    <row r="33" spans="3:20" ht="20.05" customHeight="1" x14ac:dyDescent="0.25">
      <c r="C33" s="560"/>
      <c r="D33" s="560"/>
      <c r="E33" s="560"/>
      <c r="F33" s="560"/>
      <c r="G33" s="560"/>
      <c r="H33" s="560"/>
      <c r="I33" s="560"/>
      <c r="J33" s="560"/>
      <c r="K33" s="560"/>
      <c r="L33" s="560"/>
      <c r="M33" s="560"/>
      <c r="N33" s="560"/>
      <c r="O33" s="560"/>
      <c r="P33" s="560"/>
      <c r="Q33" s="560"/>
      <c r="R33" s="560"/>
      <c r="S33" s="560"/>
      <c r="T33" s="22"/>
    </row>
    <row r="34" spans="3:20" ht="20.05" customHeight="1" x14ac:dyDescent="0.25">
      <c r="C34" s="560"/>
      <c r="D34" s="560"/>
      <c r="E34" s="560"/>
      <c r="F34" s="560"/>
      <c r="G34" s="560"/>
      <c r="H34" s="560"/>
      <c r="I34" s="560"/>
      <c r="J34" s="560"/>
      <c r="K34" s="560"/>
      <c r="L34" s="560"/>
      <c r="M34" s="560"/>
      <c r="N34" s="560"/>
      <c r="O34" s="560"/>
      <c r="P34" s="560"/>
      <c r="Q34" s="560"/>
      <c r="R34" s="560"/>
      <c r="S34" s="560"/>
      <c r="T34" s="22"/>
    </row>
    <row r="35" spans="3:20" ht="20.05" customHeight="1" x14ac:dyDescent="0.25">
      <c r="C35" s="560"/>
      <c r="D35" s="560"/>
      <c r="E35" s="560"/>
      <c r="F35" s="560"/>
      <c r="G35" s="560"/>
      <c r="H35" s="560"/>
      <c r="I35" s="560"/>
      <c r="J35" s="560"/>
      <c r="K35" s="560"/>
      <c r="L35" s="560"/>
      <c r="M35" s="560"/>
      <c r="N35" s="560"/>
      <c r="O35" s="560"/>
      <c r="P35" s="560"/>
      <c r="Q35" s="560"/>
      <c r="R35" s="560"/>
      <c r="S35" s="560"/>
      <c r="T35" s="22"/>
    </row>
    <row r="36" spans="3:20" ht="20.05" customHeight="1" x14ac:dyDescent="0.25">
      <c r="C36" s="560"/>
      <c r="D36" s="560"/>
      <c r="E36" s="560"/>
      <c r="F36" s="560"/>
      <c r="G36" s="560"/>
      <c r="H36" s="560"/>
      <c r="I36" s="560"/>
      <c r="J36" s="560"/>
      <c r="K36" s="560"/>
      <c r="L36" s="560"/>
      <c r="M36" s="560"/>
      <c r="N36" s="560"/>
      <c r="O36" s="560"/>
      <c r="P36" s="560"/>
      <c r="Q36" s="560"/>
      <c r="R36" s="560"/>
      <c r="S36" s="560"/>
      <c r="T36" s="22"/>
    </row>
    <row r="37" spans="3:20" ht="20.05" customHeight="1" x14ac:dyDescent="0.25">
      <c r="C37" s="560"/>
      <c r="D37" s="560"/>
      <c r="E37" s="560"/>
      <c r="F37" s="560"/>
      <c r="G37" s="560"/>
      <c r="H37" s="560"/>
      <c r="I37" s="560"/>
      <c r="J37" s="560"/>
      <c r="K37" s="560"/>
      <c r="L37" s="560"/>
      <c r="M37" s="560"/>
      <c r="N37" s="560"/>
      <c r="O37" s="560"/>
      <c r="P37" s="560"/>
      <c r="Q37" s="560"/>
      <c r="R37" s="560"/>
      <c r="S37" s="560"/>
      <c r="T37" s="22"/>
    </row>
    <row r="38" spans="3:20" ht="20.05" customHeight="1" x14ac:dyDescent="0.25">
      <c r="C38" s="560"/>
      <c r="D38" s="560"/>
      <c r="E38" s="560"/>
      <c r="F38" s="560"/>
      <c r="G38" s="560"/>
      <c r="H38" s="560"/>
      <c r="I38" s="560"/>
      <c r="J38" s="560"/>
      <c r="K38" s="560"/>
      <c r="L38" s="560"/>
      <c r="M38" s="560"/>
      <c r="N38" s="560"/>
      <c r="O38" s="560"/>
      <c r="P38" s="560"/>
      <c r="Q38" s="560"/>
      <c r="R38" s="560"/>
      <c r="S38" s="560"/>
      <c r="T38" s="22"/>
    </row>
    <row r="39" spans="3:20" ht="20.05" customHeight="1" x14ac:dyDescent="0.25">
      <c r="C39" s="560"/>
      <c r="D39" s="560"/>
      <c r="E39" s="560"/>
      <c r="F39" s="560"/>
      <c r="G39" s="560"/>
      <c r="H39" s="560"/>
      <c r="I39" s="560"/>
      <c r="J39" s="560"/>
      <c r="K39" s="560"/>
      <c r="L39" s="560"/>
      <c r="M39" s="560"/>
      <c r="N39" s="560"/>
      <c r="O39" s="560"/>
      <c r="P39" s="560"/>
      <c r="Q39" s="560"/>
      <c r="R39" s="560"/>
      <c r="S39" s="560"/>
      <c r="T39" s="22"/>
    </row>
    <row r="40" spans="3:20" ht="20.05" customHeight="1" x14ac:dyDescent="0.25">
      <c r="C40" s="560"/>
      <c r="D40" s="560"/>
      <c r="E40" s="560"/>
      <c r="F40" s="560"/>
      <c r="G40" s="560"/>
      <c r="H40" s="560"/>
      <c r="I40" s="560"/>
      <c r="J40" s="560"/>
      <c r="K40" s="560"/>
      <c r="L40" s="560"/>
      <c r="M40" s="560"/>
      <c r="N40" s="560"/>
      <c r="O40" s="560"/>
      <c r="P40" s="560"/>
      <c r="Q40" s="560"/>
      <c r="R40" s="560"/>
      <c r="S40" s="560"/>
      <c r="T40" s="22"/>
    </row>
    <row r="41" spans="3:20" ht="20.05" customHeight="1" x14ac:dyDescent="0.25">
      <c r="C41" s="560"/>
      <c r="D41" s="560"/>
      <c r="E41" s="560"/>
      <c r="F41" s="560"/>
      <c r="G41" s="560"/>
      <c r="H41" s="560"/>
      <c r="I41" s="560"/>
      <c r="J41" s="560"/>
      <c r="K41" s="560"/>
      <c r="L41" s="560"/>
      <c r="M41" s="560"/>
      <c r="N41" s="560"/>
      <c r="O41" s="560"/>
      <c r="P41" s="560"/>
      <c r="Q41" s="560"/>
      <c r="R41" s="560"/>
      <c r="S41" s="560"/>
      <c r="T41" s="22"/>
    </row>
    <row r="42" spans="3:20" ht="20.05" customHeight="1" x14ac:dyDescent="0.25">
      <c r="C42" s="560"/>
      <c r="D42" s="560"/>
      <c r="E42" s="560"/>
      <c r="F42" s="560"/>
      <c r="G42" s="560"/>
      <c r="H42" s="560"/>
      <c r="I42" s="560"/>
      <c r="J42" s="560"/>
      <c r="K42" s="560"/>
      <c r="L42" s="560"/>
      <c r="M42" s="560"/>
      <c r="N42" s="560"/>
      <c r="O42" s="560"/>
      <c r="P42" s="560"/>
      <c r="Q42" s="560"/>
      <c r="R42" s="560"/>
      <c r="S42" s="560"/>
      <c r="T42" s="22"/>
    </row>
    <row r="43" spans="3:20" ht="20.05" customHeight="1" x14ac:dyDescent="0.25">
      <c r="C43" s="560"/>
      <c r="D43" s="560"/>
      <c r="E43" s="560"/>
      <c r="F43" s="560"/>
      <c r="G43" s="560"/>
      <c r="H43" s="560"/>
      <c r="I43" s="560"/>
      <c r="J43" s="560"/>
      <c r="K43" s="560"/>
      <c r="L43" s="560"/>
      <c r="M43" s="560"/>
      <c r="N43" s="560"/>
      <c r="O43" s="560"/>
      <c r="P43" s="560"/>
      <c r="Q43" s="560"/>
      <c r="R43" s="560"/>
      <c r="S43" s="560"/>
      <c r="T43" s="22"/>
    </row>
    <row r="44" spans="3:20" ht="20.05" customHeight="1" x14ac:dyDescent="0.25">
      <c r="C44" s="560"/>
      <c r="D44" s="560"/>
      <c r="E44" s="560"/>
      <c r="F44" s="560"/>
      <c r="G44" s="560"/>
      <c r="H44" s="560"/>
      <c r="I44" s="560"/>
      <c r="J44" s="560"/>
      <c r="K44" s="560"/>
      <c r="L44" s="560"/>
      <c r="M44" s="560"/>
      <c r="N44" s="560"/>
      <c r="O44" s="560"/>
      <c r="P44" s="560"/>
      <c r="Q44" s="560"/>
      <c r="R44" s="560"/>
      <c r="S44" s="560"/>
      <c r="T44" s="22"/>
    </row>
    <row r="45" spans="3:20" ht="20.05" customHeight="1" x14ac:dyDescent="0.25">
      <c r="C45" s="560"/>
      <c r="D45" s="560"/>
      <c r="E45" s="560"/>
      <c r="F45" s="560"/>
      <c r="G45" s="560"/>
      <c r="H45" s="560"/>
      <c r="I45" s="560"/>
      <c r="J45" s="560"/>
      <c r="K45" s="560"/>
      <c r="L45" s="560"/>
      <c r="M45" s="560"/>
      <c r="N45" s="560"/>
      <c r="O45" s="560"/>
      <c r="P45" s="560"/>
      <c r="Q45" s="560"/>
      <c r="R45" s="560"/>
      <c r="S45" s="560"/>
      <c r="T45" s="22"/>
    </row>
    <row r="46" spans="3:20" ht="20.05" customHeight="1" x14ac:dyDescent="0.25">
      <c r="C46" s="560"/>
      <c r="D46" s="560"/>
      <c r="E46" s="560"/>
      <c r="F46" s="560"/>
      <c r="G46" s="560"/>
      <c r="H46" s="560"/>
      <c r="I46" s="560"/>
      <c r="J46" s="560"/>
      <c r="K46" s="560"/>
      <c r="L46" s="560"/>
      <c r="M46" s="560"/>
      <c r="N46" s="560"/>
      <c r="O46" s="560"/>
      <c r="P46" s="560"/>
      <c r="Q46" s="560"/>
      <c r="R46" s="560"/>
      <c r="S46" s="560"/>
      <c r="T46" s="22"/>
    </row>
    <row r="47" spans="3:20" ht="20.05" customHeight="1" x14ac:dyDescent="0.25">
      <c r="C47" s="560"/>
      <c r="D47" s="560"/>
      <c r="E47" s="560"/>
      <c r="F47" s="560"/>
      <c r="G47" s="560"/>
      <c r="H47" s="560"/>
      <c r="I47" s="560"/>
      <c r="J47" s="560"/>
      <c r="K47" s="560"/>
      <c r="L47" s="560"/>
      <c r="M47" s="560"/>
      <c r="N47" s="560"/>
      <c r="O47" s="560"/>
      <c r="P47" s="560"/>
      <c r="Q47" s="560"/>
      <c r="R47" s="560"/>
      <c r="S47" s="560"/>
      <c r="T47" s="22"/>
    </row>
    <row r="48" spans="3:20" ht="20.05" customHeight="1" x14ac:dyDescent="0.25">
      <c r="C48" s="560"/>
      <c r="D48" s="560"/>
      <c r="E48" s="560"/>
      <c r="F48" s="560"/>
      <c r="G48" s="560"/>
      <c r="H48" s="560"/>
      <c r="I48" s="560"/>
      <c r="J48" s="560"/>
      <c r="K48" s="560"/>
      <c r="L48" s="560"/>
      <c r="M48" s="560"/>
      <c r="N48" s="560"/>
      <c r="O48" s="560"/>
      <c r="P48" s="560"/>
      <c r="Q48" s="560"/>
      <c r="R48" s="560"/>
      <c r="S48" s="560"/>
      <c r="T48" s="22"/>
    </row>
    <row r="49" spans="3:20" ht="20.05" customHeight="1" x14ac:dyDescent="0.25">
      <c r="C49" s="560"/>
      <c r="D49" s="560"/>
      <c r="E49" s="560"/>
      <c r="F49" s="560"/>
      <c r="G49" s="560"/>
      <c r="H49" s="560"/>
      <c r="I49" s="560"/>
      <c r="J49" s="560"/>
      <c r="K49" s="560"/>
      <c r="L49" s="560"/>
      <c r="M49" s="560"/>
      <c r="N49" s="560"/>
      <c r="O49" s="560"/>
      <c r="P49" s="560"/>
      <c r="Q49" s="560"/>
      <c r="R49" s="560"/>
      <c r="S49" s="560"/>
      <c r="T49" s="22"/>
    </row>
    <row r="50" spans="3:20" ht="20.05" customHeight="1" x14ac:dyDescent="0.25">
      <c r="C50" s="560"/>
      <c r="D50" s="560"/>
      <c r="E50" s="560"/>
      <c r="F50" s="560"/>
      <c r="G50" s="560"/>
      <c r="H50" s="560"/>
      <c r="I50" s="560"/>
      <c r="J50" s="560"/>
      <c r="K50" s="560"/>
      <c r="L50" s="560"/>
      <c r="M50" s="560"/>
      <c r="N50" s="560"/>
      <c r="O50" s="560"/>
      <c r="P50" s="560"/>
      <c r="Q50" s="560"/>
      <c r="R50" s="560"/>
      <c r="S50" s="560"/>
      <c r="T50" s="22"/>
    </row>
    <row r="51" spans="3:20" ht="20.05" customHeight="1" x14ac:dyDescent="0.25">
      <c r="C51" s="560"/>
      <c r="D51" s="560"/>
      <c r="E51" s="560"/>
      <c r="F51" s="560"/>
      <c r="G51" s="560"/>
      <c r="H51" s="560"/>
      <c r="I51" s="560"/>
      <c r="J51" s="560"/>
      <c r="K51" s="560"/>
      <c r="L51" s="560"/>
      <c r="M51" s="560"/>
      <c r="N51" s="560"/>
      <c r="O51" s="560"/>
      <c r="P51" s="560"/>
      <c r="Q51" s="560"/>
      <c r="R51" s="560"/>
      <c r="S51" s="560"/>
      <c r="T51" s="22"/>
    </row>
    <row r="52" spans="3:20" ht="20.05" customHeight="1" x14ac:dyDescent="0.25">
      <c r="C52" s="560"/>
      <c r="D52" s="560"/>
      <c r="E52" s="560"/>
      <c r="F52" s="560"/>
      <c r="G52" s="560"/>
      <c r="H52" s="560"/>
      <c r="I52" s="560"/>
      <c r="J52" s="560"/>
      <c r="K52" s="560"/>
      <c r="L52" s="560"/>
      <c r="M52" s="560"/>
      <c r="N52" s="560"/>
      <c r="O52" s="560"/>
      <c r="P52" s="560"/>
      <c r="Q52" s="560"/>
      <c r="R52" s="560"/>
      <c r="S52" s="560"/>
      <c r="T52" s="22"/>
    </row>
    <row r="53" spans="3:20" ht="20.05" customHeight="1" x14ac:dyDescent="0.25">
      <c r="C53" s="560"/>
      <c r="D53" s="560"/>
      <c r="E53" s="560"/>
      <c r="F53" s="560"/>
      <c r="G53" s="560"/>
      <c r="H53" s="560"/>
      <c r="I53" s="560"/>
      <c r="J53" s="560"/>
      <c r="K53" s="560"/>
      <c r="L53" s="560"/>
      <c r="M53" s="560"/>
      <c r="N53" s="560"/>
      <c r="O53" s="560"/>
      <c r="P53" s="560"/>
      <c r="Q53" s="560"/>
      <c r="R53" s="560"/>
      <c r="S53" s="560"/>
      <c r="T53" s="22"/>
    </row>
    <row r="54" spans="3:20" ht="20.05" customHeight="1" x14ac:dyDescent="0.25">
      <c r="C54" s="560"/>
      <c r="D54" s="560"/>
      <c r="E54" s="560"/>
      <c r="F54" s="560"/>
      <c r="G54" s="560"/>
      <c r="H54" s="560"/>
      <c r="I54" s="560"/>
      <c r="J54" s="560"/>
      <c r="K54" s="560"/>
      <c r="L54" s="560"/>
      <c r="M54" s="560"/>
      <c r="N54" s="560"/>
      <c r="O54" s="560"/>
      <c r="P54" s="560"/>
      <c r="Q54" s="560"/>
      <c r="R54" s="560"/>
      <c r="S54" s="560"/>
      <c r="T54" s="22"/>
    </row>
    <row r="55" spans="3:20" ht="20.05" customHeight="1" x14ac:dyDescent="0.25">
      <c r="C55" s="560"/>
      <c r="D55" s="560"/>
      <c r="E55" s="560"/>
      <c r="F55" s="560"/>
      <c r="G55" s="560"/>
      <c r="H55" s="560"/>
      <c r="I55" s="560"/>
      <c r="J55" s="560"/>
      <c r="K55" s="560"/>
      <c r="L55" s="560"/>
      <c r="M55" s="560"/>
      <c r="N55" s="560"/>
      <c r="O55" s="560"/>
      <c r="P55" s="560"/>
      <c r="Q55" s="560"/>
      <c r="R55" s="560"/>
      <c r="S55" s="560"/>
      <c r="T55" s="22"/>
    </row>
    <row r="56" spans="3:20" ht="20.05" customHeight="1" x14ac:dyDescent="0.25">
      <c r="C56" s="560"/>
      <c r="D56" s="560"/>
      <c r="E56" s="560"/>
      <c r="F56" s="560"/>
      <c r="G56" s="560"/>
      <c r="H56" s="560"/>
      <c r="I56" s="560"/>
      <c r="J56" s="560"/>
      <c r="K56" s="560"/>
      <c r="L56" s="560"/>
      <c r="M56" s="560"/>
      <c r="N56" s="560"/>
      <c r="O56" s="560"/>
      <c r="P56" s="560"/>
      <c r="Q56" s="560"/>
      <c r="R56" s="560"/>
      <c r="S56" s="560"/>
      <c r="T56" s="22"/>
    </row>
    <row r="57" spans="3:20" ht="20.05" customHeight="1" x14ac:dyDescent="0.25">
      <c r="C57" s="560"/>
      <c r="D57" s="560"/>
      <c r="E57" s="560"/>
      <c r="F57" s="560"/>
      <c r="G57" s="560"/>
      <c r="H57" s="560"/>
      <c r="I57" s="560"/>
      <c r="J57" s="560"/>
      <c r="K57" s="560"/>
      <c r="L57" s="560"/>
      <c r="M57" s="560"/>
      <c r="N57" s="560"/>
      <c r="O57" s="560"/>
      <c r="P57" s="560"/>
      <c r="Q57" s="560"/>
      <c r="R57" s="560"/>
      <c r="S57" s="560"/>
      <c r="T57" s="22"/>
    </row>
    <row r="58" spans="3:20" ht="20.05" customHeight="1" x14ac:dyDescent="0.25">
      <c r="C58" s="560"/>
      <c r="D58" s="560"/>
      <c r="E58" s="560"/>
      <c r="F58" s="560"/>
      <c r="G58" s="560"/>
      <c r="H58" s="560"/>
      <c r="I58" s="560"/>
      <c r="J58" s="560"/>
      <c r="K58" s="560"/>
      <c r="L58" s="560"/>
      <c r="M58" s="560"/>
      <c r="N58" s="560"/>
      <c r="O58" s="560"/>
      <c r="P58" s="560"/>
      <c r="Q58" s="560"/>
      <c r="R58" s="560"/>
      <c r="S58" s="560"/>
      <c r="T58" s="22"/>
    </row>
    <row r="59" spans="3:20" ht="20.05" customHeight="1" x14ac:dyDescent="0.25">
      <c r="C59" s="575"/>
      <c r="D59" s="575"/>
      <c r="E59" s="575"/>
      <c r="F59" s="575"/>
      <c r="G59" s="575"/>
      <c r="H59" s="575"/>
      <c r="I59" s="575"/>
      <c r="J59" s="575"/>
      <c r="K59" s="575"/>
      <c r="L59" s="575"/>
      <c r="M59" s="575"/>
      <c r="N59" s="575"/>
      <c r="O59" s="575"/>
      <c r="P59" s="575"/>
      <c r="Q59" s="575"/>
      <c r="R59" s="575"/>
      <c r="S59" s="575"/>
    </row>
    <row r="60" spans="3:20" ht="20.05" customHeight="1" x14ac:dyDescent="0.25">
      <c r="C60" s="575"/>
      <c r="D60" s="575"/>
      <c r="E60" s="575"/>
      <c r="F60" s="575"/>
      <c r="G60" s="575"/>
      <c r="H60" s="575"/>
      <c r="I60" s="575"/>
      <c r="J60" s="575"/>
      <c r="K60" s="575"/>
      <c r="L60" s="575"/>
      <c r="M60" s="575"/>
      <c r="N60" s="575"/>
      <c r="O60" s="575"/>
      <c r="P60" s="575"/>
      <c r="Q60" s="575"/>
      <c r="R60" s="575"/>
      <c r="S60" s="575"/>
    </row>
    <row r="61" spans="3:20" ht="20.05" customHeight="1" x14ac:dyDescent="0.25">
      <c r="C61" s="575"/>
      <c r="D61" s="575"/>
      <c r="E61" s="575"/>
      <c r="F61" s="575"/>
      <c r="G61" s="575"/>
      <c r="H61" s="575"/>
      <c r="I61" s="575"/>
      <c r="J61" s="575"/>
      <c r="K61" s="575"/>
      <c r="L61" s="575"/>
      <c r="M61" s="575"/>
      <c r="N61" s="575"/>
      <c r="O61" s="575"/>
      <c r="P61" s="575"/>
      <c r="Q61" s="575"/>
      <c r="R61" s="575"/>
      <c r="S61" s="575"/>
    </row>
    <row r="62" spans="3:20" ht="20.05" customHeight="1" x14ac:dyDescent="0.25">
      <c r="C62" s="575"/>
      <c r="D62" s="575"/>
      <c r="E62" s="575"/>
      <c r="F62" s="575"/>
      <c r="G62" s="575"/>
      <c r="H62" s="575"/>
      <c r="I62" s="575"/>
      <c r="J62" s="575"/>
      <c r="K62" s="575"/>
      <c r="L62" s="575"/>
      <c r="M62" s="575"/>
      <c r="N62" s="575"/>
      <c r="O62" s="575"/>
      <c r="P62" s="575"/>
      <c r="Q62" s="575"/>
      <c r="R62" s="575"/>
      <c r="S62" s="575"/>
    </row>
    <row r="63" spans="3:20" ht="20.05" customHeight="1" x14ac:dyDescent="0.25">
      <c r="C63" s="575"/>
      <c r="D63" s="575"/>
      <c r="E63" s="575"/>
      <c r="F63" s="575"/>
      <c r="G63" s="575"/>
      <c r="H63" s="575"/>
      <c r="I63" s="575"/>
      <c r="J63" s="575"/>
      <c r="K63" s="575"/>
      <c r="L63" s="575"/>
      <c r="M63" s="575"/>
      <c r="N63" s="575"/>
      <c r="O63" s="575"/>
      <c r="P63" s="575"/>
      <c r="Q63" s="575"/>
      <c r="R63" s="575"/>
      <c r="S63" s="575"/>
    </row>
    <row r="64" spans="3:20" ht="20.05" customHeight="1" x14ac:dyDescent="0.25">
      <c r="C64" s="575"/>
      <c r="D64" s="575"/>
      <c r="E64" s="575"/>
      <c r="F64" s="575"/>
      <c r="G64" s="575"/>
      <c r="H64" s="575"/>
      <c r="I64" s="575"/>
      <c r="J64" s="575"/>
      <c r="K64" s="575"/>
      <c r="L64" s="575"/>
      <c r="M64" s="575"/>
      <c r="N64" s="575"/>
      <c r="O64" s="575"/>
      <c r="P64" s="575"/>
      <c r="Q64" s="575"/>
      <c r="R64" s="575"/>
      <c r="S64" s="575"/>
    </row>
    <row r="65" ht="20.05" customHeight="1" x14ac:dyDescent="0.25"/>
    <row r="66" ht="20.05" customHeight="1" x14ac:dyDescent="0.25"/>
    <row r="67" ht="20.05" customHeight="1" x14ac:dyDescent="0.25"/>
    <row r="68" ht="20.05" customHeight="1" x14ac:dyDescent="0.25"/>
    <row r="69" ht="20.05" customHeight="1" x14ac:dyDescent="0.25"/>
    <row r="70" ht="20.05" customHeight="1" x14ac:dyDescent="0.25"/>
    <row r="71" ht="20.05" customHeight="1" x14ac:dyDescent="0.25"/>
    <row r="72" ht="20.05" customHeight="1" x14ac:dyDescent="0.25"/>
    <row r="73" ht="20.05" customHeight="1" x14ac:dyDescent="0.25"/>
    <row r="74" ht="20.05" customHeight="1" x14ac:dyDescent="0.25"/>
    <row r="75" ht="20.05" customHeight="1" x14ac:dyDescent="0.25"/>
    <row r="76" ht="20.05" customHeight="1" x14ac:dyDescent="0.25"/>
    <row r="77" ht="20.05" customHeight="1" x14ac:dyDescent="0.25"/>
    <row r="78" ht="20.05" customHeight="1" x14ac:dyDescent="0.25"/>
    <row r="79" ht="20.05" customHeight="1" x14ac:dyDescent="0.25"/>
    <row r="80" ht="20.05" customHeight="1" x14ac:dyDescent="0.25"/>
    <row r="81" ht="20.05" customHeight="1" x14ac:dyDescent="0.25"/>
    <row r="82" ht="20.05" customHeight="1" x14ac:dyDescent="0.25"/>
    <row r="83" ht="20.05" customHeight="1" x14ac:dyDescent="0.25"/>
    <row r="84" ht="20.05" customHeight="1" x14ac:dyDescent="0.25"/>
    <row r="85" ht="20.05" customHeight="1" x14ac:dyDescent="0.25"/>
    <row r="86" ht="20.05" customHeight="1" x14ac:dyDescent="0.25"/>
    <row r="87" ht="20.05" customHeight="1" x14ac:dyDescent="0.25"/>
    <row r="88" ht="20.05" customHeight="1" x14ac:dyDescent="0.25"/>
    <row r="89" ht="20.05" customHeight="1" x14ac:dyDescent="0.25"/>
    <row r="90" ht="20.05" customHeight="1" x14ac:dyDescent="0.25"/>
    <row r="91" ht="20.05" customHeight="1" x14ac:dyDescent="0.25"/>
    <row r="92" ht="20.05" customHeight="1" x14ac:dyDescent="0.25"/>
    <row r="93" ht="20.05" customHeight="1" x14ac:dyDescent="0.25"/>
    <row r="94" ht="20.05" customHeight="1" x14ac:dyDescent="0.25"/>
    <row r="95" ht="20.05" customHeight="1" x14ac:dyDescent="0.25"/>
    <row r="96" ht="20.05" customHeight="1" x14ac:dyDescent="0.25"/>
    <row r="97" ht="20.05" customHeight="1" x14ac:dyDescent="0.25"/>
    <row r="98" ht="20.05" customHeight="1" x14ac:dyDescent="0.25"/>
    <row r="99" ht="20.05" customHeight="1" x14ac:dyDescent="0.25"/>
    <row r="100" ht="20.05" customHeight="1" x14ac:dyDescent="0.25"/>
    <row r="101" ht="20.05" customHeight="1" x14ac:dyDescent="0.25"/>
    <row r="102" ht="20.05" customHeight="1" x14ac:dyDescent="0.25"/>
    <row r="103" ht="20.05" customHeight="1" x14ac:dyDescent="0.25"/>
    <row r="104" ht="20.05" customHeight="1" x14ac:dyDescent="0.25"/>
    <row r="105" ht="20.05" customHeight="1" x14ac:dyDescent="0.25"/>
    <row r="106" ht="20.05" customHeight="1" x14ac:dyDescent="0.25"/>
    <row r="107" ht="20.05" customHeight="1" x14ac:dyDescent="0.25"/>
    <row r="108" ht="20.05" customHeight="1" x14ac:dyDescent="0.25"/>
    <row r="109" ht="20.05" customHeight="1" x14ac:dyDescent="0.25"/>
    <row r="110" ht="20.05" customHeight="1" x14ac:dyDescent="0.25"/>
    <row r="111" ht="20.05" customHeight="1" x14ac:dyDescent="0.25"/>
    <row r="112" ht="20.05" customHeight="1" x14ac:dyDescent="0.25"/>
    <row r="113" ht="20.05" customHeight="1" x14ac:dyDescent="0.25"/>
    <row r="114" ht="20.05" customHeight="1" x14ac:dyDescent="0.25"/>
    <row r="115" ht="20.05" customHeight="1" x14ac:dyDescent="0.25"/>
    <row r="116" ht="20.05" customHeight="1" x14ac:dyDescent="0.25"/>
    <row r="117" ht="20.05" customHeight="1" x14ac:dyDescent="0.25"/>
    <row r="118" ht="20.05" customHeight="1" x14ac:dyDescent="0.25"/>
    <row r="119" ht="20.05" customHeight="1" x14ac:dyDescent="0.25"/>
    <row r="120" ht="20.05" customHeight="1" x14ac:dyDescent="0.25"/>
    <row r="121" ht="20.05" customHeight="1" x14ac:dyDescent="0.25"/>
    <row r="122" ht="20.05" customHeight="1" x14ac:dyDescent="0.25"/>
    <row r="123" ht="20.05" customHeight="1" x14ac:dyDescent="0.25"/>
    <row r="124" ht="20.05" customHeight="1" x14ac:dyDescent="0.25"/>
    <row r="125" ht="20.05" customHeight="1" x14ac:dyDescent="0.25"/>
    <row r="126" ht="20.05" customHeight="1" x14ac:dyDescent="0.25"/>
    <row r="127" ht="20.05" customHeight="1" x14ac:dyDescent="0.25"/>
    <row r="128" ht="20.05" customHeight="1" x14ac:dyDescent="0.25"/>
    <row r="129" ht="20.05" customHeight="1" x14ac:dyDescent="0.25"/>
    <row r="130" ht="20.05" customHeight="1" x14ac:dyDescent="0.25"/>
    <row r="131" ht="20.05" customHeight="1" x14ac:dyDescent="0.25"/>
    <row r="132" ht="20.05" customHeight="1" x14ac:dyDescent="0.25"/>
    <row r="133" ht="20.05" customHeight="1" x14ac:dyDescent="0.25"/>
    <row r="134" ht="20.05" customHeight="1" x14ac:dyDescent="0.25"/>
    <row r="135" ht="20.05" customHeight="1" x14ac:dyDescent="0.25"/>
    <row r="136" ht="20.05" customHeight="1" x14ac:dyDescent="0.25"/>
    <row r="137" ht="20.05" customHeight="1" x14ac:dyDescent="0.25"/>
    <row r="138" ht="20.05" customHeight="1" x14ac:dyDescent="0.25"/>
    <row r="139" ht="20.05" customHeight="1" x14ac:dyDescent="0.25"/>
    <row r="140" ht="20.05" customHeight="1" x14ac:dyDescent="0.25"/>
    <row r="141" ht="20.05" customHeight="1" x14ac:dyDescent="0.25"/>
    <row r="142" ht="20.05" customHeight="1" x14ac:dyDescent="0.25"/>
    <row r="143" ht="20.05" customHeight="1" x14ac:dyDescent="0.25"/>
    <row r="144" ht="20.05" customHeight="1" x14ac:dyDescent="0.25"/>
    <row r="145" ht="20.05" customHeight="1" x14ac:dyDescent="0.25"/>
    <row r="146" ht="20.05" customHeight="1" x14ac:dyDescent="0.25"/>
    <row r="147" ht="20.05" customHeight="1" x14ac:dyDescent="0.25"/>
    <row r="148" ht="20.05" customHeight="1" x14ac:dyDescent="0.25"/>
    <row r="149" ht="20.05" customHeight="1" x14ac:dyDescent="0.25"/>
    <row r="150" ht="20.05" customHeight="1" x14ac:dyDescent="0.25"/>
    <row r="151" ht="20.05" customHeight="1" x14ac:dyDescent="0.25"/>
    <row r="152" ht="20.05" customHeight="1" x14ac:dyDescent="0.25"/>
    <row r="153" ht="20.05" customHeight="1" x14ac:dyDescent="0.25"/>
    <row r="154" ht="20.05" customHeight="1" x14ac:dyDescent="0.25"/>
    <row r="155" ht="20.05" customHeight="1" x14ac:dyDescent="0.25"/>
    <row r="156" ht="20.05" customHeight="1" x14ac:dyDescent="0.25"/>
    <row r="157" ht="20.05" customHeight="1" x14ac:dyDescent="0.25"/>
    <row r="158" ht="20.05" customHeight="1" x14ac:dyDescent="0.25"/>
    <row r="159" ht="20.05" customHeight="1" x14ac:dyDescent="0.25"/>
    <row r="160" ht="20.05" customHeight="1" x14ac:dyDescent="0.25"/>
    <row r="161" ht="20.05" customHeight="1" x14ac:dyDescent="0.25"/>
    <row r="162" ht="20.05" customHeight="1" x14ac:dyDescent="0.25"/>
    <row r="163" ht="20.05" customHeight="1" x14ac:dyDescent="0.25"/>
    <row r="164" ht="20.05" customHeight="1" x14ac:dyDescent="0.25"/>
    <row r="165" ht="20.05" customHeight="1" x14ac:dyDescent="0.25"/>
    <row r="166" ht="20.05" customHeight="1" x14ac:dyDescent="0.25"/>
    <row r="167" ht="20.05" customHeight="1" x14ac:dyDescent="0.25"/>
    <row r="168" ht="20.05" customHeight="1" x14ac:dyDescent="0.25"/>
    <row r="169" ht="20.05" customHeight="1" x14ac:dyDescent="0.25"/>
    <row r="170" ht="20.05" customHeight="1" x14ac:dyDescent="0.25"/>
    <row r="171" ht="20.05" customHeight="1" x14ac:dyDescent="0.25"/>
    <row r="172" ht="20.05" customHeight="1" x14ac:dyDescent="0.25"/>
    <row r="173" ht="20.05" customHeight="1" x14ac:dyDescent="0.25"/>
    <row r="174" ht="20.05" customHeight="1" x14ac:dyDescent="0.25"/>
    <row r="175" ht="20.05" customHeight="1" x14ac:dyDescent="0.25"/>
    <row r="176" ht="20.05" customHeight="1" x14ac:dyDescent="0.25"/>
    <row r="177" ht="20.05" customHeight="1" x14ac:dyDescent="0.25"/>
    <row r="178" ht="20.05" customHeight="1" x14ac:dyDescent="0.25"/>
    <row r="179" ht="20.05" customHeight="1" x14ac:dyDescent="0.25"/>
    <row r="180" ht="20.05" customHeight="1" x14ac:dyDescent="0.25"/>
    <row r="181" ht="20.05" customHeight="1" x14ac:dyDescent="0.25"/>
    <row r="182" ht="20.05" customHeight="1" x14ac:dyDescent="0.25"/>
    <row r="183" ht="20.05" customHeight="1" x14ac:dyDescent="0.25"/>
    <row r="184" ht="20.05" customHeight="1" x14ac:dyDescent="0.25"/>
    <row r="185" ht="20.05" customHeight="1" x14ac:dyDescent="0.25"/>
    <row r="186" ht="20.05" customHeight="1" x14ac:dyDescent="0.25"/>
    <row r="187" ht="20.05" customHeight="1" x14ac:dyDescent="0.25"/>
    <row r="188" ht="20.05" customHeight="1" x14ac:dyDescent="0.25"/>
    <row r="189" ht="20.05" customHeight="1" x14ac:dyDescent="0.25"/>
    <row r="190" ht="20.05" customHeight="1" x14ac:dyDescent="0.25"/>
    <row r="191" ht="20.05" customHeight="1" x14ac:dyDescent="0.25"/>
    <row r="192" ht="20.05" customHeight="1" x14ac:dyDescent="0.25"/>
    <row r="193" ht="20.05" customHeight="1" x14ac:dyDescent="0.25"/>
    <row r="194" ht="20.05" customHeight="1" x14ac:dyDescent="0.25"/>
    <row r="195" ht="20.05" customHeight="1" x14ac:dyDescent="0.25"/>
    <row r="196" ht="20.05" customHeight="1" x14ac:dyDescent="0.25"/>
    <row r="197" ht="20.05" customHeight="1" x14ac:dyDescent="0.25"/>
    <row r="198" ht="20.05" customHeight="1" x14ac:dyDescent="0.25"/>
    <row r="199" ht="20.05" customHeight="1" x14ac:dyDescent="0.25"/>
    <row r="200" ht="20.05" customHeight="1" x14ac:dyDescent="0.25"/>
    <row r="201" ht="20.05" customHeight="1" x14ac:dyDescent="0.25"/>
    <row r="202" ht="20.05" customHeight="1" x14ac:dyDescent="0.25"/>
    <row r="203" ht="20.05" customHeight="1" x14ac:dyDescent="0.25"/>
    <row r="204" ht="20.05" customHeight="1" x14ac:dyDescent="0.25"/>
    <row r="205" ht="20.05" customHeight="1" x14ac:dyDescent="0.25"/>
    <row r="206" ht="20.05" customHeight="1" x14ac:dyDescent="0.25"/>
    <row r="207" ht="20.05" customHeight="1" x14ac:dyDescent="0.25"/>
    <row r="208" ht="20.05" customHeight="1" x14ac:dyDescent="0.25"/>
    <row r="209" ht="20.05" customHeight="1" x14ac:dyDescent="0.25"/>
    <row r="210" ht="20.05" customHeight="1" x14ac:dyDescent="0.25"/>
    <row r="211" ht="20.05" customHeight="1" x14ac:dyDescent="0.25"/>
    <row r="212" ht="20.05" customHeight="1" x14ac:dyDescent="0.25"/>
    <row r="213" ht="20.05" customHeight="1" x14ac:dyDescent="0.25"/>
    <row r="214" ht="20.05" customHeight="1" x14ac:dyDescent="0.25"/>
    <row r="215" ht="20.05" customHeight="1" x14ac:dyDescent="0.25"/>
    <row r="216" ht="20.05" customHeight="1" x14ac:dyDescent="0.25"/>
    <row r="217" ht="20.05" customHeight="1" x14ac:dyDescent="0.25"/>
    <row r="218" ht="20.05" customHeight="1" x14ac:dyDescent="0.25"/>
    <row r="219" ht="20.05" customHeight="1" x14ac:dyDescent="0.25"/>
    <row r="220" ht="20.05" customHeight="1" x14ac:dyDescent="0.25"/>
    <row r="221" ht="20.05" customHeight="1" x14ac:dyDescent="0.25"/>
    <row r="222" ht="20.05" customHeight="1" x14ac:dyDescent="0.25"/>
    <row r="223" ht="20.05" customHeight="1" x14ac:dyDescent="0.25"/>
    <row r="224" ht="20.05" customHeight="1" x14ac:dyDescent="0.25"/>
    <row r="225" ht="20.05" customHeight="1" x14ac:dyDescent="0.25"/>
    <row r="226" ht="20.05" customHeight="1" x14ac:dyDescent="0.25"/>
    <row r="227" ht="20.05" customHeight="1" x14ac:dyDescent="0.25"/>
    <row r="228" ht="20.05" customHeight="1" x14ac:dyDescent="0.25"/>
    <row r="229" ht="20.05" customHeight="1" x14ac:dyDescent="0.25"/>
    <row r="230" ht="20.05" customHeight="1" x14ac:dyDescent="0.25"/>
    <row r="231" ht="20.05" customHeight="1" x14ac:dyDescent="0.25"/>
    <row r="232" ht="20.05" customHeight="1" x14ac:dyDescent="0.25"/>
    <row r="233" ht="20.05" customHeight="1" x14ac:dyDescent="0.25"/>
    <row r="234" ht="20.05" customHeight="1" x14ac:dyDescent="0.25"/>
    <row r="235" ht="20.05" customHeight="1" x14ac:dyDescent="0.25"/>
    <row r="236" ht="20.05" customHeight="1" x14ac:dyDescent="0.25"/>
    <row r="237" ht="20.05" customHeight="1" x14ac:dyDescent="0.25"/>
    <row r="238" ht="20.05" customHeight="1" x14ac:dyDescent="0.25"/>
    <row r="239" ht="20.05" customHeight="1" x14ac:dyDescent="0.25"/>
    <row r="240" ht="20.05" customHeight="1" x14ac:dyDescent="0.25"/>
    <row r="241" ht="20.05" customHeight="1" x14ac:dyDescent="0.25"/>
    <row r="242" ht="20.05" customHeight="1" x14ac:dyDescent="0.25"/>
    <row r="243" ht="20.05" customHeight="1" x14ac:dyDescent="0.25"/>
    <row r="244" ht="20.05" customHeight="1" x14ac:dyDescent="0.25"/>
    <row r="245" ht="20.05" customHeight="1" x14ac:dyDescent="0.25"/>
    <row r="246" ht="20.05" customHeight="1" x14ac:dyDescent="0.25"/>
    <row r="247" ht="20.05" customHeight="1" x14ac:dyDescent="0.25"/>
    <row r="248" ht="20.05" customHeight="1" x14ac:dyDescent="0.25"/>
    <row r="249" ht="20.05" customHeight="1" x14ac:dyDescent="0.25"/>
    <row r="250" ht="20.05" customHeight="1" x14ac:dyDescent="0.25"/>
    <row r="251" ht="20.05" customHeight="1" x14ac:dyDescent="0.25"/>
    <row r="252" ht="20.05" customHeight="1" x14ac:dyDescent="0.25"/>
    <row r="253" ht="20.05" customHeight="1" x14ac:dyDescent="0.25"/>
    <row r="254" ht="20.05" customHeight="1" x14ac:dyDescent="0.25"/>
    <row r="255" ht="20.05" customHeight="1" x14ac:dyDescent="0.25"/>
    <row r="256" ht="20.05" customHeight="1" x14ac:dyDescent="0.25"/>
    <row r="257" ht="20.05" customHeight="1" x14ac:dyDescent="0.25"/>
    <row r="258" ht="20.05" customHeight="1" x14ac:dyDescent="0.25"/>
    <row r="259" ht="20.05" customHeight="1" x14ac:dyDescent="0.25"/>
    <row r="260" ht="20.05" customHeight="1" x14ac:dyDescent="0.25"/>
    <row r="261" ht="20.05" customHeight="1" x14ac:dyDescent="0.25"/>
    <row r="262" ht="20.05" customHeight="1" x14ac:dyDescent="0.25"/>
    <row r="263" ht="20.05" customHeight="1" x14ac:dyDescent="0.25"/>
    <row r="264" ht="20.05" customHeight="1" x14ac:dyDescent="0.25"/>
    <row r="265" ht="20.05" customHeight="1" x14ac:dyDescent="0.25"/>
    <row r="266" ht="20.05" customHeight="1" x14ac:dyDescent="0.25"/>
    <row r="267" ht="20.05" customHeight="1" x14ac:dyDescent="0.25"/>
    <row r="268" ht="20.05" customHeight="1" x14ac:dyDescent="0.25"/>
    <row r="269" ht="20.05" customHeight="1" x14ac:dyDescent="0.25"/>
    <row r="270" ht="20.05" customHeight="1" x14ac:dyDescent="0.25"/>
    <row r="271" ht="20.05" customHeight="1" x14ac:dyDescent="0.25"/>
    <row r="272" ht="20.05" customHeight="1" x14ac:dyDescent="0.25"/>
    <row r="273" ht="20.05" customHeight="1" x14ac:dyDescent="0.25"/>
    <row r="274" ht="20.05" customHeight="1" x14ac:dyDescent="0.25"/>
    <row r="275" ht="20.05" customHeight="1" x14ac:dyDescent="0.25"/>
    <row r="276" ht="20.05" customHeight="1" x14ac:dyDescent="0.25"/>
    <row r="277" ht="20.05" customHeight="1" x14ac:dyDescent="0.25"/>
    <row r="278" ht="20.05" customHeight="1" x14ac:dyDescent="0.25"/>
    <row r="279" ht="20.05" customHeight="1" x14ac:dyDescent="0.25"/>
    <row r="280" ht="20.05" customHeight="1" x14ac:dyDescent="0.25"/>
    <row r="281" ht="20.05" customHeight="1" x14ac:dyDescent="0.25"/>
    <row r="282" ht="20.05" customHeight="1" x14ac:dyDescent="0.25"/>
    <row r="283" ht="20.05" customHeight="1" x14ac:dyDescent="0.25"/>
    <row r="284" ht="20.05" customHeight="1" x14ac:dyDescent="0.25"/>
    <row r="285" ht="20.05" customHeight="1" x14ac:dyDescent="0.25"/>
    <row r="286" ht="20.05" customHeight="1" x14ac:dyDescent="0.25"/>
    <row r="287" ht="20.05" customHeight="1" x14ac:dyDescent="0.25"/>
    <row r="288" ht="20.05" customHeight="1" x14ac:dyDescent="0.25"/>
    <row r="289" ht="20.05" customHeight="1" x14ac:dyDescent="0.25"/>
    <row r="290" ht="20.05" customHeight="1" x14ac:dyDescent="0.25"/>
    <row r="291" ht="20.05" customHeight="1" x14ac:dyDescent="0.25"/>
    <row r="292" ht="20.05" customHeight="1" x14ac:dyDescent="0.25"/>
    <row r="293" ht="20.05" customHeight="1" x14ac:dyDescent="0.25"/>
    <row r="294" ht="20.05" customHeight="1" x14ac:dyDescent="0.25"/>
    <row r="295" ht="20.05" customHeight="1" x14ac:dyDescent="0.25"/>
    <row r="296" ht="20.05" customHeight="1" x14ac:dyDescent="0.25"/>
    <row r="297" ht="20.05" customHeight="1" x14ac:dyDescent="0.25"/>
    <row r="298" ht="20.05" customHeight="1" x14ac:dyDescent="0.25"/>
    <row r="299" ht="20.05" customHeight="1" x14ac:dyDescent="0.25"/>
    <row r="300" ht="20.05" customHeight="1" x14ac:dyDescent="0.25"/>
    <row r="301" ht="20.05" customHeight="1" x14ac:dyDescent="0.25"/>
    <row r="302" ht="20.05" customHeight="1" x14ac:dyDescent="0.25"/>
    <row r="303" ht="20.05" customHeight="1" x14ac:dyDescent="0.25"/>
    <row r="304" ht="20.05" customHeight="1" x14ac:dyDescent="0.25"/>
    <row r="305" ht="20.05" customHeight="1" x14ac:dyDescent="0.25"/>
    <row r="306" ht="20.05" customHeight="1" x14ac:dyDescent="0.25"/>
    <row r="307" ht="20.05" customHeight="1" x14ac:dyDescent="0.25"/>
    <row r="308" ht="20.05" customHeight="1" x14ac:dyDescent="0.25"/>
    <row r="309" ht="20.05" customHeight="1" x14ac:dyDescent="0.25"/>
    <row r="310" ht="20.05" customHeight="1" x14ac:dyDescent="0.25"/>
    <row r="311" ht="20.05" customHeight="1" x14ac:dyDescent="0.25"/>
    <row r="312" ht="20.05" customHeight="1" x14ac:dyDescent="0.25"/>
    <row r="313" ht="20.05" customHeight="1" x14ac:dyDescent="0.25"/>
    <row r="314" ht="20.05" customHeight="1" x14ac:dyDescent="0.25"/>
    <row r="315" ht="20.05" customHeight="1" x14ac:dyDescent="0.25"/>
    <row r="316" ht="20.05" customHeight="1" x14ac:dyDescent="0.25"/>
    <row r="317" ht="20.05" customHeight="1" x14ac:dyDescent="0.25"/>
    <row r="318" ht="20.05" customHeight="1" x14ac:dyDescent="0.25"/>
    <row r="319" ht="20.05" customHeight="1" x14ac:dyDescent="0.25"/>
    <row r="320" ht="20.05" customHeight="1" x14ac:dyDescent="0.25"/>
    <row r="321" ht="20.05" customHeight="1" x14ac:dyDescent="0.25"/>
    <row r="322" ht="20.05" customHeight="1" x14ac:dyDescent="0.25"/>
    <row r="323" ht="20.05" customHeight="1" x14ac:dyDescent="0.25"/>
    <row r="324" ht="20.05" customHeight="1" x14ac:dyDescent="0.25"/>
    <row r="325" ht="20.05" customHeight="1" x14ac:dyDescent="0.25"/>
    <row r="326" ht="20.05" customHeight="1" x14ac:dyDescent="0.25"/>
    <row r="327" ht="20.05" customHeight="1" x14ac:dyDescent="0.25"/>
    <row r="328" ht="20.05" customHeight="1" x14ac:dyDescent="0.25"/>
    <row r="329" ht="20.05" customHeight="1" x14ac:dyDescent="0.25"/>
    <row r="330" ht="20.05" customHeight="1" x14ac:dyDescent="0.25"/>
    <row r="331" ht="20.05" customHeight="1" x14ac:dyDescent="0.25"/>
    <row r="332" ht="20.05" customHeight="1" x14ac:dyDescent="0.25"/>
    <row r="333" ht="20.05" customHeight="1" x14ac:dyDescent="0.25"/>
    <row r="334" ht="20.05" customHeight="1" x14ac:dyDescent="0.25"/>
    <row r="335" ht="20.05" customHeight="1" x14ac:dyDescent="0.25"/>
    <row r="336" ht="20.05" customHeight="1" x14ac:dyDescent="0.25"/>
    <row r="337" ht="20.05" customHeight="1" x14ac:dyDescent="0.25"/>
    <row r="338" ht="20.05" customHeight="1" x14ac:dyDescent="0.25"/>
    <row r="339" ht="20.05" customHeight="1" x14ac:dyDescent="0.25"/>
    <row r="340" ht="20.05" customHeight="1" x14ac:dyDescent="0.25"/>
    <row r="341" ht="20.05" customHeight="1" x14ac:dyDescent="0.25"/>
    <row r="342" ht="20.05" customHeight="1" x14ac:dyDescent="0.25"/>
    <row r="343" ht="20.05" customHeight="1" x14ac:dyDescent="0.25"/>
    <row r="344" ht="20.05" customHeight="1" x14ac:dyDescent="0.25"/>
    <row r="345" ht="20.05" customHeight="1" x14ac:dyDescent="0.25"/>
    <row r="346" ht="20.05" customHeight="1" x14ac:dyDescent="0.25"/>
    <row r="347" ht="20.05" customHeight="1" x14ac:dyDescent="0.25"/>
    <row r="348" ht="20.05" customHeight="1" x14ac:dyDescent="0.25"/>
    <row r="349" ht="20.05" customHeight="1" x14ac:dyDescent="0.25"/>
    <row r="350" ht="20.05" customHeight="1" x14ac:dyDescent="0.25"/>
    <row r="351" ht="20.05" customHeight="1" x14ac:dyDescent="0.25"/>
    <row r="352" ht="20.05" customHeight="1" x14ac:dyDescent="0.25"/>
  </sheetData>
  <mergeCells count="4">
    <mergeCell ref="C1:T1"/>
    <mergeCell ref="C2:T2"/>
    <mergeCell ref="C4:T4"/>
    <mergeCell ref="C22:T2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Narrow,Regular"&amp;12- 34 -</oddFooter>
  </headerFooter>
  <colBreaks count="1" manualBreakCount="1">
    <brk id="2" min="2" max="836"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1">
    <tabColor rgb="FFE2FBFE"/>
    <pageSetUpPr autoPageBreaks="0"/>
  </sheetPr>
  <dimension ref="A1:U40"/>
  <sheetViews>
    <sheetView showGridLines="0" showZeros="0" zoomScale="83" zoomScaleNormal="83" workbookViewId="0">
      <pane ySplit="3" topLeftCell="A16" activePane="bottomLeft" state="frozen"/>
      <selection activeCell="B15" sqref="B15"/>
      <selection pane="bottomLeft" activeCell="G39" sqref="G39"/>
    </sheetView>
  </sheetViews>
  <sheetFormatPr defaultColWidth="9.125" defaultRowHeight="14.3" x14ac:dyDescent="0.25"/>
  <cols>
    <col min="1" max="1" width="6.75" style="20" hidden="1" customWidth="1"/>
    <col min="2" max="2" width="6.75" style="266" hidden="1" customWidth="1"/>
    <col min="3" max="3" width="44.75" style="20" customWidth="1"/>
    <col min="4" max="4" width="18.75" style="20" customWidth="1"/>
    <col min="5" max="19" width="6.75" style="20" customWidth="1"/>
    <col min="20" max="20" width="7.75" style="22" customWidth="1"/>
    <col min="21" max="16384" width="9.125" style="20"/>
  </cols>
  <sheetData>
    <row r="1" spans="1:21" ht="20.05" customHeight="1" x14ac:dyDescent="0.25">
      <c r="A1" s="560"/>
      <c r="B1" s="349">
        <f>'Funded IS'!A7</f>
        <v>71</v>
      </c>
      <c r="C1" s="757" t="s">
        <v>282</v>
      </c>
      <c r="D1" s="758"/>
      <c r="E1" s="758"/>
      <c r="F1" s="758"/>
      <c r="G1" s="758"/>
      <c r="H1" s="758"/>
      <c r="I1" s="758"/>
      <c r="J1" s="758"/>
      <c r="K1" s="758"/>
      <c r="L1" s="758"/>
      <c r="M1" s="758"/>
      <c r="N1" s="758"/>
      <c r="O1" s="758"/>
      <c r="P1" s="758"/>
      <c r="Q1" s="758"/>
      <c r="R1" s="758"/>
      <c r="S1" s="758"/>
      <c r="T1" s="759"/>
      <c r="U1" s="22"/>
    </row>
    <row r="2" spans="1:21" ht="20.05" customHeight="1" x14ac:dyDescent="0.25">
      <c r="A2" s="560"/>
      <c r="B2" s="625"/>
      <c r="C2" s="778" t="str">
        <f>'34'!C2</f>
        <v>OCTOBER 1, 2025</v>
      </c>
      <c r="D2" s="779"/>
      <c r="E2" s="779"/>
      <c r="F2" s="779"/>
      <c r="G2" s="779"/>
      <c r="H2" s="779"/>
      <c r="I2" s="779"/>
      <c r="J2" s="779"/>
      <c r="K2" s="779"/>
      <c r="L2" s="779"/>
      <c r="M2" s="779"/>
      <c r="N2" s="779"/>
      <c r="O2" s="779"/>
      <c r="P2" s="779"/>
      <c r="Q2" s="779"/>
      <c r="R2" s="779"/>
      <c r="S2" s="779"/>
      <c r="T2" s="780"/>
      <c r="U2" s="22"/>
    </row>
    <row r="3" spans="1:21" ht="25" customHeight="1" x14ac:dyDescent="0.25">
      <c r="A3" s="626"/>
      <c r="B3" s="627"/>
      <c r="C3" s="93" t="s">
        <v>265</v>
      </c>
      <c r="D3" s="93" t="s">
        <v>266</v>
      </c>
      <c r="E3" s="94" t="s">
        <v>168</v>
      </c>
      <c r="F3" s="94" t="s">
        <v>229</v>
      </c>
      <c r="G3" s="94" t="s">
        <v>230</v>
      </c>
      <c r="H3" s="156" t="s">
        <v>267</v>
      </c>
      <c r="I3" s="156" t="s">
        <v>268</v>
      </c>
      <c r="J3" s="156" t="s">
        <v>269</v>
      </c>
      <c r="K3" s="156" t="s">
        <v>270</v>
      </c>
      <c r="L3" s="156" t="s">
        <v>21</v>
      </c>
      <c r="M3" s="156" t="s">
        <v>24</v>
      </c>
      <c r="N3" s="156" t="s">
        <v>26</v>
      </c>
      <c r="O3" s="156" t="s">
        <v>271</v>
      </c>
      <c r="P3" s="156" t="s">
        <v>272</v>
      </c>
      <c r="Q3" s="156" t="s">
        <v>273</v>
      </c>
      <c r="R3" s="156" t="s">
        <v>274</v>
      </c>
      <c r="S3" s="156" t="s">
        <v>275</v>
      </c>
      <c r="T3" s="94" t="s">
        <v>231</v>
      </c>
      <c r="U3" s="560"/>
    </row>
    <row r="4" spans="1:21" ht="20.05" customHeight="1" x14ac:dyDescent="0.25">
      <c r="A4" s="365">
        <v>1</v>
      </c>
      <c r="B4" s="356">
        <v>2221</v>
      </c>
      <c r="C4" s="284" t="str">
        <f t="shared" ref="C4" si="0">VLOOKUP(B4,FUNDEDIS,2)</f>
        <v>Académie Islamique Du Manitoba</v>
      </c>
      <c r="D4" s="285" t="str">
        <f t="shared" ref="D4:D39" si="1">IF(VLOOKUP($B4,FUNDEDIS,19)=5,CONCATENATE(VLOOKUP($B4,PublicAdd,6)," ¹"),VLOOKUP($B4,PublicAdd,6))</f>
        <v>Winnipeg</v>
      </c>
      <c r="E4" s="628">
        <f t="shared" ref="E4:E39" si="2">IF($B4="","",VLOOKUP($B4,FUNDEDIS,3))</f>
        <v>0</v>
      </c>
      <c r="F4" s="628">
        <f t="shared" ref="F4:F39" si="3">IF($B4="","",VLOOKUP($B4,FUNDEDIS,4))</f>
        <v>0</v>
      </c>
      <c r="G4" s="628">
        <f t="shared" ref="G4:G39" si="4">IF($B4="","",VLOOKUP($B4,FUNDEDIS,5))</f>
        <v>4</v>
      </c>
      <c r="H4" s="628">
        <f t="shared" ref="H4:H39" si="5">IF($B4="","",VLOOKUP($B4,FUNDEDIS,6))</f>
        <v>5</v>
      </c>
      <c r="I4" s="628">
        <f t="shared" ref="I4:I39" si="6">IF($B4="","",VLOOKUP($B4,FUNDEDIS,7))</f>
        <v>4</v>
      </c>
      <c r="J4" s="628">
        <f t="shared" ref="J4:J39" si="7">IF($B4="","",VLOOKUP($B4,FUNDEDIS,8))</f>
        <v>3</v>
      </c>
      <c r="K4" s="628">
        <f t="shared" ref="K4:K39" si="8">IF($B4="","",VLOOKUP($B4,FUNDEDIS,9))</f>
        <v>2</v>
      </c>
      <c r="L4" s="628">
        <f t="shared" ref="L4:L39" si="9">IF($B4="","",VLOOKUP($B4,FUNDEDIS,10))</f>
        <v>1</v>
      </c>
      <c r="M4" s="628">
        <f t="shared" ref="M4:M39" si="10">IF($B4="","",VLOOKUP($B4,FUNDEDIS,11))</f>
        <v>7</v>
      </c>
      <c r="N4" s="628">
        <f t="shared" ref="N4:N39" si="11">IF($B4="","",VLOOKUP($B4,FUNDEDIS,12))</f>
        <v>1</v>
      </c>
      <c r="O4" s="628">
        <f t="shared" ref="O4:O39" si="12">IF($B4="","",VLOOKUP($B4,FUNDEDIS,13))</f>
        <v>3</v>
      </c>
      <c r="P4" s="628">
        <f t="shared" ref="P4:P39" si="13">IF($B4="","",VLOOKUP($B4,FUNDEDIS,14))</f>
        <v>0</v>
      </c>
      <c r="Q4" s="628">
        <f t="shared" ref="Q4:Q39" si="14">IF($B4="","",VLOOKUP($B4,FUNDEDIS,15))</f>
        <v>0</v>
      </c>
      <c r="R4" s="628">
        <f t="shared" ref="R4:R39" si="15">IF($B4="","",VLOOKUP($B4,FUNDEDIS,16))</f>
        <v>0</v>
      </c>
      <c r="S4" s="628">
        <f t="shared" ref="S4:S39" si="16">IF($B4="","",VLOOKUP($B4,FUNDEDIS,17))</f>
        <v>0</v>
      </c>
      <c r="T4" s="286">
        <f t="shared" ref="T4" si="17">SUM(E4:S4)</f>
        <v>30</v>
      </c>
      <c r="U4" s="560"/>
    </row>
    <row r="5" spans="1:21" ht="19.05" customHeight="1" x14ac:dyDescent="0.25">
      <c r="A5" s="365">
        <v>2</v>
      </c>
      <c r="B5" s="356">
        <v>2114</v>
      </c>
      <c r="C5" s="284" t="str">
        <f t="shared" ref="C5:C39" si="18">VLOOKUP(B5,FUNDEDIS,2)</f>
        <v>Alhijra Islamic School</v>
      </c>
      <c r="D5" s="285" t="str">
        <f t="shared" si="1"/>
        <v>Winnipeg</v>
      </c>
      <c r="E5" s="628">
        <f t="shared" si="2"/>
        <v>0</v>
      </c>
      <c r="F5" s="628">
        <f t="shared" si="3"/>
        <v>0</v>
      </c>
      <c r="G5" s="628">
        <f t="shared" si="4"/>
        <v>29</v>
      </c>
      <c r="H5" s="628">
        <f t="shared" si="5"/>
        <v>30</v>
      </c>
      <c r="I5" s="628">
        <f t="shared" si="6"/>
        <v>25</v>
      </c>
      <c r="J5" s="628">
        <f t="shared" si="7"/>
        <v>27</v>
      </c>
      <c r="K5" s="628">
        <f t="shared" si="8"/>
        <v>31</v>
      </c>
      <c r="L5" s="628">
        <f t="shared" si="9"/>
        <v>30</v>
      </c>
      <c r="M5" s="628">
        <f t="shared" si="10"/>
        <v>27</v>
      </c>
      <c r="N5" s="628">
        <f t="shared" si="11"/>
        <v>26</v>
      </c>
      <c r="O5" s="628">
        <f t="shared" si="12"/>
        <v>35</v>
      </c>
      <c r="P5" s="628">
        <f t="shared" si="13"/>
        <v>20</v>
      </c>
      <c r="Q5" s="628">
        <f t="shared" si="14"/>
        <v>0</v>
      </c>
      <c r="R5" s="628">
        <f t="shared" si="15"/>
        <v>0</v>
      </c>
      <c r="S5" s="628">
        <f t="shared" si="16"/>
        <v>0</v>
      </c>
      <c r="T5" s="286">
        <f t="shared" ref="T5:T24" si="19">SUM(E5:S5)</f>
        <v>280</v>
      </c>
      <c r="U5" s="560"/>
    </row>
    <row r="6" spans="1:21" ht="19.05" customHeight="1" x14ac:dyDescent="0.25">
      <c r="A6" s="365">
        <v>3</v>
      </c>
      <c r="B6" s="356">
        <v>1733</v>
      </c>
      <c r="C6" s="84" t="str">
        <f t="shared" si="18"/>
        <v>Austin Christian Academy</v>
      </c>
      <c r="D6" s="141" t="str">
        <f t="shared" si="1"/>
        <v>Austin</v>
      </c>
      <c r="E6" s="587">
        <f t="shared" si="2"/>
        <v>0</v>
      </c>
      <c r="F6" s="587">
        <f t="shared" si="3"/>
        <v>0</v>
      </c>
      <c r="G6" s="587">
        <f t="shared" si="4"/>
        <v>4</v>
      </c>
      <c r="H6" s="587">
        <f t="shared" si="5"/>
        <v>6</v>
      </c>
      <c r="I6" s="587">
        <f t="shared" si="6"/>
        <v>4</v>
      </c>
      <c r="J6" s="587">
        <f t="shared" si="7"/>
        <v>5</v>
      </c>
      <c r="K6" s="587">
        <f t="shared" si="8"/>
        <v>7</v>
      </c>
      <c r="L6" s="587">
        <f t="shared" si="9"/>
        <v>6</v>
      </c>
      <c r="M6" s="587">
        <f t="shared" si="10"/>
        <v>7</v>
      </c>
      <c r="N6" s="587">
        <f t="shared" si="11"/>
        <v>3</v>
      </c>
      <c r="O6" s="587">
        <f t="shared" si="12"/>
        <v>3</v>
      </c>
      <c r="P6" s="587">
        <f t="shared" si="13"/>
        <v>4</v>
      </c>
      <c r="Q6" s="587">
        <f t="shared" si="14"/>
        <v>5</v>
      </c>
      <c r="R6" s="587">
        <f t="shared" si="15"/>
        <v>6</v>
      </c>
      <c r="S6" s="587">
        <f t="shared" si="16"/>
        <v>5</v>
      </c>
      <c r="T6" s="97">
        <f t="shared" si="19"/>
        <v>65</v>
      </c>
      <c r="U6" s="560"/>
    </row>
    <row r="7" spans="1:21" ht="19.05" customHeight="1" x14ac:dyDescent="0.25">
      <c r="A7" s="365">
        <v>4</v>
      </c>
      <c r="B7" s="356">
        <v>2336</v>
      </c>
      <c r="C7" s="84" t="str">
        <f t="shared" ref="C7" si="20">VLOOKUP(B7,FUNDEDIS,2)</f>
        <v>Avicenna Academy</v>
      </c>
      <c r="D7" s="141" t="str">
        <f t="shared" si="1"/>
        <v>Oak Bluff</v>
      </c>
      <c r="E7" s="587">
        <f t="shared" si="2"/>
        <v>0</v>
      </c>
      <c r="F7" s="587">
        <f t="shared" si="3"/>
        <v>0</v>
      </c>
      <c r="G7" s="587">
        <f t="shared" si="4"/>
        <v>23</v>
      </c>
      <c r="H7" s="587">
        <f t="shared" si="5"/>
        <v>16</v>
      </c>
      <c r="I7" s="587">
        <f t="shared" si="6"/>
        <v>17</v>
      </c>
      <c r="J7" s="587">
        <f t="shared" si="7"/>
        <v>17</v>
      </c>
      <c r="K7" s="587">
        <f t="shared" si="8"/>
        <v>15</v>
      </c>
      <c r="L7" s="587">
        <f t="shared" si="9"/>
        <v>4</v>
      </c>
      <c r="M7" s="587">
        <f t="shared" si="10"/>
        <v>8</v>
      </c>
      <c r="N7" s="587">
        <f t="shared" si="11"/>
        <v>3</v>
      </c>
      <c r="O7" s="587">
        <f t="shared" si="12"/>
        <v>0</v>
      </c>
      <c r="P7" s="587">
        <f t="shared" si="13"/>
        <v>0</v>
      </c>
      <c r="Q7" s="587">
        <f t="shared" si="14"/>
        <v>0</v>
      </c>
      <c r="R7" s="587">
        <f t="shared" si="15"/>
        <v>0</v>
      </c>
      <c r="S7" s="587">
        <f t="shared" si="16"/>
        <v>0</v>
      </c>
      <c r="T7" s="97">
        <f t="shared" ref="T7" si="21">SUM(E7:S7)</f>
        <v>103</v>
      </c>
      <c r="U7" s="560"/>
    </row>
    <row r="8" spans="1:21" ht="19.05" customHeight="1" x14ac:dyDescent="0.25">
      <c r="A8" s="365">
        <v>5</v>
      </c>
      <c r="B8" s="356">
        <v>1536</v>
      </c>
      <c r="C8" s="84" t="str">
        <f t="shared" si="18"/>
        <v>Balmoral Hall School</v>
      </c>
      <c r="D8" s="141" t="str">
        <f t="shared" si="1"/>
        <v>Winnipeg</v>
      </c>
      <c r="E8" s="587">
        <f t="shared" si="2"/>
        <v>0</v>
      </c>
      <c r="F8" s="587">
        <f t="shared" si="3"/>
        <v>0</v>
      </c>
      <c r="G8" s="587">
        <f t="shared" si="4"/>
        <v>23</v>
      </c>
      <c r="H8" s="587">
        <f t="shared" si="5"/>
        <v>24</v>
      </c>
      <c r="I8" s="587">
        <f t="shared" si="6"/>
        <v>26</v>
      </c>
      <c r="J8" s="587">
        <f t="shared" si="7"/>
        <v>33</v>
      </c>
      <c r="K8" s="587">
        <f t="shared" si="8"/>
        <v>35</v>
      </c>
      <c r="L8" s="587">
        <f t="shared" si="9"/>
        <v>31</v>
      </c>
      <c r="M8" s="587">
        <f t="shared" si="10"/>
        <v>35</v>
      </c>
      <c r="N8" s="587">
        <f t="shared" si="11"/>
        <v>36</v>
      </c>
      <c r="O8" s="587">
        <f t="shared" si="12"/>
        <v>35</v>
      </c>
      <c r="P8" s="587">
        <f t="shared" si="13"/>
        <v>31</v>
      </c>
      <c r="Q8" s="587">
        <f t="shared" si="14"/>
        <v>44</v>
      </c>
      <c r="R8" s="587">
        <f t="shared" si="15"/>
        <v>42</v>
      </c>
      <c r="S8" s="587">
        <f t="shared" si="16"/>
        <v>52</v>
      </c>
      <c r="T8" s="97">
        <f t="shared" si="19"/>
        <v>447</v>
      </c>
      <c r="U8" s="560"/>
    </row>
    <row r="9" spans="1:21" ht="19.05" customHeight="1" x14ac:dyDescent="0.25">
      <c r="A9" s="365">
        <v>6</v>
      </c>
      <c r="B9" s="356">
        <v>2102</v>
      </c>
      <c r="C9" s="84" t="str">
        <f t="shared" si="18"/>
        <v>Beautiful Savior Lutheran School</v>
      </c>
      <c r="D9" s="141" t="str">
        <f t="shared" si="1"/>
        <v>Winnipeg</v>
      </c>
      <c r="E9" s="587">
        <f t="shared" si="2"/>
        <v>0</v>
      </c>
      <c r="F9" s="587">
        <f t="shared" si="3"/>
        <v>55</v>
      </c>
      <c r="G9" s="587">
        <f t="shared" si="4"/>
        <v>13</v>
      </c>
      <c r="H9" s="587">
        <f t="shared" si="5"/>
        <v>14</v>
      </c>
      <c r="I9" s="587">
        <f t="shared" si="6"/>
        <v>12</v>
      </c>
      <c r="J9" s="587">
        <f t="shared" si="7"/>
        <v>10</v>
      </c>
      <c r="K9" s="587">
        <f t="shared" si="8"/>
        <v>11</v>
      </c>
      <c r="L9" s="587">
        <f t="shared" si="9"/>
        <v>8</v>
      </c>
      <c r="M9" s="587">
        <f t="shared" si="10"/>
        <v>11</v>
      </c>
      <c r="N9" s="587">
        <f t="shared" si="11"/>
        <v>9</v>
      </c>
      <c r="O9" s="587">
        <f t="shared" si="12"/>
        <v>17</v>
      </c>
      <c r="P9" s="587">
        <f t="shared" si="13"/>
        <v>7</v>
      </c>
      <c r="Q9" s="587">
        <f t="shared" si="14"/>
        <v>7</v>
      </c>
      <c r="R9" s="587">
        <f t="shared" si="15"/>
        <v>0</v>
      </c>
      <c r="S9" s="587">
        <f t="shared" si="16"/>
        <v>0</v>
      </c>
      <c r="T9" s="97">
        <f t="shared" si="19"/>
        <v>174</v>
      </c>
      <c r="U9" s="560"/>
    </row>
    <row r="10" spans="1:21" ht="19.05" customHeight="1" x14ac:dyDescent="0.25">
      <c r="A10" s="365">
        <v>7</v>
      </c>
      <c r="B10" s="356">
        <v>1077</v>
      </c>
      <c r="C10" s="84" t="str">
        <f t="shared" si="18"/>
        <v>Calvin Christian School</v>
      </c>
      <c r="D10" s="141" t="str">
        <f t="shared" si="1"/>
        <v>Winnipeg</v>
      </c>
      <c r="E10" s="587">
        <f t="shared" si="2"/>
        <v>0</v>
      </c>
      <c r="F10" s="587">
        <f t="shared" si="3"/>
        <v>0</v>
      </c>
      <c r="G10" s="587">
        <f t="shared" si="4"/>
        <v>36</v>
      </c>
      <c r="H10" s="587">
        <f t="shared" si="5"/>
        <v>47</v>
      </c>
      <c r="I10" s="587">
        <f t="shared" si="6"/>
        <v>38</v>
      </c>
      <c r="J10" s="587">
        <f t="shared" si="7"/>
        <v>40</v>
      </c>
      <c r="K10" s="587">
        <f t="shared" si="8"/>
        <v>47</v>
      </c>
      <c r="L10" s="587">
        <f t="shared" si="9"/>
        <v>33</v>
      </c>
      <c r="M10" s="587">
        <f t="shared" si="10"/>
        <v>41</v>
      </c>
      <c r="N10" s="587">
        <f t="shared" si="11"/>
        <v>50</v>
      </c>
      <c r="O10" s="587">
        <f t="shared" si="12"/>
        <v>46</v>
      </c>
      <c r="P10" s="587">
        <f t="shared" si="13"/>
        <v>48</v>
      </c>
      <c r="Q10" s="587">
        <f t="shared" si="14"/>
        <v>32</v>
      </c>
      <c r="R10" s="587">
        <f t="shared" si="15"/>
        <v>48</v>
      </c>
      <c r="S10" s="587">
        <f t="shared" si="16"/>
        <v>31</v>
      </c>
      <c r="T10" s="97">
        <f t="shared" si="19"/>
        <v>537</v>
      </c>
      <c r="U10" s="560"/>
    </row>
    <row r="11" spans="1:21" ht="19.05" customHeight="1" x14ac:dyDescent="0.25">
      <c r="A11" s="365">
        <v>8</v>
      </c>
      <c r="B11" s="356">
        <v>2337</v>
      </c>
      <c r="C11" s="84" t="str">
        <f t="shared" ref="C11" si="22">VLOOKUP(B11,FUNDEDIS,2)</f>
        <v>Canasia School</v>
      </c>
      <c r="D11" s="141" t="str">
        <f t="shared" si="1"/>
        <v>Winnipeg</v>
      </c>
      <c r="E11" s="587">
        <f t="shared" si="2"/>
        <v>0</v>
      </c>
      <c r="F11" s="587">
        <f t="shared" si="3"/>
        <v>0</v>
      </c>
      <c r="G11" s="587">
        <f t="shared" si="4"/>
        <v>14</v>
      </c>
      <c r="H11" s="587">
        <f t="shared" si="5"/>
        <v>8</v>
      </c>
      <c r="I11" s="587">
        <f t="shared" si="6"/>
        <v>10</v>
      </c>
      <c r="J11" s="587">
        <f t="shared" si="7"/>
        <v>13</v>
      </c>
      <c r="K11" s="587">
        <f t="shared" si="8"/>
        <v>7</v>
      </c>
      <c r="L11" s="587">
        <f t="shared" si="9"/>
        <v>11</v>
      </c>
      <c r="M11" s="587">
        <f t="shared" si="10"/>
        <v>13</v>
      </c>
      <c r="N11" s="587">
        <f t="shared" si="11"/>
        <v>8</v>
      </c>
      <c r="O11" s="587">
        <f t="shared" si="12"/>
        <v>2</v>
      </c>
      <c r="P11" s="587">
        <f t="shared" si="13"/>
        <v>0</v>
      </c>
      <c r="Q11" s="587">
        <f t="shared" si="14"/>
        <v>0</v>
      </c>
      <c r="R11" s="587">
        <f t="shared" si="15"/>
        <v>0</v>
      </c>
      <c r="S11" s="587">
        <f t="shared" si="16"/>
        <v>0</v>
      </c>
      <c r="T11" s="97">
        <f t="shared" ref="T11" si="23">SUM(E11:S11)</f>
        <v>86</v>
      </c>
      <c r="U11" s="560"/>
    </row>
    <row r="12" spans="1:21" ht="19.05" customHeight="1" x14ac:dyDescent="0.25">
      <c r="A12" s="365">
        <v>9</v>
      </c>
      <c r="B12" s="356">
        <v>2055</v>
      </c>
      <c r="C12" s="84" t="str">
        <f t="shared" si="18"/>
        <v>Cartwright Community Independent Sch.</v>
      </c>
      <c r="D12" s="141" t="str">
        <f t="shared" si="1"/>
        <v>Cartwright</v>
      </c>
      <c r="E12" s="587">
        <f t="shared" si="2"/>
        <v>0</v>
      </c>
      <c r="F12" s="587">
        <f t="shared" si="3"/>
        <v>0</v>
      </c>
      <c r="G12" s="587">
        <f t="shared" si="4"/>
        <v>0</v>
      </c>
      <c r="H12" s="587">
        <f t="shared" si="5"/>
        <v>0</v>
      </c>
      <c r="I12" s="587">
        <f t="shared" si="6"/>
        <v>0</v>
      </c>
      <c r="J12" s="587">
        <f t="shared" si="7"/>
        <v>0</v>
      </c>
      <c r="K12" s="587">
        <f t="shared" si="8"/>
        <v>0</v>
      </c>
      <c r="L12" s="587">
        <f t="shared" si="9"/>
        <v>0</v>
      </c>
      <c r="M12" s="587">
        <f t="shared" si="10"/>
        <v>0</v>
      </c>
      <c r="N12" s="587">
        <f t="shared" si="11"/>
        <v>0</v>
      </c>
      <c r="O12" s="587">
        <f t="shared" si="12"/>
        <v>0</v>
      </c>
      <c r="P12" s="587">
        <f t="shared" si="13"/>
        <v>0</v>
      </c>
      <c r="Q12" s="587">
        <f t="shared" si="14"/>
        <v>0</v>
      </c>
      <c r="R12" s="587">
        <f t="shared" si="15"/>
        <v>0</v>
      </c>
      <c r="S12" s="587">
        <f t="shared" si="16"/>
        <v>6</v>
      </c>
      <c r="T12" s="97">
        <f t="shared" si="19"/>
        <v>6</v>
      </c>
      <c r="U12" s="560"/>
    </row>
    <row r="13" spans="1:21" ht="19.05" customHeight="1" x14ac:dyDescent="0.25">
      <c r="A13" s="365">
        <v>10</v>
      </c>
      <c r="B13" s="356">
        <v>1861</v>
      </c>
      <c r="C13" s="84" t="str">
        <f t="shared" si="18"/>
        <v>Children's House</v>
      </c>
      <c r="D13" s="141" t="str">
        <f t="shared" si="1"/>
        <v>Winnipeg</v>
      </c>
      <c r="E13" s="587">
        <f t="shared" si="2"/>
        <v>0</v>
      </c>
      <c r="F13" s="587">
        <f t="shared" si="3"/>
        <v>49</v>
      </c>
      <c r="G13" s="587">
        <f t="shared" si="4"/>
        <v>16</v>
      </c>
      <c r="H13" s="587">
        <f t="shared" si="5"/>
        <v>0</v>
      </c>
      <c r="I13" s="587">
        <f t="shared" si="6"/>
        <v>0</v>
      </c>
      <c r="J13" s="587">
        <f t="shared" si="7"/>
        <v>0</v>
      </c>
      <c r="K13" s="587">
        <f t="shared" si="8"/>
        <v>0</v>
      </c>
      <c r="L13" s="587">
        <f t="shared" si="9"/>
        <v>0</v>
      </c>
      <c r="M13" s="587">
        <f t="shared" si="10"/>
        <v>0</v>
      </c>
      <c r="N13" s="587">
        <f t="shared" si="11"/>
        <v>0</v>
      </c>
      <c r="O13" s="587">
        <f t="shared" si="12"/>
        <v>0</v>
      </c>
      <c r="P13" s="587">
        <f t="shared" si="13"/>
        <v>0</v>
      </c>
      <c r="Q13" s="587">
        <f t="shared" si="14"/>
        <v>0</v>
      </c>
      <c r="R13" s="587">
        <f t="shared" si="15"/>
        <v>0</v>
      </c>
      <c r="S13" s="587">
        <f t="shared" si="16"/>
        <v>0</v>
      </c>
      <c r="T13" s="97">
        <f t="shared" si="19"/>
        <v>65</v>
      </c>
      <c r="U13" s="560"/>
    </row>
    <row r="14" spans="1:21" ht="19.05" customHeight="1" x14ac:dyDescent="0.25">
      <c r="A14" s="365">
        <v>11</v>
      </c>
      <c r="B14" s="356">
        <v>1482</v>
      </c>
      <c r="C14" s="84" t="str">
        <f t="shared" si="18"/>
        <v>Christ The King School</v>
      </c>
      <c r="D14" s="141" t="str">
        <f t="shared" si="1"/>
        <v>Winnipeg</v>
      </c>
      <c r="E14" s="587">
        <f t="shared" si="2"/>
        <v>0</v>
      </c>
      <c r="F14" s="587">
        <f t="shared" si="3"/>
        <v>19</v>
      </c>
      <c r="G14" s="587">
        <f t="shared" si="4"/>
        <v>26</v>
      </c>
      <c r="H14" s="587">
        <f t="shared" si="5"/>
        <v>25</v>
      </c>
      <c r="I14" s="587">
        <f t="shared" si="6"/>
        <v>26</v>
      </c>
      <c r="J14" s="587">
        <f t="shared" si="7"/>
        <v>28</v>
      </c>
      <c r="K14" s="587">
        <f t="shared" si="8"/>
        <v>26</v>
      </c>
      <c r="L14" s="587">
        <f t="shared" si="9"/>
        <v>26</v>
      </c>
      <c r="M14" s="587">
        <f t="shared" si="10"/>
        <v>27</v>
      </c>
      <c r="N14" s="587">
        <f t="shared" si="11"/>
        <v>29</v>
      </c>
      <c r="O14" s="587">
        <f t="shared" si="12"/>
        <v>28</v>
      </c>
      <c r="P14" s="587">
        <f t="shared" si="13"/>
        <v>0</v>
      </c>
      <c r="Q14" s="587">
        <f t="shared" si="14"/>
        <v>0</v>
      </c>
      <c r="R14" s="587">
        <f t="shared" si="15"/>
        <v>0</v>
      </c>
      <c r="S14" s="587">
        <f t="shared" si="16"/>
        <v>0</v>
      </c>
      <c r="T14" s="97">
        <f t="shared" si="19"/>
        <v>260</v>
      </c>
      <c r="U14" s="560"/>
    </row>
    <row r="15" spans="1:21" ht="19.05" customHeight="1" x14ac:dyDescent="0.25">
      <c r="A15" s="365">
        <v>12</v>
      </c>
      <c r="B15" s="356">
        <v>1148</v>
      </c>
      <c r="C15" s="84" t="str">
        <f t="shared" si="18"/>
        <v>Christian Heritage School</v>
      </c>
      <c r="D15" s="141" t="str">
        <f t="shared" si="1"/>
        <v>Brandon</v>
      </c>
      <c r="E15" s="587">
        <f t="shared" si="2"/>
        <v>0</v>
      </c>
      <c r="F15" s="587">
        <f t="shared" si="3"/>
        <v>0</v>
      </c>
      <c r="G15" s="587">
        <f t="shared" si="4"/>
        <v>17</v>
      </c>
      <c r="H15" s="587">
        <f t="shared" si="5"/>
        <v>10</v>
      </c>
      <c r="I15" s="587">
        <f t="shared" si="6"/>
        <v>10</v>
      </c>
      <c r="J15" s="587">
        <f t="shared" si="7"/>
        <v>14</v>
      </c>
      <c r="K15" s="587">
        <f t="shared" si="8"/>
        <v>12</v>
      </c>
      <c r="L15" s="587">
        <f t="shared" si="9"/>
        <v>8</v>
      </c>
      <c r="M15" s="587">
        <f t="shared" si="10"/>
        <v>12</v>
      </c>
      <c r="N15" s="587">
        <f t="shared" si="11"/>
        <v>12</v>
      </c>
      <c r="O15" s="587">
        <f t="shared" si="12"/>
        <v>20</v>
      </c>
      <c r="P15" s="587">
        <f t="shared" si="13"/>
        <v>0</v>
      </c>
      <c r="Q15" s="587">
        <f t="shared" si="14"/>
        <v>0</v>
      </c>
      <c r="R15" s="587">
        <f t="shared" si="15"/>
        <v>0</v>
      </c>
      <c r="S15" s="587">
        <f t="shared" si="16"/>
        <v>0</v>
      </c>
      <c r="T15" s="97">
        <f t="shared" si="19"/>
        <v>115</v>
      </c>
      <c r="U15" s="560"/>
    </row>
    <row r="16" spans="1:21" ht="19.05" customHeight="1" x14ac:dyDescent="0.25">
      <c r="A16" s="365">
        <v>13</v>
      </c>
      <c r="B16" s="356">
        <v>1239</v>
      </c>
      <c r="C16" s="84" t="str">
        <f t="shared" si="18"/>
        <v>Community Bible Fellowship Christian</v>
      </c>
      <c r="D16" s="141" t="str">
        <f t="shared" si="1"/>
        <v>Swan River</v>
      </c>
      <c r="E16" s="587">
        <f t="shared" si="2"/>
        <v>0</v>
      </c>
      <c r="F16" s="587">
        <f t="shared" si="3"/>
        <v>2</v>
      </c>
      <c r="G16" s="587">
        <f t="shared" si="4"/>
        <v>0</v>
      </c>
      <c r="H16" s="587">
        <f t="shared" si="5"/>
        <v>4</v>
      </c>
      <c r="I16" s="587">
        <f t="shared" si="6"/>
        <v>4</v>
      </c>
      <c r="J16" s="587">
        <f t="shared" si="7"/>
        <v>2</v>
      </c>
      <c r="K16" s="587">
        <f t="shared" si="8"/>
        <v>6</v>
      </c>
      <c r="L16" s="587">
        <f t="shared" si="9"/>
        <v>4</v>
      </c>
      <c r="M16" s="587">
        <f t="shared" si="10"/>
        <v>2</v>
      </c>
      <c r="N16" s="587">
        <f t="shared" si="11"/>
        <v>5</v>
      </c>
      <c r="O16" s="587">
        <f t="shared" si="12"/>
        <v>8</v>
      </c>
      <c r="P16" s="587">
        <f t="shared" si="13"/>
        <v>0</v>
      </c>
      <c r="Q16" s="587">
        <f t="shared" si="14"/>
        <v>0</v>
      </c>
      <c r="R16" s="587">
        <f t="shared" si="15"/>
        <v>0</v>
      </c>
      <c r="S16" s="587">
        <f t="shared" si="16"/>
        <v>0</v>
      </c>
      <c r="T16" s="97">
        <f t="shared" si="19"/>
        <v>37</v>
      </c>
      <c r="U16" s="560"/>
    </row>
    <row r="17" spans="1:20" ht="19.05" customHeight="1" x14ac:dyDescent="0.25">
      <c r="A17" s="365">
        <v>14</v>
      </c>
      <c r="B17" s="356">
        <v>2284</v>
      </c>
      <c r="C17" s="84" t="str">
        <f t="shared" si="18"/>
        <v>Dasmesh School</v>
      </c>
      <c r="D17" s="141" t="str">
        <f t="shared" si="1"/>
        <v>West St. Paul</v>
      </c>
      <c r="E17" s="587">
        <f t="shared" si="2"/>
        <v>0</v>
      </c>
      <c r="F17" s="587">
        <f t="shared" si="3"/>
        <v>0</v>
      </c>
      <c r="G17" s="587">
        <f t="shared" si="4"/>
        <v>75</v>
      </c>
      <c r="H17" s="587">
        <f t="shared" si="5"/>
        <v>80</v>
      </c>
      <c r="I17" s="587">
        <f t="shared" si="6"/>
        <v>106</v>
      </c>
      <c r="J17" s="587">
        <f t="shared" si="7"/>
        <v>107</v>
      </c>
      <c r="K17" s="587">
        <f t="shared" si="8"/>
        <v>101</v>
      </c>
      <c r="L17" s="587">
        <f t="shared" si="9"/>
        <v>58</v>
      </c>
      <c r="M17" s="587">
        <f t="shared" si="10"/>
        <v>78</v>
      </c>
      <c r="N17" s="587">
        <f t="shared" si="11"/>
        <v>50</v>
      </c>
      <c r="O17" s="587">
        <f t="shared" si="12"/>
        <v>55</v>
      </c>
      <c r="P17" s="587">
        <f t="shared" si="13"/>
        <v>16</v>
      </c>
      <c r="Q17" s="587">
        <f t="shared" si="14"/>
        <v>0</v>
      </c>
      <c r="R17" s="587">
        <f t="shared" si="15"/>
        <v>0</v>
      </c>
      <c r="S17" s="587">
        <f t="shared" si="16"/>
        <v>0</v>
      </c>
      <c r="T17" s="97">
        <f t="shared" si="19"/>
        <v>726</v>
      </c>
    </row>
    <row r="18" spans="1:20" ht="19.05" customHeight="1" x14ac:dyDescent="0.25">
      <c r="A18" s="365">
        <v>15</v>
      </c>
      <c r="B18" s="356">
        <v>1157</v>
      </c>
      <c r="C18" s="84" t="str">
        <f t="shared" ref="C18" si="24">VLOOKUP(B18,FUNDEDIS,2)</f>
        <v>Dufferin Christian School</v>
      </c>
      <c r="D18" s="141" t="str">
        <f t="shared" si="1"/>
        <v>Carman</v>
      </c>
      <c r="E18" s="587">
        <f t="shared" si="2"/>
        <v>0</v>
      </c>
      <c r="F18" s="587">
        <f t="shared" si="3"/>
        <v>0</v>
      </c>
      <c r="G18" s="587">
        <f t="shared" si="4"/>
        <v>18</v>
      </c>
      <c r="H18" s="587">
        <f t="shared" si="5"/>
        <v>19</v>
      </c>
      <c r="I18" s="587">
        <f t="shared" si="6"/>
        <v>24</v>
      </c>
      <c r="J18" s="587">
        <f t="shared" si="7"/>
        <v>20</v>
      </c>
      <c r="K18" s="587">
        <f t="shared" si="8"/>
        <v>23</v>
      </c>
      <c r="L18" s="587">
        <f t="shared" si="9"/>
        <v>25</v>
      </c>
      <c r="M18" s="587">
        <f t="shared" si="10"/>
        <v>21</v>
      </c>
      <c r="N18" s="587">
        <f t="shared" si="11"/>
        <v>25</v>
      </c>
      <c r="O18" s="587">
        <f t="shared" si="12"/>
        <v>21</v>
      </c>
      <c r="P18" s="587">
        <f t="shared" si="13"/>
        <v>14</v>
      </c>
      <c r="Q18" s="587">
        <f t="shared" si="14"/>
        <v>30</v>
      </c>
      <c r="R18" s="587">
        <f t="shared" si="15"/>
        <v>23</v>
      </c>
      <c r="S18" s="587">
        <f t="shared" si="16"/>
        <v>17</v>
      </c>
      <c r="T18" s="97">
        <f t="shared" ref="T18" si="25">SUM(E18:S18)</f>
        <v>280</v>
      </c>
    </row>
    <row r="19" spans="1:20" ht="19.05" customHeight="1" x14ac:dyDescent="0.25">
      <c r="A19" s="365">
        <v>16</v>
      </c>
      <c r="B19" s="356">
        <v>1315</v>
      </c>
      <c r="C19" s="84" t="str">
        <f t="shared" si="18"/>
        <v>Faith Academy</v>
      </c>
      <c r="D19" s="141" t="str">
        <f t="shared" si="1"/>
        <v>Winnipeg</v>
      </c>
      <c r="E19" s="587">
        <f t="shared" si="2"/>
        <v>0</v>
      </c>
      <c r="F19" s="587">
        <f t="shared" si="3"/>
        <v>0</v>
      </c>
      <c r="G19" s="587">
        <f t="shared" si="4"/>
        <v>42</v>
      </c>
      <c r="H19" s="587">
        <f t="shared" si="5"/>
        <v>45</v>
      </c>
      <c r="I19" s="587">
        <f t="shared" si="6"/>
        <v>50</v>
      </c>
      <c r="J19" s="587">
        <f t="shared" si="7"/>
        <v>52</v>
      </c>
      <c r="K19" s="587">
        <f t="shared" si="8"/>
        <v>46</v>
      </c>
      <c r="L19" s="587">
        <f t="shared" si="9"/>
        <v>45</v>
      </c>
      <c r="M19" s="587">
        <f t="shared" si="10"/>
        <v>46</v>
      </c>
      <c r="N19" s="587">
        <f t="shared" si="11"/>
        <v>46</v>
      </c>
      <c r="O19" s="587">
        <f t="shared" si="12"/>
        <v>42</v>
      </c>
      <c r="P19" s="587">
        <f t="shared" si="13"/>
        <v>45</v>
      </c>
      <c r="Q19" s="587">
        <f t="shared" si="14"/>
        <v>45</v>
      </c>
      <c r="R19" s="587">
        <f t="shared" si="15"/>
        <v>41</v>
      </c>
      <c r="S19" s="587">
        <f t="shared" si="16"/>
        <v>47</v>
      </c>
      <c r="T19" s="97">
        <f t="shared" si="19"/>
        <v>592</v>
      </c>
    </row>
    <row r="20" spans="1:20" ht="19.05" customHeight="1" x14ac:dyDescent="0.25">
      <c r="A20" s="365">
        <v>17</v>
      </c>
      <c r="B20" s="356">
        <v>2317</v>
      </c>
      <c r="C20" s="84" t="str">
        <f t="shared" ref="C20" si="26">VLOOKUP(B20,FUNDEDIS,2)</f>
        <v>Freedom International School</v>
      </c>
      <c r="D20" s="141" t="str">
        <f t="shared" si="1"/>
        <v>Winnipeg</v>
      </c>
      <c r="E20" s="587">
        <f t="shared" si="2"/>
        <v>0</v>
      </c>
      <c r="F20" s="587">
        <f t="shared" si="3"/>
        <v>0</v>
      </c>
      <c r="G20" s="587">
        <f t="shared" si="4"/>
        <v>0</v>
      </c>
      <c r="H20" s="587">
        <f t="shared" si="5"/>
        <v>0</v>
      </c>
      <c r="I20" s="587">
        <f t="shared" si="6"/>
        <v>0</v>
      </c>
      <c r="J20" s="587">
        <f t="shared" si="7"/>
        <v>0</v>
      </c>
      <c r="K20" s="587">
        <f t="shared" si="8"/>
        <v>0</v>
      </c>
      <c r="L20" s="587">
        <f t="shared" si="9"/>
        <v>0</v>
      </c>
      <c r="M20" s="587">
        <f t="shared" si="10"/>
        <v>0</v>
      </c>
      <c r="N20" s="587">
        <f t="shared" si="11"/>
        <v>1</v>
      </c>
      <c r="O20" s="587">
        <f t="shared" si="12"/>
        <v>3</v>
      </c>
      <c r="P20" s="587">
        <f t="shared" si="13"/>
        <v>14</v>
      </c>
      <c r="Q20" s="587">
        <f t="shared" si="14"/>
        <v>18</v>
      </c>
      <c r="R20" s="587">
        <f t="shared" si="15"/>
        <v>16</v>
      </c>
      <c r="S20" s="587">
        <f t="shared" si="16"/>
        <v>11</v>
      </c>
      <c r="T20" s="97">
        <f t="shared" ref="T20" si="27">SUM(E20:S20)</f>
        <v>63</v>
      </c>
    </row>
    <row r="21" spans="1:20" ht="19.05" customHeight="1" x14ac:dyDescent="0.25">
      <c r="A21" s="365">
        <v>18</v>
      </c>
      <c r="B21" s="356">
        <v>2342</v>
      </c>
      <c r="C21" s="84" t="str">
        <f t="shared" ref="C21" si="28">VLOOKUP(B21,FUNDEDIS,2)</f>
        <v>Gables Heritage School</v>
      </c>
      <c r="D21" s="141" t="str">
        <f t="shared" si="1"/>
        <v>Altona</v>
      </c>
      <c r="E21" s="587">
        <f t="shared" si="2"/>
        <v>0</v>
      </c>
      <c r="F21" s="587">
        <f t="shared" si="3"/>
        <v>0</v>
      </c>
      <c r="G21" s="587">
        <f t="shared" si="4"/>
        <v>10</v>
      </c>
      <c r="H21" s="587">
        <f t="shared" si="5"/>
        <v>6</v>
      </c>
      <c r="I21" s="587">
        <f t="shared" si="6"/>
        <v>7</v>
      </c>
      <c r="J21" s="587">
        <f t="shared" si="7"/>
        <v>3</v>
      </c>
      <c r="K21" s="587">
        <f t="shared" si="8"/>
        <v>4</v>
      </c>
      <c r="L21" s="587">
        <f t="shared" si="9"/>
        <v>5</v>
      </c>
      <c r="M21" s="587">
        <f t="shared" si="10"/>
        <v>5</v>
      </c>
      <c r="N21" s="587">
        <f t="shared" si="11"/>
        <v>5</v>
      </c>
      <c r="O21" s="587">
        <f t="shared" si="12"/>
        <v>6</v>
      </c>
      <c r="P21" s="587">
        <f t="shared" si="13"/>
        <v>0</v>
      </c>
      <c r="Q21" s="587">
        <f t="shared" si="14"/>
        <v>0</v>
      </c>
      <c r="R21" s="587">
        <f t="shared" si="15"/>
        <v>0</v>
      </c>
      <c r="S21" s="587">
        <f t="shared" si="16"/>
        <v>0</v>
      </c>
      <c r="T21" s="97">
        <f t="shared" ref="T21" si="29">SUM(E21:S21)</f>
        <v>51</v>
      </c>
    </row>
    <row r="22" spans="1:20" ht="19.05" customHeight="1" x14ac:dyDescent="0.25">
      <c r="A22" s="365">
        <v>19</v>
      </c>
      <c r="B22" s="356">
        <v>2311</v>
      </c>
      <c r="C22" s="84" t="str">
        <f t="shared" si="18"/>
        <v>Gonzaga Middle School</v>
      </c>
      <c r="D22" s="141" t="str">
        <f t="shared" si="1"/>
        <v>Winnipeg</v>
      </c>
      <c r="E22" s="587">
        <f t="shared" si="2"/>
        <v>0</v>
      </c>
      <c r="F22" s="587">
        <f t="shared" si="3"/>
        <v>0</v>
      </c>
      <c r="G22" s="587">
        <f t="shared" si="4"/>
        <v>0</v>
      </c>
      <c r="H22" s="587">
        <f t="shared" si="5"/>
        <v>0</v>
      </c>
      <c r="I22" s="587">
        <f t="shared" si="6"/>
        <v>0</v>
      </c>
      <c r="J22" s="587">
        <f t="shared" si="7"/>
        <v>0</v>
      </c>
      <c r="K22" s="587">
        <f t="shared" si="8"/>
        <v>0</v>
      </c>
      <c r="L22" s="587">
        <f t="shared" si="9"/>
        <v>0</v>
      </c>
      <c r="M22" s="587">
        <f t="shared" si="10"/>
        <v>17</v>
      </c>
      <c r="N22" s="587">
        <f t="shared" si="11"/>
        <v>16</v>
      </c>
      <c r="O22" s="587">
        <f t="shared" si="12"/>
        <v>19</v>
      </c>
      <c r="P22" s="587">
        <f t="shared" si="13"/>
        <v>0</v>
      </c>
      <c r="Q22" s="587">
        <f t="shared" si="14"/>
        <v>0</v>
      </c>
      <c r="R22" s="587">
        <f t="shared" si="15"/>
        <v>0</v>
      </c>
      <c r="S22" s="587">
        <f t="shared" si="16"/>
        <v>0</v>
      </c>
      <c r="T22" s="97">
        <f t="shared" si="19"/>
        <v>52</v>
      </c>
    </row>
    <row r="23" spans="1:20" ht="19.05" customHeight="1" x14ac:dyDescent="0.25">
      <c r="A23" s="365">
        <v>20</v>
      </c>
      <c r="B23" s="356">
        <v>2230</v>
      </c>
      <c r="C23" s="84" t="str">
        <f t="shared" ref="C23" si="30">VLOOKUP(B23,FUNDEDIS,2)</f>
        <v>Gray Academy of Jewish Education</v>
      </c>
      <c r="D23" s="141" t="str">
        <f t="shared" si="1"/>
        <v>Winnipeg</v>
      </c>
      <c r="E23" s="587">
        <f t="shared" si="2"/>
        <v>0</v>
      </c>
      <c r="F23" s="587">
        <f t="shared" si="3"/>
        <v>36</v>
      </c>
      <c r="G23" s="587">
        <f t="shared" si="4"/>
        <v>43</v>
      </c>
      <c r="H23" s="587">
        <f t="shared" si="5"/>
        <v>45</v>
      </c>
      <c r="I23" s="587">
        <f t="shared" si="6"/>
        <v>41</v>
      </c>
      <c r="J23" s="587">
        <f t="shared" si="7"/>
        <v>30</v>
      </c>
      <c r="K23" s="587">
        <f t="shared" si="8"/>
        <v>31</v>
      </c>
      <c r="L23" s="587">
        <f t="shared" si="9"/>
        <v>30</v>
      </c>
      <c r="M23" s="587">
        <f t="shared" si="10"/>
        <v>36</v>
      </c>
      <c r="N23" s="587">
        <f t="shared" si="11"/>
        <v>42</v>
      </c>
      <c r="O23" s="587">
        <f t="shared" si="12"/>
        <v>37</v>
      </c>
      <c r="P23" s="587">
        <f t="shared" si="13"/>
        <v>41</v>
      </c>
      <c r="Q23" s="587">
        <f t="shared" si="14"/>
        <v>38</v>
      </c>
      <c r="R23" s="587">
        <f t="shared" si="15"/>
        <v>37</v>
      </c>
      <c r="S23" s="587">
        <f t="shared" si="16"/>
        <v>30</v>
      </c>
      <c r="T23" s="97">
        <f t="shared" ref="T23" si="31">SUM(E23:S23)</f>
        <v>517</v>
      </c>
    </row>
    <row r="24" spans="1:20" ht="19.05" customHeight="1" x14ac:dyDescent="0.25">
      <c r="A24" s="365">
        <v>21</v>
      </c>
      <c r="B24" s="356">
        <v>2151</v>
      </c>
      <c r="C24" s="84" t="str">
        <f t="shared" si="18"/>
        <v>Green Acres Colony High School</v>
      </c>
      <c r="D24" s="141" t="str">
        <f t="shared" si="1"/>
        <v>Wawanesa ¹</v>
      </c>
      <c r="E24" s="587">
        <f t="shared" si="2"/>
        <v>0</v>
      </c>
      <c r="F24" s="587">
        <f t="shared" si="3"/>
        <v>0</v>
      </c>
      <c r="G24" s="587">
        <f t="shared" si="4"/>
        <v>0</v>
      </c>
      <c r="H24" s="587">
        <f t="shared" si="5"/>
        <v>0</v>
      </c>
      <c r="I24" s="587">
        <f t="shared" si="6"/>
        <v>0</v>
      </c>
      <c r="J24" s="587">
        <f t="shared" si="7"/>
        <v>0</v>
      </c>
      <c r="K24" s="587">
        <f t="shared" si="8"/>
        <v>0</v>
      </c>
      <c r="L24" s="587">
        <f t="shared" si="9"/>
        <v>0</v>
      </c>
      <c r="M24" s="587">
        <f t="shared" si="10"/>
        <v>0</v>
      </c>
      <c r="N24" s="587">
        <f t="shared" si="11"/>
        <v>0</v>
      </c>
      <c r="O24" s="587">
        <f t="shared" si="12"/>
        <v>0</v>
      </c>
      <c r="P24" s="587">
        <f t="shared" si="13"/>
        <v>0</v>
      </c>
      <c r="Q24" s="587">
        <f t="shared" si="14"/>
        <v>2</v>
      </c>
      <c r="R24" s="587">
        <f t="shared" si="15"/>
        <v>2</v>
      </c>
      <c r="S24" s="587">
        <f t="shared" si="16"/>
        <v>1</v>
      </c>
      <c r="T24" s="98">
        <f t="shared" si="19"/>
        <v>5</v>
      </c>
    </row>
    <row r="25" spans="1:20" ht="19.05" customHeight="1" x14ac:dyDescent="0.25">
      <c r="A25" s="365">
        <v>22</v>
      </c>
      <c r="B25" s="356">
        <v>2117</v>
      </c>
      <c r="C25" s="84" t="str">
        <f t="shared" si="18"/>
        <v>H. B. Community School</v>
      </c>
      <c r="D25" s="141" t="str">
        <f t="shared" si="1"/>
        <v>McGregor ¹</v>
      </c>
      <c r="E25" s="587">
        <f t="shared" si="2"/>
        <v>0</v>
      </c>
      <c r="F25" s="587">
        <f t="shared" si="3"/>
        <v>0</v>
      </c>
      <c r="G25" s="587">
        <f t="shared" si="4"/>
        <v>3</v>
      </c>
      <c r="H25" s="587">
        <f t="shared" si="5"/>
        <v>3</v>
      </c>
      <c r="I25" s="587">
        <f t="shared" si="6"/>
        <v>2</v>
      </c>
      <c r="J25" s="587">
        <f t="shared" si="7"/>
        <v>4</v>
      </c>
      <c r="K25" s="587">
        <f t="shared" si="8"/>
        <v>5</v>
      </c>
      <c r="L25" s="587">
        <f t="shared" si="9"/>
        <v>2</v>
      </c>
      <c r="M25" s="587">
        <f t="shared" si="10"/>
        <v>5</v>
      </c>
      <c r="N25" s="587">
        <f t="shared" si="11"/>
        <v>3</v>
      </c>
      <c r="O25" s="587">
        <f t="shared" si="12"/>
        <v>3</v>
      </c>
      <c r="P25" s="587">
        <f t="shared" si="13"/>
        <v>5</v>
      </c>
      <c r="Q25" s="587">
        <f t="shared" si="14"/>
        <v>0</v>
      </c>
      <c r="R25" s="587">
        <f t="shared" si="15"/>
        <v>0</v>
      </c>
      <c r="S25" s="587">
        <f t="shared" si="16"/>
        <v>5</v>
      </c>
      <c r="T25" s="98">
        <f t="shared" ref="T25:T38" si="32">SUM(E25:S25)</f>
        <v>40</v>
      </c>
    </row>
    <row r="26" spans="1:20" ht="19.05" customHeight="1" x14ac:dyDescent="0.25">
      <c r="A26" s="365">
        <v>23</v>
      </c>
      <c r="B26" s="356">
        <v>1549</v>
      </c>
      <c r="C26" s="84" t="str">
        <f t="shared" si="18"/>
        <v>Holy Cross School</v>
      </c>
      <c r="D26" s="141" t="str">
        <f t="shared" si="1"/>
        <v>Winnipeg</v>
      </c>
      <c r="E26" s="587">
        <f t="shared" si="2"/>
        <v>0</v>
      </c>
      <c r="F26" s="587">
        <f t="shared" si="3"/>
        <v>0</v>
      </c>
      <c r="G26" s="587">
        <f t="shared" si="4"/>
        <v>33</v>
      </c>
      <c r="H26" s="587">
        <f t="shared" si="5"/>
        <v>39</v>
      </c>
      <c r="I26" s="587">
        <f t="shared" si="6"/>
        <v>27</v>
      </c>
      <c r="J26" s="587">
        <f t="shared" si="7"/>
        <v>42</v>
      </c>
      <c r="K26" s="587">
        <f t="shared" si="8"/>
        <v>31</v>
      </c>
      <c r="L26" s="587">
        <f t="shared" si="9"/>
        <v>47</v>
      </c>
      <c r="M26" s="587">
        <f t="shared" si="10"/>
        <v>54</v>
      </c>
      <c r="N26" s="587">
        <f t="shared" si="11"/>
        <v>37</v>
      </c>
      <c r="O26" s="587">
        <f t="shared" si="12"/>
        <v>39</v>
      </c>
      <c r="P26" s="587">
        <f t="shared" si="13"/>
        <v>0</v>
      </c>
      <c r="Q26" s="587">
        <f t="shared" si="14"/>
        <v>0</v>
      </c>
      <c r="R26" s="587">
        <f t="shared" si="15"/>
        <v>0</v>
      </c>
      <c r="S26" s="587">
        <f t="shared" si="16"/>
        <v>0</v>
      </c>
      <c r="T26" s="98">
        <f t="shared" si="32"/>
        <v>349</v>
      </c>
    </row>
    <row r="27" spans="1:20" ht="19.05" customHeight="1" x14ac:dyDescent="0.25">
      <c r="A27" s="365">
        <v>24</v>
      </c>
      <c r="B27" s="356">
        <v>1653</v>
      </c>
      <c r="C27" s="84" t="str">
        <f t="shared" si="18"/>
        <v>Holy Ghost School</v>
      </c>
      <c r="D27" s="141" t="str">
        <f t="shared" si="1"/>
        <v>Winnipeg</v>
      </c>
      <c r="E27" s="587">
        <f t="shared" si="2"/>
        <v>0</v>
      </c>
      <c r="F27" s="587">
        <f t="shared" si="3"/>
        <v>0</v>
      </c>
      <c r="G27" s="587">
        <f t="shared" si="4"/>
        <v>27</v>
      </c>
      <c r="H27" s="587">
        <f t="shared" si="5"/>
        <v>26</v>
      </c>
      <c r="I27" s="587">
        <f t="shared" si="6"/>
        <v>26</v>
      </c>
      <c r="J27" s="587">
        <f t="shared" si="7"/>
        <v>28</v>
      </c>
      <c r="K27" s="587">
        <f t="shared" si="8"/>
        <v>26</v>
      </c>
      <c r="L27" s="587">
        <f t="shared" si="9"/>
        <v>28</v>
      </c>
      <c r="M27" s="587">
        <f t="shared" si="10"/>
        <v>27</v>
      </c>
      <c r="N27" s="587">
        <f t="shared" si="11"/>
        <v>26</v>
      </c>
      <c r="O27" s="587">
        <f t="shared" si="12"/>
        <v>23</v>
      </c>
      <c r="P27" s="587">
        <f t="shared" si="13"/>
        <v>0</v>
      </c>
      <c r="Q27" s="587">
        <f t="shared" si="14"/>
        <v>0</v>
      </c>
      <c r="R27" s="587">
        <f t="shared" si="15"/>
        <v>0</v>
      </c>
      <c r="S27" s="587">
        <f t="shared" si="16"/>
        <v>0</v>
      </c>
      <c r="T27" s="98">
        <f t="shared" si="32"/>
        <v>237</v>
      </c>
    </row>
    <row r="28" spans="1:20" ht="19.05" customHeight="1" x14ac:dyDescent="0.25">
      <c r="A28" s="365">
        <v>25</v>
      </c>
      <c r="B28" s="356">
        <v>1523</v>
      </c>
      <c r="C28" s="84" t="str">
        <f t="shared" si="18"/>
        <v>Immaculate Heart Of Mary School</v>
      </c>
      <c r="D28" s="141" t="str">
        <f t="shared" si="1"/>
        <v>Winnipeg</v>
      </c>
      <c r="E28" s="587">
        <f t="shared" si="2"/>
        <v>0</v>
      </c>
      <c r="F28" s="587">
        <f t="shared" si="3"/>
        <v>0</v>
      </c>
      <c r="G28" s="587">
        <f t="shared" si="4"/>
        <v>23</v>
      </c>
      <c r="H28" s="587">
        <f t="shared" si="5"/>
        <v>19</v>
      </c>
      <c r="I28" s="587">
        <f t="shared" si="6"/>
        <v>23</v>
      </c>
      <c r="J28" s="587">
        <f t="shared" si="7"/>
        <v>20</v>
      </c>
      <c r="K28" s="587">
        <f t="shared" si="8"/>
        <v>28</v>
      </c>
      <c r="L28" s="587">
        <f t="shared" si="9"/>
        <v>28</v>
      </c>
      <c r="M28" s="587">
        <f t="shared" si="10"/>
        <v>27</v>
      </c>
      <c r="N28" s="587">
        <f t="shared" si="11"/>
        <v>27</v>
      </c>
      <c r="O28" s="587">
        <f t="shared" si="12"/>
        <v>23</v>
      </c>
      <c r="P28" s="587">
        <f t="shared" si="13"/>
        <v>0</v>
      </c>
      <c r="Q28" s="587">
        <f t="shared" si="14"/>
        <v>0</v>
      </c>
      <c r="R28" s="587">
        <f t="shared" si="15"/>
        <v>0</v>
      </c>
      <c r="S28" s="587">
        <f t="shared" si="16"/>
        <v>0</v>
      </c>
      <c r="T28" s="98">
        <f t="shared" si="32"/>
        <v>218</v>
      </c>
    </row>
    <row r="29" spans="1:20" ht="19.05" customHeight="1" x14ac:dyDescent="0.25">
      <c r="A29" s="365">
        <v>26</v>
      </c>
      <c r="B29" s="356">
        <v>1274</v>
      </c>
      <c r="C29" s="84" t="str">
        <f t="shared" si="18"/>
        <v>Immanuel Christian School</v>
      </c>
      <c r="D29" s="141" t="str">
        <f t="shared" si="1"/>
        <v>Winnipeg</v>
      </c>
      <c r="E29" s="587">
        <f t="shared" si="2"/>
        <v>0</v>
      </c>
      <c r="F29" s="587">
        <f t="shared" si="3"/>
        <v>0</v>
      </c>
      <c r="G29" s="587">
        <f t="shared" si="4"/>
        <v>15</v>
      </c>
      <c r="H29" s="587">
        <f t="shared" si="5"/>
        <v>17</v>
      </c>
      <c r="I29" s="587">
        <f t="shared" si="6"/>
        <v>17</v>
      </c>
      <c r="J29" s="587">
        <f t="shared" si="7"/>
        <v>8</v>
      </c>
      <c r="K29" s="587">
        <f t="shared" si="8"/>
        <v>25</v>
      </c>
      <c r="L29" s="587">
        <f t="shared" si="9"/>
        <v>16</v>
      </c>
      <c r="M29" s="587">
        <f t="shared" si="10"/>
        <v>28</v>
      </c>
      <c r="N29" s="587">
        <f t="shared" si="11"/>
        <v>18</v>
      </c>
      <c r="O29" s="587">
        <f t="shared" si="12"/>
        <v>24</v>
      </c>
      <c r="P29" s="587">
        <f t="shared" si="13"/>
        <v>21</v>
      </c>
      <c r="Q29" s="587">
        <f t="shared" si="14"/>
        <v>18</v>
      </c>
      <c r="R29" s="587">
        <f t="shared" si="15"/>
        <v>26</v>
      </c>
      <c r="S29" s="587">
        <f t="shared" si="16"/>
        <v>15</v>
      </c>
      <c r="T29" s="98">
        <f t="shared" si="32"/>
        <v>248</v>
      </c>
    </row>
    <row r="30" spans="1:20" ht="19.05" customHeight="1" x14ac:dyDescent="0.25">
      <c r="A30" s="365">
        <v>27</v>
      </c>
      <c r="B30" s="356">
        <v>2291</v>
      </c>
      <c r="C30" s="84" t="str">
        <f t="shared" ref="C30" si="33">VLOOKUP(B30,FUNDEDIS,2)</f>
        <v>Iqra Islamic School</v>
      </c>
      <c r="D30" s="141" t="str">
        <f t="shared" si="1"/>
        <v>Winnipeg</v>
      </c>
      <c r="E30" s="587">
        <f t="shared" si="2"/>
        <v>0</v>
      </c>
      <c r="F30" s="587">
        <f t="shared" si="3"/>
        <v>18</v>
      </c>
      <c r="G30" s="587">
        <f t="shared" si="4"/>
        <v>43</v>
      </c>
      <c r="H30" s="587">
        <f t="shared" si="5"/>
        <v>39</v>
      </c>
      <c r="I30" s="587">
        <f t="shared" si="6"/>
        <v>68</v>
      </c>
      <c r="J30" s="587">
        <f t="shared" si="7"/>
        <v>65</v>
      </c>
      <c r="K30" s="587">
        <f t="shared" si="8"/>
        <v>72</v>
      </c>
      <c r="L30" s="587">
        <f t="shared" si="9"/>
        <v>64</v>
      </c>
      <c r="M30" s="587">
        <f t="shared" si="10"/>
        <v>61</v>
      </c>
      <c r="N30" s="587">
        <f t="shared" si="11"/>
        <v>57</v>
      </c>
      <c r="O30" s="587">
        <f t="shared" si="12"/>
        <v>46</v>
      </c>
      <c r="P30" s="587">
        <f t="shared" si="13"/>
        <v>26</v>
      </c>
      <c r="Q30" s="587">
        <f t="shared" si="14"/>
        <v>24</v>
      </c>
      <c r="R30" s="587">
        <f t="shared" si="15"/>
        <v>13</v>
      </c>
      <c r="S30" s="587">
        <f t="shared" si="16"/>
        <v>0</v>
      </c>
      <c r="T30" s="98">
        <f t="shared" ref="T30" si="34">SUM(E30:S30)</f>
        <v>596</v>
      </c>
    </row>
    <row r="31" spans="1:20" ht="19.05" customHeight="1" x14ac:dyDescent="0.25">
      <c r="A31" s="365">
        <v>28</v>
      </c>
      <c r="B31" s="356">
        <v>2197</v>
      </c>
      <c r="C31" s="84" t="str">
        <f t="shared" ref="C31" si="35">VLOOKUP(B31,FUNDEDIS,2)</f>
        <v>Kola Community School</v>
      </c>
      <c r="D31" s="141" t="str">
        <f t="shared" si="1"/>
        <v>Kola</v>
      </c>
      <c r="E31" s="587">
        <f t="shared" si="2"/>
        <v>0</v>
      </c>
      <c r="F31" s="587">
        <f t="shared" si="3"/>
        <v>7</v>
      </c>
      <c r="G31" s="587">
        <f t="shared" si="4"/>
        <v>5</v>
      </c>
      <c r="H31" s="587">
        <f t="shared" si="5"/>
        <v>0</v>
      </c>
      <c r="I31" s="587">
        <f t="shared" si="6"/>
        <v>0</v>
      </c>
      <c r="J31" s="587">
        <f t="shared" si="7"/>
        <v>0</v>
      </c>
      <c r="K31" s="587">
        <f t="shared" si="8"/>
        <v>0</v>
      </c>
      <c r="L31" s="587">
        <f t="shared" si="9"/>
        <v>0</v>
      </c>
      <c r="M31" s="587">
        <f t="shared" si="10"/>
        <v>0</v>
      </c>
      <c r="N31" s="587">
        <f t="shared" si="11"/>
        <v>0</v>
      </c>
      <c r="O31" s="587">
        <f t="shared" si="12"/>
        <v>0</v>
      </c>
      <c r="P31" s="587">
        <f t="shared" si="13"/>
        <v>0</v>
      </c>
      <c r="Q31" s="587">
        <f t="shared" si="14"/>
        <v>0</v>
      </c>
      <c r="R31" s="587">
        <f t="shared" si="15"/>
        <v>0</v>
      </c>
      <c r="S31" s="587">
        <f t="shared" si="16"/>
        <v>0</v>
      </c>
      <c r="T31" s="98">
        <f t="shared" ref="T31" si="36">SUM(E31:S31)</f>
        <v>12</v>
      </c>
    </row>
    <row r="32" spans="1:20" ht="19.05" customHeight="1" x14ac:dyDescent="0.25">
      <c r="A32" s="365">
        <v>29</v>
      </c>
      <c r="B32" s="356">
        <v>1998</v>
      </c>
      <c r="C32" s="84" t="str">
        <f t="shared" si="18"/>
        <v>Lakeside Christian School</v>
      </c>
      <c r="D32" s="141" t="str">
        <f t="shared" si="1"/>
        <v>Killarney</v>
      </c>
      <c r="E32" s="587">
        <f t="shared" si="2"/>
        <v>0</v>
      </c>
      <c r="F32" s="587">
        <f t="shared" si="3"/>
        <v>0</v>
      </c>
      <c r="G32" s="587">
        <f t="shared" si="4"/>
        <v>5</v>
      </c>
      <c r="H32" s="587">
        <f t="shared" si="5"/>
        <v>8</v>
      </c>
      <c r="I32" s="587">
        <f t="shared" si="6"/>
        <v>2</v>
      </c>
      <c r="J32" s="587">
        <f t="shared" si="7"/>
        <v>7</v>
      </c>
      <c r="K32" s="587">
        <f t="shared" si="8"/>
        <v>9</v>
      </c>
      <c r="L32" s="587">
        <f t="shared" si="9"/>
        <v>6</v>
      </c>
      <c r="M32" s="587">
        <f t="shared" si="10"/>
        <v>7</v>
      </c>
      <c r="N32" s="587">
        <f t="shared" si="11"/>
        <v>6</v>
      </c>
      <c r="O32" s="587">
        <f t="shared" si="12"/>
        <v>7</v>
      </c>
      <c r="P32" s="587">
        <f t="shared" si="13"/>
        <v>5</v>
      </c>
      <c r="Q32" s="587">
        <f t="shared" si="14"/>
        <v>6</v>
      </c>
      <c r="R32" s="587">
        <f t="shared" si="15"/>
        <v>6</v>
      </c>
      <c r="S32" s="587">
        <f t="shared" si="16"/>
        <v>6</v>
      </c>
      <c r="T32" s="98">
        <f t="shared" si="32"/>
        <v>80</v>
      </c>
    </row>
    <row r="33" spans="1:20" ht="19.05" customHeight="1" x14ac:dyDescent="0.25">
      <c r="A33" s="365">
        <v>30</v>
      </c>
      <c r="B33" s="356">
        <v>1981</v>
      </c>
      <c r="C33" s="84" t="str">
        <f t="shared" si="18"/>
        <v>Linden Christian School</v>
      </c>
      <c r="D33" s="141" t="str">
        <f t="shared" si="1"/>
        <v>Winnipeg</v>
      </c>
      <c r="E33" s="587">
        <f t="shared" si="2"/>
        <v>0</v>
      </c>
      <c r="F33" s="587">
        <f t="shared" si="3"/>
        <v>0</v>
      </c>
      <c r="G33" s="587">
        <f t="shared" si="4"/>
        <v>59</v>
      </c>
      <c r="H33" s="587">
        <f t="shared" si="5"/>
        <v>62</v>
      </c>
      <c r="I33" s="587">
        <f t="shared" si="6"/>
        <v>67</v>
      </c>
      <c r="J33" s="587">
        <f t="shared" si="7"/>
        <v>68</v>
      </c>
      <c r="K33" s="587">
        <f t="shared" si="8"/>
        <v>91</v>
      </c>
      <c r="L33" s="587">
        <f t="shared" si="9"/>
        <v>72</v>
      </c>
      <c r="M33" s="587">
        <f t="shared" si="10"/>
        <v>77</v>
      </c>
      <c r="N33" s="587">
        <f t="shared" si="11"/>
        <v>73</v>
      </c>
      <c r="O33" s="587">
        <f t="shared" si="12"/>
        <v>94</v>
      </c>
      <c r="P33" s="587">
        <f t="shared" si="13"/>
        <v>78</v>
      </c>
      <c r="Q33" s="587">
        <f t="shared" si="14"/>
        <v>83</v>
      </c>
      <c r="R33" s="587">
        <f t="shared" si="15"/>
        <v>101</v>
      </c>
      <c r="S33" s="587">
        <f t="shared" si="16"/>
        <v>78</v>
      </c>
      <c r="T33" s="98">
        <f t="shared" si="32"/>
        <v>1003</v>
      </c>
    </row>
    <row r="34" spans="1:20" ht="19.05" customHeight="1" x14ac:dyDescent="0.25">
      <c r="A34" s="365">
        <v>31</v>
      </c>
      <c r="B34" s="356">
        <v>1101</v>
      </c>
      <c r="C34" s="84" t="str">
        <f t="shared" si="18"/>
        <v>Mennonite Brethren Collegiate Inst.</v>
      </c>
      <c r="D34" s="141" t="str">
        <f t="shared" si="1"/>
        <v>Winnipeg</v>
      </c>
      <c r="E34" s="587">
        <f t="shared" si="2"/>
        <v>0</v>
      </c>
      <c r="F34" s="587">
        <f t="shared" si="3"/>
        <v>0</v>
      </c>
      <c r="G34" s="587">
        <f t="shared" si="4"/>
        <v>0</v>
      </c>
      <c r="H34" s="587">
        <f t="shared" si="5"/>
        <v>0</v>
      </c>
      <c r="I34" s="587">
        <f t="shared" si="6"/>
        <v>0</v>
      </c>
      <c r="J34" s="587">
        <f t="shared" si="7"/>
        <v>0</v>
      </c>
      <c r="K34" s="587">
        <f t="shared" si="8"/>
        <v>0</v>
      </c>
      <c r="L34" s="587">
        <f t="shared" si="9"/>
        <v>36</v>
      </c>
      <c r="M34" s="587">
        <f t="shared" si="10"/>
        <v>63</v>
      </c>
      <c r="N34" s="587">
        <f t="shared" si="11"/>
        <v>69</v>
      </c>
      <c r="O34" s="587">
        <f t="shared" si="12"/>
        <v>69</v>
      </c>
      <c r="P34" s="587">
        <f t="shared" si="13"/>
        <v>114</v>
      </c>
      <c r="Q34" s="587">
        <f t="shared" si="14"/>
        <v>92</v>
      </c>
      <c r="R34" s="587">
        <f t="shared" si="15"/>
        <v>80</v>
      </c>
      <c r="S34" s="587">
        <f t="shared" si="16"/>
        <v>70</v>
      </c>
      <c r="T34" s="98">
        <f t="shared" si="32"/>
        <v>593</v>
      </c>
    </row>
    <row r="35" spans="1:20" ht="19.05" customHeight="1" x14ac:dyDescent="0.25">
      <c r="A35" s="365">
        <v>32</v>
      </c>
      <c r="B35" s="356">
        <v>2345</v>
      </c>
      <c r="C35" s="84" t="str">
        <f t="shared" si="18"/>
        <v>MGC School</v>
      </c>
      <c r="D35" s="141" t="str">
        <f t="shared" si="1"/>
        <v>Lauder ¹</v>
      </c>
      <c r="E35" s="587">
        <f t="shared" si="2"/>
        <v>2</v>
      </c>
      <c r="F35" s="587">
        <f t="shared" si="3"/>
        <v>0</v>
      </c>
      <c r="G35" s="587">
        <f t="shared" si="4"/>
        <v>0</v>
      </c>
      <c r="H35" s="587">
        <f t="shared" si="5"/>
        <v>0</v>
      </c>
      <c r="I35" s="587">
        <f t="shared" si="6"/>
        <v>0</v>
      </c>
      <c r="J35" s="587">
        <f t="shared" si="7"/>
        <v>0</v>
      </c>
      <c r="K35" s="587">
        <f t="shared" si="8"/>
        <v>0</v>
      </c>
      <c r="L35" s="587">
        <f t="shared" si="9"/>
        <v>0</v>
      </c>
      <c r="M35" s="587">
        <f t="shared" si="10"/>
        <v>0</v>
      </c>
      <c r="N35" s="587">
        <f t="shared" si="11"/>
        <v>0</v>
      </c>
      <c r="O35" s="587">
        <f t="shared" si="12"/>
        <v>0</v>
      </c>
      <c r="P35" s="587">
        <f t="shared" si="13"/>
        <v>6</v>
      </c>
      <c r="Q35" s="587">
        <f t="shared" si="14"/>
        <v>1</v>
      </c>
      <c r="R35" s="587">
        <f t="shared" si="15"/>
        <v>1</v>
      </c>
      <c r="S35" s="587">
        <f t="shared" si="16"/>
        <v>1</v>
      </c>
      <c r="T35" s="98">
        <f t="shared" si="32"/>
        <v>11</v>
      </c>
    </row>
    <row r="36" spans="1:20" ht="19.05" customHeight="1" x14ac:dyDescent="0.25">
      <c r="A36" s="365">
        <v>33</v>
      </c>
      <c r="B36" s="356">
        <v>2346</v>
      </c>
      <c r="C36" s="84" t="str">
        <f t="shared" ref="C36" si="37">VLOOKUP(B36,FUNDEDIS,2)</f>
        <v>MIA School</v>
      </c>
      <c r="D36" s="141" t="str">
        <f t="shared" si="1"/>
        <v>Winnipeg</v>
      </c>
      <c r="E36" s="587">
        <f t="shared" si="2"/>
        <v>0</v>
      </c>
      <c r="F36" s="587">
        <f t="shared" si="3"/>
        <v>0</v>
      </c>
      <c r="G36" s="587">
        <f t="shared" si="4"/>
        <v>18</v>
      </c>
      <c r="H36" s="587">
        <f t="shared" si="5"/>
        <v>13</v>
      </c>
      <c r="I36" s="587">
        <f t="shared" si="6"/>
        <v>14</v>
      </c>
      <c r="J36" s="587">
        <f t="shared" si="7"/>
        <v>9</v>
      </c>
      <c r="K36" s="587">
        <f t="shared" si="8"/>
        <v>7</v>
      </c>
      <c r="L36" s="587">
        <f t="shared" si="9"/>
        <v>5</v>
      </c>
      <c r="M36" s="587">
        <f t="shared" si="10"/>
        <v>3</v>
      </c>
      <c r="N36" s="587">
        <f t="shared" si="11"/>
        <v>0</v>
      </c>
      <c r="O36" s="587">
        <f t="shared" si="12"/>
        <v>0</v>
      </c>
      <c r="P36" s="587">
        <f t="shared" si="13"/>
        <v>0</v>
      </c>
      <c r="Q36" s="587">
        <f t="shared" si="14"/>
        <v>0</v>
      </c>
      <c r="R36" s="587">
        <f t="shared" si="15"/>
        <v>0</v>
      </c>
      <c r="S36" s="587">
        <f t="shared" si="16"/>
        <v>0</v>
      </c>
      <c r="T36" s="98">
        <f t="shared" ref="T36" si="38">SUM(E36:S36)</f>
        <v>69</v>
      </c>
    </row>
    <row r="37" spans="1:20" ht="19.05" customHeight="1" x14ac:dyDescent="0.25">
      <c r="A37" s="365">
        <v>34</v>
      </c>
      <c r="B37" s="356">
        <v>2042</v>
      </c>
      <c r="C37" s="84" t="str">
        <f t="shared" si="18"/>
        <v>Montessori Learning Centres (Riverview)</v>
      </c>
      <c r="D37" s="141" t="str">
        <f t="shared" si="1"/>
        <v>Winnipeg</v>
      </c>
      <c r="E37" s="587">
        <f t="shared" si="2"/>
        <v>0</v>
      </c>
      <c r="F37" s="587">
        <f t="shared" si="3"/>
        <v>12</v>
      </c>
      <c r="G37" s="587">
        <f t="shared" si="4"/>
        <v>8</v>
      </c>
      <c r="H37" s="587">
        <f t="shared" si="5"/>
        <v>0</v>
      </c>
      <c r="I37" s="587">
        <f t="shared" si="6"/>
        <v>0</v>
      </c>
      <c r="J37" s="587">
        <f t="shared" si="7"/>
        <v>0</v>
      </c>
      <c r="K37" s="587">
        <f t="shared" si="8"/>
        <v>0</v>
      </c>
      <c r="L37" s="587">
        <f t="shared" si="9"/>
        <v>0</v>
      </c>
      <c r="M37" s="587">
        <f t="shared" si="10"/>
        <v>0</v>
      </c>
      <c r="N37" s="587">
        <f t="shared" si="11"/>
        <v>0</v>
      </c>
      <c r="O37" s="587">
        <f t="shared" si="12"/>
        <v>0</v>
      </c>
      <c r="P37" s="587">
        <f t="shared" si="13"/>
        <v>0</v>
      </c>
      <c r="Q37" s="587">
        <f t="shared" si="14"/>
        <v>0</v>
      </c>
      <c r="R37" s="587">
        <f t="shared" si="15"/>
        <v>0</v>
      </c>
      <c r="S37" s="587">
        <f t="shared" si="16"/>
        <v>0</v>
      </c>
      <c r="T37" s="98">
        <f t="shared" si="32"/>
        <v>20</v>
      </c>
    </row>
    <row r="38" spans="1:20" ht="19.05" customHeight="1" x14ac:dyDescent="0.25">
      <c r="A38" s="365">
        <v>35</v>
      </c>
      <c r="B38" s="356">
        <v>1670</v>
      </c>
      <c r="C38" s="84" t="str">
        <f t="shared" si="18"/>
        <v>Morweena Christian School</v>
      </c>
      <c r="D38" s="141" t="str">
        <f t="shared" si="1"/>
        <v>Arborg</v>
      </c>
      <c r="E38" s="587">
        <f t="shared" si="2"/>
        <v>0</v>
      </c>
      <c r="F38" s="587">
        <f t="shared" si="3"/>
        <v>0</v>
      </c>
      <c r="G38" s="587">
        <f t="shared" si="4"/>
        <v>15</v>
      </c>
      <c r="H38" s="587">
        <f t="shared" si="5"/>
        <v>8</v>
      </c>
      <c r="I38" s="587">
        <f t="shared" si="6"/>
        <v>17</v>
      </c>
      <c r="J38" s="587">
        <f t="shared" si="7"/>
        <v>12</v>
      </c>
      <c r="K38" s="587">
        <f t="shared" si="8"/>
        <v>16</v>
      </c>
      <c r="L38" s="587">
        <f t="shared" si="9"/>
        <v>20</v>
      </c>
      <c r="M38" s="587">
        <f t="shared" si="10"/>
        <v>20</v>
      </c>
      <c r="N38" s="587">
        <f t="shared" si="11"/>
        <v>13</v>
      </c>
      <c r="O38" s="587">
        <f t="shared" si="12"/>
        <v>11</v>
      </c>
      <c r="P38" s="587">
        <f t="shared" si="13"/>
        <v>16</v>
      </c>
      <c r="Q38" s="587">
        <f t="shared" si="14"/>
        <v>14</v>
      </c>
      <c r="R38" s="587">
        <f t="shared" si="15"/>
        <v>14</v>
      </c>
      <c r="S38" s="587">
        <f t="shared" si="16"/>
        <v>21</v>
      </c>
      <c r="T38" s="98">
        <f t="shared" si="32"/>
        <v>197</v>
      </c>
    </row>
    <row r="39" spans="1:20" ht="19.05" customHeight="1" x14ac:dyDescent="0.25">
      <c r="A39" s="365">
        <v>36</v>
      </c>
      <c r="B39" s="356">
        <v>2243</v>
      </c>
      <c r="C39" s="84" t="str">
        <f t="shared" si="18"/>
        <v>Northern Shield Academy</v>
      </c>
      <c r="D39" s="141" t="str">
        <f t="shared" si="1"/>
        <v>Stonewall</v>
      </c>
      <c r="E39" s="587">
        <f t="shared" si="2"/>
        <v>0</v>
      </c>
      <c r="F39" s="587">
        <f t="shared" si="3"/>
        <v>0</v>
      </c>
      <c r="G39" s="587">
        <f t="shared" si="4"/>
        <v>0</v>
      </c>
      <c r="H39" s="587">
        <f t="shared" si="5"/>
        <v>0</v>
      </c>
      <c r="I39" s="587">
        <f t="shared" si="6"/>
        <v>0</v>
      </c>
      <c r="J39" s="587">
        <f t="shared" si="7"/>
        <v>5</v>
      </c>
      <c r="K39" s="587">
        <f t="shared" si="8"/>
        <v>6</v>
      </c>
      <c r="L39" s="587">
        <f t="shared" si="9"/>
        <v>7</v>
      </c>
      <c r="M39" s="587">
        <f t="shared" si="10"/>
        <v>1</v>
      </c>
      <c r="N39" s="587">
        <f t="shared" si="11"/>
        <v>6</v>
      </c>
      <c r="O39" s="587">
        <f t="shared" si="12"/>
        <v>8</v>
      </c>
      <c r="P39" s="587">
        <f t="shared" si="13"/>
        <v>9</v>
      </c>
      <c r="Q39" s="587">
        <f t="shared" si="14"/>
        <v>4</v>
      </c>
      <c r="R39" s="587">
        <f t="shared" si="15"/>
        <v>6</v>
      </c>
      <c r="S39" s="587">
        <f t="shared" si="16"/>
        <v>7</v>
      </c>
      <c r="T39" s="100">
        <f>SUM(E39:S39)</f>
        <v>59</v>
      </c>
    </row>
    <row r="40" spans="1:20" ht="18" customHeight="1" x14ac:dyDescent="0.25">
      <c r="A40" s="560"/>
      <c r="B40" s="268"/>
      <c r="C40" s="297" t="s">
        <v>276</v>
      </c>
      <c r="D40" s="560"/>
      <c r="E40" s="560"/>
      <c r="F40" s="560"/>
      <c r="G40" s="560"/>
      <c r="H40" s="560"/>
      <c r="I40" s="560"/>
      <c r="J40" s="560"/>
      <c r="K40" s="560"/>
      <c r="L40" s="560"/>
      <c r="M40" s="560"/>
      <c r="N40" s="560"/>
      <c r="O40" s="560"/>
      <c r="P40" s="560"/>
      <c r="Q40" s="560"/>
      <c r="R40" s="560"/>
      <c r="S40" s="560"/>
    </row>
  </sheetData>
  <mergeCells count="2">
    <mergeCell ref="C1:T1"/>
    <mergeCell ref="C2:T2"/>
  </mergeCells>
  <phoneticPr fontId="11" type="noConversion"/>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Narrow,Regular"&amp;12- 35 -</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1">
    <tabColor rgb="FFE2FBFE"/>
    <pageSetUpPr autoPageBreaks="0"/>
  </sheetPr>
  <dimension ref="A1:U311"/>
  <sheetViews>
    <sheetView showGridLines="0" showZeros="0" zoomScale="83" zoomScaleNormal="83" workbookViewId="0">
      <pane ySplit="3" topLeftCell="A18" activePane="bottomLeft" state="frozen"/>
      <selection activeCell="B15" sqref="B15"/>
      <selection pane="bottomLeft" activeCell="T39" sqref="T39"/>
    </sheetView>
  </sheetViews>
  <sheetFormatPr defaultColWidth="9.125" defaultRowHeight="14.3" x14ac:dyDescent="0.25"/>
  <cols>
    <col min="1" max="1" width="6.75" style="20" hidden="1" customWidth="1"/>
    <col min="2" max="2" width="6.75" style="112" hidden="1" customWidth="1"/>
    <col min="3" max="3" width="44.75" style="20" customWidth="1"/>
    <col min="4" max="4" width="19.75" style="20" customWidth="1"/>
    <col min="5" max="19" width="6.75" style="20" customWidth="1"/>
    <col min="20" max="20" width="7.75" style="22" customWidth="1"/>
    <col min="21" max="16384" width="9.125" style="20"/>
  </cols>
  <sheetData>
    <row r="1" spans="1:21" ht="20.05" customHeight="1" x14ac:dyDescent="0.25">
      <c r="A1" s="560"/>
      <c r="B1" s="349">
        <f>'Funded IS'!A7</f>
        <v>71</v>
      </c>
      <c r="C1" s="757" t="s">
        <v>282</v>
      </c>
      <c r="D1" s="758"/>
      <c r="E1" s="758"/>
      <c r="F1" s="758"/>
      <c r="G1" s="758"/>
      <c r="H1" s="758"/>
      <c r="I1" s="758"/>
      <c r="J1" s="758"/>
      <c r="K1" s="758"/>
      <c r="L1" s="758"/>
      <c r="M1" s="758"/>
      <c r="N1" s="758"/>
      <c r="O1" s="758"/>
      <c r="P1" s="758"/>
      <c r="Q1" s="758"/>
      <c r="R1" s="758"/>
      <c r="S1" s="758"/>
      <c r="T1" s="759"/>
      <c r="U1" s="22"/>
    </row>
    <row r="2" spans="1:21" ht="20.05" customHeight="1" x14ac:dyDescent="0.25">
      <c r="A2" s="560"/>
      <c r="B2" s="349"/>
      <c r="C2" s="781" t="str">
        <f>'35'!C2:T2</f>
        <v>OCTOBER 1, 2025</v>
      </c>
      <c r="D2" s="779"/>
      <c r="E2" s="779"/>
      <c r="F2" s="779"/>
      <c r="G2" s="779"/>
      <c r="H2" s="779"/>
      <c r="I2" s="779"/>
      <c r="J2" s="779"/>
      <c r="K2" s="779"/>
      <c r="L2" s="779"/>
      <c r="M2" s="779"/>
      <c r="N2" s="779"/>
      <c r="O2" s="779"/>
      <c r="P2" s="779"/>
      <c r="Q2" s="779"/>
      <c r="R2" s="779"/>
      <c r="S2" s="779"/>
      <c r="T2" s="780"/>
      <c r="U2" s="22"/>
    </row>
    <row r="3" spans="1:21" ht="25" customHeight="1" x14ac:dyDescent="0.25">
      <c r="A3" s="626"/>
      <c r="B3" s="350"/>
      <c r="C3" s="93" t="s">
        <v>265</v>
      </c>
      <c r="D3" s="93" t="s">
        <v>266</v>
      </c>
      <c r="E3" s="94" t="s">
        <v>168</v>
      </c>
      <c r="F3" s="94" t="s">
        <v>229</v>
      </c>
      <c r="G3" s="94" t="s">
        <v>230</v>
      </c>
      <c r="H3" s="156" t="s">
        <v>267</v>
      </c>
      <c r="I3" s="156" t="s">
        <v>268</v>
      </c>
      <c r="J3" s="156" t="s">
        <v>269</v>
      </c>
      <c r="K3" s="156" t="s">
        <v>270</v>
      </c>
      <c r="L3" s="156" t="s">
        <v>21</v>
      </c>
      <c r="M3" s="156" t="s">
        <v>24</v>
      </c>
      <c r="N3" s="156" t="s">
        <v>26</v>
      </c>
      <c r="O3" s="156" t="s">
        <v>271</v>
      </c>
      <c r="P3" s="156" t="s">
        <v>272</v>
      </c>
      <c r="Q3" s="156" t="s">
        <v>273</v>
      </c>
      <c r="R3" s="156" t="s">
        <v>274</v>
      </c>
      <c r="S3" s="156" t="s">
        <v>275</v>
      </c>
      <c r="T3" s="94" t="s">
        <v>231</v>
      </c>
      <c r="U3" s="560"/>
    </row>
    <row r="4" spans="1:21" ht="20.05" customHeight="1" x14ac:dyDescent="0.25">
      <c r="A4" s="365">
        <v>37</v>
      </c>
      <c r="B4" s="349">
        <v>2293</v>
      </c>
      <c r="C4" s="371" t="str">
        <f t="shared" ref="C4" si="0">VLOOKUP(B4,FUNDEDIS,2)</f>
        <v>Nova Montessori</v>
      </c>
      <c r="D4" s="372" t="str">
        <f t="shared" ref="D4:D6" si="1">IF(VLOOKUP($B4,FUNDEDIS,19)=5,CONCATENATE(VLOOKUP($B4,PublicAdd,6)," ¹"),VLOOKUP($B4,PublicAdd,6))</f>
        <v>Winnipeg</v>
      </c>
      <c r="E4" s="629">
        <f t="shared" ref="E4:E6" si="2">IF($B4="","",VLOOKUP($B4,FUNDEDIS,3))</f>
        <v>0</v>
      </c>
      <c r="F4" s="629">
        <f t="shared" ref="F4:F6" si="3">IF($B4="","",VLOOKUP($B4,FUNDEDIS,4))</f>
        <v>45</v>
      </c>
      <c r="G4" s="629">
        <f t="shared" ref="G4:G6" si="4">IF($B4="","",VLOOKUP($B4,FUNDEDIS,5))</f>
        <v>14</v>
      </c>
      <c r="H4" s="629">
        <f t="shared" ref="H4:H6" si="5">IF($B4="","",VLOOKUP($B4,FUNDEDIS,6))</f>
        <v>0</v>
      </c>
      <c r="I4" s="629">
        <f t="shared" ref="I4:I6" si="6">IF($B4="","",VLOOKUP($B4,FUNDEDIS,7))</f>
        <v>0</v>
      </c>
      <c r="J4" s="629">
        <f t="shared" ref="J4:J6" si="7">IF($B4="","",VLOOKUP($B4,FUNDEDIS,8))</f>
        <v>0</v>
      </c>
      <c r="K4" s="629">
        <f t="shared" ref="K4:K6" si="8">IF($B4="","",VLOOKUP($B4,FUNDEDIS,9))</f>
        <v>0</v>
      </c>
      <c r="L4" s="629">
        <f t="shared" ref="L4:L6" si="9">IF($B4="","",VLOOKUP($B4,FUNDEDIS,10))</f>
        <v>0</v>
      </c>
      <c r="M4" s="629">
        <f t="shared" ref="M4:M6" si="10">IF($B4="","",VLOOKUP($B4,FUNDEDIS,11))</f>
        <v>0</v>
      </c>
      <c r="N4" s="629">
        <f t="shared" ref="N4:N6" si="11">IF($B4="","",VLOOKUP($B4,FUNDEDIS,12))</f>
        <v>0</v>
      </c>
      <c r="O4" s="629">
        <f t="shared" ref="O4:O6" si="12">IF($B4="","",VLOOKUP($B4,FUNDEDIS,13))</f>
        <v>0</v>
      </c>
      <c r="P4" s="629">
        <f t="shared" ref="P4:P6" si="13">IF($B4="","",VLOOKUP($B4,FUNDEDIS,14))</f>
        <v>0</v>
      </c>
      <c r="Q4" s="629">
        <f t="shared" ref="Q4:Q6" si="14">IF($B4="","",VLOOKUP($B4,FUNDEDIS,15))</f>
        <v>0</v>
      </c>
      <c r="R4" s="629">
        <f t="shared" ref="R4:R6" si="15">IF($B4="","",VLOOKUP($B4,FUNDEDIS,16))</f>
        <v>0</v>
      </c>
      <c r="S4" s="629">
        <f t="shared" ref="S4:S6" si="16">IF($B4="","",VLOOKUP($B4,FUNDEDIS,17))</f>
        <v>0</v>
      </c>
      <c r="T4" s="373">
        <f t="shared" ref="T4" si="17">SUM(E4:S4)</f>
        <v>59</v>
      </c>
      <c r="U4" s="560"/>
    </row>
    <row r="5" spans="1:21" ht="19.05" customHeight="1" x14ac:dyDescent="0.25">
      <c r="A5" s="365">
        <v>38</v>
      </c>
      <c r="B5" s="356">
        <v>2105</v>
      </c>
      <c r="C5" s="371" t="str">
        <f t="shared" ref="C5" si="18">VLOOKUP(B5,FUNDEDIS,2)</f>
        <v>Odanah Colony School</v>
      </c>
      <c r="D5" s="372" t="str">
        <f t="shared" si="1"/>
        <v>Minnedosa ¹</v>
      </c>
      <c r="E5" s="629">
        <f t="shared" si="2"/>
        <v>0</v>
      </c>
      <c r="F5" s="629">
        <f t="shared" si="3"/>
        <v>0</v>
      </c>
      <c r="G5" s="629">
        <f t="shared" si="4"/>
        <v>0</v>
      </c>
      <c r="H5" s="629">
        <f t="shared" si="5"/>
        <v>1</v>
      </c>
      <c r="I5" s="629">
        <f t="shared" si="6"/>
        <v>4</v>
      </c>
      <c r="J5" s="629">
        <f t="shared" si="7"/>
        <v>0</v>
      </c>
      <c r="K5" s="629">
        <f t="shared" si="8"/>
        <v>2</v>
      </c>
      <c r="L5" s="629">
        <f t="shared" si="9"/>
        <v>7</v>
      </c>
      <c r="M5" s="629">
        <f t="shared" si="10"/>
        <v>1</v>
      </c>
      <c r="N5" s="629">
        <f t="shared" si="11"/>
        <v>0</v>
      </c>
      <c r="O5" s="629">
        <f t="shared" si="12"/>
        <v>0</v>
      </c>
      <c r="P5" s="629">
        <f t="shared" si="13"/>
        <v>4</v>
      </c>
      <c r="Q5" s="629">
        <f t="shared" si="14"/>
        <v>4</v>
      </c>
      <c r="R5" s="629">
        <f t="shared" si="15"/>
        <v>3</v>
      </c>
      <c r="S5" s="629">
        <f t="shared" si="16"/>
        <v>0</v>
      </c>
      <c r="T5" s="373">
        <f t="shared" ref="T5" si="19">SUM(E5:S5)</f>
        <v>26</v>
      </c>
      <c r="U5" s="560"/>
    </row>
    <row r="6" spans="1:21" ht="19.05" customHeight="1" x14ac:dyDescent="0.25">
      <c r="A6" s="365">
        <v>39</v>
      </c>
      <c r="B6" s="356">
        <v>1997</v>
      </c>
      <c r="C6" s="371" t="str">
        <f t="shared" ref="C6" si="20">VLOOKUP(B6,FUNDEDIS,2)</f>
        <v>Oholei Torah School</v>
      </c>
      <c r="D6" s="372" t="str">
        <f t="shared" si="1"/>
        <v>Winnipeg</v>
      </c>
      <c r="E6" s="629">
        <f t="shared" si="2"/>
        <v>0</v>
      </c>
      <c r="F6" s="629">
        <f t="shared" si="3"/>
        <v>0</v>
      </c>
      <c r="G6" s="629">
        <f t="shared" si="4"/>
        <v>4</v>
      </c>
      <c r="H6" s="629">
        <f t="shared" si="5"/>
        <v>1</v>
      </c>
      <c r="I6" s="629">
        <f t="shared" si="6"/>
        <v>1</v>
      </c>
      <c r="J6" s="629">
        <f t="shared" si="7"/>
        <v>0</v>
      </c>
      <c r="K6" s="629">
        <f t="shared" si="8"/>
        <v>1</v>
      </c>
      <c r="L6" s="629">
        <f t="shared" si="9"/>
        <v>2</v>
      </c>
      <c r="M6" s="629">
        <f t="shared" si="10"/>
        <v>2</v>
      </c>
      <c r="N6" s="629">
        <f t="shared" si="11"/>
        <v>1</v>
      </c>
      <c r="O6" s="629">
        <f t="shared" si="12"/>
        <v>0</v>
      </c>
      <c r="P6" s="629">
        <f t="shared" si="13"/>
        <v>0</v>
      </c>
      <c r="Q6" s="629">
        <f t="shared" si="14"/>
        <v>0</v>
      </c>
      <c r="R6" s="629">
        <f t="shared" si="15"/>
        <v>0</v>
      </c>
      <c r="S6" s="629">
        <f t="shared" si="16"/>
        <v>0</v>
      </c>
      <c r="T6" s="373">
        <f t="shared" ref="T6" si="21">SUM(E6:S6)</f>
        <v>12</v>
      </c>
      <c r="U6" s="560"/>
    </row>
    <row r="7" spans="1:21" ht="19.05" customHeight="1" x14ac:dyDescent="0.25">
      <c r="A7" s="365">
        <v>40</v>
      </c>
      <c r="B7" s="356">
        <v>1241</v>
      </c>
      <c r="C7" s="371" t="str">
        <f>VLOOKUP(B7,FUNDEDIS,2)</f>
        <v>Our Lady of Victory School</v>
      </c>
      <c r="D7" s="372" t="str">
        <f t="shared" ref="D7:D38" si="22">IF(VLOOKUP($B7,FUNDEDIS,19)=5,CONCATENATE(VLOOKUP($B7,PublicAdd,6)," ¹"),VLOOKUP($B7,PublicAdd,6))</f>
        <v>Winnipeg</v>
      </c>
      <c r="E7" s="629">
        <f t="shared" ref="E7:E38" si="23">IF($B7="","",VLOOKUP($B7,FUNDEDIS,3))</f>
        <v>0</v>
      </c>
      <c r="F7" s="629">
        <f t="shared" ref="F7:F38" si="24">IF($B7="","",VLOOKUP($B7,FUNDEDIS,4))</f>
        <v>0</v>
      </c>
      <c r="G7" s="629">
        <f t="shared" ref="G7:G38" si="25">IF($B7="","",VLOOKUP($B7,FUNDEDIS,5))</f>
        <v>13</v>
      </c>
      <c r="H7" s="629">
        <f t="shared" ref="H7:H38" si="26">IF($B7="","",VLOOKUP($B7,FUNDEDIS,6))</f>
        <v>15</v>
      </c>
      <c r="I7" s="629">
        <f t="shared" ref="I7:I38" si="27">IF($B7="","",VLOOKUP($B7,FUNDEDIS,7))</f>
        <v>14</v>
      </c>
      <c r="J7" s="629">
        <f t="shared" ref="J7:J38" si="28">IF($B7="","",VLOOKUP($B7,FUNDEDIS,8))</f>
        <v>17</v>
      </c>
      <c r="K7" s="629">
        <f t="shared" ref="K7:K38" si="29">IF($B7="","",VLOOKUP($B7,FUNDEDIS,9))</f>
        <v>16</v>
      </c>
      <c r="L7" s="629">
        <f t="shared" ref="L7:L38" si="30">IF($B7="","",VLOOKUP($B7,FUNDEDIS,10))</f>
        <v>16</v>
      </c>
      <c r="M7" s="629">
        <f t="shared" ref="M7:M38" si="31">IF($B7="","",VLOOKUP($B7,FUNDEDIS,11))</f>
        <v>12</v>
      </c>
      <c r="N7" s="629">
        <f t="shared" ref="N7:N38" si="32">IF($B7="","",VLOOKUP($B7,FUNDEDIS,12))</f>
        <v>15</v>
      </c>
      <c r="O7" s="629">
        <f t="shared" ref="O7:O38" si="33">IF($B7="","",VLOOKUP($B7,FUNDEDIS,13))</f>
        <v>7</v>
      </c>
      <c r="P7" s="629">
        <f t="shared" ref="P7:P38" si="34">IF($B7="","",VLOOKUP($B7,FUNDEDIS,14))</f>
        <v>0</v>
      </c>
      <c r="Q7" s="629">
        <f t="shared" ref="Q7:Q38" si="35">IF($B7="","",VLOOKUP($B7,FUNDEDIS,15))</f>
        <v>0</v>
      </c>
      <c r="R7" s="629">
        <f t="shared" ref="R7:R38" si="36">IF($B7="","",VLOOKUP($B7,FUNDEDIS,16))</f>
        <v>0</v>
      </c>
      <c r="S7" s="629">
        <f t="shared" ref="S7:S38" si="37">IF($B7="","",VLOOKUP($B7,FUNDEDIS,17))</f>
        <v>0</v>
      </c>
      <c r="T7" s="373">
        <f>SUM(E7:S7)</f>
        <v>125</v>
      </c>
      <c r="U7" s="560"/>
    </row>
    <row r="8" spans="1:21" ht="19.05" customHeight="1" x14ac:dyDescent="0.25">
      <c r="A8" s="365">
        <v>41</v>
      </c>
      <c r="B8" s="356">
        <v>1407</v>
      </c>
      <c r="C8" s="371" t="str">
        <f>VLOOKUP(B8,FUNDEDIS,2)</f>
        <v>Pine Creek School</v>
      </c>
      <c r="D8" s="372" t="str">
        <f t="shared" si="22"/>
        <v>Austin ¹</v>
      </c>
      <c r="E8" s="629">
        <f t="shared" si="23"/>
        <v>0</v>
      </c>
      <c r="F8" s="629">
        <f t="shared" si="24"/>
        <v>0</v>
      </c>
      <c r="G8" s="629">
        <f t="shared" si="25"/>
        <v>0</v>
      </c>
      <c r="H8" s="629">
        <f t="shared" si="26"/>
        <v>0</v>
      </c>
      <c r="I8" s="629">
        <f t="shared" si="27"/>
        <v>0</v>
      </c>
      <c r="J8" s="629">
        <f t="shared" si="28"/>
        <v>0</v>
      </c>
      <c r="K8" s="629">
        <f t="shared" si="29"/>
        <v>1</v>
      </c>
      <c r="L8" s="629">
        <f t="shared" si="30"/>
        <v>1</v>
      </c>
      <c r="M8" s="629">
        <f t="shared" si="31"/>
        <v>1</v>
      </c>
      <c r="N8" s="629">
        <f t="shared" si="32"/>
        <v>1</v>
      </c>
      <c r="O8" s="629">
        <f t="shared" si="33"/>
        <v>3</v>
      </c>
      <c r="P8" s="629">
        <f t="shared" si="34"/>
        <v>0</v>
      </c>
      <c r="Q8" s="629">
        <f t="shared" si="35"/>
        <v>2</v>
      </c>
      <c r="R8" s="629">
        <f t="shared" si="36"/>
        <v>2</v>
      </c>
      <c r="S8" s="629">
        <f t="shared" si="37"/>
        <v>2</v>
      </c>
      <c r="T8" s="373">
        <f>SUM(E8:S8)</f>
        <v>13</v>
      </c>
      <c r="U8" s="560"/>
    </row>
    <row r="9" spans="1:21" ht="19.05" customHeight="1" x14ac:dyDescent="0.25">
      <c r="A9" s="365">
        <v>42</v>
      </c>
      <c r="B9" s="356">
        <v>1362</v>
      </c>
      <c r="C9" s="371" t="str">
        <f t="shared" ref="C9" si="38">VLOOKUP(B9,FUNDEDIS,2)</f>
        <v>Poplar Point Colony School</v>
      </c>
      <c r="D9" s="372" t="str">
        <f t="shared" si="22"/>
        <v>Portage la Prairie ¹</v>
      </c>
      <c r="E9" s="629">
        <f t="shared" si="23"/>
        <v>0</v>
      </c>
      <c r="F9" s="629">
        <f t="shared" si="24"/>
        <v>0</v>
      </c>
      <c r="G9" s="629">
        <f t="shared" si="25"/>
        <v>0</v>
      </c>
      <c r="H9" s="629">
        <f t="shared" si="26"/>
        <v>1</v>
      </c>
      <c r="I9" s="629">
        <f t="shared" si="27"/>
        <v>1</v>
      </c>
      <c r="J9" s="629">
        <f t="shared" si="28"/>
        <v>2</v>
      </c>
      <c r="K9" s="629">
        <f t="shared" si="29"/>
        <v>1</v>
      </c>
      <c r="L9" s="629">
        <f t="shared" si="30"/>
        <v>3</v>
      </c>
      <c r="M9" s="629">
        <f t="shared" si="31"/>
        <v>1</v>
      </c>
      <c r="N9" s="629">
        <f t="shared" si="32"/>
        <v>1</v>
      </c>
      <c r="O9" s="629">
        <f t="shared" si="33"/>
        <v>1</v>
      </c>
      <c r="P9" s="629">
        <f t="shared" si="34"/>
        <v>1</v>
      </c>
      <c r="Q9" s="629">
        <f t="shared" si="35"/>
        <v>2</v>
      </c>
      <c r="R9" s="629">
        <f t="shared" si="36"/>
        <v>4</v>
      </c>
      <c r="S9" s="629">
        <f t="shared" si="37"/>
        <v>2</v>
      </c>
      <c r="T9" s="373">
        <f t="shared" ref="T9" si="39">SUM(E9:S9)</f>
        <v>20</v>
      </c>
      <c r="U9" s="560"/>
    </row>
    <row r="10" spans="1:21" ht="19.05" customHeight="1" x14ac:dyDescent="0.25">
      <c r="A10" s="365">
        <v>43</v>
      </c>
      <c r="B10" s="356">
        <v>1304</v>
      </c>
      <c r="C10" s="371" t="str">
        <f t="shared" ref="C10:C38" si="40">VLOOKUP(B10,FUNDEDIS,2)</f>
        <v>Prairie Central Adventist Academy</v>
      </c>
      <c r="D10" s="372" t="str">
        <f t="shared" si="22"/>
        <v>Winnipeg</v>
      </c>
      <c r="E10" s="629">
        <f t="shared" si="23"/>
        <v>0</v>
      </c>
      <c r="F10" s="629">
        <f t="shared" si="24"/>
        <v>0</v>
      </c>
      <c r="G10" s="629">
        <f t="shared" si="25"/>
        <v>15</v>
      </c>
      <c r="H10" s="629">
        <f t="shared" si="26"/>
        <v>21</v>
      </c>
      <c r="I10" s="629">
        <f t="shared" si="27"/>
        <v>18</v>
      </c>
      <c r="J10" s="629">
        <f t="shared" si="28"/>
        <v>18</v>
      </c>
      <c r="K10" s="629">
        <f t="shared" si="29"/>
        <v>26</v>
      </c>
      <c r="L10" s="629">
        <f t="shared" si="30"/>
        <v>21</v>
      </c>
      <c r="M10" s="629">
        <f t="shared" si="31"/>
        <v>19</v>
      </c>
      <c r="N10" s="629">
        <f t="shared" si="32"/>
        <v>25</v>
      </c>
      <c r="O10" s="629">
        <f t="shared" si="33"/>
        <v>20</v>
      </c>
      <c r="P10" s="629">
        <f t="shared" si="34"/>
        <v>20</v>
      </c>
      <c r="Q10" s="629">
        <f t="shared" si="35"/>
        <v>11</v>
      </c>
      <c r="R10" s="629">
        <f t="shared" si="36"/>
        <v>8</v>
      </c>
      <c r="S10" s="629">
        <f t="shared" si="37"/>
        <v>7</v>
      </c>
      <c r="T10" s="373">
        <f t="shared" ref="T10:T37" si="41">SUM(E10:S10)</f>
        <v>229</v>
      </c>
      <c r="U10" s="560"/>
    </row>
    <row r="11" spans="1:21" ht="19.05" customHeight="1" x14ac:dyDescent="0.25">
      <c r="A11" s="365">
        <v>44</v>
      </c>
      <c r="B11" s="356">
        <v>2331</v>
      </c>
      <c r="C11" s="371" t="str">
        <f t="shared" ref="C11" si="42">VLOOKUP(B11,FUNDEDIS,2)</f>
        <v>Prairie Crossroads School</v>
      </c>
      <c r="D11" s="372" t="str">
        <f t="shared" si="22"/>
        <v>Morden</v>
      </c>
      <c r="E11" s="629">
        <f t="shared" si="23"/>
        <v>0</v>
      </c>
      <c r="F11" s="629">
        <f t="shared" si="24"/>
        <v>0</v>
      </c>
      <c r="G11" s="629">
        <f t="shared" si="25"/>
        <v>15</v>
      </c>
      <c r="H11" s="629">
        <f t="shared" si="26"/>
        <v>18</v>
      </c>
      <c r="I11" s="629">
        <f t="shared" si="27"/>
        <v>19</v>
      </c>
      <c r="J11" s="629">
        <f t="shared" si="28"/>
        <v>14</v>
      </c>
      <c r="K11" s="629">
        <f t="shared" si="29"/>
        <v>17</v>
      </c>
      <c r="L11" s="629">
        <f t="shared" si="30"/>
        <v>14</v>
      </c>
      <c r="M11" s="629">
        <f t="shared" si="31"/>
        <v>14</v>
      </c>
      <c r="N11" s="629">
        <f t="shared" si="32"/>
        <v>24</v>
      </c>
      <c r="O11" s="629">
        <f t="shared" si="33"/>
        <v>13</v>
      </c>
      <c r="P11" s="629">
        <f t="shared" si="34"/>
        <v>5</v>
      </c>
      <c r="Q11" s="629">
        <f t="shared" si="35"/>
        <v>4</v>
      </c>
      <c r="R11" s="629">
        <f t="shared" si="36"/>
        <v>1</v>
      </c>
      <c r="S11" s="629">
        <f t="shared" si="37"/>
        <v>0</v>
      </c>
      <c r="T11" s="373">
        <f t="shared" ref="T11" si="43">SUM(E11:S11)</f>
        <v>158</v>
      </c>
      <c r="U11" s="560"/>
    </row>
    <row r="12" spans="1:21" ht="19.05" customHeight="1" x14ac:dyDescent="0.25">
      <c r="A12" s="365">
        <v>45</v>
      </c>
      <c r="B12" s="356">
        <v>2326</v>
      </c>
      <c r="C12" s="371" t="str">
        <f t="shared" ref="C12" si="44">VLOOKUP(B12,FUNDEDIS,2)</f>
        <v>Shawenim Abinoojii School</v>
      </c>
      <c r="D12" s="372" t="str">
        <f t="shared" si="22"/>
        <v>Winnipeg</v>
      </c>
      <c r="E12" s="629">
        <f t="shared" si="23"/>
        <v>0</v>
      </c>
      <c r="F12" s="629">
        <f t="shared" si="24"/>
        <v>0</v>
      </c>
      <c r="G12" s="629">
        <f t="shared" si="25"/>
        <v>0</v>
      </c>
      <c r="H12" s="629">
        <f t="shared" si="26"/>
        <v>0</v>
      </c>
      <c r="I12" s="629">
        <f t="shared" si="27"/>
        <v>0</v>
      </c>
      <c r="J12" s="629">
        <f t="shared" si="28"/>
        <v>0</v>
      </c>
      <c r="K12" s="629">
        <f t="shared" si="29"/>
        <v>0</v>
      </c>
      <c r="L12" s="629">
        <f t="shared" si="30"/>
        <v>0</v>
      </c>
      <c r="M12" s="629">
        <f t="shared" si="31"/>
        <v>0</v>
      </c>
      <c r="N12" s="629">
        <f t="shared" si="32"/>
        <v>0</v>
      </c>
      <c r="O12" s="629">
        <f t="shared" si="33"/>
        <v>0</v>
      </c>
      <c r="P12" s="629">
        <f t="shared" si="34"/>
        <v>8</v>
      </c>
      <c r="Q12" s="629">
        <f t="shared" si="35"/>
        <v>5</v>
      </c>
      <c r="R12" s="629">
        <f t="shared" si="36"/>
        <v>7</v>
      </c>
      <c r="S12" s="629">
        <f t="shared" si="37"/>
        <v>5</v>
      </c>
      <c r="T12" s="373">
        <f t="shared" ref="T12" si="45">SUM(E12:S12)</f>
        <v>25</v>
      </c>
      <c r="U12" s="560"/>
    </row>
    <row r="13" spans="1:21" ht="19.05" customHeight="1" x14ac:dyDescent="0.25">
      <c r="A13" s="365">
        <v>46</v>
      </c>
      <c r="B13" s="356">
        <v>2219</v>
      </c>
      <c r="C13" s="371" t="str">
        <f t="shared" si="40"/>
        <v>Silverwinds School</v>
      </c>
      <c r="D13" s="372" t="str">
        <f t="shared" si="22"/>
        <v>Sperling ¹</v>
      </c>
      <c r="E13" s="629">
        <f t="shared" si="23"/>
        <v>0</v>
      </c>
      <c r="F13" s="629">
        <f t="shared" si="24"/>
        <v>0</v>
      </c>
      <c r="G13" s="629">
        <f t="shared" si="25"/>
        <v>3</v>
      </c>
      <c r="H13" s="629">
        <f t="shared" si="26"/>
        <v>3</v>
      </c>
      <c r="I13" s="629">
        <f t="shared" si="27"/>
        <v>1</v>
      </c>
      <c r="J13" s="629">
        <f t="shared" si="28"/>
        <v>2</v>
      </c>
      <c r="K13" s="629">
        <f t="shared" si="29"/>
        <v>3</v>
      </c>
      <c r="L13" s="629">
        <f t="shared" si="30"/>
        <v>2</v>
      </c>
      <c r="M13" s="629">
        <f t="shared" si="31"/>
        <v>4</v>
      </c>
      <c r="N13" s="629">
        <f t="shared" si="32"/>
        <v>5</v>
      </c>
      <c r="O13" s="629">
        <f t="shared" si="33"/>
        <v>0</v>
      </c>
      <c r="P13" s="629">
        <f t="shared" si="34"/>
        <v>4</v>
      </c>
      <c r="Q13" s="629">
        <f t="shared" si="35"/>
        <v>3</v>
      </c>
      <c r="R13" s="629">
        <f t="shared" si="36"/>
        <v>7</v>
      </c>
      <c r="S13" s="629">
        <f t="shared" si="37"/>
        <v>5</v>
      </c>
      <c r="T13" s="373">
        <f t="shared" si="41"/>
        <v>42</v>
      </c>
      <c r="U13" s="560"/>
    </row>
    <row r="14" spans="1:21" ht="19.05" customHeight="1" x14ac:dyDescent="0.25">
      <c r="A14" s="365">
        <v>47</v>
      </c>
      <c r="B14" s="356">
        <v>1942</v>
      </c>
      <c r="C14" s="371" t="str">
        <f t="shared" si="40"/>
        <v>Springs Christian Academy</v>
      </c>
      <c r="D14" s="372" t="str">
        <f t="shared" si="22"/>
        <v>Winnipeg</v>
      </c>
      <c r="E14" s="629">
        <f t="shared" si="23"/>
        <v>0</v>
      </c>
      <c r="F14" s="629">
        <f t="shared" si="24"/>
        <v>0</v>
      </c>
      <c r="G14" s="629">
        <f t="shared" si="25"/>
        <v>71</v>
      </c>
      <c r="H14" s="629">
        <f t="shared" si="26"/>
        <v>71</v>
      </c>
      <c r="I14" s="629">
        <f t="shared" si="27"/>
        <v>74</v>
      </c>
      <c r="J14" s="629">
        <f t="shared" si="28"/>
        <v>72</v>
      </c>
      <c r="K14" s="629">
        <f t="shared" si="29"/>
        <v>76</v>
      </c>
      <c r="L14" s="629">
        <f t="shared" si="30"/>
        <v>76</v>
      </c>
      <c r="M14" s="629">
        <f t="shared" si="31"/>
        <v>70</v>
      </c>
      <c r="N14" s="629">
        <f t="shared" si="32"/>
        <v>63</v>
      </c>
      <c r="O14" s="629">
        <f t="shared" si="33"/>
        <v>60</v>
      </c>
      <c r="P14" s="629">
        <f t="shared" si="34"/>
        <v>49</v>
      </c>
      <c r="Q14" s="629">
        <f t="shared" si="35"/>
        <v>54</v>
      </c>
      <c r="R14" s="629">
        <f t="shared" si="36"/>
        <v>47</v>
      </c>
      <c r="S14" s="629">
        <f t="shared" si="37"/>
        <v>27</v>
      </c>
      <c r="T14" s="373">
        <f t="shared" si="41"/>
        <v>810</v>
      </c>
      <c r="U14" s="560"/>
    </row>
    <row r="15" spans="1:21" ht="19.05" customHeight="1" x14ac:dyDescent="0.25">
      <c r="A15" s="365">
        <v>48</v>
      </c>
      <c r="B15" s="356">
        <v>2109</v>
      </c>
      <c r="C15" s="371" t="str">
        <f t="shared" si="40"/>
        <v>Hope Christian Academy Winnipeg Inc.</v>
      </c>
      <c r="D15" s="372" t="str">
        <f t="shared" si="22"/>
        <v>Winnipeg</v>
      </c>
      <c r="E15" s="629">
        <f t="shared" si="23"/>
        <v>0</v>
      </c>
      <c r="F15" s="629">
        <f t="shared" si="24"/>
        <v>0</v>
      </c>
      <c r="G15" s="629">
        <f t="shared" si="25"/>
        <v>24</v>
      </c>
      <c r="H15" s="629">
        <f t="shared" si="26"/>
        <v>24</v>
      </c>
      <c r="I15" s="629">
        <f t="shared" si="27"/>
        <v>31</v>
      </c>
      <c r="J15" s="629">
        <f t="shared" si="28"/>
        <v>29</v>
      </c>
      <c r="K15" s="629">
        <f t="shared" si="29"/>
        <v>32</v>
      </c>
      <c r="L15" s="629">
        <f t="shared" si="30"/>
        <v>30</v>
      </c>
      <c r="M15" s="629">
        <f t="shared" si="31"/>
        <v>35</v>
      </c>
      <c r="N15" s="629">
        <f t="shared" si="32"/>
        <v>32</v>
      </c>
      <c r="O15" s="629">
        <f t="shared" si="33"/>
        <v>29</v>
      </c>
      <c r="P15" s="629">
        <f t="shared" si="34"/>
        <v>23</v>
      </c>
      <c r="Q15" s="629">
        <f t="shared" si="35"/>
        <v>9</v>
      </c>
      <c r="R15" s="629">
        <f t="shared" si="36"/>
        <v>2</v>
      </c>
      <c r="S15" s="629">
        <f t="shared" si="37"/>
        <v>5</v>
      </c>
      <c r="T15" s="373">
        <f t="shared" si="41"/>
        <v>305</v>
      </c>
      <c r="U15" s="560"/>
    </row>
    <row r="16" spans="1:21" ht="19.05" customHeight="1" x14ac:dyDescent="0.25">
      <c r="A16" s="365">
        <v>49</v>
      </c>
      <c r="B16" s="356">
        <v>1087</v>
      </c>
      <c r="C16" s="371" t="str">
        <f t="shared" si="40"/>
        <v>St. Alphonsus School</v>
      </c>
      <c r="D16" s="372" t="str">
        <f t="shared" si="22"/>
        <v>Winnipeg</v>
      </c>
      <c r="E16" s="629">
        <f t="shared" si="23"/>
        <v>0</v>
      </c>
      <c r="F16" s="629">
        <f t="shared" si="24"/>
        <v>37</v>
      </c>
      <c r="G16" s="629">
        <f t="shared" si="25"/>
        <v>25</v>
      </c>
      <c r="H16" s="629">
        <f t="shared" si="26"/>
        <v>26</v>
      </c>
      <c r="I16" s="629">
        <f t="shared" si="27"/>
        <v>27</v>
      </c>
      <c r="J16" s="629">
        <f t="shared" si="28"/>
        <v>26</v>
      </c>
      <c r="K16" s="629">
        <f t="shared" si="29"/>
        <v>26</v>
      </c>
      <c r="L16" s="629">
        <f t="shared" si="30"/>
        <v>27</v>
      </c>
      <c r="M16" s="629">
        <f t="shared" si="31"/>
        <v>26</v>
      </c>
      <c r="N16" s="629">
        <f t="shared" si="32"/>
        <v>26</v>
      </c>
      <c r="O16" s="629">
        <f t="shared" si="33"/>
        <v>22</v>
      </c>
      <c r="P16" s="629">
        <f t="shared" si="34"/>
        <v>0</v>
      </c>
      <c r="Q16" s="629">
        <f t="shared" si="35"/>
        <v>0</v>
      </c>
      <c r="R16" s="629">
        <f t="shared" si="36"/>
        <v>0</v>
      </c>
      <c r="S16" s="629">
        <f t="shared" si="37"/>
        <v>0</v>
      </c>
      <c r="T16" s="373">
        <f t="shared" si="41"/>
        <v>268</v>
      </c>
      <c r="U16" s="560"/>
    </row>
    <row r="17" spans="1:20" ht="19.05" customHeight="1" x14ac:dyDescent="0.25">
      <c r="A17" s="365">
        <v>50</v>
      </c>
      <c r="B17" s="356">
        <v>1257</v>
      </c>
      <c r="C17" s="371" t="str">
        <f t="shared" si="40"/>
        <v>St. Boniface Diocesan High School</v>
      </c>
      <c r="D17" s="372" t="str">
        <f t="shared" si="22"/>
        <v>Winnipeg</v>
      </c>
      <c r="E17" s="629">
        <f t="shared" si="23"/>
        <v>0</v>
      </c>
      <c r="F17" s="629">
        <f t="shared" si="24"/>
        <v>0</v>
      </c>
      <c r="G17" s="629">
        <f t="shared" si="25"/>
        <v>0</v>
      </c>
      <c r="H17" s="629">
        <f t="shared" si="26"/>
        <v>0</v>
      </c>
      <c r="I17" s="629">
        <f t="shared" si="27"/>
        <v>0</v>
      </c>
      <c r="J17" s="629">
        <f t="shared" si="28"/>
        <v>0</v>
      </c>
      <c r="K17" s="629">
        <f t="shared" si="29"/>
        <v>0</v>
      </c>
      <c r="L17" s="629">
        <f t="shared" si="30"/>
        <v>0</v>
      </c>
      <c r="M17" s="629">
        <f t="shared" si="31"/>
        <v>0</v>
      </c>
      <c r="N17" s="629">
        <f t="shared" si="32"/>
        <v>0</v>
      </c>
      <c r="O17" s="629">
        <f t="shared" si="33"/>
        <v>0</v>
      </c>
      <c r="P17" s="629">
        <f t="shared" si="34"/>
        <v>78</v>
      </c>
      <c r="Q17" s="629">
        <f t="shared" si="35"/>
        <v>59</v>
      </c>
      <c r="R17" s="629">
        <f t="shared" si="36"/>
        <v>74</v>
      </c>
      <c r="S17" s="629">
        <f t="shared" si="37"/>
        <v>62</v>
      </c>
      <c r="T17" s="373">
        <f t="shared" si="41"/>
        <v>273</v>
      </c>
    </row>
    <row r="18" spans="1:20" ht="19.05" customHeight="1" x14ac:dyDescent="0.25">
      <c r="A18" s="365">
        <v>51</v>
      </c>
      <c r="B18" s="356">
        <v>1244</v>
      </c>
      <c r="C18" s="371" t="str">
        <f t="shared" si="40"/>
        <v>St. Charles Interparochial School</v>
      </c>
      <c r="D18" s="372" t="str">
        <f t="shared" si="22"/>
        <v>Winnipeg</v>
      </c>
      <c r="E18" s="629">
        <f t="shared" si="23"/>
        <v>0</v>
      </c>
      <c r="F18" s="629">
        <f t="shared" si="24"/>
        <v>0</v>
      </c>
      <c r="G18" s="629">
        <f t="shared" si="25"/>
        <v>36</v>
      </c>
      <c r="H18" s="629">
        <f t="shared" si="26"/>
        <v>40</v>
      </c>
      <c r="I18" s="629">
        <f t="shared" si="27"/>
        <v>42</v>
      </c>
      <c r="J18" s="629">
        <f t="shared" si="28"/>
        <v>38</v>
      </c>
      <c r="K18" s="629">
        <f t="shared" si="29"/>
        <v>35</v>
      </c>
      <c r="L18" s="629">
        <f t="shared" si="30"/>
        <v>47</v>
      </c>
      <c r="M18" s="629">
        <f t="shared" si="31"/>
        <v>27</v>
      </c>
      <c r="N18" s="629">
        <f t="shared" si="32"/>
        <v>35</v>
      </c>
      <c r="O18" s="629">
        <f t="shared" si="33"/>
        <v>21</v>
      </c>
      <c r="P18" s="629">
        <f t="shared" si="34"/>
        <v>0</v>
      </c>
      <c r="Q18" s="629">
        <f t="shared" si="35"/>
        <v>0</v>
      </c>
      <c r="R18" s="629">
        <f t="shared" si="36"/>
        <v>0</v>
      </c>
      <c r="S18" s="629">
        <f t="shared" si="37"/>
        <v>0</v>
      </c>
      <c r="T18" s="373">
        <f t="shared" si="41"/>
        <v>321</v>
      </c>
    </row>
    <row r="19" spans="1:20" ht="19.05" customHeight="1" x14ac:dyDescent="0.25">
      <c r="A19" s="365">
        <v>52</v>
      </c>
      <c r="B19" s="356">
        <v>1430</v>
      </c>
      <c r="C19" s="371" t="str">
        <f t="shared" si="40"/>
        <v>St. Edward's School</v>
      </c>
      <c r="D19" s="372" t="str">
        <f t="shared" si="22"/>
        <v>Winnipeg</v>
      </c>
      <c r="E19" s="629">
        <f t="shared" si="23"/>
        <v>0</v>
      </c>
      <c r="F19" s="629">
        <f t="shared" si="24"/>
        <v>0</v>
      </c>
      <c r="G19" s="629">
        <f t="shared" si="25"/>
        <v>27</v>
      </c>
      <c r="H19" s="629">
        <f t="shared" si="26"/>
        <v>26</v>
      </c>
      <c r="I19" s="629">
        <f t="shared" si="27"/>
        <v>30</v>
      </c>
      <c r="J19" s="629">
        <f t="shared" si="28"/>
        <v>29</v>
      </c>
      <c r="K19" s="629">
        <f t="shared" si="29"/>
        <v>28</v>
      </c>
      <c r="L19" s="629">
        <f t="shared" si="30"/>
        <v>31</v>
      </c>
      <c r="M19" s="629">
        <f t="shared" si="31"/>
        <v>30</v>
      </c>
      <c r="N19" s="629">
        <f t="shared" si="32"/>
        <v>27</v>
      </c>
      <c r="O19" s="629">
        <f t="shared" si="33"/>
        <v>23</v>
      </c>
      <c r="P19" s="629">
        <f t="shared" si="34"/>
        <v>0</v>
      </c>
      <c r="Q19" s="629">
        <f t="shared" si="35"/>
        <v>0</v>
      </c>
      <c r="R19" s="629">
        <f t="shared" si="36"/>
        <v>0</v>
      </c>
      <c r="S19" s="629">
        <f t="shared" si="37"/>
        <v>0</v>
      </c>
      <c r="T19" s="373">
        <f t="shared" si="41"/>
        <v>251</v>
      </c>
    </row>
    <row r="20" spans="1:20" ht="19.05" customHeight="1" x14ac:dyDescent="0.25">
      <c r="A20" s="365">
        <v>53</v>
      </c>
      <c r="B20" s="356">
        <v>1791</v>
      </c>
      <c r="C20" s="371" t="str">
        <f t="shared" si="40"/>
        <v>St. Emile School</v>
      </c>
      <c r="D20" s="372" t="str">
        <f t="shared" si="22"/>
        <v>Winnipeg</v>
      </c>
      <c r="E20" s="629">
        <f t="shared" si="23"/>
        <v>0</v>
      </c>
      <c r="F20" s="629">
        <f t="shared" si="24"/>
        <v>0</v>
      </c>
      <c r="G20" s="629">
        <f t="shared" si="25"/>
        <v>48</v>
      </c>
      <c r="H20" s="629">
        <f t="shared" si="26"/>
        <v>52</v>
      </c>
      <c r="I20" s="629">
        <f t="shared" si="27"/>
        <v>48</v>
      </c>
      <c r="J20" s="629">
        <f t="shared" si="28"/>
        <v>50</v>
      </c>
      <c r="K20" s="629">
        <f t="shared" si="29"/>
        <v>51</v>
      </c>
      <c r="L20" s="629">
        <f t="shared" si="30"/>
        <v>50</v>
      </c>
      <c r="M20" s="629">
        <f t="shared" si="31"/>
        <v>49</v>
      </c>
      <c r="N20" s="629">
        <f t="shared" si="32"/>
        <v>55</v>
      </c>
      <c r="O20" s="629">
        <f t="shared" si="33"/>
        <v>54</v>
      </c>
      <c r="P20" s="629">
        <f t="shared" si="34"/>
        <v>0</v>
      </c>
      <c r="Q20" s="629">
        <f t="shared" si="35"/>
        <v>0</v>
      </c>
      <c r="R20" s="629">
        <f t="shared" si="36"/>
        <v>0</v>
      </c>
      <c r="S20" s="629">
        <f t="shared" si="37"/>
        <v>0</v>
      </c>
      <c r="T20" s="373">
        <f t="shared" si="41"/>
        <v>457</v>
      </c>
    </row>
    <row r="21" spans="1:20" ht="19.05" customHeight="1" x14ac:dyDescent="0.25">
      <c r="A21" s="365">
        <v>54</v>
      </c>
      <c r="B21" s="356">
        <v>1562</v>
      </c>
      <c r="C21" s="371" t="str">
        <f t="shared" si="40"/>
        <v>St. Gerard School</v>
      </c>
      <c r="D21" s="372" t="str">
        <f t="shared" si="22"/>
        <v>Winnipeg</v>
      </c>
      <c r="E21" s="629">
        <f t="shared" si="23"/>
        <v>0</v>
      </c>
      <c r="F21" s="629">
        <f t="shared" si="24"/>
        <v>9</v>
      </c>
      <c r="G21" s="629">
        <f t="shared" si="25"/>
        <v>19</v>
      </c>
      <c r="H21" s="629">
        <f t="shared" si="26"/>
        <v>16</v>
      </c>
      <c r="I21" s="629">
        <f t="shared" si="27"/>
        <v>24</v>
      </c>
      <c r="J21" s="629">
        <f t="shared" si="28"/>
        <v>24</v>
      </c>
      <c r="K21" s="629">
        <f t="shared" si="29"/>
        <v>24</v>
      </c>
      <c r="L21" s="629">
        <f t="shared" si="30"/>
        <v>21</v>
      </c>
      <c r="M21" s="629">
        <f t="shared" si="31"/>
        <v>23</v>
      </c>
      <c r="N21" s="629">
        <f t="shared" si="32"/>
        <v>24</v>
      </c>
      <c r="O21" s="629">
        <f t="shared" si="33"/>
        <v>24</v>
      </c>
      <c r="P21" s="629">
        <f t="shared" si="34"/>
        <v>0</v>
      </c>
      <c r="Q21" s="629">
        <f t="shared" si="35"/>
        <v>0</v>
      </c>
      <c r="R21" s="629">
        <f t="shared" si="36"/>
        <v>0</v>
      </c>
      <c r="S21" s="629">
        <f t="shared" si="37"/>
        <v>0</v>
      </c>
      <c r="T21" s="373">
        <f t="shared" si="41"/>
        <v>208</v>
      </c>
    </row>
    <row r="22" spans="1:20" ht="19.05" customHeight="1" x14ac:dyDescent="0.25">
      <c r="A22" s="365">
        <v>55</v>
      </c>
      <c r="B22" s="356">
        <v>1829</v>
      </c>
      <c r="C22" s="371" t="str">
        <f t="shared" si="40"/>
        <v>St. Ignatius School</v>
      </c>
      <c r="D22" s="372" t="str">
        <f t="shared" si="22"/>
        <v>Winnipeg</v>
      </c>
      <c r="E22" s="629">
        <f t="shared" si="23"/>
        <v>0</v>
      </c>
      <c r="F22" s="629">
        <f t="shared" si="24"/>
        <v>11</v>
      </c>
      <c r="G22" s="629">
        <f t="shared" si="25"/>
        <v>23</v>
      </c>
      <c r="H22" s="629">
        <f t="shared" si="26"/>
        <v>24</v>
      </c>
      <c r="I22" s="629">
        <f t="shared" si="27"/>
        <v>27</v>
      </c>
      <c r="J22" s="629">
        <f t="shared" si="28"/>
        <v>28</v>
      </c>
      <c r="K22" s="629">
        <f t="shared" si="29"/>
        <v>29</v>
      </c>
      <c r="L22" s="629">
        <f t="shared" si="30"/>
        <v>31</v>
      </c>
      <c r="M22" s="629">
        <f t="shared" si="31"/>
        <v>27</v>
      </c>
      <c r="N22" s="629">
        <f t="shared" si="32"/>
        <v>51</v>
      </c>
      <c r="O22" s="629">
        <f t="shared" si="33"/>
        <v>41</v>
      </c>
      <c r="P22" s="629">
        <f t="shared" si="34"/>
        <v>0</v>
      </c>
      <c r="Q22" s="629">
        <f t="shared" si="35"/>
        <v>0</v>
      </c>
      <c r="R22" s="629">
        <f t="shared" si="36"/>
        <v>0</v>
      </c>
      <c r="S22" s="629">
        <f t="shared" si="37"/>
        <v>0</v>
      </c>
      <c r="T22" s="373">
        <f t="shared" si="41"/>
        <v>292</v>
      </c>
    </row>
    <row r="23" spans="1:20" ht="19.05" customHeight="1" x14ac:dyDescent="0.25">
      <c r="A23" s="365">
        <v>56</v>
      </c>
      <c r="B23" s="356">
        <v>1729</v>
      </c>
      <c r="C23" s="371" t="str">
        <f t="shared" si="40"/>
        <v>St. John Brebeuf School</v>
      </c>
      <c r="D23" s="372" t="str">
        <f t="shared" si="22"/>
        <v>Winnipeg</v>
      </c>
      <c r="E23" s="629">
        <f t="shared" si="23"/>
        <v>0</v>
      </c>
      <c r="F23" s="629">
        <f t="shared" si="24"/>
        <v>0</v>
      </c>
      <c r="G23" s="629">
        <f t="shared" si="25"/>
        <v>43</v>
      </c>
      <c r="H23" s="629">
        <f t="shared" si="26"/>
        <v>46</v>
      </c>
      <c r="I23" s="629">
        <f t="shared" si="27"/>
        <v>51</v>
      </c>
      <c r="J23" s="629">
        <f t="shared" si="28"/>
        <v>28</v>
      </c>
      <c r="K23" s="629">
        <f t="shared" si="29"/>
        <v>28</v>
      </c>
      <c r="L23" s="629">
        <f t="shared" si="30"/>
        <v>50</v>
      </c>
      <c r="M23" s="629">
        <f t="shared" si="31"/>
        <v>26</v>
      </c>
      <c r="N23" s="629">
        <f t="shared" si="32"/>
        <v>26</v>
      </c>
      <c r="O23" s="629">
        <f t="shared" si="33"/>
        <v>39</v>
      </c>
      <c r="P23" s="629">
        <f t="shared" si="34"/>
        <v>0</v>
      </c>
      <c r="Q23" s="629">
        <f t="shared" si="35"/>
        <v>0</v>
      </c>
      <c r="R23" s="629">
        <f t="shared" si="36"/>
        <v>0</v>
      </c>
      <c r="S23" s="629">
        <f t="shared" si="37"/>
        <v>0</v>
      </c>
      <c r="T23" s="373">
        <f t="shared" si="41"/>
        <v>337</v>
      </c>
    </row>
    <row r="24" spans="1:20" ht="19.05" customHeight="1" x14ac:dyDescent="0.25">
      <c r="A24" s="365">
        <v>57</v>
      </c>
      <c r="B24" s="356">
        <v>1155</v>
      </c>
      <c r="C24" s="371" t="str">
        <f t="shared" si="40"/>
        <v>St. John's-Ravenscourt School</v>
      </c>
      <c r="D24" s="372" t="str">
        <f t="shared" si="22"/>
        <v>Winnipeg</v>
      </c>
      <c r="E24" s="629">
        <f t="shared" si="23"/>
        <v>0</v>
      </c>
      <c r="F24" s="629">
        <f t="shared" si="24"/>
        <v>0</v>
      </c>
      <c r="G24" s="629">
        <f t="shared" si="25"/>
        <v>45</v>
      </c>
      <c r="H24" s="629">
        <f t="shared" si="26"/>
        <v>53</v>
      </c>
      <c r="I24" s="629">
        <f t="shared" si="27"/>
        <v>46</v>
      </c>
      <c r="J24" s="629">
        <f t="shared" si="28"/>
        <v>58</v>
      </c>
      <c r="K24" s="629">
        <f t="shared" si="29"/>
        <v>60</v>
      </c>
      <c r="L24" s="629">
        <f t="shared" si="30"/>
        <v>51</v>
      </c>
      <c r="M24" s="629">
        <f t="shared" si="31"/>
        <v>78</v>
      </c>
      <c r="N24" s="629">
        <f t="shared" si="32"/>
        <v>73</v>
      </c>
      <c r="O24" s="629">
        <f t="shared" si="33"/>
        <v>78</v>
      </c>
      <c r="P24" s="629">
        <f t="shared" si="34"/>
        <v>96</v>
      </c>
      <c r="Q24" s="629">
        <f t="shared" si="35"/>
        <v>103</v>
      </c>
      <c r="R24" s="629">
        <f t="shared" si="36"/>
        <v>86</v>
      </c>
      <c r="S24" s="629">
        <f t="shared" si="37"/>
        <v>82</v>
      </c>
      <c r="T24" s="373">
        <f t="shared" si="41"/>
        <v>909</v>
      </c>
    </row>
    <row r="25" spans="1:20" ht="19.05" customHeight="1" x14ac:dyDescent="0.25">
      <c r="A25" s="365">
        <v>58</v>
      </c>
      <c r="B25" s="356">
        <v>1756</v>
      </c>
      <c r="C25" s="371" t="str">
        <f t="shared" si="40"/>
        <v>St. Joseph The Worker School</v>
      </c>
      <c r="D25" s="372" t="str">
        <f t="shared" si="22"/>
        <v>Winnipeg</v>
      </c>
      <c r="E25" s="629">
        <f t="shared" si="23"/>
        <v>0</v>
      </c>
      <c r="F25" s="629">
        <f t="shared" si="24"/>
        <v>0</v>
      </c>
      <c r="G25" s="629">
        <f t="shared" si="25"/>
        <v>25</v>
      </c>
      <c r="H25" s="629">
        <f t="shared" si="26"/>
        <v>23</v>
      </c>
      <c r="I25" s="629">
        <f t="shared" si="27"/>
        <v>27</v>
      </c>
      <c r="J25" s="629">
        <f t="shared" si="28"/>
        <v>25</v>
      </c>
      <c r="K25" s="629">
        <f t="shared" si="29"/>
        <v>25</v>
      </c>
      <c r="L25" s="629">
        <f t="shared" si="30"/>
        <v>26</v>
      </c>
      <c r="M25" s="629">
        <f t="shared" si="31"/>
        <v>21</v>
      </c>
      <c r="N25" s="629">
        <f t="shared" si="32"/>
        <v>0</v>
      </c>
      <c r="O25" s="629">
        <f t="shared" si="33"/>
        <v>0</v>
      </c>
      <c r="P25" s="629">
        <f t="shared" si="34"/>
        <v>0</v>
      </c>
      <c r="Q25" s="629">
        <f t="shared" si="35"/>
        <v>0</v>
      </c>
      <c r="R25" s="629">
        <f t="shared" si="36"/>
        <v>0</v>
      </c>
      <c r="S25" s="629">
        <f t="shared" si="37"/>
        <v>0</v>
      </c>
      <c r="T25" s="373">
        <f t="shared" si="41"/>
        <v>172</v>
      </c>
    </row>
    <row r="26" spans="1:20" ht="19.05" customHeight="1" x14ac:dyDescent="0.25">
      <c r="A26" s="365">
        <v>59</v>
      </c>
      <c r="B26" s="356">
        <v>1478</v>
      </c>
      <c r="C26" s="371" t="str">
        <f t="shared" si="40"/>
        <v>St. Mary's Academy</v>
      </c>
      <c r="D26" s="372" t="str">
        <f t="shared" si="22"/>
        <v>Winnipeg</v>
      </c>
      <c r="E26" s="629">
        <f t="shared" si="23"/>
        <v>0</v>
      </c>
      <c r="F26" s="629">
        <f t="shared" si="24"/>
        <v>0</v>
      </c>
      <c r="G26" s="629">
        <f t="shared" si="25"/>
        <v>0</v>
      </c>
      <c r="H26" s="629">
        <f t="shared" si="26"/>
        <v>0</v>
      </c>
      <c r="I26" s="629">
        <f t="shared" si="27"/>
        <v>0</v>
      </c>
      <c r="J26" s="629">
        <f t="shared" si="28"/>
        <v>0</v>
      </c>
      <c r="K26" s="629">
        <f t="shared" si="29"/>
        <v>0</v>
      </c>
      <c r="L26" s="629">
        <f t="shared" si="30"/>
        <v>0</v>
      </c>
      <c r="M26" s="629">
        <f t="shared" si="31"/>
        <v>0</v>
      </c>
      <c r="N26" s="629">
        <f t="shared" si="32"/>
        <v>78</v>
      </c>
      <c r="O26" s="629">
        <f t="shared" si="33"/>
        <v>78</v>
      </c>
      <c r="P26" s="629">
        <f t="shared" si="34"/>
        <v>108</v>
      </c>
      <c r="Q26" s="629">
        <f t="shared" si="35"/>
        <v>113</v>
      </c>
      <c r="R26" s="629">
        <f t="shared" si="36"/>
        <v>110</v>
      </c>
      <c r="S26" s="629">
        <f t="shared" si="37"/>
        <v>103</v>
      </c>
      <c r="T26" s="373">
        <f t="shared" si="41"/>
        <v>590</v>
      </c>
    </row>
    <row r="27" spans="1:20" ht="19.05" customHeight="1" x14ac:dyDescent="0.25">
      <c r="A27" s="365">
        <v>60</v>
      </c>
      <c r="B27" s="356">
        <v>1232</v>
      </c>
      <c r="C27" s="371" t="str">
        <f t="shared" si="40"/>
        <v>St. Maurice School</v>
      </c>
      <c r="D27" s="372" t="str">
        <f t="shared" si="22"/>
        <v>Winnipeg</v>
      </c>
      <c r="E27" s="629">
        <f t="shared" si="23"/>
        <v>0</v>
      </c>
      <c r="F27" s="629">
        <f t="shared" si="24"/>
        <v>0</v>
      </c>
      <c r="G27" s="629">
        <f t="shared" si="25"/>
        <v>56</v>
      </c>
      <c r="H27" s="629">
        <f t="shared" si="26"/>
        <v>56</v>
      </c>
      <c r="I27" s="629">
        <f t="shared" si="27"/>
        <v>56</v>
      </c>
      <c r="J27" s="629">
        <f t="shared" si="28"/>
        <v>56</v>
      </c>
      <c r="K27" s="629">
        <f t="shared" si="29"/>
        <v>56</v>
      </c>
      <c r="L27" s="629">
        <f t="shared" si="30"/>
        <v>56</v>
      </c>
      <c r="M27" s="629">
        <f t="shared" si="31"/>
        <v>56</v>
      </c>
      <c r="N27" s="629">
        <f t="shared" si="32"/>
        <v>56</v>
      </c>
      <c r="O27" s="629">
        <f t="shared" si="33"/>
        <v>56</v>
      </c>
      <c r="P27" s="629">
        <f t="shared" si="34"/>
        <v>56</v>
      </c>
      <c r="Q27" s="629">
        <f t="shared" si="35"/>
        <v>54</v>
      </c>
      <c r="R27" s="629">
        <f t="shared" si="36"/>
        <v>39</v>
      </c>
      <c r="S27" s="629">
        <f t="shared" si="37"/>
        <v>45</v>
      </c>
      <c r="T27" s="373">
        <f t="shared" si="41"/>
        <v>698</v>
      </c>
    </row>
    <row r="28" spans="1:20" ht="19.05" customHeight="1" x14ac:dyDescent="0.25">
      <c r="A28" s="365">
        <v>61</v>
      </c>
      <c r="B28" s="356">
        <v>1832</v>
      </c>
      <c r="C28" s="371" t="str">
        <f t="shared" si="40"/>
        <v>St. Paul's High School</v>
      </c>
      <c r="D28" s="372" t="str">
        <f t="shared" si="22"/>
        <v>Winnipeg</v>
      </c>
      <c r="E28" s="629">
        <f t="shared" si="23"/>
        <v>0</v>
      </c>
      <c r="F28" s="629">
        <f t="shared" si="24"/>
        <v>0</v>
      </c>
      <c r="G28" s="629">
        <f t="shared" si="25"/>
        <v>0</v>
      </c>
      <c r="H28" s="629">
        <f t="shared" si="26"/>
        <v>0</v>
      </c>
      <c r="I28" s="629">
        <f t="shared" si="27"/>
        <v>0</v>
      </c>
      <c r="J28" s="629">
        <f t="shared" si="28"/>
        <v>0</v>
      </c>
      <c r="K28" s="629">
        <f t="shared" si="29"/>
        <v>0</v>
      </c>
      <c r="L28" s="629">
        <f t="shared" si="30"/>
        <v>0</v>
      </c>
      <c r="M28" s="629">
        <f t="shared" si="31"/>
        <v>0</v>
      </c>
      <c r="N28" s="629">
        <f t="shared" si="32"/>
        <v>0</v>
      </c>
      <c r="O28" s="629">
        <f t="shared" si="33"/>
        <v>0</v>
      </c>
      <c r="P28" s="629">
        <f t="shared" si="34"/>
        <v>172</v>
      </c>
      <c r="Q28" s="629">
        <f t="shared" si="35"/>
        <v>178</v>
      </c>
      <c r="R28" s="629">
        <f t="shared" si="36"/>
        <v>165</v>
      </c>
      <c r="S28" s="629">
        <f t="shared" si="37"/>
        <v>157</v>
      </c>
      <c r="T28" s="373">
        <f t="shared" si="41"/>
        <v>672</v>
      </c>
    </row>
    <row r="29" spans="1:20" ht="19.05" customHeight="1" x14ac:dyDescent="0.25">
      <c r="A29" s="365">
        <v>62</v>
      </c>
      <c r="B29" s="356">
        <v>1453</v>
      </c>
      <c r="C29" s="371" t="str">
        <f t="shared" si="40"/>
        <v>Steinbach Christian School</v>
      </c>
      <c r="D29" s="372" t="str">
        <f t="shared" si="22"/>
        <v>Steinbach</v>
      </c>
      <c r="E29" s="629">
        <f t="shared" si="23"/>
        <v>0</v>
      </c>
      <c r="F29" s="629">
        <f t="shared" si="24"/>
        <v>0</v>
      </c>
      <c r="G29" s="629">
        <f t="shared" si="25"/>
        <v>19</v>
      </c>
      <c r="H29" s="629">
        <f t="shared" si="26"/>
        <v>16</v>
      </c>
      <c r="I29" s="629">
        <f t="shared" si="27"/>
        <v>24</v>
      </c>
      <c r="J29" s="629">
        <f t="shared" si="28"/>
        <v>24</v>
      </c>
      <c r="K29" s="629">
        <f t="shared" si="29"/>
        <v>31</v>
      </c>
      <c r="L29" s="629">
        <f t="shared" si="30"/>
        <v>46</v>
      </c>
      <c r="M29" s="629">
        <f t="shared" si="31"/>
        <v>45</v>
      </c>
      <c r="N29" s="629">
        <f t="shared" si="32"/>
        <v>40</v>
      </c>
      <c r="O29" s="629">
        <f t="shared" si="33"/>
        <v>48</v>
      </c>
      <c r="P29" s="629">
        <f t="shared" si="34"/>
        <v>45</v>
      </c>
      <c r="Q29" s="629">
        <f t="shared" si="35"/>
        <v>52</v>
      </c>
      <c r="R29" s="629">
        <f t="shared" si="36"/>
        <v>50</v>
      </c>
      <c r="S29" s="629">
        <f t="shared" si="37"/>
        <v>36</v>
      </c>
      <c r="T29" s="373">
        <f t="shared" si="41"/>
        <v>476</v>
      </c>
    </row>
    <row r="30" spans="1:20" ht="19.05" customHeight="1" x14ac:dyDescent="0.25">
      <c r="A30" s="365">
        <v>63</v>
      </c>
      <c r="B30" s="356">
        <v>1962</v>
      </c>
      <c r="C30" s="371" t="str">
        <f t="shared" si="40"/>
        <v>The King's School</v>
      </c>
      <c r="D30" s="372" t="str">
        <f t="shared" si="22"/>
        <v>West St. Paul</v>
      </c>
      <c r="E30" s="629">
        <f t="shared" si="23"/>
        <v>0</v>
      </c>
      <c r="F30" s="629">
        <f t="shared" si="24"/>
        <v>0</v>
      </c>
      <c r="G30" s="629">
        <f t="shared" si="25"/>
        <v>48</v>
      </c>
      <c r="H30" s="629">
        <f t="shared" si="26"/>
        <v>42</v>
      </c>
      <c r="I30" s="629">
        <f t="shared" si="27"/>
        <v>48</v>
      </c>
      <c r="J30" s="629">
        <f t="shared" si="28"/>
        <v>48</v>
      </c>
      <c r="K30" s="629">
        <f t="shared" si="29"/>
        <v>24</v>
      </c>
      <c r="L30" s="629">
        <f t="shared" si="30"/>
        <v>26</v>
      </c>
      <c r="M30" s="629">
        <f t="shared" si="31"/>
        <v>48</v>
      </c>
      <c r="N30" s="629">
        <f t="shared" si="32"/>
        <v>49</v>
      </c>
      <c r="O30" s="629">
        <f t="shared" si="33"/>
        <v>23</v>
      </c>
      <c r="P30" s="629">
        <f t="shared" si="34"/>
        <v>21</v>
      </c>
      <c r="Q30" s="629">
        <f t="shared" si="35"/>
        <v>18</v>
      </c>
      <c r="R30" s="629">
        <f t="shared" si="36"/>
        <v>6</v>
      </c>
      <c r="S30" s="629">
        <f t="shared" si="37"/>
        <v>12</v>
      </c>
      <c r="T30" s="373">
        <f t="shared" si="41"/>
        <v>413</v>
      </c>
    </row>
    <row r="31" spans="1:20" ht="19.05" customHeight="1" x14ac:dyDescent="0.25">
      <c r="A31" s="365">
        <v>64</v>
      </c>
      <c r="B31" s="356">
        <v>1980</v>
      </c>
      <c r="C31" s="371" t="str">
        <f t="shared" si="40"/>
        <v>The Laureate Academy</v>
      </c>
      <c r="D31" s="372" t="str">
        <f t="shared" si="22"/>
        <v>Winnipeg</v>
      </c>
      <c r="E31" s="629">
        <f t="shared" si="23"/>
        <v>0</v>
      </c>
      <c r="F31" s="629">
        <f t="shared" si="24"/>
        <v>0</v>
      </c>
      <c r="G31" s="629">
        <f t="shared" si="25"/>
        <v>0</v>
      </c>
      <c r="H31" s="629">
        <f t="shared" si="26"/>
        <v>0</v>
      </c>
      <c r="I31" s="629">
        <f t="shared" si="27"/>
        <v>0</v>
      </c>
      <c r="J31" s="629">
        <f t="shared" si="28"/>
        <v>2</v>
      </c>
      <c r="K31" s="629">
        <f t="shared" si="29"/>
        <v>5</v>
      </c>
      <c r="L31" s="629">
        <f t="shared" si="30"/>
        <v>7</v>
      </c>
      <c r="M31" s="629">
        <f t="shared" si="31"/>
        <v>12</v>
      </c>
      <c r="N31" s="629">
        <f t="shared" si="32"/>
        <v>9</v>
      </c>
      <c r="O31" s="629">
        <f t="shared" si="33"/>
        <v>11</v>
      </c>
      <c r="P31" s="629">
        <f t="shared" si="34"/>
        <v>11</v>
      </c>
      <c r="Q31" s="629">
        <f t="shared" si="35"/>
        <v>11</v>
      </c>
      <c r="R31" s="629">
        <f t="shared" si="36"/>
        <v>12</v>
      </c>
      <c r="S31" s="629">
        <f t="shared" si="37"/>
        <v>6</v>
      </c>
      <c r="T31" s="373">
        <f t="shared" si="41"/>
        <v>86</v>
      </c>
    </row>
    <row r="32" spans="1:20" ht="19.05" customHeight="1" x14ac:dyDescent="0.25">
      <c r="A32" s="365">
        <v>65</v>
      </c>
      <c r="B32" s="356">
        <v>1690</v>
      </c>
      <c r="C32" s="371" t="str">
        <f t="shared" si="40"/>
        <v>University of Winnipeg Collegiate</v>
      </c>
      <c r="D32" s="372" t="str">
        <f t="shared" si="22"/>
        <v>Winnipeg</v>
      </c>
      <c r="E32" s="629">
        <f t="shared" si="23"/>
        <v>0</v>
      </c>
      <c r="F32" s="629">
        <f t="shared" si="24"/>
        <v>0</v>
      </c>
      <c r="G32" s="629">
        <f t="shared" si="25"/>
        <v>0</v>
      </c>
      <c r="H32" s="629">
        <f t="shared" si="26"/>
        <v>0</v>
      </c>
      <c r="I32" s="629">
        <f t="shared" si="27"/>
        <v>0</v>
      </c>
      <c r="J32" s="629">
        <f t="shared" si="28"/>
        <v>0</v>
      </c>
      <c r="K32" s="629">
        <f t="shared" si="29"/>
        <v>0</v>
      </c>
      <c r="L32" s="629">
        <f t="shared" si="30"/>
        <v>0</v>
      </c>
      <c r="M32" s="629">
        <f t="shared" si="31"/>
        <v>0</v>
      </c>
      <c r="N32" s="629">
        <f t="shared" si="32"/>
        <v>0</v>
      </c>
      <c r="O32" s="629">
        <f t="shared" si="33"/>
        <v>0</v>
      </c>
      <c r="P32" s="629">
        <f t="shared" si="34"/>
        <v>84</v>
      </c>
      <c r="Q32" s="629">
        <f t="shared" si="35"/>
        <v>99</v>
      </c>
      <c r="R32" s="629">
        <f t="shared" si="36"/>
        <v>101</v>
      </c>
      <c r="S32" s="629">
        <f t="shared" si="37"/>
        <v>156</v>
      </c>
      <c r="T32" s="373">
        <f t="shared" si="41"/>
        <v>440</v>
      </c>
    </row>
    <row r="33" spans="1:20" ht="19.05" customHeight="1" x14ac:dyDescent="0.25">
      <c r="A33" s="365">
        <v>66</v>
      </c>
      <c r="B33" s="356">
        <v>1285</v>
      </c>
      <c r="C33" s="371" t="str">
        <f t="shared" si="40"/>
        <v>Westgate Mennonite Collegiate</v>
      </c>
      <c r="D33" s="372" t="str">
        <f t="shared" si="22"/>
        <v>Winnipeg</v>
      </c>
      <c r="E33" s="629">
        <f t="shared" si="23"/>
        <v>0</v>
      </c>
      <c r="F33" s="629">
        <f t="shared" si="24"/>
        <v>0</v>
      </c>
      <c r="G33" s="629">
        <f t="shared" si="25"/>
        <v>0</v>
      </c>
      <c r="H33" s="629">
        <f t="shared" si="26"/>
        <v>0</v>
      </c>
      <c r="I33" s="629">
        <f t="shared" si="27"/>
        <v>0</v>
      </c>
      <c r="J33" s="629">
        <f t="shared" si="28"/>
        <v>0</v>
      </c>
      <c r="K33" s="629">
        <f t="shared" si="29"/>
        <v>0</v>
      </c>
      <c r="L33" s="629">
        <f t="shared" si="30"/>
        <v>0</v>
      </c>
      <c r="M33" s="629">
        <f t="shared" si="31"/>
        <v>20</v>
      </c>
      <c r="N33" s="629">
        <f t="shared" si="32"/>
        <v>48</v>
      </c>
      <c r="O33" s="629">
        <f t="shared" si="33"/>
        <v>48</v>
      </c>
      <c r="P33" s="629">
        <f t="shared" si="34"/>
        <v>49</v>
      </c>
      <c r="Q33" s="629">
        <f t="shared" si="35"/>
        <v>72</v>
      </c>
      <c r="R33" s="629">
        <f t="shared" si="36"/>
        <v>48</v>
      </c>
      <c r="S33" s="629">
        <f t="shared" si="37"/>
        <v>59</v>
      </c>
      <c r="T33" s="373">
        <f t="shared" si="41"/>
        <v>344</v>
      </c>
    </row>
    <row r="34" spans="1:20" ht="19.05" customHeight="1" x14ac:dyDescent="0.25">
      <c r="A34" s="365">
        <v>67</v>
      </c>
      <c r="B34" s="356">
        <v>1983</v>
      </c>
      <c r="C34" s="371" t="str">
        <f t="shared" si="40"/>
        <v>Westpark School</v>
      </c>
      <c r="D34" s="372" t="str">
        <f t="shared" si="22"/>
        <v>Portage la Prairie</v>
      </c>
      <c r="E34" s="629">
        <f t="shared" si="23"/>
        <v>0</v>
      </c>
      <c r="F34" s="629">
        <f t="shared" si="24"/>
        <v>0</v>
      </c>
      <c r="G34" s="629">
        <f t="shared" si="25"/>
        <v>16</v>
      </c>
      <c r="H34" s="629">
        <f t="shared" si="26"/>
        <v>14</v>
      </c>
      <c r="I34" s="629">
        <f t="shared" si="27"/>
        <v>9</v>
      </c>
      <c r="J34" s="629">
        <f t="shared" si="28"/>
        <v>14</v>
      </c>
      <c r="K34" s="629">
        <f t="shared" si="29"/>
        <v>21</v>
      </c>
      <c r="L34" s="629">
        <f t="shared" si="30"/>
        <v>19</v>
      </c>
      <c r="M34" s="629">
        <f t="shared" si="31"/>
        <v>20</v>
      </c>
      <c r="N34" s="629">
        <f t="shared" si="32"/>
        <v>22</v>
      </c>
      <c r="O34" s="629">
        <f t="shared" si="33"/>
        <v>20</v>
      </c>
      <c r="P34" s="629">
        <f t="shared" si="34"/>
        <v>30</v>
      </c>
      <c r="Q34" s="629">
        <f t="shared" si="35"/>
        <v>27</v>
      </c>
      <c r="R34" s="629">
        <f t="shared" si="36"/>
        <v>20</v>
      </c>
      <c r="S34" s="629">
        <f t="shared" si="37"/>
        <v>17</v>
      </c>
      <c r="T34" s="373">
        <f t="shared" si="41"/>
        <v>249</v>
      </c>
    </row>
    <row r="35" spans="1:20" ht="19.05" customHeight="1" x14ac:dyDescent="0.25">
      <c r="A35" s="365">
        <v>68</v>
      </c>
      <c r="B35" s="356">
        <v>1988</v>
      </c>
      <c r="C35" s="371" t="str">
        <f>VLOOKUP(B35,FUNDEDIS,2)</f>
        <v>Wingham HB School</v>
      </c>
      <c r="D35" s="372" t="str">
        <f t="shared" si="22"/>
        <v>Elm Creek ¹</v>
      </c>
      <c r="E35" s="629">
        <f t="shared" si="23"/>
        <v>0</v>
      </c>
      <c r="F35" s="629">
        <f t="shared" si="24"/>
        <v>0</v>
      </c>
      <c r="G35" s="629">
        <f t="shared" si="25"/>
        <v>2</v>
      </c>
      <c r="H35" s="629">
        <f t="shared" si="26"/>
        <v>0</v>
      </c>
      <c r="I35" s="629">
        <f t="shared" si="27"/>
        <v>2</v>
      </c>
      <c r="J35" s="629">
        <f t="shared" si="28"/>
        <v>1</v>
      </c>
      <c r="K35" s="629">
        <f t="shared" si="29"/>
        <v>0</v>
      </c>
      <c r="L35" s="629">
        <f t="shared" si="30"/>
        <v>3</v>
      </c>
      <c r="M35" s="629">
        <f t="shared" si="31"/>
        <v>0</v>
      </c>
      <c r="N35" s="629">
        <f t="shared" si="32"/>
        <v>2</v>
      </c>
      <c r="O35" s="629">
        <f t="shared" si="33"/>
        <v>0</v>
      </c>
      <c r="P35" s="629">
        <f t="shared" si="34"/>
        <v>1</v>
      </c>
      <c r="Q35" s="629">
        <f t="shared" si="35"/>
        <v>1</v>
      </c>
      <c r="R35" s="629">
        <f t="shared" si="36"/>
        <v>0</v>
      </c>
      <c r="S35" s="629">
        <f t="shared" si="37"/>
        <v>3</v>
      </c>
      <c r="T35" s="373">
        <f t="shared" si="41"/>
        <v>15</v>
      </c>
    </row>
    <row r="36" spans="1:20" ht="19.05" customHeight="1" x14ac:dyDescent="0.25">
      <c r="A36" s="365">
        <v>69</v>
      </c>
      <c r="B36" s="356">
        <v>2338</v>
      </c>
      <c r="C36" s="371" t="str">
        <f>VLOOKUP(B36,FUNDEDIS,2)</f>
        <v>Western Canada Hockey Academy</v>
      </c>
      <c r="D36" s="372" t="str">
        <f t="shared" si="22"/>
        <v>Brandon</v>
      </c>
      <c r="E36" s="629">
        <f t="shared" si="23"/>
        <v>0</v>
      </c>
      <c r="F36" s="629">
        <f t="shared" si="24"/>
        <v>0</v>
      </c>
      <c r="G36" s="629">
        <f t="shared" si="25"/>
        <v>0</v>
      </c>
      <c r="H36" s="629">
        <f t="shared" si="26"/>
        <v>0</v>
      </c>
      <c r="I36" s="629">
        <f t="shared" si="27"/>
        <v>0</v>
      </c>
      <c r="J36" s="629">
        <f t="shared" si="28"/>
        <v>0</v>
      </c>
      <c r="K36" s="629">
        <f t="shared" si="29"/>
        <v>0</v>
      </c>
      <c r="L36" s="629">
        <f t="shared" si="30"/>
        <v>5</v>
      </c>
      <c r="M36" s="629">
        <f t="shared" si="31"/>
        <v>7</v>
      </c>
      <c r="N36" s="629">
        <f t="shared" si="32"/>
        <v>11</v>
      </c>
      <c r="O36" s="629">
        <f t="shared" si="33"/>
        <v>11</v>
      </c>
      <c r="P36" s="629">
        <f t="shared" si="34"/>
        <v>0</v>
      </c>
      <c r="Q36" s="629">
        <f t="shared" si="35"/>
        <v>0</v>
      </c>
      <c r="R36" s="629">
        <f t="shared" si="36"/>
        <v>0</v>
      </c>
      <c r="S36" s="629">
        <f t="shared" si="37"/>
        <v>0</v>
      </c>
      <c r="T36" s="373">
        <f t="shared" ref="T36" si="46">SUM(E36:S36)</f>
        <v>34</v>
      </c>
    </row>
    <row r="37" spans="1:20" ht="19.05" customHeight="1" x14ac:dyDescent="0.25">
      <c r="A37" s="365">
        <v>70</v>
      </c>
      <c r="B37" s="356">
        <v>1242</v>
      </c>
      <c r="C37" s="371" t="str">
        <f t="shared" si="40"/>
        <v>Winnipeg Mennonite School</v>
      </c>
      <c r="D37" s="372" t="str">
        <f t="shared" si="22"/>
        <v>Winnipeg</v>
      </c>
      <c r="E37" s="629">
        <f t="shared" si="23"/>
        <v>0</v>
      </c>
      <c r="F37" s="629">
        <f t="shared" si="24"/>
        <v>0</v>
      </c>
      <c r="G37" s="629">
        <f t="shared" si="25"/>
        <v>38</v>
      </c>
      <c r="H37" s="629">
        <f t="shared" si="26"/>
        <v>43</v>
      </c>
      <c r="I37" s="629">
        <f t="shared" si="27"/>
        <v>37</v>
      </c>
      <c r="J37" s="629">
        <f t="shared" si="28"/>
        <v>39</v>
      </c>
      <c r="K37" s="629">
        <f t="shared" si="29"/>
        <v>44</v>
      </c>
      <c r="L37" s="629">
        <f t="shared" si="30"/>
        <v>48</v>
      </c>
      <c r="M37" s="629">
        <f t="shared" si="31"/>
        <v>39</v>
      </c>
      <c r="N37" s="629">
        <f t="shared" si="32"/>
        <v>43</v>
      </c>
      <c r="O37" s="629">
        <f t="shared" si="33"/>
        <v>36</v>
      </c>
      <c r="P37" s="629">
        <f t="shared" si="34"/>
        <v>0</v>
      </c>
      <c r="Q37" s="629">
        <f t="shared" si="35"/>
        <v>0</v>
      </c>
      <c r="R37" s="629">
        <f t="shared" si="36"/>
        <v>0</v>
      </c>
      <c r="S37" s="629">
        <f t="shared" si="37"/>
        <v>0</v>
      </c>
      <c r="T37" s="373">
        <f t="shared" si="41"/>
        <v>367</v>
      </c>
    </row>
    <row r="38" spans="1:20" ht="19.05" customHeight="1" x14ac:dyDescent="0.25">
      <c r="A38" s="365">
        <v>71</v>
      </c>
      <c r="B38" s="356">
        <v>1961</v>
      </c>
      <c r="C38" s="374" t="str">
        <f t="shared" si="40"/>
        <v>Winnipeg South Academy</v>
      </c>
      <c r="D38" s="375" t="str">
        <f t="shared" si="22"/>
        <v>Winnipeg</v>
      </c>
      <c r="E38" s="630">
        <f t="shared" si="23"/>
        <v>0</v>
      </c>
      <c r="F38" s="630">
        <f t="shared" si="24"/>
        <v>74</v>
      </c>
      <c r="G38" s="630">
        <f t="shared" si="25"/>
        <v>17</v>
      </c>
      <c r="H38" s="630">
        <f t="shared" si="26"/>
        <v>0</v>
      </c>
      <c r="I38" s="630">
        <f t="shared" si="27"/>
        <v>2</v>
      </c>
      <c r="J38" s="630">
        <f t="shared" si="28"/>
        <v>0</v>
      </c>
      <c r="K38" s="630">
        <f t="shared" si="29"/>
        <v>0</v>
      </c>
      <c r="L38" s="630">
        <f t="shared" si="30"/>
        <v>0</v>
      </c>
      <c r="M38" s="630">
        <f t="shared" si="31"/>
        <v>0</v>
      </c>
      <c r="N38" s="630">
        <f t="shared" si="32"/>
        <v>0</v>
      </c>
      <c r="O38" s="630">
        <f t="shared" si="33"/>
        <v>0</v>
      </c>
      <c r="P38" s="630">
        <f t="shared" si="34"/>
        <v>0</v>
      </c>
      <c r="Q38" s="630">
        <f t="shared" si="35"/>
        <v>0</v>
      </c>
      <c r="R38" s="630">
        <f t="shared" si="36"/>
        <v>0</v>
      </c>
      <c r="S38" s="630">
        <f t="shared" si="37"/>
        <v>0</v>
      </c>
      <c r="T38" s="376">
        <f>SUM(E38:S38)</f>
        <v>93</v>
      </c>
    </row>
    <row r="39" spans="1:20" ht="20.05" customHeight="1" x14ac:dyDescent="0.25">
      <c r="A39" s="365"/>
      <c r="B39" s="355"/>
      <c r="C39" s="113" t="s">
        <v>261</v>
      </c>
      <c r="D39" s="149" t="str">
        <f>CONCATENATE(B1," SCHOOLS")</f>
        <v>71 SCHOOLS</v>
      </c>
      <c r="E39" s="114">
        <f>SUM('35'!E4:E39)+SUM(E4:E38)</f>
        <v>2</v>
      </c>
      <c r="F39" s="114">
        <f>SUM('35'!F4:F39)+SUM(F4:F38)</f>
        <v>374</v>
      </c>
      <c r="G39" s="114">
        <f>SUM('35'!G4:G39)+SUM(G4:G38)</f>
        <v>1293</v>
      </c>
      <c r="H39" s="114">
        <f>SUM('35'!H4:H39)+SUM(H4:H38)</f>
        <v>1250</v>
      </c>
      <c r="I39" s="114">
        <f>SUM('35'!I4:I39)+SUM(I4:I38)</f>
        <v>1330</v>
      </c>
      <c r="J39" s="114">
        <f>SUM('35'!J4:J39)+SUM(J4:J38)</f>
        <v>1316</v>
      </c>
      <c r="K39" s="114">
        <f>SUM('35'!K4:K39)+SUM(K4:K38)</f>
        <v>1382</v>
      </c>
      <c r="L39" s="114">
        <f>SUM('35'!L4:L39)+SUM(L4:L38)</f>
        <v>1372</v>
      </c>
      <c r="M39" s="114">
        <f>SUM('35'!M4:M39)+SUM(M4:M38)</f>
        <v>1479</v>
      </c>
      <c r="N39" s="114">
        <f>SUM('35'!N4:N39)+SUM(N4:N38)</f>
        <v>1544</v>
      </c>
      <c r="O39" s="114">
        <f>SUM('35'!O4:O39)+SUM(O4:O38)</f>
        <v>1493</v>
      </c>
      <c r="P39" s="114">
        <f>SUM('35'!P4:P39)+SUM(P4:P38)</f>
        <v>1385</v>
      </c>
      <c r="Q39" s="114">
        <f>SUM('35'!Q4:Q39)+SUM(Q4:Q38)</f>
        <v>1344</v>
      </c>
      <c r="R39" s="114">
        <f>SUM('35'!R4:R39)+SUM(R4:R38)</f>
        <v>1254</v>
      </c>
      <c r="S39" s="114">
        <f>SUM('35'!S4:S39)+SUM(S4:S38)</f>
        <v>1194</v>
      </c>
      <c r="T39" s="114">
        <f>SUM('35'!T4:T39)+SUM(T4:T38)</f>
        <v>18012</v>
      </c>
    </row>
    <row r="40" spans="1:20" ht="20.05" customHeight="1" x14ac:dyDescent="0.25">
      <c r="A40" s="365"/>
      <c r="B40" s="355"/>
      <c r="C40" s="146" t="s">
        <v>276</v>
      </c>
      <c r="D40" s="560"/>
      <c r="E40" s="560"/>
      <c r="F40" s="560"/>
      <c r="G40" s="560"/>
      <c r="H40" s="560"/>
      <c r="I40" s="560"/>
      <c r="J40" s="560"/>
      <c r="K40" s="560"/>
      <c r="L40" s="560"/>
      <c r="M40" s="560"/>
      <c r="N40" s="560"/>
      <c r="O40" s="560"/>
      <c r="P40" s="560"/>
      <c r="Q40" s="560"/>
      <c r="R40" s="560"/>
      <c r="S40" s="560"/>
    </row>
    <row r="41" spans="1:20" ht="20.05" customHeight="1" x14ac:dyDescent="0.25">
      <c r="A41" s="631"/>
      <c r="B41" s="632"/>
      <c r="C41" s="560"/>
      <c r="D41" s="560"/>
      <c r="E41" s="560"/>
      <c r="F41" s="560"/>
      <c r="G41" s="560"/>
      <c r="H41" s="560"/>
      <c r="I41" s="560"/>
      <c r="J41" s="560"/>
      <c r="K41" s="560"/>
      <c r="L41" s="560"/>
      <c r="M41" s="560"/>
      <c r="N41" s="560"/>
      <c r="O41" s="560"/>
      <c r="P41" s="560"/>
      <c r="Q41" s="560"/>
      <c r="R41" s="560"/>
      <c r="S41" s="560"/>
    </row>
    <row r="42" spans="1:20" ht="20.05" customHeight="1" x14ac:dyDescent="0.25">
      <c r="A42" s="631"/>
      <c r="B42" s="632"/>
      <c r="C42" s="560"/>
      <c r="D42" s="560"/>
      <c r="E42" s="560"/>
      <c r="F42" s="560"/>
      <c r="G42" s="560"/>
      <c r="H42" s="560"/>
      <c r="I42" s="560"/>
      <c r="J42" s="560"/>
      <c r="K42" s="560"/>
      <c r="L42" s="560"/>
      <c r="M42" s="560"/>
      <c r="N42" s="560"/>
      <c r="O42" s="560"/>
      <c r="P42" s="560"/>
      <c r="Q42" s="560"/>
      <c r="R42" s="560"/>
      <c r="S42" s="560"/>
      <c r="T42" s="431"/>
    </row>
    <row r="43" spans="1:20" ht="20.05" customHeight="1" x14ac:dyDescent="0.25">
      <c r="A43" s="560"/>
      <c r="B43" s="633"/>
      <c r="C43" s="560"/>
      <c r="D43" s="560"/>
      <c r="E43" s="560"/>
      <c r="F43" s="560"/>
      <c r="G43" s="560"/>
      <c r="H43" s="560"/>
      <c r="I43" s="560"/>
      <c r="J43" s="560"/>
      <c r="K43" s="560"/>
      <c r="L43" s="560"/>
      <c r="M43" s="560"/>
      <c r="N43" s="560"/>
      <c r="O43" s="560"/>
      <c r="P43" s="560"/>
      <c r="Q43" s="560"/>
      <c r="R43" s="560"/>
      <c r="S43" s="560"/>
      <c r="T43" s="111"/>
    </row>
    <row r="44" spans="1:20" ht="20.05" customHeight="1" x14ac:dyDescent="0.25">
      <c r="A44" s="560"/>
      <c r="B44" s="633"/>
      <c r="C44" s="560"/>
      <c r="D44" s="560"/>
      <c r="E44" s="560"/>
      <c r="F44" s="560"/>
      <c r="G44" s="560"/>
      <c r="H44" s="560"/>
      <c r="I44" s="560"/>
      <c r="J44" s="560"/>
      <c r="K44" s="560"/>
      <c r="L44" s="560"/>
      <c r="M44" s="560"/>
      <c r="N44" s="560"/>
      <c r="O44" s="560"/>
      <c r="P44" s="560"/>
      <c r="Q44" s="560"/>
      <c r="R44" s="560"/>
      <c r="S44" s="560"/>
    </row>
    <row r="45" spans="1:20" ht="20.05" customHeight="1" x14ac:dyDescent="0.25">
      <c r="A45" s="560"/>
      <c r="B45" s="633"/>
      <c r="C45" s="560"/>
      <c r="D45" s="560"/>
      <c r="E45" s="560"/>
      <c r="F45" s="560"/>
      <c r="G45" s="560"/>
      <c r="H45" s="560"/>
      <c r="I45" s="560"/>
      <c r="J45" s="560"/>
      <c r="K45" s="560"/>
      <c r="L45" s="560"/>
      <c r="M45" s="560"/>
      <c r="N45" s="560"/>
      <c r="O45" s="560"/>
      <c r="P45" s="560"/>
      <c r="Q45" s="560"/>
      <c r="R45" s="560"/>
      <c r="S45" s="560"/>
    </row>
    <row r="46" spans="1:20" ht="20.05" customHeight="1" x14ac:dyDescent="0.25">
      <c r="A46" s="560"/>
      <c r="B46" s="633"/>
      <c r="C46" s="560"/>
      <c r="D46" s="560"/>
      <c r="E46" s="560"/>
      <c r="F46" s="560"/>
      <c r="G46" s="560"/>
      <c r="H46" s="560"/>
      <c r="I46" s="560"/>
      <c r="J46" s="560"/>
      <c r="K46" s="560"/>
      <c r="L46" s="560"/>
      <c r="M46" s="560"/>
      <c r="N46" s="560"/>
      <c r="O46" s="560"/>
      <c r="P46" s="560"/>
      <c r="Q46" s="560"/>
      <c r="R46" s="560"/>
      <c r="S46" s="560"/>
    </row>
    <row r="47" spans="1:20" ht="20.05" customHeight="1" x14ac:dyDescent="0.25">
      <c r="A47" s="560"/>
      <c r="B47" s="633"/>
      <c r="C47" s="560"/>
      <c r="D47" s="560"/>
      <c r="E47" s="560"/>
      <c r="F47" s="560"/>
      <c r="G47" s="560"/>
      <c r="H47" s="560"/>
      <c r="I47" s="560"/>
      <c r="J47" s="560"/>
      <c r="K47" s="560"/>
      <c r="L47" s="560"/>
      <c r="M47" s="560"/>
      <c r="N47" s="560"/>
      <c r="O47" s="560"/>
      <c r="P47" s="560"/>
      <c r="Q47" s="560"/>
      <c r="R47" s="560"/>
      <c r="S47" s="560"/>
    </row>
    <row r="48" spans="1:20" ht="20.05" customHeight="1" x14ac:dyDescent="0.25">
      <c r="A48" s="560"/>
      <c r="B48" s="633"/>
      <c r="C48" s="560"/>
      <c r="D48" s="560"/>
      <c r="E48" s="560"/>
      <c r="F48" s="560"/>
      <c r="G48" s="560"/>
      <c r="H48" s="560"/>
      <c r="I48" s="560"/>
      <c r="J48" s="560"/>
      <c r="K48" s="560"/>
      <c r="L48" s="560"/>
      <c r="M48" s="560"/>
      <c r="N48" s="560"/>
      <c r="O48" s="560"/>
      <c r="P48" s="560"/>
      <c r="Q48" s="560"/>
      <c r="R48" s="560"/>
      <c r="S48" s="560"/>
    </row>
    <row r="49" spans="2:2" ht="20.05" customHeight="1" x14ac:dyDescent="0.25">
      <c r="B49" s="633"/>
    </row>
    <row r="50" spans="2:2" ht="20.05" customHeight="1" x14ac:dyDescent="0.25">
      <c r="B50" s="633"/>
    </row>
    <row r="51" spans="2:2" ht="20.05" customHeight="1" x14ac:dyDescent="0.25">
      <c r="B51" s="633"/>
    </row>
    <row r="52" spans="2:2" ht="20.05" customHeight="1" x14ac:dyDescent="0.25">
      <c r="B52" s="633"/>
    </row>
    <row r="53" spans="2:2" ht="20.05" customHeight="1" x14ac:dyDescent="0.25">
      <c r="B53" s="633"/>
    </row>
    <row r="54" spans="2:2" ht="20.05" customHeight="1" x14ac:dyDescent="0.25">
      <c r="B54" s="633"/>
    </row>
    <row r="55" spans="2:2" ht="20.05" customHeight="1" x14ac:dyDescent="0.25">
      <c r="B55" s="633"/>
    </row>
    <row r="56" spans="2:2" ht="20.05" customHeight="1" x14ac:dyDescent="0.25">
      <c r="B56" s="633"/>
    </row>
    <row r="57" spans="2:2" ht="20.05" customHeight="1" x14ac:dyDescent="0.25">
      <c r="B57" s="633"/>
    </row>
    <row r="58" spans="2:2" ht="20.05" customHeight="1" x14ac:dyDescent="0.25">
      <c r="B58" s="633"/>
    </row>
    <row r="59" spans="2:2" ht="20.05" customHeight="1" x14ac:dyDescent="0.25">
      <c r="B59" s="633"/>
    </row>
    <row r="60" spans="2:2" ht="20.05" customHeight="1" x14ac:dyDescent="0.25">
      <c r="B60" s="633"/>
    </row>
    <row r="61" spans="2:2" ht="20.05" customHeight="1" x14ac:dyDescent="0.25">
      <c r="B61" s="633"/>
    </row>
    <row r="62" spans="2:2" ht="20.05" customHeight="1" x14ac:dyDescent="0.25">
      <c r="B62" s="633"/>
    </row>
    <row r="63" spans="2:2" ht="20.05" customHeight="1" x14ac:dyDescent="0.25">
      <c r="B63" s="633"/>
    </row>
    <row r="64" spans="2:2" ht="20.05" customHeight="1" x14ac:dyDescent="0.25">
      <c r="B64" s="634"/>
    </row>
    <row r="65" ht="20.05" customHeight="1" x14ac:dyDescent="0.25"/>
    <row r="66" ht="20.05" customHeight="1" x14ac:dyDescent="0.25"/>
    <row r="67" ht="20.05" customHeight="1" x14ac:dyDescent="0.25"/>
    <row r="68" ht="20.05" customHeight="1" x14ac:dyDescent="0.25"/>
    <row r="69" ht="20.05" customHeight="1" x14ac:dyDescent="0.25"/>
    <row r="70" ht="20.05" customHeight="1" x14ac:dyDescent="0.25"/>
    <row r="71" ht="20.05" customHeight="1" x14ac:dyDescent="0.25"/>
    <row r="72" ht="20.05" customHeight="1" x14ac:dyDescent="0.25"/>
    <row r="73" ht="20.05" customHeight="1" x14ac:dyDescent="0.25"/>
    <row r="74" ht="20.05" customHeight="1" x14ac:dyDescent="0.25"/>
    <row r="75" ht="20.05" customHeight="1" x14ac:dyDescent="0.25"/>
    <row r="76" ht="20.05" customHeight="1" x14ac:dyDescent="0.25"/>
    <row r="77" ht="20.05" customHeight="1" x14ac:dyDescent="0.25"/>
    <row r="78" ht="20.05" customHeight="1" x14ac:dyDescent="0.25"/>
    <row r="79" ht="20.05" customHeight="1" x14ac:dyDescent="0.25"/>
    <row r="80" ht="20.05" customHeight="1" x14ac:dyDescent="0.25"/>
    <row r="81" ht="20.05" customHeight="1" x14ac:dyDescent="0.25"/>
    <row r="82" ht="20.05" customHeight="1" x14ac:dyDescent="0.25"/>
    <row r="83" ht="20.05" customHeight="1" x14ac:dyDescent="0.25"/>
    <row r="84" ht="20.05" customHeight="1" x14ac:dyDescent="0.25"/>
    <row r="85" ht="20.05" customHeight="1" x14ac:dyDescent="0.25"/>
    <row r="86" ht="20.05" customHeight="1" x14ac:dyDescent="0.25"/>
    <row r="87" ht="20.05" customHeight="1" x14ac:dyDescent="0.25"/>
    <row r="88" ht="20.05" customHeight="1" x14ac:dyDescent="0.25"/>
    <row r="89" ht="20.05" customHeight="1" x14ac:dyDescent="0.25"/>
    <row r="90" ht="20.05" customHeight="1" x14ac:dyDescent="0.25"/>
    <row r="91" ht="20.05" customHeight="1" x14ac:dyDescent="0.25"/>
    <row r="92" ht="20.05" customHeight="1" x14ac:dyDescent="0.25"/>
    <row r="93" ht="20.05" customHeight="1" x14ac:dyDescent="0.25"/>
    <row r="94" ht="20.05" customHeight="1" x14ac:dyDescent="0.25"/>
    <row r="95" ht="20.05" customHeight="1" x14ac:dyDescent="0.25"/>
    <row r="96" ht="20.05" customHeight="1" x14ac:dyDescent="0.25"/>
    <row r="97" ht="20.05" customHeight="1" x14ac:dyDescent="0.25"/>
    <row r="98" ht="20.05" customHeight="1" x14ac:dyDescent="0.25"/>
    <row r="99" ht="20.05" customHeight="1" x14ac:dyDescent="0.25"/>
    <row r="100" ht="20.05" customHeight="1" x14ac:dyDescent="0.25"/>
    <row r="101" ht="20.05" customHeight="1" x14ac:dyDescent="0.25"/>
    <row r="102" ht="20.05" customHeight="1" x14ac:dyDescent="0.25"/>
    <row r="103" ht="20.05" customHeight="1" x14ac:dyDescent="0.25"/>
    <row r="104" ht="20.05" customHeight="1" x14ac:dyDescent="0.25"/>
    <row r="105" ht="20.05" customHeight="1" x14ac:dyDescent="0.25"/>
    <row r="106" ht="20.05" customHeight="1" x14ac:dyDescent="0.25"/>
    <row r="107" ht="20.05" customHeight="1" x14ac:dyDescent="0.25"/>
    <row r="108" ht="20.05" customHeight="1" x14ac:dyDescent="0.25"/>
    <row r="109" ht="20.05" customHeight="1" x14ac:dyDescent="0.25"/>
    <row r="110" ht="20.05" customHeight="1" x14ac:dyDescent="0.25"/>
    <row r="111" ht="20.05" customHeight="1" x14ac:dyDescent="0.25"/>
    <row r="112" ht="20.05" customHeight="1" x14ac:dyDescent="0.25"/>
    <row r="113" ht="20.05" customHeight="1" x14ac:dyDescent="0.25"/>
    <row r="114" ht="20.05" customHeight="1" x14ac:dyDescent="0.25"/>
    <row r="115" ht="20.05" customHeight="1" x14ac:dyDescent="0.25"/>
    <row r="116" ht="20.05" customHeight="1" x14ac:dyDescent="0.25"/>
    <row r="117" ht="20.05" customHeight="1" x14ac:dyDescent="0.25"/>
    <row r="118" ht="20.05" customHeight="1" x14ac:dyDescent="0.25"/>
    <row r="119" ht="20.05" customHeight="1" x14ac:dyDescent="0.25"/>
    <row r="120" ht="20.05" customHeight="1" x14ac:dyDescent="0.25"/>
    <row r="121" ht="20.05" customHeight="1" x14ac:dyDescent="0.25"/>
    <row r="122" ht="20.05" customHeight="1" x14ac:dyDescent="0.25"/>
    <row r="123" ht="20.05" customHeight="1" x14ac:dyDescent="0.25"/>
    <row r="124" ht="20.05" customHeight="1" x14ac:dyDescent="0.25"/>
    <row r="125" ht="20.05" customHeight="1" x14ac:dyDescent="0.25"/>
    <row r="126" ht="20.05" customHeight="1" x14ac:dyDescent="0.25"/>
    <row r="127" ht="20.05" customHeight="1" x14ac:dyDescent="0.25"/>
    <row r="128" ht="20.05" customHeight="1" x14ac:dyDescent="0.25"/>
    <row r="129" ht="20.05" customHeight="1" x14ac:dyDescent="0.25"/>
    <row r="130" ht="20.05" customHeight="1" x14ac:dyDescent="0.25"/>
    <row r="131" ht="20.05" customHeight="1" x14ac:dyDescent="0.25"/>
    <row r="132" ht="20.05" customHeight="1" x14ac:dyDescent="0.25"/>
    <row r="133" ht="20.05" customHeight="1" x14ac:dyDescent="0.25"/>
    <row r="134" ht="20.05" customHeight="1" x14ac:dyDescent="0.25"/>
    <row r="135" ht="20.05" customHeight="1" x14ac:dyDescent="0.25"/>
    <row r="136" ht="20.05" customHeight="1" x14ac:dyDescent="0.25"/>
    <row r="137" ht="20.05" customHeight="1" x14ac:dyDescent="0.25"/>
    <row r="138" ht="20.05" customHeight="1" x14ac:dyDescent="0.25"/>
    <row r="139" ht="20.05" customHeight="1" x14ac:dyDescent="0.25"/>
    <row r="140" ht="20.05" customHeight="1" x14ac:dyDescent="0.25"/>
    <row r="141" ht="20.05" customHeight="1" x14ac:dyDescent="0.25"/>
    <row r="142" ht="20.05" customHeight="1" x14ac:dyDescent="0.25"/>
    <row r="143" ht="20.05" customHeight="1" x14ac:dyDescent="0.25"/>
    <row r="144" ht="20.05" customHeight="1" x14ac:dyDescent="0.25"/>
    <row r="145" ht="20.05" customHeight="1" x14ac:dyDescent="0.25"/>
    <row r="146" ht="20.05" customHeight="1" x14ac:dyDescent="0.25"/>
    <row r="147" ht="20.05" customHeight="1" x14ac:dyDescent="0.25"/>
    <row r="148" ht="20.05" customHeight="1" x14ac:dyDescent="0.25"/>
    <row r="149" ht="20.05" customHeight="1" x14ac:dyDescent="0.25"/>
    <row r="150" ht="20.05" customHeight="1" x14ac:dyDescent="0.25"/>
    <row r="151" ht="20.05" customHeight="1" x14ac:dyDescent="0.25"/>
    <row r="152" ht="20.05" customHeight="1" x14ac:dyDescent="0.25"/>
    <row r="153" ht="20.05" customHeight="1" x14ac:dyDescent="0.25"/>
    <row r="154" ht="20.05" customHeight="1" x14ac:dyDescent="0.25"/>
    <row r="155" ht="20.05" customHeight="1" x14ac:dyDescent="0.25"/>
    <row r="156" ht="20.05" customHeight="1" x14ac:dyDescent="0.25"/>
    <row r="157" ht="20.05" customHeight="1" x14ac:dyDescent="0.25"/>
    <row r="158" ht="20.05" customHeight="1" x14ac:dyDescent="0.25"/>
    <row r="159" ht="20.05" customHeight="1" x14ac:dyDescent="0.25"/>
    <row r="160" ht="20.05" customHeight="1" x14ac:dyDescent="0.25"/>
    <row r="161" ht="20.05" customHeight="1" x14ac:dyDescent="0.25"/>
    <row r="162" ht="20.05" customHeight="1" x14ac:dyDescent="0.25"/>
    <row r="163" ht="20.05" customHeight="1" x14ac:dyDescent="0.25"/>
    <row r="164" ht="20.05" customHeight="1" x14ac:dyDescent="0.25"/>
    <row r="165" ht="20.05" customHeight="1" x14ac:dyDescent="0.25"/>
    <row r="166" ht="20.05" customHeight="1" x14ac:dyDescent="0.25"/>
    <row r="167" ht="20.05" customHeight="1" x14ac:dyDescent="0.25"/>
    <row r="168" ht="20.05" customHeight="1" x14ac:dyDescent="0.25"/>
    <row r="169" ht="20.05" customHeight="1" x14ac:dyDescent="0.25"/>
    <row r="170" ht="20.05" customHeight="1" x14ac:dyDescent="0.25"/>
    <row r="171" ht="20.05" customHeight="1" x14ac:dyDescent="0.25"/>
    <row r="172" ht="20.05" customHeight="1" x14ac:dyDescent="0.25"/>
    <row r="173" ht="20.05" customHeight="1" x14ac:dyDescent="0.25"/>
    <row r="174" ht="20.05" customHeight="1" x14ac:dyDescent="0.25"/>
    <row r="175" ht="20.05" customHeight="1" x14ac:dyDescent="0.25"/>
    <row r="176" ht="20.05" customHeight="1" x14ac:dyDescent="0.25"/>
    <row r="177" ht="20.05" customHeight="1" x14ac:dyDescent="0.25"/>
    <row r="178" ht="20.05" customHeight="1" x14ac:dyDescent="0.25"/>
    <row r="179" ht="20.05" customHeight="1" x14ac:dyDescent="0.25"/>
    <row r="180" ht="20.05" customHeight="1" x14ac:dyDescent="0.25"/>
    <row r="181" ht="20.05" customHeight="1" x14ac:dyDescent="0.25"/>
    <row r="182" ht="20.05" customHeight="1" x14ac:dyDescent="0.25"/>
    <row r="183" ht="20.05" customHeight="1" x14ac:dyDescent="0.25"/>
    <row r="184" ht="20.05" customHeight="1" x14ac:dyDescent="0.25"/>
    <row r="185" ht="20.05" customHeight="1" x14ac:dyDescent="0.25"/>
    <row r="186" ht="20.05" customHeight="1" x14ac:dyDescent="0.25"/>
    <row r="187" ht="20.05" customHeight="1" x14ac:dyDescent="0.25"/>
    <row r="188" ht="20.05" customHeight="1" x14ac:dyDescent="0.25"/>
    <row r="189" ht="20.05" customHeight="1" x14ac:dyDescent="0.25"/>
    <row r="190" ht="20.05" customHeight="1" x14ac:dyDescent="0.25"/>
    <row r="191" ht="20.05" customHeight="1" x14ac:dyDescent="0.25"/>
    <row r="192" ht="20.05" customHeight="1" x14ac:dyDescent="0.25"/>
    <row r="193" ht="20.05" customHeight="1" x14ac:dyDescent="0.25"/>
    <row r="194" ht="20.05" customHeight="1" x14ac:dyDescent="0.25"/>
    <row r="195" ht="20.05" customHeight="1" x14ac:dyDescent="0.25"/>
    <row r="196" ht="20.05" customHeight="1" x14ac:dyDescent="0.25"/>
    <row r="197" ht="20.05" customHeight="1" x14ac:dyDescent="0.25"/>
    <row r="198" ht="20.05" customHeight="1" x14ac:dyDescent="0.25"/>
    <row r="199" ht="20.05" customHeight="1" x14ac:dyDescent="0.25"/>
    <row r="200" ht="20.05" customHeight="1" x14ac:dyDescent="0.25"/>
    <row r="201" ht="20.05" customHeight="1" x14ac:dyDescent="0.25"/>
    <row r="202" ht="20.05" customHeight="1" x14ac:dyDescent="0.25"/>
    <row r="203" ht="20.05" customHeight="1" x14ac:dyDescent="0.25"/>
    <row r="204" ht="20.05" customHeight="1" x14ac:dyDescent="0.25"/>
    <row r="205" ht="20.05" customHeight="1" x14ac:dyDescent="0.25"/>
    <row r="206" ht="20.05" customHeight="1" x14ac:dyDescent="0.25"/>
    <row r="207" ht="20.05" customHeight="1" x14ac:dyDescent="0.25"/>
    <row r="208" ht="20.05" customHeight="1" x14ac:dyDescent="0.25"/>
    <row r="209" ht="20.05" customHeight="1" x14ac:dyDescent="0.25"/>
    <row r="210" ht="20.05" customHeight="1" x14ac:dyDescent="0.25"/>
    <row r="211" ht="20.05" customHeight="1" x14ac:dyDescent="0.25"/>
    <row r="212" ht="20.05" customHeight="1" x14ac:dyDescent="0.25"/>
    <row r="213" ht="20.05" customHeight="1" x14ac:dyDescent="0.25"/>
    <row r="214" ht="20.05" customHeight="1" x14ac:dyDescent="0.25"/>
    <row r="215" ht="20.05" customHeight="1" x14ac:dyDescent="0.25"/>
    <row r="216" ht="20.05" customHeight="1" x14ac:dyDescent="0.25"/>
    <row r="217" ht="20.05" customHeight="1" x14ac:dyDescent="0.25"/>
    <row r="218" ht="20.05" customHeight="1" x14ac:dyDescent="0.25"/>
    <row r="219" ht="20.05" customHeight="1" x14ac:dyDescent="0.25"/>
    <row r="220" ht="20.05" customHeight="1" x14ac:dyDescent="0.25"/>
    <row r="221" ht="20.05" customHeight="1" x14ac:dyDescent="0.25"/>
    <row r="222" ht="20.05" customHeight="1" x14ac:dyDescent="0.25"/>
    <row r="223" ht="20.05" customHeight="1" x14ac:dyDescent="0.25"/>
    <row r="224" ht="20.05" customHeight="1" x14ac:dyDescent="0.25"/>
    <row r="225" ht="20.05" customHeight="1" x14ac:dyDescent="0.25"/>
    <row r="226" ht="20.05" customHeight="1" x14ac:dyDescent="0.25"/>
    <row r="227" ht="20.05" customHeight="1" x14ac:dyDescent="0.25"/>
    <row r="228" ht="20.05" customHeight="1" x14ac:dyDescent="0.25"/>
    <row r="229" ht="20.05" customHeight="1" x14ac:dyDescent="0.25"/>
    <row r="230" ht="20.05" customHeight="1" x14ac:dyDescent="0.25"/>
    <row r="231" ht="20.05" customHeight="1" x14ac:dyDescent="0.25"/>
    <row r="232" ht="20.05" customHeight="1" x14ac:dyDescent="0.25"/>
    <row r="233" ht="20.05" customHeight="1" x14ac:dyDescent="0.25"/>
    <row r="234" ht="20.05" customHeight="1" x14ac:dyDescent="0.25"/>
    <row r="235" ht="20.05" customHeight="1" x14ac:dyDescent="0.25"/>
    <row r="236" ht="20.05" customHeight="1" x14ac:dyDescent="0.25"/>
    <row r="237" ht="20.05" customHeight="1" x14ac:dyDescent="0.25"/>
    <row r="238" ht="20.05" customHeight="1" x14ac:dyDescent="0.25"/>
    <row r="239" ht="20.05" customHeight="1" x14ac:dyDescent="0.25"/>
    <row r="240" ht="20.05" customHeight="1" x14ac:dyDescent="0.25"/>
    <row r="241" ht="20.05" customHeight="1" x14ac:dyDescent="0.25"/>
    <row r="242" ht="20.05" customHeight="1" x14ac:dyDescent="0.25"/>
    <row r="243" ht="20.05" customHeight="1" x14ac:dyDescent="0.25"/>
    <row r="244" ht="20.05" customHeight="1" x14ac:dyDescent="0.25"/>
    <row r="245" ht="20.05" customHeight="1" x14ac:dyDescent="0.25"/>
    <row r="246" ht="20.05" customHeight="1" x14ac:dyDescent="0.25"/>
    <row r="247" ht="20.05" customHeight="1" x14ac:dyDescent="0.25"/>
    <row r="248" ht="20.05" customHeight="1" x14ac:dyDescent="0.25"/>
    <row r="249" ht="20.05" customHeight="1" x14ac:dyDescent="0.25"/>
    <row r="250" ht="20.05" customHeight="1" x14ac:dyDescent="0.25"/>
    <row r="251" ht="20.05" customHeight="1" x14ac:dyDescent="0.25"/>
    <row r="252" ht="20.05" customHeight="1" x14ac:dyDescent="0.25"/>
    <row r="253" ht="20.05" customHeight="1" x14ac:dyDescent="0.25"/>
    <row r="254" ht="20.05" customHeight="1" x14ac:dyDescent="0.25"/>
    <row r="255" ht="20.05" customHeight="1" x14ac:dyDescent="0.25"/>
    <row r="256" ht="20.05" customHeight="1" x14ac:dyDescent="0.25"/>
    <row r="257" ht="20.05" customHeight="1" x14ac:dyDescent="0.25"/>
    <row r="258" ht="20.05" customHeight="1" x14ac:dyDescent="0.25"/>
    <row r="259" ht="20.05" customHeight="1" x14ac:dyDescent="0.25"/>
    <row r="260" ht="20.05" customHeight="1" x14ac:dyDescent="0.25"/>
    <row r="261" ht="20.05" customHeight="1" x14ac:dyDescent="0.25"/>
    <row r="262" ht="20.05" customHeight="1" x14ac:dyDescent="0.25"/>
    <row r="263" ht="20.05" customHeight="1" x14ac:dyDescent="0.25"/>
    <row r="264" ht="20.05" customHeight="1" x14ac:dyDescent="0.25"/>
    <row r="265" ht="20.05" customHeight="1" x14ac:dyDescent="0.25"/>
    <row r="266" ht="20.05" customHeight="1" x14ac:dyDescent="0.25"/>
    <row r="267" ht="20.05" customHeight="1" x14ac:dyDescent="0.25"/>
    <row r="268" ht="20.05" customHeight="1" x14ac:dyDescent="0.25"/>
    <row r="269" ht="20.05" customHeight="1" x14ac:dyDescent="0.25"/>
    <row r="270" ht="20.05" customHeight="1" x14ac:dyDescent="0.25"/>
    <row r="271" ht="20.05" customHeight="1" x14ac:dyDescent="0.25"/>
    <row r="272" ht="20.05" customHeight="1" x14ac:dyDescent="0.25"/>
    <row r="273" ht="20.05" customHeight="1" x14ac:dyDescent="0.25"/>
    <row r="274" ht="20.05" customHeight="1" x14ac:dyDescent="0.25"/>
    <row r="275" ht="20.05" customHeight="1" x14ac:dyDescent="0.25"/>
    <row r="276" ht="20.05" customHeight="1" x14ac:dyDescent="0.25"/>
    <row r="277" ht="20.05" customHeight="1" x14ac:dyDescent="0.25"/>
    <row r="278" ht="20.05" customHeight="1" x14ac:dyDescent="0.25"/>
    <row r="279" ht="20.05" customHeight="1" x14ac:dyDescent="0.25"/>
    <row r="280" ht="20.05" customHeight="1" x14ac:dyDescent="0.25"/>
    <row r="281" ht="20.05" customHeight="1" x14ac:dyDescent="0.25"/>
    <row r="282" ht="20.05" customHeight="1" x14ac:dyDescent="0.25"/>
    <row r="283" ht="20.05" customHeight="1" x14ac:dyDescent="0.25"/>
    <row r="284" ht="20.05" customHeight="1" x14ac:dyDescent="0.25"/>
    <row r="285" ht="20.05" customHeight="1" x14ac:dyDescent="0.25"/>
    <row r="286" ht="20.05" customHeight="1" x14ac:dyDescent="0.25"/>
    <row r="287" ht="20.05" customHeight="1" x14ac:dyDescent="0.25"/>
    <row r="288" ht="20.05" customHeight="1" x14ac:dyDescent="0.25"/>
    <row r="289" ht="20.05" customHeight="1" x14ac:dyDescent="0.25"/>
    <row r="290" ht="20.05" customHeight="1" x14ac:dyDescent="0.25"/>
    <row r="291" ht="20.05" customHeight="1" x14ac:dyDescent="0.25"/>
    <row r="292" ht="20.05" customHeight="1" x14ac:dyDescent="0.25"/>
    <row r="293" ht="20.05" customHeight="1" x14ac:dyDescent="0.25"/>
    <row r="294" ht="20.05" customHeight="1" x14ac:dyDescent="0.25"/>
    <row r="295" ht="20.05" customHeight="1" x14ac:dyDescent="0.25"/>
    <row r="296" ht="20.05" customHeight="1" x14ac:dyDescent="0.25"/>
    <row r="297" ht="20.05" customHeight="1" x14ac:dyDescent="0.25"/>
    <row r="298" ht="20.05" customHeight="1" x14ac:dyDescent="0.25"/>
    <row r="299" ht="20.05" customHeight="1" x14ac:dyDescent="0.25"/>
    <row r="300" ht="20.05" customHeight="1" x14ac:dyDescent="0.25"/>
    <row r="301" ht="20.05" customHeight="1" x14ac:dyDescent="0.25"/>
    <row r="302" ht="20.05" customHeight="1" x14ac:dyDescent="0.25"/>
    <row r="303" ht="20.05" customHeight="1" x14ac:dyDescent="0.25"/>
    <row r="304" ht="20.05" customHeight="1" x14ac:dyDescent="0.25"/>
    <row r="305" ht="20.05" customHeight="1" x14ac:dyDescent="0.25"/>
    <row r="306" ht="20.05" customHeight="1" x14ac:dyDescent="0.25"/>
    <row r="307" ht="20.05" customHeight="1" x14ac:dyDescent="0.25"/>
    <row r="308" ht="20.05" customHeight="1" x14ac:dyDescent="0.25"/>
    <row r="309" ht="20.05" customHeight="1" x14ac:dyDescent="0.25"/>
    <row r="310" ht="20.05" customHeight="1" x14ac:dyDescent="0.25"/>
    <row r="311" ht="20.05" customHeight="1" x14ac:dyDescent="0.25"/>
  </sheetData>
  <mergeCells count="2">
    <mergeCell ref="C1:T1"/>
    <mergeCell ref="C2:T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Narrow,Regular"&amp;12- 36 -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E2FBFE"/>
  </sheetPr>
  <dimension ref="B3:B29"/>
  <sheetViews>
    <sheetView showGridLines="0" showRowColHeaders="0" workbookViewId="0">
      <selection activeCell="B3" sqref="B3"/>
    </sheetView>
  </sheetViews>
  <sheetFormatPr defaultRowHeight="12.9" x14ac:dyDescent="0.2"/>
  <cols>
    <col min="2" max="2" width="66.75" customWidth="1"/>
  </cols>
  <sheetData>
    <row r="3" spans="2:2" ht="14.3" x14ac:dyDescent="0.25">
      <c r="B3" s="21" t="s">
        <v>85</v>
      </c>
    </row>
    <row r="4" spans="2:2" ht="13.6" x14ac:dyDescent="0.25">
      <c r="B4" s="24"/>
    </row>
    <row r="5" spans="2:2" ht="16" customHeight="1" x14ac:dyDescent="0.25">
      <c r="B5" s="24"/>
    </row>
    <row r="6" spans="2:2" ht="16" customHeight="1" x14ac:dyDescent="0.2">
      <c r="B6" s="694" t="s">
        <v>86</v>
      </c>
    </row>
    <row r="7" spans="2:2" ht="16" customHeight="1" x14ac:dyDescent="0.2">
      <c r="B7" s="694"/>
    </row>
    <row r="8" spans="2:2" ht="16" customHeight="1" x14ac:dyDescent="0.2">
      <c r="B8" s="695"/>
    </row>
    <row r="9" spans="2:2" ht="16" customHeight="1" x14ac:dyDescent="0.2">
      <c r="B9" s="695"/>
    </row>
    <row r="10" spans="2:2" ht="16" customHeight="1" x14ac:dyDescent="0.2">
      <c r="B10" s="695"/>
    </row>
    <row r="11" spans="2:2" ht="12.1" customHeight="1" x14ac:dyDescent="0.2">
      <c r="B11" s="695"/>
    </row>
    <row r="12" spans="2:2" ht="16" customHeight="1" x14ac:dyDescent="0.2">
      <c r="B12" s="698" t="s">
        <v>87</v>
      </c>
    </row>
    <row r="13" spans="2:2" ht="16" customHeight="1" x14ac:dyDescent="0.2">
      <c r="B13" s="699"/>
    </row>
    <row r="14" spans="2:2" ht="16" customHeight="1" x14ac:dyDescent="0.2">
      <c r="B14" s="700"/>
    </row>
    <row r="15" spans="2:2" ht="16" customHeight="1" x14ac:dyDescent="0.2">
      <c r="B15" s="700"/>
    </row>
    <row r="16" spans="2:2" ht="16" customHeight="1" x14ac:dyDescent="0.2">
      <c r="B16" s="694" t="s">
        <v>88</v>
      </c>
    </row>
    <row r="17" spans="2:2" ht="16" customHeight="1" x14ac:dyDescent="0.2">
      <c r="B17" s="695"/>
    </row>
    <row r="18" spans="2:2" ht="16" customHeight="1" x14ac:dyDescent="0.2">
      <c r="B18" s="695"/>
    </row>
    <row r="19" spans="2:2" ht="16" customHeight="1" x14ac:dyDescent="0.2">
      <c r="B19" s="695"/>
    </row>
    <row r="20" spans="2:2" ht="16" customHeight="1" x14ac:dyDescent="0.2">
      <c r="B20" s="695"/>
    </row>
    <row r="21" spans="2:2" ht="16" customHeight="1" x14ac:dyDescent="0.2">
      <c r="B21" s="695"/>
    </row>
    <row r="22" spans="2:2" ht="16" customHeight="1" x14ac:dyDescent="0.2">
      <c r="B22" s="695"/>
    </row>
    <row r="23" spans="2:2" ht="16" customHeight="1" x14ac:dyDescent="0.2">
      <c r="B23" s="695"/>
    </row>
    <row r="24" spans="2:2" ht="16" customHeight="1" x14ac:dyDescent="0.2">
      <c r="B24" s="695"/>
    </row>
    <row r="25" spans="2:2" ht="16" customHeight="1" x14ac:dyDescent="0.2">
      <c r="B25" s="695"/>
    </row>
    <row r="26" spans="2:2" ht="16" customHeight="1" x14ac:dyDescent="0.2">
      <c r="B26" s="696"/>
    </row>
    <row r="27" spans="2:2" ht="16" customHeight="1" x14ac:dyDescent="0.2">
      <c r="B27" s="697"/>
    </row>
    <row r="28" spans="2:2" ht="16" customHeight="1" x14ac:dyDescent="0.2">
      <c r="B28" s="697"/>
    </row>
    <row r="29" spans="2:2" ht="14.95" customHeight="1" x14ac:dyDescent="0.2"/>
  </sheetData>
  <mergeCells count="4">
    <mergeCell ref="B16:B25"/>
    <mergeCell ref="B6:B11"/>
    <mergeCell ref="B26:B28"/>
    <mergeCell ref="B12:B15"/>
  </mergeCells>
  <phoneticPr fontId="11" type="noConversion"/>
  <printOptions horizontalCentered="1"/>
  <pageMargins left="0.74803149606299213" right="0.47244094488188981" top="0.98425196850393704" bottom="0.98425196850393704" header="0.51181102362204722" footer="0.51181102362204722"/>
  <pageSetup orientation="portrait" r:id="rId1"/>
  <headerFooter alignWithMargins="0">
    <oddFooter>&amp;C-1-</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2">
    <tabColor rgb="FFE2FBFE"/>
    <pageSetUpPr autoPageBreaks="0"/>
  </sheetPr>
  <dimension ref="A1:U39"/>
  <sheetViews>
    <sheetView showGridLines="0" showZeros="0" topLeftCell="C1" zoomScale="83" zoomScaleNormal="83" workbookViewId="0">
      <selection activeCell="C1" sqref="C1:T1"/>
    </sheetView>
  </sheetViews>
  <sheetFormatPr defaultColWidth="9.125" defaultRowHeight="14.3" x14ac:dyDescent="0.25"/>
  <cols>
    <col min="1" max="1" width="5.75" style="33" hidden="1" customWidth="1"/>
    <col min="2" max="2" width="6.75" style="309" hidden="1" customWidth="1"/>
    <col min="3" max="3" width="44.75" style="20" customWidth="1"/>
    <col min="4" max="4" width="20.75" style="20" customWidth="1"/>
    <col min="5" max="19" width="6.75" style="20" customWidth="1"/>
    <col min="20" max="20" width="7.75" style="22" customWidth="1"/>
    <col min="21" max="16384" width="9.125" style="20"/>
  </cols>
  <sheetData>
    <row r="1" spans="1:21" ht="20.05" customHeight="1" x14ac:dyDescent="0.25">
      <c r="A1" s="575"/>
      <c r="B1" s="351">
        <f>'Non-Funded IS'!A7</f>
        <v>67</v>
      </c>
      <c r="C1" s="757" t="s">
        <v>283</v>
      </c>
      <c r="D1" s="758"/>
      <c r="E1" s="758"/>
      <c r="F1" s="758"/>
      <c r="G1" s="758"/>
      <c r="H1" s="758"/>
      <c r="I1" s="758"/>
      <c r="J1" s="758"/>
      <c r="K1" s="758"/>
      <c r="L1" s="758"/>
      <c r="M1" s="758"/>
      <c r="N1" s="758"/>
      <c r="O1" s="758"/>
      <c r="P1" s="758"/>
      <c r="Q1" s="758"/>
      <c r="R1" s="758"/>
      <c r="S1" s="758"/>
      <c r="T1" s="759"/>
      <c r="U1" s="22"/>
    </row>
    <row r="2" spans="1:21" ht="20.05" customHeight="1" x14ac:dyDescent="0.25">
      <c r="A2" s="575"/>
      <c r="B2" s="352"/>
      <c r="C2" s="781" t="str">
        <f>'35'!C2:T2</f>
        <v>OCTOBER 1, 2025</v>
      </c>
      <c r="D2" s="779"/>
      <c r="E2" s="779"/>
      <c r="F2" s="779"/>
      <c r="G2" s="779"/>
      <c r="H2" s="779"/>
      <c r="I2" s="779"/>
      <c r="J2" s="779"/>
      <c r="K2" s="779"/>
      <c r="L2" s="779"/>
      <c r="M2" s="779"/>
      <c r="N2" s="779"/>
      <c r="O2" s="779"/>
      <c r="P2" s="779"/>
      <c r="Q2" s="779"/>
      <c r="R2" s="779"/>
      <c r="S2" s="779"/>
      <c r="T2" s="780"/>
      <c r="U2" s="22"/>
    </row>
    <row r="3" spans="1:21" ht="25" customHeight="1" x14ac:dyDescent="0.25">
      <c r="A3" s="592"/>
      <c r="B3" s="353"/>
      <c r="C3" s="93" t="s">
        <v>265</v>
      </c>
      <c r="D3" s="93" t="s">
        <v>266</v>
      </c>
      <c r="E3" s="94" t="s">
        <v>168</v>
      </c>
      <c r="F3" s="94" t="s">
        <v>229</v>
      </c>
      <c r="G3" s="94" t="s">
        <v>230</v>
      </c>
      <c r="H3" s="156" t="s">
        <v>267</v>
      </c>
      <c r="I3" s="156" t="s">
        <v>268</v>
      </c>
      <c r="J3" s="156" t="s">
        <v>269</v>
      </c>
      <c r="K3" s="156" t="s">
        <v>270</v>
      </c>
      <c r="L3" s="156" t="s">
        <v>21</v>
      </c>
      <c r="M3" s="156" t="s">
        <v>24</v>
      </c>
      <c r="N3" s="156" t="s">
        <v>26</v>
      </c>
      <c r="O3" s="156" t="s">
        <v>271</v>
      </c>
      <c r="P3" s="156" t="s">
        <v>272</v>
      </c>
      <c r="Q3" s="156" t="s">
        <v>273</v>
      </c>
      <c r="R3" s="156" t="s">
        <v>274</v>
      </c>
      <c r="S3" s="156" t="s">
        <v>275</v>
      </c>
      <c r="T3" s="94" t="s">
        <v>231</v>
      </c>
      <c r="U3" s="560"/>
    </row>
    <row r="4" spans="1:21" ht="19.55" customHeight="1" x14ac:dyDescent="0.25">
      <c r="A4" s="365">
        <v>1</v>
      </c>
      <c r="B4" s="357">
        <v>1580</v>
      </c>
      <c r="C4" s="84" t="str">
        <f t="shared" ref="C4:C15" si="0">VLOOKUP(B4,NONFUNDEDIS,2)</f>
        <v>Airport Colony School</v>
      </c>
      <c r="D4" s="141" t="str">
        <f t="shared" ref="D4:D37" si="1">IF(VLOOKUP($B4,NONFUNDEDIS,19)=5,CONCATENATE(VLOOKUP($B4,PublicAdd,6)," ¹"),VLOOKUP($B4,PublicAdd,6))</f>
        <v>Portage la Prairie ¹</v>
      </c>
      <c r="E4" s="587">
        <f t="shared" ref="E4:E37" si="2">IF($B4="","",VLOOKUP($B4,NONFUNDEDIS,3))</f>
        <v>0</v>
      </c>
      <c r="F4" s="587">
        <f t="shared" ref="F4:F38" si="3">IF($B4="","",VLOOKUP($B4,NONFUNDEDIS,4))</f>
        <v>0</v>
      </c>
      <c r="G4" s="587">
        <f t="shared" ref="G4:G37" si="4">IF($B4="","",VLOOKUP($B4,NONFUNDEDIS,5))</f>
        <v>1</v>
      </c>
      <c r="H4" s="587">
        <f t="shared" ref="H4:H37" si="5">IF($B4="","",VLOOKUP($B4,NONFUNDEDIS,6))</f>
        <v>2</v>
      </c>
      <c r="I4" s="587">
        <f t="shared" ref="I4:I37" si="6">IF($B4="","",VLOOKUP($B4,NONFUNDEDIS,7))</f>
        <v>2</v>
      </c>
      <c r="J4" s="587">
        <f t="shared" ref="J4:J37" si="7">IF($B4="","",VLOOKUP($B4,NONFUNDEDIS,8))</f>
        <v>1</v>
      </c>
      <c r="K4" s="587">
        <f t="shared" ref="K4:K37" si="8">IF($B4="","",VLOOKUP($B4,NONFUNDEDIS,9))</f>
        <v>3</v>
      </c>
      <c r="L4" s="587">
        <f t="shared" ref="L4:L37" si="9">IF($B4="","",VLOOKUP($B4,NONFUNDEDIS,10))</f>
        <v>3</v>
      </c>
      <c r="M4" s="587">
        <f t="shared" ref="M4:M37" si="10">IF($B4="","",VLOOKUP($B4,NONFUNDEDIS,11))</f>
        <v>4</v>
      </c>
      <c r="N4" s="587">
        <f t="shared" ref="N4:N37" si="11">IF($B4="","",VLOOKUP($B4,NONFUNDEDIS,12))</f>
        <v>1</v>
      </c>
      <c r="O4" s="587">
        <f t="shared" ref="O4:O37" si="12">IF($B4="","",VLOOKUP($B4,NONFUNDEDIS,13))</f>
        <v>4</v>
      </c>
      <c r="P4" s="587">
        <f t="shared" ref="P4:P37" si="13">IF($B4="","",VLOOKUP($B4,NONFUNDEDIS,14))</f>
        <v>3</v>
      </c>
      <c r="Q4" s="587">
        <f t="shared" ref="Q4:Q37" si="14">IF($B4="","",VLOOKUP($B4,NONFUNDEDIS,15))</f>
        <v>4</v>
      </c>
      <c r="R4" s="587">
        <f t="shared" ref="R4:R37" si="15">IF($B4="","",VLOOKUP($B4,NONFUNDEDIS,16))</f>
        <v>4</v>
      </c>
      <c r="S4" s="587">
        <f t="shared" ref="S4:S37" si="16">IF($B4="","",VLOOKUP($B4,NONFUNDEDIS,17))</f>
        <v>0</v>
      </c>
      <c r="T4" s="97">
        <f t="shared" ref="T4" si="17">SUM(E4:S4)</f>
        <v>32</v>
      </c>
      <c r="U4" s="560"/>
    </row>
    <row r="5" spans="1:21" ht="20.05" customHeight="1" x14ac:dyDescent="0.25">
      <c r="A5" s="365">
        <v>2</v>
      </c>
      <c r="B5" s="357">
        <v>1859</v>
      </c>
      <c r="C5" s="84" t="str">
        <f t="shared" ref="C5:C8" si="18">VLOOKUP(B5,NONFUNDEDIS,2)</f>
        <v>Aspenheim Colony School</v>
      </c>
      <c r="D5" s="141" t="str">
        <f t="shared" si="1"/>
        <v>Bagot ¹</v>
      </c>
      <c r="E5" s="587">
        <f t="shared" si="2"/>
        <v>0</v>
      </c>
      <c r="F5" s="587">
        <f t="shared" si="3"/>
        <v>0</v>
      </c>
      <c r="G5" s="587">
        <f t="shared" si="4"/>
        <v>1</v>
      </c>
      <c r="H5" s="587">
        <f t="shared" si="5"/>
        <v>1</v>
      </c>
      <c r="I5" s="587">
        <f t="shared" si="6"/>
        <v>2</v>
      </c>
      <c r="J5" s="587">
        <f t="shared" si="7"/>
        <v>3</v>
      </c>
      <c r="K5" s="587">
        <f t="shared" si="8"/>
        <v>2</v>
      </c>
      <c r="L5" s="587">
        <f t="shared" si="9"/>
        <v>3</v>
      </c>
      <c r="M5" s="587">
        <f t="shared" si="10"/>
        <v>2</v>
      </c>
      <c r="N5" s="587">
        <f t="shared" si="11"/>
        <v>0</v>
      </c>
      <c r="O5" s="587">
        <f t="shared" si="12"/>
        <v>0</v>
      </c>
      <c r="P5" s="587">
        <f t="shared" si="13"/>
        <v>0</v>
      </c>
      <c r="Q5" s="587">
        <f t="shared" si="14"/>
        <v>1</v>
      </c>
      <c r="R5" s="587">
        <f t="shared" si="15"/>
        <v>2</v>
      </c>
      <c r="S5" s="587">
        <f t="shared" si="16"/>
        <v>0</v>
      </c>
      <c r="T5" s="97">
        <f>SUM(E5:S5)</f>
        <v>17</v>
      </c>
      <c r="U5" s="560"/>
    </row>
    <row r="6" spans="1:21" ht="20.05" customHeight="1" x14ac:dyDescent="0.25">
      <c r="A6" s="365">
        <v>3</v>
      </c>
      <c r="B6" s="357">
        <v>2307</v>
      </c>
      <c r="C6" s="206" t="str">
        <f t="shared" si="18"/>
        <v>Assiniboine Valley Christian School</v>
      </c>
      <c r="D6" s="141" t="str">
        <f t="shared" si="1"/>
        <v>Brandon</v>
      </c>
      <c r="E6" s="587">
        <f t="shared" si="2"/>
        <v>0</v>
      </c>
      <c r="F6" s="587">
        <f t="shared" si="3"/>
        <v>0</v>
      </c>
      <c r="G6" s="587">
        <f t="shared" si="4"/>
        <v>0</v>
      </c>
      <c r="H6" s="587">
        <f t="shared" si="5"/>
        <v>0</v>
      </c>
      <c r="I6" s="587">
        <f t="shared" si="6"/>
        <v>0</v>
      </c>
      <c r="J6" s="587">
        <f t="shared" si="7"/>
        <v>4</v>
      </c>
      <c r="K6" s="587">
        <f t="shared" si="8"/>
        <v>2</v>
      </c>
      <c r="L6" s="587">
        <f t="shared" si="9"/>
        <v>2</v>
      </c>
      <c r="M6" s="587">
        <f t="shared" si="10"/>
        <v>4</v>
      </c>
      <c r="N6" s="587">
        <f t="shared" si="11"/>
        <v>2</v>
      </c>
      <c r="O6" s="587">
        <f t="shared" si="12"/>
        <v>0</v>
      </c>
      <c r="P6" s="587">
        <f t="shared" si="13"/>
        <v>3</v>
      </c>
      <c r="Q6" s="587">
        <f t="shared" si="14"/>
        <v>0</v>
      </c>
      <c r="R6" s="587">
        <f t="shared" si="15"/>
        <v>0</v>
      </c>
      <c r="S6" s="587">
        <f t="shared" si="16"/>
        <v>0</v>
      </c>
      <c r="T6" s="97">
        <f t="shared" ref="T6:T8" si="19">SUM(E6:S6)</f>
        <v>17</v>
      </c>
      <c r="U6" s="560"/>
    </row>
    <row r="7" spans="1:21" ht="20.05" customHeight="1" x14ac:dyDescent="0.25">
      <c r="A7" s="365">
        <v>4</v>
      </c>
      <c r="B7" s="357">
        <v>2069</v>
      </c>
      <c r="C7" s="84" t="str">
        <f t="shared" si="18"/>
        <v>Borderview Christian Day School</v>
      </c>
      <c r="D7" s="141" t="str">
        <f t="shared" si="1"/>
        <v>Stuartburn</v>
      </c>
      <c r="E7" s="587">
        <f t="shared" si="2"/>
        <v>0</v>
      </c>
      <c r="F7" s="587">
        <f t="shared" si="3"/>
        <v>0</v>
      </c>
      <c r="G7" s="587">
        <f t="shared" si="4"/>
        <v>0</v>
      </c>
      <c r="H7" s="587">
        <f t="shared" si="5"/>
        <v>6</v>
      </c>
      <c r="I7" s="587">
        <f t="shared" si="6"/>
        <v>9</v>
      </c>
      <c r="J7" s="587">
        <f t="shared" si="7"/>
        <v>10</v>
      </c>
      <c r="K7" s="587">
        <f t="shared" si="8"/>
        <v>3</v>
      </c>
      <c r="L7" s="587">
        <f t="shared" si="9"/>
        <v>3</v>
      </c>
      <c r="M7" s="587">
        <f t="shared" si="10"/>
        <v>5</v>
      </c>
      <c r="N7" s="587">
        <f t="shared" si="11"/>
        <v>2</v>
      </c>
      <c r="O7" s="587">
        <f t="shared" si="12"/>
        <v>5</v>
      </c>
      <c r="P7" s="587">
        <f t="shared" si="13"/>
        <v>4</v>
      </c>
      <c r="Q7" s="587">
        <f t="shared" si="14"/>
        <v>4</v>
      </c>
      <c r="R7" s="587">
        <f t="shared" si="15"/>
        <v>0</v>
      </c>
      <c r="S7" s="587">
        <f t="shared" si="16"/>
        <v>0</v>
      </c>
      <c r="T7" s="97">
        <f t="shared" si="19"/>
        <v>51</v>
      </c>
      <c r="U7" s="560"/>
    </row>
    <row r="8" spans="1:21" ht="20.05" customHeight="1" x14ac:dyDescent="0.25">
      <c r="A8" s="365">
        <v>5</v>
      </c>
      <c r="B8" s="357">
        <v>2268</v>
      </c>
      <c r="C8" s="84" t="str">
        <f t="shared" si="18"/>
        <v>Casa Montessori And Orff School</v>
      </c>
      <c r="D8" s="141" t="str">
        <f t="shared" si="1"/>
        <v>Winnipeg</v>
      </c>
      <c r="E8" s="587">
        <f t="shared" si="2"/>
        <v>0</v>
      </c>
      <c r="F8" s="587">
        <f t="shared" si="3"/>
        <v>0</v>
      </c>
      <c r="G8" s="587">
        <f t="shared" si="4"/>
        <v>13</v>
      </c>
      <c r="H8" s="587">
        <f t="shared" si="5"/>
        <v>3</v>
      </c>
      <c r="I8" s="587">
        <f t="shared" si="6"/>
        <v>6</v>
      </c>
      <c r="J8" s="587">
        <f t="shared" si="7"/>
        <v>3</v>
      </c>
      <c r="K8" s="587">
        <f t="shared" si="8"/>
        <v>4</v>
      </c>
      <c r="L8" s="587">
        <f t="shared" si="9"/>
        <v>4</v>
      </c>
      <c r="M8" s="587">
        <f t="shared" si="10"/>
        <v>4</v>
      </c>
      <c r="N8" s="587">
        <f t="shared" si="11"/>
        <v>0</v>
      </c>
      <c r="O8" s="587">
        <f t="shared" si="12"/>
        <v>0</v>
      </c>
      <c r="P8" s="587">
        <f t="shared" si="13"/>
        <v>0</v>
      </c>
      <c r="Q8" s="587">
        <f t="shared" si="14"/>
        <v>0</v>
      </c>
      <c r="R8" s="587">
        <f t="shared" si="15"/>
        <v>0</v>
      </c>
      <c r="S8" s="587">
        <f t="shared" si="16"/>
        <v>0</v>
      </c>
      <c r="T8" s="97">
        <f t="shared" si="19"/>
        <v>37</v>
      </c>
      <c r="U8" s="560"/>
    </row>
    <row r="9" spans="1:21" ht="20.05" customHeight="1" x14ac:dyDescent="0.25">
      <c r="A9" s="365">
        <v>6</v>
      </c>
      <c r="B9" s="357">
        <v>2318</v>
      </c>
      <c r="C9" s="84" t="str">
        <f t="shared" ref="C9" si="20">VLOOKUP(B9,NONFUNDEDIS,2)</f>
        <v>CGF Mitchell Academy</v>
      </c>
      <c r="D9" s="141" t="str">
        <f t="shared" si="1"/>
        <v>Mitchell</v>
      </c>
      <c r="E9" s="587">
        <f t="shared" si="2"/>
        <v>0</v>
      </c>
      <c r="F9" s="587">
        <f t="shared" si="3"/>
        <v>0</v>
      </c>
      <c r="G9" s="587">
        <f t="shared" si="4"/>
        <v>21</v>
      </c>
      <c r="H9" s="587">
        <f t="shared" si="5"/>
        <v>19</v>
      </c>
      <c r="I9" s="587">
        <f t="shared" si="6"/>
        <v>24</v>
      </c>
      <c r="J9" s="587">
        <f t="shared" si="7"/>
        <v>21</v>
      </c>
      <c r="K9" s="587">
        <f t="shared" si="8"/>
        <v>17</v>
      </c>
      <c r="L9" s="587">
        <f t="shared" si="9"/>
        <v>16</v>
      </c>
      <c r="M9" s="587">
        <f t="shared" si="10"/>
        <v>14</v>
      </c>
      <c r="N9" s="587">
        <f t="shared" si="11"/>
        <v>20</v>
      </c>
      <c r="O9" s="587">
        <f t="shared" si="12"/>
        <v>10</v>
      </c>
      <c r="P9" s="587">
        <f t="shared" si="13"/>
        <v>11</v>
      </c>
      <c r="Q9" s="587">
        <f t="shared" si="14"/>
        <v>4</v>
      </c>
      <c r="R9" s="587">
        <f t="shared" si="15"/>
        <v>0</v>
      </c>
      <c r="S9" s="587">
        <f t="shared" si="16"/>
        <v>0</v>
      </c>
      <c r="T9" s="97">
        <f t="shared" ref="T9" si="21">SUM(E9:S9)</f>
        <v>177</v>
      </c>
      <c r="U9" s="560"/>
    </row>
    <row r="10" spans="1:21" ht="19.55" customHeight="1" x14ac:dyDescent="0.25">
      <c r="A10" s="365">
        <v>7</v>
      </c>
      <c r="B10" s="357">
        <v>2220</v>
      </c>
      <c r="C10" s="84" t="str">
        <f t="shared" si="0"/>
        <v>Christ Full Gospel Academy</v>
      </c>
      <c r="D10" s="141" t="str">
        <f t="shared" si="1"/>
        <v>Plum Coulee</v>
      </c>
      <c r="E10" s="587">
        <f t="shared" si="2"/>
        <v>0</v>
      </c>
      <c r="F10" s="587">
        <f t="shared" si="3"/>
        <v>0</v>
      </c>
      <c r="G10" s="587">
        <f t="shared" si="4"/>
        <v>5</v>
      </c>
      <c r="H10" s="587">
        <f t="shared" si="5"/>
        <v>2</v>
      </c>
      <c r="I10" s="587">
        <f t="shared" si="6"/>
        <v>1</v>
      </c>
      <c r="J10" s="587">
        <f t="shared" si="7"/>
        <v>9</v>
      </c>
      <c r="K10" s="587">
        <f t="shared" si="8"/>
        <v>3</v>
      </c>
      <c r="L10" s="587">
        <f t="shared" si="9"/>
        <v>3</v>
      </c>
      <c r="M10" s="587">
        <f t="shared" si="10"/>
        <v>3</v>
      </c>
      <c r="N10" s="587">
        <f t="shared" si="11"/>
        <v>2</v>
      </c>
      <c r="O10" s="587">
        <f t="shared" si="12"/>
        <v>3</v>
      </c>
      <c r="P10" s="587">
        <f t="shared" si="13"/>
        <v>5</v>
      </c>
      <c r="Q10" s="587">
        <f t="shared" si="14"/>
        <v>0</v>
      </c>
      <c r="R10" s="587">
        <f t="shared" si="15"/>
        <v>3</v>
      </c>
      <c r="S10" s="587">
        <f t="shared" si="16"/>
        <v>0</v>
      </c>
      <c r="T10" s="97">
        <f t="shared" ref="T10:T34" si="22">SUM(E10:S10)</f>
        <v>39</v>
      </c>
      <c r="U10" s="560"/>
    </row>
    <row r="11" spans="1:21" ht="20.05" customHeight="1" x14ac:dyDescent="0.25">
      <c r="A11" s="365">
        <v>8</v>
      </c>
      <c r="B11" s="357">
        <v>2237</v>
      </c>
      <c r="C11" s="84" t="str">
        <f t="shared" si="0"/>
        <v>Church of God Academy</v>
      </c>
      <c r="D11" s="141" t="str">
        <f t="shared" si="1"/>
        <v>Steinbach</v>
      </c>
      <c r="E11" s="587">
        <f t="shared" si="2"/>
        <v>0</v>
      </c>
      <c r="F11" s="587">
        <f t="shared" si="3"/>
        <v>0</v>
      </c>
      <c r="G11" s="587">
        <f t="shared" si="4"/>
        <v>2</v>
      </c>
      <c r="H11" s="587">
        <f t="shared" si="5"/>
        <v>3</v>
      </c>
      <c r="I11" s="587">
        <f t="shared" si="6"/>
        <v>1</v>
      </c>
      <c r="J11" s="587">
        <f t="shared" si="7"/>
        <v>6</v>
      </c>
      <c r="K11" s="587">
        <f t="shared" si="8"/>
        <v>2</v>
      </c>
      <c r="L11" s="587">
        <f t="shared" si="9"/>
        <v>5</v>
      </c>
      <c r="M11" s="587">
        <f t="shared" si="10"/>
        <v>0</v>
      </c>
      <c r="N11" s="587">
        <f t="shared" si="11"/>
        <v>3</v>
      </c>
      <c r="O11" s="587">
        <f t="shared" si="12"/>
        <v>5</v>
      </c>
      <c r="P11" s="587">
        <f t="shared" si="13"/>
        <v>6</v>
      </c>
      <c r="Q11" s="587">
        <f t="shared" si="14"/>
        <v>4</v>
      </c>
      <c r="R11" s="587">
        <f t="shared" si="15"/>
        <v>2</v>
      </c>
      <c r="S11" s="587">
        <f t="shared" si="16"/>
        <v>1</v>
      </c>
      <c r="T11" s="97">
        <f t="shared" si="22"/>
        <v>40</v>
      </c>
      <c r="U11" s="560"/>
    </row>
    <row r="12" spans="1:21" ht="20.05" customHeight="1" x14ac:dyDescent="0.25">
      <c r="A12" s="365">
        <v>9</v>
      </c>
      <c r="B12" s="357">
        <v>2323</v>
      </c>
      <c r="C12" s="84" t="str">
        <f t="shared" ref="C12" si="23">VLOOKUP(B12,NONFUNDEDIS,2)</f>
        <v>City Light Christian School</v>
      </c>
      <c r="D12" s="141" t="str">
        <f t="shared" si="1"/>
        <v>Brandon</v>
      </c>
      <c r="E12" s="587">
        <f t="shared" si="2"/>
        <v>0</v>
      </c>
      <c r="F12" s="587">
        <f t="shared" si="3"/>
        <v>0</v>
      </c>
      <c r="G12" s="587">
        <f t="shared" si="4"/>
        <v>0</v>
      </c>
      <c r="H12" s="587">
        <f t="shared" si="5"/>
        <v>0</v>
      </c>
      <c r="I12" s="587">
        <f t="shared" si="6"/>
        <v>3</v>
      </c>
      <c r="J12" s="587">
        <f t="shared" si="7"/>
        <v>1</v>
      </c>
      <c r="K12" s="587">
        <f t="shared" si="8"/>
        <v>3</v>
      </c>
      <c r="L12" s="587">
        <f t="shared" si="9"/>
        <v>0</v>
      </c>
      <c r="M12" s="587">
        <f t="shared" si="10"/>
        <v>1</v>
      </c>
      <c r="N12" s="587">
        <f t="shared" si="11"/>
        <v>1</v>
      </c>
      <c r="O12" s="587">
        <f t="shared" si="12"/>
        <v>2</v>
      </c>
      <c r="P12" s="587">
        <f t="shared" si="13"/>
        <v>4</v>
      </c>
      <c r="Q12" s="587">
        <f t="shared" si="14"/>
        <v>1</v>
      </c>
      <c r="R12" s="587">
        <f t="shared" si="15"/>
        <v>0</v>
      </c>
      <c r="S12" s="587">
        <f t="shared" si="16"/>
        <v>0</v>
      </c>
      <c r="T12" s="97">
        <f t="shared" si="22"/>
        <v>16</v>
      </c>
      <c r="U12" s="560"/>
    </row>
    <row r="13" spans="1:21" ht="20.05" customHeight="1" x14ac:dyDescent="0.25">
      <c r="A13" s="365">
        <v>10</v>
      </c>
      <c r="B13" s="357">
        <v>1369</v>
      </c>
      <c r="C13" s="84" t="str">
        <f t="shared" ref="C13" si="24">VLOOKUP(B13,NONFUNDEDIS,2)</f>
        <v>Clearview Colony School</v>
      </c>
      <c r="D13" s="141" t="str">
        <f t="shared" si="1"/>
        <v>Elm Creek ¹</v>
      </c>
      <c r="E13" s="587">
        <f t="shared" si="2"/>
        <v>0</v>
      </c>
      <c r="F13" s="587">
        <f t="shared" si="3"/>
        <v>0</v>
      </c>
      <c r="G13" s="587">
        <f t="shared" si="4"/>
        <v>0</v>
      </c>
      <c r="H13" s="587">
        <f t="shared" si="5"/>
        <v>1</v>
      </c>
      <c r="I13" s="587">
        <f t="shared" si="6"/>
        <v>0</v>
      </c>
      <c r="J13" s="587">
        <f t="shared" si="7"/>
        <v>0</v>
      </c>
      <c r="K13" s="587">
        <f t="shared" si="8"/>
        <v>0</v>
      </c>
      <c r="L13" s="587">
        <f t="shared" si="9"/>
        <v>0</v>
      </c>
      <c r="M13" s="587">
        <f t="shared" si="10"/>
        <v>1</v>
      </c>
      <c r="N13" s="587">
        <f t="shared" si="11"/>
        <v>0</v>
      </c>
      <c r="O13" s="587">
        <f t="shared" si="12"/>
        <v>0</v>
      </c>
      <c r="P13" s="587">
        <f t="shared" si="13"/>
        <v>4</v>
      </c>
      <c r="Q13" s="587">
        <f t="shared" si="14"/>
        <v>1</v>
      </c>
      <c r="R13" s="587">
        <f t="shared" si="15"/>
        <v>1</v>
      </c>
      <c r="S13" s="587">
        <f t="shared" si="16"/>
        <v>0</v>
      </c>
      <c r="T13" s="97">
        <f t="shared" ref="T13" si="25">SUM(E13:S13)</f>
        <v>8</v>
      </c>
      <c r="U13" s="560"/>
    </row>
    <row r="14" spans="1:21" ht="20.05" customHeight="1" x14ac:dyDescent="0.25">
      <c r="A14" s="365">
        <v>11</v>
      </c>
      <c r="B14" s="357">
        <v>1967</v>
      </c>
      <c r="C14" s="312" t="str">
        <f t="shared" ref="C14" si="26">VLOOKUP(B14,NONFUNDEDIS,2)</f>
        <v>Concord Christian Academy</v>
      </c>
      <c r="D14" s="141" t="str">
        <f t="shared" si="1"/>
        <v>Stony Mountain ¹</v>
      </c>
      <c r="E14" s="587">
        <f t="shared" si="2"/>
        <v>0</v>
      </c>
      <c r="F14" s="587">
        <f t="shared" si="3"/>
        <v>0</v>
      </c>
      <c r="G14" s="587">
        <f t="shared" si="4"/>
        <v>2</v>
      </c>
      <c r="H14" s="587">
        <f t="shared" si="5"/>
        <v>3</v>
      </c>
      <c r="I14" s="587">
        <f t="shared" si="6"/>
        <v>3</v>
      </c>
      <c r="J14" s="587">
        <f t="shared" si="7"/>
        <v>3</v>
      </c>
      <c r="K14" s="587">
        <f t="shared" si="8"/>
        <v>2</v>
      </c>
      <c r="L14" s="587">
        <f t="shared" si="9"/>
        <v>4</v>
      </c>
      <c r="M14" s="587">
        <f t="shared" si="10"/>
        <v>1</v>
      </c>
      <c r="N14" s="587">
        <f t="shared" si="11"/>
        <v>3</v>
      </c>
      <c r="O14" s="587">
        <f t="shared" si="12"/>
        <v>4</v>
      </c>
      <c r="P14" s="587">
        <f t="shared" si="13"/>
        <v>4</v>
      </c>
      <c r="Q14" s="587">
        <f t="shared" si="14"/>
        <v>2</v>
      </c>
      <c r="R14" s="587">
        <f t="shared" si="15"/>
        <v>2</v>
      </c>
      <c r="S14" s="587">
        <f t="shared" si="16"/>
        <v>3</v>
      </c>
      <c r="T14" s="97">
        <f t="shared" ref="T14" si="27">SUM(E14:S14)</f>
        <v>36</v>
      </c>
      <c r="U14" s="560"/>
    </row>
    <row r="15" spans="1:21" ht="20.05" customHeight="1" x14ac:dyDescent="0.25">
      <c r="A15" s="365">
        <v>12</v>
      </c>
      <c r="B15" s="358">
        <v>1526</v>
      </c>
      <c r="C15" s="312" t="str">
        <f t="shared" si="0"/>
        <v>Country View School</v>
      </c>
      <c r="D15" s="141" t="str">
        <f t="shared" si="1"/>
        <v>Mitchell</v>
      </c>
      <c r="E15" s="587">
        <f t="shared" si="2"/>
        <v>0</v>
      </c>
      <c r="F15" s="587">
        <f t="shared" si="3"/>
        <v>0</v>
      </c>
      <c r="G15" s="587">
        <f t="shared" si="4"/>
        <v>0</v>
      </c>
      <c r="H15" s="587">
        <f t="shared" si="5"/>
        <v>5</v>
      </c>
      <c r="I15" s="587">
        <f t="shared" si="6"/>
        <v>2</v>
      </c>
      <c r="J15" s="587">
        <f t="shared" si="7"/>
        <v>4</v>
      </c>
      <c r="K15" s="587">
        <f t="shared" si="8"/>
        <v>5</v>
      </c>
      <c r="L15" s="587">
        <f t="shared" si="9"/>
        <v>2</v>
      </c>
      <c r="M15" s="587">
        <f t="shared" si="10"/>
        <v>5</v>
      </c>
      <c r="N15" s="587">
        <f t="shared" si="11"/>
        <v>4</v>
      </c>
      <c r="O15" s="587">
        <f t="shared" si="12"/>
        <v>3</v>
      </c>
      <c r="P15" s="587">
        <f t="shared" si="13"/>
        <v>5</v>
      </c>
      <c r="Q15" s="587">
        <f t="shared" si="14"/>
        <v>0</v>
      </c>
      <c r="R15" s="587">
        <f t="shared" si="15"/>
        <v>0</v>
      </c>
      <c r="S15" s="587">
        <f t="shared" si="16"/>
        <v>0</v>
      </c>
      <c r="T15" s="97">
        <f t="shared" si="22"/>
        <v>35</v>
      </c>
      <c r="U15" s="560"/>
    </row>
    <row r="16" spans="1:21" ht="20.05" customHeight="1" x14ac:dyDescent="0.25">
      <c r="A16" s="365">
        <v>13</v>
      </c>
      <c r="B16" s="358">
        <v>2287</v>
      </c>
      <c r="C16" s="312" t="str">
        <f t="shared" ref="C16:C17" si="28">VLOOKUP(B16,NONFUNDEDIS,2)</f>
        <v>Crystal Creek School</v>
      </c>
      <c r="D16" s="141" t="str">
        <f t="shared" si="1"/>
        <v>Crystal City</v>
      </c>
      <c r="E16" s="587">
        <f t="shared" si="2"/>
        <v>0</v>
      </c>
      <c r="F16" s="587">
        <f t="shared" si="3"/>
        <v>0</v>
      </c>
      <c r="G16" s="587">
        <f t="shared" si="4"/>
        <v>0</v>
      </c>
      <c r="H16" s="587">
        <f t="shared" si="5"/>
        <v>1</v>
      </c>
      <c r="I16" s="587">
        <f t="shared" si="6"/>
        <v>1</v>
      </c>
      <c r="J16" s="587">
        <f t="shared" si="7"/>
        <v>1</v>
      </c>
      <c r="K16" s="587">
        <f t="shared" si="8"/>
        <v>2</v>
      </c>
      <c r="L16" s="587">
        <f t="shared" si="9"/>
        <v>3</v>
      </c>
      <c r="M16" s="587">
        <f t="shared" si="10"/>
        <v>1</v>
      </c>
      <c r="N16" s="587">
        <f t="shared" si="11"/>
        <v>2</v>
      </c>
      <c r="O16" s="587">
        <f t="shared" si="12"/>
        <v>1</v>
      </c>
      <c r="P16" s="587">
        <f t="shared" si="13"/>
        <v>0</v>
      </c>
      <c r="Q16" s="587">
        <f t="shared" si="14"/>
        <v>0</v>
      </c>
      <c r="R16" s="587">
        <f t="shared" si="15"/>
        <v>0</v>
      </c>
      <c r="S16" s="587">
        <f t="shared" si="16"/>
        <v>0</v>
      </c>
      <c r="T16" s="97">
        <f t="shared" si="22"/>
        <v>12</v>
      </c>
      <c r="U16" s="560"/>
    </row>
    <row r="17" spans="1:20" ht="20.05" customHeight="1" x14ac:dyDescent="0.25">
      <c r="A17" s="365">
        <v>14</v>
      </c>
      <c r="B17" s="357">
        <v>2150</v>
      </c>
      <c r="C17" s="312" t="str">
        <f t="shared" si="28"/>
        <v>Edrans Christian School</v>
      </c>
      <c r="D17" s="141" t="str">
        <f t="shared" si="1"/>
        <v>Austin</v>
      </c>
      <c r="E17" s="587">
        <f t="shared" si="2"/>
        <v>0</v>
      </c>
      <c r="F17" s="587">
        <f t="shared" si="3"/>
        <v>0</v>
      </c>
      <c r="G17" s="587">
        <f t="shared" si="4"/>
        <v>0</v>
      </c>
      <c r="H17" s="587">
        <f t="shared" si="5"/>
        <v>1</v>
      </c>
      <c r="I17" s="587">
        <f t="shared" si="6"/>
        <v>2</v>
      </c>
      <c r="J17" s="587">
        <f t="shared" si="7"/>
        <v>1</v>
      </c>
      <c r="K17" s="587">
        <f t="shared" si="8"/>
        <v>1</v>
      </c>
      <c r="L17" s="587">
        <f t="shared" si="9"/>
        <v>3</v>
      </c>
      <c r="M17" s="587">
        <f t="shared" si="10"/>
        <v>3</v>
      </c>
      <c r="N17" s="587">
        <f t="shared" si="11"/>
        <v>0</v>
      </c>
      <c r="O17" s="587">
        <f t="shared" si="12"/>
        <v>2</v>
      </c>
      <c r="P17" s="587">
        <f t="shared" si="13"/>
        <v>2</v>
      </c>
      <c r="Q17" s="587">
        <f t="shared" si="14"/>
        <v>2</v>
      </c>
      <c r="R17" s="587">
        <f t="shared" si="15"/>
        <v>0</v>
      </c>
      <c r="S17" s="587">
        <f t="shared" si="16"/>
        <v>1</v>
      </c>
      <c r="T17" s="97">
        <f t="shared" si="22"/>
        <v>18</v>
      </c>
    </row>
    <row r="18" spans="1:20" ht="20.05" customHeight="1" x14ac:dyDescent="0.25">
      <c r="A18" s="365">
        <v>15</v>
      </c>
      <c r="B18" s="357">
        <v>2344</v>
      </c>
      <c r="C18" s="312" t="str">
        <f t="shared" ref="C18" si="29">VLOOKUP(B18,NONFUNDEDIS,2)</f>
        <v>Education For Life (EFL) Academy</v>
      </c>
      <c r="D18" s="141" t="str">
        <f t="shared" si="1"/>
        <v>Lorette</v>
      </c>
      <c r="E18" s="587">
        <f t="shared" si="2"/>
        <v>0</v>
      </c>
      <c r="F18" s="587">
        <f t="shared" si="3"/>
        <v>0</v>
      </c>
      <c r="G18" s="587">
        <f t="shared" si="4"/>
        <v>16</v>
      </c>
      <c r="H18" s="587">
        <f t="shared" si="5"/>
        <v>7</v>
      </c>
      <c r="I18" s="587">
        <f t="shared" si="6"/>
        <v>13</v>
      </c>
      <c r="J18" s="587">
        <f t="shared" si="7"/>
        <v>11</v>
      </c>
      <c r="K18" s="587">
        <f t="shared" si="8"/>
        <v>10</v>
      </c>
      <c r="L18" s="587">
        <f t="shared" si="9"/>
        <v>6</v>
      </c>
      <c r="M18" s="587">
        <f t="shared" si="10"/>
        <v>10</v>
      </c>
      <c r="N18" s="587">
        <f t="shared" si="11"/>
        <v>9</v>
      </c>
      <c r="O18" s="587">
        <f t="shared" si="12"/>
        <v>0</v>
      </c>
      <c r="P18" s="587">
        <f t="shared" si="13"/>
        <v>0</v>
      </c>
      <c r="Q18" s="587">
        <f t="shared" si="14"/>
        <v>0</v>
      </c>
      <c r="R18" s="587">
        <f t="shared" si="15"/>
        <v>0</v>
      </c>
      <c r="S18" s="587">
        <f t="shared" si="16"/>
        <v>0</v>
      </c>
      <c r="T18" s="97">
        <f t="shared" ref="T18" si="30">SUM(E18:S18)</f>
        <v>82</v>
      </c>
    </row>
    <row r="19" spans="1:20" ht="20.05" customHeight="1" x14ac:dyDescent="0.25">
      <c r="A19" s="365">
        <v>16</v>
      </c>
      <c r="B19" s="357">
        <v>1679</v>
      </c>
      <c r="C19" s="312" t="str">
        <f t="shared" ref="C19" si="31">VLOOKUP(B19,NONFUNDEDIS,2)</f>
        <v>Glendale School</v>
      </c>
      <c r="D19" s="141" t="str">
        <f t="shared" si="1"/>
        <v>Justice ¹</v>
      </c>
      <c r="E19" s="587">
        <f t="shared" si="2"/>
        <v>0</v>
      </c>
      <c r="F19" s="587">
        <f t="shared" si="3"/>
        <v>0</v>
      </c>
      <c r="G19" s="587">
        <f t="shared" si="4"/>
        <v>2</v>
      </c>
      <c r="H19" s="587">
        <f t="shared" si="5"/>
        <v>2</v>
      </c>
      <c r="I19" s="587">
        <f t="shared" si="6"/>
        <v>0</v>
      </c>
      <c r="J19" s="587">
        <f t="shared" si="7"/>
        <v>3</v>
      </c>
      <c r="K19" s="587">
        <f t="shared" si="8"/>
        <v>1</v>
      </c>
      <c r="L19" s="587">
        <f t="shared" si="9"/>
        <v>3</v>
      </c>
      <c r="M19" s="587">
        <f t="shared" si="10"/>
        <v>0</v>
      </c>
      <c r="N19" s="587">
        <f t="shared" si="11"/>
        <v>2</v>
      </c>
      <c r="O19" s="587">
        <f t="shared" si="12"/>
        <v>2</v>
      </c>
      <c r="P19" s="587">
        <f t="shared" si="13"/>
        <v>2</v>
      </c>
      <c r="Q19" s="587">
        <f t="shared" si="14"/>
        <v>2</v>
      </c>
      <c r="R19" s="587">
        <f t="shared" si="15"/>
        <v>0</v>
      </c>
      <c r="S19" s="587">
        <f t="shared" si="16"/>
        <v>1</v>
      </c>
      <c r="T19" s="97">
        <f t="shared" ref="T19" si="32">SUM(E19:S19)</f>
        <v>20</v>
      </c>
    </row>
    <row r="20" spans="1:20" ht="20.05" customHeight="1" x14ac:dyDescent="0.25">
      <c r="A20" s="365">
        <v>17</v>
      </c>
      <c r="B20" s="357">
        <v>2347</v>
      </c>
      <c r="C20" s="312" t="str">
        <f t="shared" ref="C20" si="33">VLOOKUP(B20,NONFUNDEDIS,2)</f>
        <v>GMBC School</v>
      </c>
      <c r="D20" s="141" t="str">
        <f t="shared" si="1"/>
        <v>Schanzenfeld</v>
      </c>
      <c r="E20" s="587">
        <f t="shared" si="2"/>
        <v>0</v>
      </c>
      <c r="F20" s="587">
        <f t="shared" si="3"/>
        <v>0</v>
      </c>
      <c r="G20" s="587">
        <f t="shared" si="4"/>
        <v>7</v>
      </c>
      <c r="H20" s="587">
        <f t="shared" si="5"/>
        <v>10</v>
      </c>
      <c r="I20" s="587">
        <f t="shared" si="6"/>
        <v>13</v>
      </c>
      <c r="J20" s="587">
        <f t="shared" si="7"/>
        <v>11</v>
      </c>
      <c r="K20" s="587">
        <f t="shared" si="8"/>
        <v>9</v>
      </c>
      <c r="L20" s="587">
        <f t="shared" si="9"/>
        <v>9</v>
      </c>
      <c r="M20" s="587">
        <f t="shared" si="10"/>
        <v>4</v>
      </c>
      <c r="N20" s="587">
        <f t="shared" si="11"/>
        <v>0</v>
      </c>
      <c r="O20" s="587">
        <f t="shared" si="12"/>
        <v>0</v>
      </c>
      <c r="P20" s="587">
        <f t="shared" si="13"/>
        <v>0</v>
      </c>
      <c r="Q20" s="587">
        <f t="shared" si="14"/>
        <v>0</v>
      </c>
      <c r="R20" s="587">
        <f t="shared" si="15"/>
        <v>0</v>
      </c>
      <c r="S20" s="587">
        <f t="shared" si="16"/>
        <v>0</v>
      </c>
      <c r="T20" s="97">
        <f t="shared" ref="T20" si="34">SUM(E20:S20)</f>
        <v>63</v>
      </c>
    </row>
    <row r="21" spans="1:20" ht="19.55" customHeight="1" x14ac:dyDescent="0.25">
      <c r="A21" s="365">
        <v>18</v>
      </c>
      <c r="B21" s="357">
        <v>2108</v>
      </c>
      <c r="C21" s="312" t="str">
        <f t="shared" ref="C21:C31" si="35">VLOOKUP(B21,NONFUNDEDIS,2)</f>
        <v>Grace Valley Mennonite Academy</v>
      </c>
      <c r="D21" s="141" t="str">
        <f t="shared" si="1"/>
        <v>Winkler</v>
      </c>
      <c r="E21" s="587">
        <f t="shared" si="2"/>
        <v>0</v>
      </c>
      <c r="F21" s="587">
        <f t="shared" si="3"/>
        <v>0</v>
      </c>
      <c r="G21" s="587">
        <f t="shared" si="4"/>
        <v>4</v>
      </c>
      <c r="H21" s="587">
        <f t="shared" si="5"/>
        <v>3</v>
      </c>
      <c r="I21" s="587">
        <f t="shared" si="6"/>
        <v>2</v>
      </c>
      <c r="J21" s="587">
        <f t="shared" si="7"/>
        <v>4</v>
      </c>
      <c r="K21" s="587">
        <f t="shared" si="8"/>
        <v>3</v>
      </c>
      <c r="L21" s="587">
        <f t="shared" si="9"/>
        <v>5</v>
      </c>
      <c r="M21" s="587">
        <f t="shared" si="10"/>
        <v>2</v>
      </c>
      <c r="N21" s="587">
        <f t="shared" si="11"/>
        <v>5</v>
      </c>
      <c r="O21" s="587">
        <f t="shared" si="12"/>
        <v>3</v>
      </c>
      <c r="P21" s="587">
        <f t="shared" si="13"/>
        <v>4</v>
      </c>
      <c r="Q21" s="587">
        <f t="shared" si="14"/>
        <v>0</v>
      </c>
      <c r="R21" s="587">
        <f t="shared" si="15"/>
        <v>3</v>
      </c>
      <c r="S21" s="587">
        <f t="shared" si="16"/>
        <v>1</v>
      </c>
      <c r="T21" s="97">
        <f t="shared" si="22"/>
        <v>39</v>
      </c>
    </row>
    <row r="22" spans="1:20" ht="20.05" customHeight="1" x14ac:dyDescent="0.25">
      <c r="A22" s="365">
        <v>19</v>
      </c>
      <c r="B22" s="357">
        <v>1176</v>
      </c>
      <c r="C22" s="312" t="str">
        <f t="shared" si="35"/>
        <v>Greenland School</v>
      </c>
      <c r="D22" s="141" t="str">
        <f t="shared" si="1"/>
        <v>Ste. Anne</v>
      </c>
      <c r="E22" s="587">
        <f t="shared" si="2"/>
        <v>0</v>
      </c>
      <c r="F22" s="587">
        <f t="shared" si="3"/>
        <v>0</v>
      </c>
      <c r="G22" s="587">
        <f t="shared" si="4"/>
        <v>2</v>
      </c>
      <c r="H22" s="587">
        <f t="shared" si="5"/>
        <v>6</v>
      </c>
      <c r="I22" s="587">
        <f t="shared" si="6"/>
        <v>3</v>
      </c>
      <c r="J22" s="587">
        <f t="shared" si="7"/>
        <v>8</v>
      </c>
      <c r="K22" s="587">
        <f t="shared" si="8"/>
        <v>4</v>
      </c>
      <c r="L22" s="587">
        <f t="shared" si="9"/>
        <v>1</v>
      </c>
      <c r="M22" s="587">
        <f t="shared" si="10"/>
        <v>7</v>
      </c>
      <c r="N22" s="587">
        <f t="shared" si="11"/>
        <v>3</v>
      </c>
      <c r="O22" s="587">
        <f t="shared" si="12"/>
        <v>9</v>
      </c>
      <c r="P22" s="587">
        <f t="shared" si="13"/>
        <v>9</v>
      </c>
      <c r="Q22" s="587">
        <f t="shared" si="14"/>
        <v>0</v>
      </c>
      <c r="R22" s="587">
        <f t="shared" si="15"/>
        <v>0</v>
      </c>
      <c r="S22" s="587">
        <f t="shared" si="16"/>
        <v>0</v>
      </c>
      <c r="T22" s="97">
        <f t="shared" si="22"/>
        <v>52</v>
      </c>
    </row>
    <row r="23" spans="1:20" ht="20.05" customHeight="1" x14ac:dyDescent="0.25">
      <c r="A23" s="365">
        <v>20</v>
      </c>
      <c r="B23" s="357">
        <v>1963</v>
      </c>
      <c r="C23" s="312" t="str">
        <f t="shared" si="35"/>
        <v>Horndean Christian Day School</v>
      </c>
      <c r="D23" s="141" t="str">
        <f t="shared" si="1"/>
        <v>Horndean</v>
      </c>
      <c r="E23" s="587">
        <f t="shared" si="2"/>
        <v>0</v>
      </c>
      <c r="F23" s="587">
        <f t="shared" si="3"/>
        <v>0</v>
      </c>
      <c r="G23" s="587">
        <f t="shared" si="4"/>
        <v>0</v>
      </c>
      <c r="H23" s="587">
        <f t="shared" si="5"/>
        <v>0</v>
      </c>
      <c r="I23" s="587">
        <f t="shared" si="6"/>
        <v>6</v>
      </c>
      <c r="J23" s="587">
        <f t="shared" si="7"/>
        <v>6</v>
      </c>
      <c r="K23" s="587">
        <f t="shared" si="8"/>
        <v>3</v>
      </c>
      <c r="L23" s="587">
        <f t="shared" si="9"/>
        <v>2</v>
      </c>
      <c r="M23" s="587">
        <f t="shared" si="10"/>
        <v>6</v>
      </c>
      <c r="N23" s="587">
        <f t="shared" si="11"/>
        <v>7</v>
      </c>
      <c r="O23" s="587">
        <f t="shared" si="12"/>
        <v>6</v>
      </c>
      <c r="P23" s="587">
        <f t="shared" si="13"/>
        <v>7</v>
      </c>
      <c r="Q23" s="587">
        <f t="shared" si="14"/>
        <v>2</v>
      </c>
      <c r="R23" s="587">
        <f t="shared" si="15"/>
        <v>0</v>
      </c>
      <c r="S23" s="587">
        <f t="shared" si="16"/>
        <v>0</v>
      </c>
      <c r="T23" s="97">
        <f t="shared" si="22"/>
        <v>45</v>
      </c>
    </row>
    <row r="24" spans="1:20" ht="20.05" customHeight="1" x14ac:dyDescent="0.25">
      <c r="A24" s="365">
        <v>21</v>
      </c>
      <c r="B24" s="357">
        <v>2263</v>
      </c>
      <c r="C24" s="312" t="str">
        <f t="shared" si="35"/>
        <v>Hosanna Christian School</v>
      </c>
      <c r="D24" s="141" t="str">
        <f t="shared" si="1"/>
        <v>Winnipeg</v>
      </c>
      <c r="E24" s="587">
        <f t="shared" si="2"/>
        <v>0</v>
      </c>
      <c r="F24" s="587">
        <f t="shared" si="3"/>
        <v>0</v>
      </c>
      <c r="G24" s="587">
        <f t="shared" si="4"/>
        <v>0</v>
      </c>
      <c r="H24" s="587">
        <f t="shared" si="5"/>
        <v>7</v>
      </c>
      <c r="I24" s="587">
        <f t="shared" si="6"/>
        <v>5</v>
      </c>
      <c r="J24" s="587">
        <f t="shared" si="7"/>
        <v>6</v>
      </c>
      <c r="K24" s="587">
        <f t="shared" si="8"/>
        <v>8</v>
      </c>
      <c r="L24" s="587">
        <f t="shared" si="9"/>
        <v>10</v>
      </c>
      <c r="M24" s="587">
        <f t="shared" si="10"/>
        <v>11</v>
      </c>
      <c r="N24" s="587">
        <f t="shared" si="11"/>
        <v>9</v>
      </c>
      <c r="O24" s="587">
        <f t="shared" si="12"/>
        <v>7</v>
      </c>
      <c r="P24" s="587">
        <f t="shared" si="13"/>
        <v>0</v>
      </c>
      <c r="Q24" s="587">
        <f t="shared" si="14"/>
        <v>0</v>
      </c>
      <c r="R24" s="587">
        <f t="shared" si="15"/>
        <v>0</v>
      </c>
      <c r="S24" s="587">
        <f t="shared" si="16"/>
        <v>0</v>
      </c>
      <c r="T24" s="97">
        <f t="shared" si="22"/>
        <v>63</v>
      </c>
    </row>
    <row r="25" spans="1:20" ht="20.05" customHeight="1" x14ac:dyDescent="0.25">
      <c r="A25" s="365">
        <v>22</v>
      </c>
      <c r="B25" s="357">
        <v>1527</v>
      </c>
      <c r="C25" s="312" t="str">
        <f t="shared" ref="C25" si="36">VLOOKUP(B25,NONFUNDEDIS,2)</f>
        <v>Huron Colony School</v>
      </c>
      <c r="D25" s="141" t="str">
        <f t="shared" si="1"/>
        <v>Elie ¹</v>
      </c>
      <c r="E25" s="587">
        <f t="shared" si="2"/>
        <v>0</v>
      </c>
      <c r="F25" s="587">
        <f t="shared" si="3"/>
        <v>0</v>
      </c>
      <c r="G25" s="587">
        <f t="shared" si="4"/>
        <v>1</v>
      </c>
      <c r="H25" s="587">
        <f t="shared" si="5"/>
        <v>0</v>
      </c>
      <c r="I25" s="587">
        <f t="shared" si="6"/>
        <v>1</v>
      </c>
      <c r="J25" s="587">
        <f t="shared" si="7"/>
        <v>2</v>
      </c>
      <c r="K25" s="587">
        <f t="shared" si="8"/>
        <v>0</v>
      </c>
      <c r="L25" s="587">
        <f t="shared" si="9"/>
        <v>0</v>
      </c>
      <c r="M25" s="587">
        <f t="shared" si="10"/>
        <v>3</v>
      </c>
      <c r="N25" s="587">
        <f t="shared" si="11"/>
        <v>0</v>
      </c>
      <c r="O25" s="587">
        <f t="shared" si="12"/>
        <v>0</v>
      </c>
      <c r="P25" s="587">
        <f t="shared" si="13"/>
        <v>2</v>
      </c>
      <c r="Q25" s="587">
        <f t="shared" si="14"/>
        <v>2</v>
      </c>
      <c r="R25" s="587">
        <f t="shared" si="15"/>
        <v>0</v>
      </c>
      <c r="S25" s="587">
        <f t="shared" si="16"/>
        <v>0</v>
      </c>
      <c r="T25" s="97">
        <f t="shared" ref="T25" si="37">SUM(E25:S25)</f>
        <v>11</v>
      </c>
    </row>
    <row r="26" spans="1:20" ht="20.05" customHeight="1" x14ac:dyDescent="0.25">
      <c r="A26" s="365">
        <v>23</v>
      </c>
      <c r="B26" s="357">
        <v>1236</v>
      </c>
      <c r="C26" s="312" t="str">
        <f t="shared" si="35"/>
        <v>Interlake Mennonite Fellowship School</v>
      </c>
      <c r="D26" s="141" t="str">
        <f t="shared" si="1"/>
        <v>Arborg</v>
      </c>
      <c r="E26" s="587">
        <f t="shared" si="2"/>
        <v>0</v>
      </c>
      <c r="F26" s="587">
        <f t="shared" si="3"/>
        <v>0</v>
      </c>
      <c r="G26" s="587">
        <f t="shared" si="4"/>
        <v>0</v>
      </c>
      <c r="H26" s="587">
        <f t="shared" si="5"/>
        <v>8</v>
      </c>
      <c r="I26" s="587">
        <f t="shared" si="6"/>
        <v>22</v>
      </c>
      <c r="J26" s="587">
        <f t="shared" si="7"/>
        <v>15</v>
      </c>
      <c r="K26" s="587">
        <f t="shared" si="8"/>
        <v>11</v>
      </c>
      <c r="L26" s="587">
        <f t="shared" si="9"/>
        <v>14</v>
      </c>
      <c r="M26" s="587">
        <f t="shared" si="10"/>
        <v>16</v>
      </c>
      <c r="N26" s="587">
        <f t="shared" si="11"/>
        <v>16</v>
      </c>
      <c r="O26" s="587">
        <f t="shared" si="12"/>
        <v>14</v>
      </c>
      <c r="P26" s="587">
        <f t="shared" si="13"/>
        <v>17</v>
      </c>
      <c r="Q26" s="587">
        <f t="shared" si="14"/>
        <v>6</v>
      </c>
      <c r="R26" s="587">
        <f t="shared" si="15"/>
        <v>6</v>
      </c>
      <c r="S26" s="587">
        <f t="shared" si="16"/>
        <v>4</v>
      </c>
      <c r="T26" s="97">
        <f t="shared" si="22"/>
        <v>149</v>
      </c>
    </row>
    <row r="27" spans="1:20" ht="20.05" customHeight="1" x14ac:dyDescent="0.25">
      <c r="A27" s="365">
        <v>24</v>
      </c>
      <c r="B27" s="357">
        <v>1509</v>
      </c>
      <c r="C27" s="312" t="str">
        <f t="shared" si="35"/>
        <v>Lake Centre Mennonite Fellowship Sch.</v>
      </c>
      <c r="D27" s="141" t="str">
        <f t="shared" si="1"/>
        <v>Arborg</v>
      </c>
      <c r="E27" s="587">
        <f t="shared" si="2"/>
        <v>0</v>
      </c>
      <c r="F27" s="587">
        <f t="shared" si="3"/>
        <v>0</v>
      </c>
      <c r="G27" s="587">
        <f t="shared" si="4"/>
        <v>0</v>
      </c>
      <c r="H27" s="587">
        <f t="shared" si="5"/>
        <v>8</v>
      </c>
      <c r="I27" s="587">
        <f t="shared" si="6"/>
        <v>7</v>
      </c>
      <c r="J27" s="587">
        <f t="shared" si="7"/>
        <v>3</v>
      </c>
      <c r="K27" s="587">
        <f t="shared" si="8"/>
        <v>2</v>
      </c>
      <c r="L27" s="587">
        <f t="shared" si="9"/>
        <v>6</v>
      </c>
      <c r="M27" s="587">
        <f t="shared" si="10"/>
        <v>5</v>
      </c>
      <c r="N27" s="587">
        <f t="shared" si="11"/>
        <v>4</v>
      </c>
      <c r="O27" s="587">
        <f t="shared" si="12"/>
        <v>6</v>
      </c>
      <c r="P27" s="587">
        <f t="shared" si="13"/>
        <v>0</v>
      </c>
      <c r="Q27" s="587">
        <f t="shared" si="14"/>
        <v>3</v>
      </c>
      <c r="R27" s="587">
        <f t="shared" si="15"/>
        <v>0</v>
      </c>
      <c r="S27" s="587">
        <f t="shared" si="16"/>
        <v>0</v>
      </c>
      <c r="T27" s="97">
        <f t="shared" si="22"/>
        <v>44</v>
      </c>
    </row>
    <row r="28" spans="1:20" ht="20.05" customHeight="1" x14ac:dyDescent="0.25">
      <c r="A28" s="365">
        <v>25</v>
      </c>
      <c r="B28" s="357">
        <v>2273</v>
      </c>
      <c r="C28" s="312" t="str">
        <f t="shared" si="35"/>
        <v>Lightfield Mennonite School</v>
      </c>
      <c r="D28" s="141" t="str">
        <f t="shared" si="1"/>
        <v>Altona</v>
      </c>
      <c r="E28" s="587">
        <f t="shared" si="2"/>
        <v>0</v>
      </c>
      <c r="F28" s="587">
        <f t="shared" si="3"/>
        <v>0</v>
      </c>
      <c r="G28" s="587">
        <f t="shared" si="4"/>
        <v>0</v>
      </c>
      <c r="H28" s="587">
        <f t="shared" si="5"/>
        <v>1</v>
      </c>
      <c r="I28" s="587">
        <f t="shared" si="6"/>
        <v>5</v>
      </c>
      <c r="J28" s="587">
        <f t="shared" si="7"/>
        <v>1</v>
      </c>
      <c r="K28" s="587">
        <f t="shared" si="8"/>
        <v>3</v>
      </c>
      <c r="L28" s="587">
        <f t="shared" si="9"/>
        <v>7</v>
      </c>
      <c r="M28" s="587">
        <f t="shared" si="10"/>
        <v>1</v>
      </c>
      <c r="N28" s="587">
        <f t="shared" si="11"/>
        <v>2</v>
      </c>
      <c r="O28" s="587">
        <f t="shared" si="12"/>
        <v>1</v>
      </c>
      <c r="P28" s="587">
        <f t="shared" si="13"/>
        <v>3</v>
      </c>
      <c r="Q28" s="587">
        <f t="shared" si="14"/>
        <v>1</v>
      </c>
      <c r="R28" s="587">
        <f t="shared" si="15"/>
        <v>0</v>
      </c>
      <c r="S28" s="587">
        <f t="shared" si="16"/>
        <v>0</v>
      </c>
      <c r="T28" s="97">
        <f t="shared" si="22"/>
        <v>25</v>
      </c>
    </row>
    <row r="29" spans="1:20" ht="20.05" customHeight="1" x14ac:dyDescent="0.25">
      <c r="A29" s="365">
        <v>26</v>
      </c>
      <c r="B29" s="357">
        <v>2145</v>
      </c>
      <c r="C29" s="312" t="str">
        <f>VLOOKUP(B29,NONFUNDEDIS,2)</f>
        <v>Lighthouse Christian School</v>
      </c>
      <c r="D29" s="141" t="str">
        <f t="shared" si="1"/>
        <v>Portage la Prairie</v>
      </c>
      <c r="E29" s="587">
        <f t="shared" si="2"/>
        <v>0</v>
      </c>
      <c r="F29" s="587">
        <f t="shared" si="3"/>
        <v>0</v>
      </c>
      <c r="G29" s="587">
        <f t="shared" si="4"/>
        <v>1</v>
      </c>
      <c r="H29" s="587">
        <f t="shared" si="5"/>
        <v>1</v>
      </c>
      <c r="I29" s="587">
        <f t="shared" si="6"/>
        <v>4</v>
      </c>
      <c r="J29" s="587">
        <f t="shared" si="7"/>
        <v>1</v>
      </c>
      <c r="K29" s="587">
        <f t="shared" si="8"/>
        <v>1</v>
      </c>
      <c r="L29" s="587">
        <f t="shared" si="9"/>
        <v>1</v>
      </c>
      <c r="M29" s="587">
        <f t="shared" si="10"/>
        <v>3</v>
      </c>
      <c r="N29" s="587">
        <f t="shared" si="11"/>
        <v>0</v>
      </c>
      <c r="O29" s="587">
        <f t="shared" si="12"/>
        <v>4</v>
      </c>
      <c r="P29" s="587">
        <f t="shared" si="13"/>
        <v>0</v>
      </c>
      <c r="Q29" s="587">
        <f t="shared" si="14"/>
        <v>0</v>
      </c>
      <c r="R29" s="587">
        <f t="shared" si="15"/>
        <v>0</v>
      </c>
      <c r="S29" s="587">
        <f t="shared" si="16"/>
        <v>2</v>
      </c>
      <c r="T29" s="97">
        <f t="shared" si="22"/>
        <v>18</v>
      </c>
    </row>
    <row r="30" spans="1:20" ht="20.05" customHeight="1" x14ac:dyDescent="0.25">
      <c r="A30" s="365">
        <v>27</v>
      </c>
      <c r="B30" s="357">
        <v>2296</v>
      </c>
      <c r="C30" s="312" t="str">
        <f>VLOOKUP(B30,NONFUNDEDIS,2)</f>
        <v>Little Creek School</v>
      </c>
      <c r="D30" s="141" t="str">
        <f t="shared" si="1"/>
        <v>Marquette ¹</v>
      </c>
      <c r="E30" s="587">
        <f t="shared" si="2"/>
        <v>0</v>
      </c>
      <c r="F30" s="587">
        <f t="shared" si="3"/>
        <v>0</v>
      </c>
      <c r="G30" s="587">
        <f t="shared" si="4"/>
        <v>3</v>
      </c>
      <c r="H30" s="587">
        <f t="shared" si="5"/>
        <v>1</v>
      </c>
      <c r="I30" s="587">
        <f t="shared" si="6"/>
        <v>1</v>
      </c>
      <c r="J30" s="587">
        <f t="shared" si="7"/>
        <v>2</v>
      </c>
      <c r="K30" s="587">
        <f t="shared" si="8"/>
        <v>0</v>
      </c>
      <c r="L30" s="587">
        <f t="shared" si="9"/>
        <v>3</v>
      </c>
      <c r="M30" s="587">
        <f t="shared" si="10"/>
        <v>1</v>
      </c>
      <c r="N30" s="587">
        <f t="shared" si="11"/>
        <v>3</v>
      </c>
      <c r="O30" s="587">
        <f t="shared" si="12"/>
        <v>0</v>
      </c>
      <c r="P30" s="587">
        <f t="shared" si="13"/>
        <v>1</v>
      </c>
      <c r="Q30" s="587">
        <f t="shared" si="14"/>
        <v>1</v>
      </c>
      <c r="R30" s="587">
        <f t="shared" si="15"/>
        <v>1</v>
      </c>
      <c r="S30" s="587">
        <f t="shared" si="16"/>
        <v>0</v>
      </c>
      <c r="T30" s="97">
        <f t="shared" si="22"/>
        <v>17</v>
      </c>
    </row>
    <row r="31" spans="1:20" ht="20.05" customHeight="1" x14ac:dyDescent="0.25">
      <c r="A31" s="365">
        <v>28</v>
      </c>
      <c r="B31" s="357">
        <v>1995</v>
      </c>
      <c r="C31" s="312" t="str">
        <f t="shared" si="35"/>
        <v>Living Hope School</v>
      </c>
      <c r="D31" s="141" t="str">
        <f t="shared" si="1"/>
        <v>Neepawa</v>
      </c>
      <c r="E31" s="587">
        <f t="shared" si="2"/>
        <v>0</v>
      </c>
      <c r="F31" s="587">
        <f t="shared" si="3"/>
        <v>0</v>
      </c>
      <c r="G31" s="587">
        <f t="shared" si="4"/>
        <v>2</v>
      </c>
      <c r="H31" s="587">
        <f t="shared" si="5"/>
        <v>1</v>
      </c>
      <c r="I31" s="587">
        <f t="shared" si="6"/>
        <v>3</v>
      </c>
      <c r="J31" s="587">
        <f t="shared" si="7"/>
        <v>3</v>
      </c>
      <c r="K31" s="587">
        <f t="shared" si="8"/>
        <v>2</v>
      </c>
      <c r="L31" s="587">
        <f t="shared" si="9"/>
        <v>3</v>
      </c>
      <c r="M31" s="587">
        <f t="shared" si="10"/>
        <v>0</v>
      </c>
      <c r="N31" s="587">
        <f t="shared" si="11"/>
        <v>2</v>
      </c>
      <c r="O31" s="587">
        <f t="shared" si="12"/>
        <v>1</v>
      </c>
      <c r="P31" s="587">
        <f t="shared" si="13"/>
        <v>2</v>
      </c>
      <c r="Q31" s="587">
        <f t="shared" si="14"/>
        <v>2</v>
      </c>
      <c r="R31" s="587">
        <f t="shared" si="15"/>
        <v>2</v>
      </c>
      <c r="S31" s="587">
        <f t="shared" si="16"/>
        <v>0</v>
      </c>
      <c r="T31" s="97">
        <f t="shared" si="22"/>
        <v>23</v>
      </c>
    </row>
    <row r="32" spans="1:20" ht="20.05" customHeight="1" x14ac:dyDescent="0.25">
      <c r="A32" s="365">
        <v>29</v>
      </c>
      <c r="B32" s="357">
        <v>2358</v>
      </c>
      <c r="C32" s="312" t="str">
        <f t="shared" ref="C32" si="38">VLOOKUP(B32,NONFUNDEDIS,2)</f>
        <v>Lockport Christian School</v>
      </c>
      <c r="D32" s="141" t="str">
        <f t="shared" si="1"/>
        <v>Winnipeg</v>
      </c>
      <c r="E32" s="587">
        <f t="shared" si="2"/>
        <v>0</v>
      </c>
      <c r="F32" s="587">
        <f t="shared" si="3"/>
        <v>0</v>
      </c>
      <c r="G32" s="587">
        <f t="shared" si="4"/>
        <v>0</v>
      </c>
      <c r="H32" s="587">
        <f t="shared" si="5"/>
        <v>0</v>
      </c>
      <c r="I32" s="587">
        <f t="shared" si="6"/>
        <v>0</v>
      </c>
      <c r="J32" s="587">
        <f t="shared" si="7"/>
        <v>0</v>
      </c>
      <c r="K32" s="587">
        <f t="shared" si="8"/>
        <v>0</v>
      </c>
      <c r="L32" s="587">
        <f t="shared" si="9"/>
        <v>1</v>
      </c>
      <c r="M32" s="587">
        <f t="shared" si="10"/>
        <v>1</v>
      </c>
      <c r="N32" s="587">
        <f t="shared" si="11"/>
        <v>4</v>
      </c>
      <c r="O32" s="587">
        <f t="shared" si="12"/>
        <v>2</v>
      </c>
      <c r="P32" s="587">
        <f t="shared" si="13"/>
        <v>2</v>
      </c>
      <c r="Q32" s="587">
        <f t="shared" si="14"/>
        <v>0</v>
      </c>
      <c r="R32" s="587">
        <f t="shared" si="15"/>
        <v>3</v>
      </c>
      <c r="S32" s="587">
        <f t="shared" si="16"/>
        <v>2</v>
      </c>
      <c r="T32" s="97">
        <f t="shared" ref="T32" si="39">SUM(E32:S32)</f>
        <v>15</v>
      </c>
    </row>
    <row r="33" spans="1:20" ht="20.05" customHeight="1" x14ac:dyDescent="0.25">
      <c r="A33" s="365">
        <v>30</v>
      </c>
      <c r="B33" s="357">
        <v>1642</v>
      </c>
      <c r="C33" s="312" t="str">
        <f t="shared" ref="C33" si="40">VLOOKUP(B33,NONFUNDEDIS,2)</f>
        <v>Maxwell Colony School</v>
      </c>
      <c r="D33" s="141" t="str">
        <f t="shared" si="1"/>
        <v>Cartier ¹</v>
      </c>
      <c r="E33" s="587">
        <f t="shared" si="2"/>
        <v>0</v>
      </c>
      <c r="F33" s="587">
        <f t="shared" si="3"/>
        <v>0</v>
      </c>
      <c r="G33" s="587">
        <f t="shared" si="4"/>
        <v>2</v>
      </c>
      <c r="H33" s="587">
        <f t="shared" si="5"/>
        <v>4</v>
      </c>
      <c r="I33" s="587">
        <f t="shared" si="6"/>
        <v>1</v>
      </c>
      <c r="J33" s="587">
        <f t="shared" si="7"/>
        <v>2</v>
      </c>
      <c r="K33" s="587">
        <f t="shared" si="8"/>
        <v>4</v>
      </c>
      <c r="L33" s="587">
        <f t="shared" si="9"/>
        <v>2</v>
      </c>
      <c r="M33" s="587">
        <f t="shared" si="10"/>
        <v>2</v>
      </c>
      <c r="N33" s="587">
        <f t="shared" si="11"/>
        <v>1</v>
      </c>
      <c r="O33" s="587">
        <f t="shared" si="12"/>
        <v>1</v>
      </c>
      <c r="P33" s="587">
        <f t="shared" si="13"/>
        <v>4</v>
      </c>
      <c r="Q33" s="587">
        <f t="shared" si="14"/>
        <v>3</v>
      </c>
      <c r="R33" s="587">
        <f t="shared" si="15"/>
        <v>3</v>
      </c>
      <c r="S33" s="587">
        <f t="shared" si="16"/>
        <v>1</v>
      </c>
      <c r="T33" s="97">
        <f t="shared" ref="T33" si="41">SUM(E33:S33)</f>
        <v>30</v>
      </c>
    </row>
    <row r="34" spans="1:20" ht="20.05" customHeight="1" x14ac:dyDescent="0.25">
      <c r="A34" s="365">
        <v>31</v>
      </c>
      <c r="B34" s="357">
        <v>2057</v>
      </c>
      <c r="C34" s="84" t="str">
        <f t="shared" ref="C34" si="42">VLOOKUP(B34,NONFUNDEDIS,2)</f>
        <v>Mennonite Christian Academy Inc.</v>
      </c>
      <c r="D34" s="141" t="str">
        <f t="shared" si="1"/>
        <v>Grunthal</v>
      </c>
      <c r="E34" s="587">
        <f t="shared" si="2"/>
        <v>0</v>
      </c>
      <c r="F34" s="587">
        <f t="shared" si="3"/>
        <v>0</v>
      </c>
      <c r="G34" s="587">
        <f t="shared" si="4"/>
        <v>1</v>
      </c>
      <c r="H34" s="587">
        <f t="shared" si="5"/>
        <v>4</v>
      </c>
      <c r="I34" s="587">
        <f t="shared" si="6"/>
        <v>6</v>
      </c>
      <c r="J34" s="587">
        <f t="shared" si="7"/>
        <v>5</v>
      </c>
      <c r="K34" s="587">
        <f t="shared" si="8"/>
        <v>1</v>
      </c>
      <c r="L34" s="587">
        <f t="shared" si="9"/>
        <v>3</v>
      </c>
      <c r="M34" s="587">
        <f t="shared" si="10"/>
        <v>4</v>
      </c>
      <c r="N34" s="587">
        <f t="shared" si="11"/>
        <v>1</v>
      </c>
      <c r="O34" s="587">
        <f t="shared" si="12"/>
        <v>3</v>
      </c>
      <c r="P34" s="587">
        <f t="shared" si="13"/>
        <v>5</v>
      </c>
      <c r="Q34" s="587">
        <f t="shared" si="14"/>
        <v>4</v>
      </c>
      <c r="R34" s="587">
        <f t="shared" si="15"/>
        <v>1</v>
      </c>
      <c r="S34" s="587">
        <f t="shared" si="16"/>
        <v>0</v>
      </c>
      <c r="T34" s="97">
        <f t="shared" si="22"/>
        <v>38</v>
      </c>
    </row>
    <row r="35" spans="1:20" ht="20.05" customHeight="1" x14ac:dyDescent="0.25">
      <c r="A35" s="365">
        <v>32</v>
      </c>
      <c r="B35" s="357">
        <v>1110</v>
      </c>
      <c r="C35" s="84" t="str">
        <f t="shared" ref="C35" si="43">VLOOKUP(B35,NONFUNDEDIS,2)</f>
        <v>Milltown Academy</v>
      </c>
      <c r="D35" s="141" t="str">
        <f t="shared" si="1"/>
        <v>Elie ¹</v>
      </c>
      <c r="E35" s="587">
        <f t="shared" si="2"/>
        <v>0</v>
      </c>
      <c r="F35" s="587">
        <f t="shared" si="3"/>
        <v>0</v>
      </c>
      <c r="G35" s="587">
        <f t="shared" si="4"/>
        <v>1</v>
      </c>
      <c r="H35" s="587">
        <f t="shared" si="5"/>
        <v>1</v>
      </c>
      <c r="I35" s="587">
        <f t="shared" si="6"/>
        <v>5</v>
      </c>
      <c r="J35" s="587">
        <f t="shared" si="7"/>
        <v>0</v>
      </c>
      <c r="K35" s="587">
        <f t="shared" si="8"/>
        <v>3</v>
      </c>
      <c r="L35" s="587">
        <f t="shared" si="9"/>
        <v>2</v>
      </c>
      <c r="M35" s="587">
        <f t="shared" si="10"/>
        <v>2</v>
      </c>
      <c r="N35" s="587">
        <f t="shared" si="11"/>
        <v>3</v>
      </c>
      <c r="O35" s="587">
        <f t="shared" si="12"/>
        <v>4</v>
      </c>
      <c r="P35" s="587">
        <f t="shared" si="13"/>
        <v>3</v>
      </c>
      <c r="Q35" s="587">
        <f t="shared" si="14"/>
        <v>0</v>
      </c>
      <c r="R35" s="587">
        <f t="shared" si="15"/>
        <v>3</v>
      </c>
      <c r="S35" s="587">
        <f t="shared" si="16"/>
        <v>1</v>
      </c>
      <c r="T35" s="97">
        <f t="shared" ref="T35" si="44">SUM(E35:S35)</f>
        <v>28</v>
      </c>
    </row>
    <row r="36" spans="1:20" ht="20.05" customHeight="1" x14ac:dyDescent="0.25">
      <c r="A36" s="365">
        <v>33</v>
      </c>
      <c r="B36" s="370">
        <v>2265</v>
      </c>
      <c r="C36" s="84" t="str">
        <f t="shared" ref="C36" si="45">VLOOKUP(B36,NONFUNDEDIS,2)</f>
        <v>Morning Glory School</v>
      </c>
      <c r="D36" s="141" t="str">
        <f t="shared" si="1"/>
        <v>Mitchell</v>
      </c>
      <c r="E36" s="587">
        <f t="shared" si="2"/>
        <v>0</v>
      </c>
      <c r="F36" s="587">
        <f t="shared" si="3"/>
        <v>0</v>
      </c>
      <c r="G36" s="587">
        <f t="shared" si="4"/>
        <v>0</v>
      </c>
      <c r="H36" s="587">
        <f t="shared" si="5"/>
        <v>17</v>
      </c>
      <c r="I36" s="587">
        <f t="shared" si="6"/>
        <v>31</v>
      </c>
      <c r="J36" s="587">
        <f t="shared" si="7"/>
        <v>26</v>
      </c>
      <c r="K36" s="587">
        <f t="shared" si="8"/>
        <v>32</v>
      </c>
      <c r="L36" s="587">
        <f t="shared" si="9"/>
        <v>16</v>
      </c>
      <c r="M36" s="587">
        <f t="shared" si="10"/>
        <v>25</v>
      </c>
      <c r="N36" s="587">
        <f t="shared" si="11"/>
        <v>22</v>
      </c>
      <c r="O36" s="587">
        <f t="shared" si="12"/>
        <v>21</v>
      </c>
      <c r="P36" s="587">
        <f t="shared" si="13"/>
        <v>15</v>
      </c>
      <c r="Q36" s="587">
        <f t="shared" si="14"/>
        <v>18</v>
      </c>
      <c r="R36" s="587">
        <f t="shared" si="15"/>
        <v>16</v>
      </c>
      <c r="S36" s="587">
        <f t="shared" si="16"/>
        <v>14</v>
      </c>
      <c r="T36" s="97">
        <f t="shared" ref="T36" si="46">SUM(E36:S36)</f>
        <v>253</v>
      </c>
    </row>
    <row r="37" spans="1:20" ht="20.05" customHeight="1" x14ac:dyDescent="0.25">
      <c r="A37" s="365">
        <v>34</v>
      </c>
      <c r="B37" s="370">
        <v>2352</v>
      </c>
      <c r="C37" s="84" t="str">
        <f t="shared" ref="C37" si="47">VLOOKUP(B37,NONFUNDEDIS,2)</f>
        <v>Mountain Side Christian School</v>
      </c>
      <c r="D37" s="141" t="str">
        <f t="shared" si="1"/>
        <v>Neepawa</v>
      </c>
      <c r="E37" s="587">
        <f t="shared" si="2"/>
        <v>0</v>
      </c>
      <c r="F37" s="587">
        <f t="shared" si="3"/>
        <v>0</v>
      </c>
      <c r="G37" s="587">
        <f t="shared" si="4"/>
        <v>0</v>
      </c>
      <c r="H37" s="587">
        <f t="shared" si="5"/>
        <v>2</v>
      </c>
      <c r="I37" s="587">
        <f t="shared" si="6"/>
        <v>1</v>
      </c>
      <c r="J37" s="587">
        <f t="shared" si="7"/>
        <v>5</v>
      </c>
      <c r="K37" s="587">
        <f t="shared" si="8"/>
        <v>2</v>
      </c>
      <c r="L37" s="587">
        <f t="shared" si="9"/>
        <v>3</v>
      </c>
      <c r="M37" s="587">
        <f t="shared" si="10"/>
        <v>5</v>
      </c>
      <c r="N37" s="587">
        <f t="shared" si="11"/>
        <v>4</v>
      </c>
      <c r="O37" s="587">
        <f t="shared" si="12"/>
        <v>2</v>
      </c>
      <c r="P37" s="587">
        <f t="shared" si="13"/>
        <v>2</v>
      </c>
      <c r="Q37" s="587">
        <f t="shared" si="14"/>
        <v>1</v>
      </c>
      <c r="R37" s="587">
        <f t="shared" si="15"/>
        <v>0</v>
      </c>
      <c r="S37" s="587">
        <f t="shared" si="16"/>
        <v>0</v>
      </c>
      <c r="T37" s="97">
        <f t="shared" ref="T37" si="48">SUM(E37:S37)</f>
        <v>27</v>
      </c>
    </row>
    <row r="38" spans="1:20" ht="20.05" customHeight="1" x14ac:dyDescent="0.25">
      <c r="A38" s="365"/>
      <c r="B38" s="368"/>
      <c r="C38" s="297" t="s">
        <v>284</v>
      </c>
      <c r="D38" s="142"/>
      <c r="E38" s="542"/>
      <c r="F38" s="542" t="str">
        <f t="shared" si="3"/>
        <v/>
      </c>
      <c r="G38" s="542"/>
      <c r="H38" s="542"/>
      <c r="I38" s="542"/>
      <c r="J38" s="542"/>
      <c r="K38" s="542"/>
      <c r="L38" s="542"/>
      <c r="M38" s="542"/>
      <c r="N38" s="542"/>
      <c r="O38" s="542"/>
      <c r="P38" s="542"/>
      <c r="Q38" s="542"/>
      <c r="R38" s="542"/>
      <c r="S38" s="542"/>
      <c r="T38" s="110"/>
    </row>
    <row r="39" spans="1:20" ht="12.75" customHeight="1" x14ac:dyDescent="0.2">
      <c r="A39" s="592"/>
      <c r="B39" s="369"/>
      <c r="C39" s="782"/>
      <c r="D39" s="783"/>
      <c r="E39" s="783"/>
      <c r="F39" s="783"/>
      <c r="G39" s="783"/>
      <c r="H39" s="783"/>
      <c r="I39" s="783"/>
      <c r="J39" s="783"/>
      <c r="K39" s="783"/>
      <c r="L39" s="783"/>
      <c r="M39" s="783"/>
      <c r="N39" s="783"/>
      <c r="O39" s="783"/>
      <c r="P39" s="783"/>
      <c r="Q39" s="783"/>
      <c r="R39" s="783"/>
      <c r="S39" s="783"/>
      <c r="T39" s="783"/>
    </row>
  </sheetData>
  <mergeCells count="3">
    <mergeCell ref="C1:T1"/>
    <mergeCell ref="C2:T2"/>
    <mergeCell ref="C39:T39"/>
  </mergeCells>
  <phoneticPr fontId="11" type="noConversion"/>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Narrow,Regular"&amp;12- 37 -</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tabColor rgb="FFE2FBFE"/>
    <pageSetUpPr autoPageBreaks="0"/>
  </sheetPr>
  <dimension ref="A1:V308"/>
  <sheetViews>
    <sheetView showGridLines="0" showZeros="0" topLeftCell="C1" zoomScale="83" zoomScaleNormal="83" workbookViewId="0">
      <selection activeCell="C1" sqref="C1:T1"/>
    </sheetView>
  </sheetViews>
  <sheetFormatPr defaultColWidth="9.125" defaultRowHeight="14.3" x14ac:dyDescent="0.25"/>
  <cols>
    <col min="1" max="1" width="5.75" style="33" hidden="1" customWidth="1"/>
    <col min="2" max="2" width="6.75" style="268" hidden="1" customWidth="1"/>
    <col min="3" max="3" width="44.75" style="20" customWidth="1"/>
    <col min="4" max="4" width="18.75" style="20" customWidth="1"/>
    <col min="5" max="19" width="6.75" style="20" customWidth="1"/>
    <col min="20" max="20" width="7.75" style="22" customWidth="1"/>
    <col min="21" max="16384" width="9.125" style="20"/>
  </cols>
  <sheetData>
    <row r="1" spans="1:21" ht="20.05" customHeight="1" x14ac:dyDescent="0.25">
      <c r="A1" s="575"/>
      <c r="B1" s="354">
        <f>'Non-Funded IS'!A7</f>
        <v>67</v>
      </c>
      <c r="C1" s="757" t="s">
        <v>283</v>
      </c>
      <c r="D1" s="758"/>
      <c r="E1" s="758"/>
      <c r="F1" s="758"/>
      <c r="G1" s="758"/>
      <c r="H1" s="758"/>
      <c r="I1" s="758"/>
      <c r="J1" s="758"/>
      <c r="K1" s="758"/>
      <c r="L1" s="758"/>
      <c r="M1" s="758"/>
      <c r="N1" s="758"/>
      <c r="O1" s="758"/>
      <c r="P1" s="758"/>
      <c r="Q1" s="758"/>
      <c r="R1" s="758"/>
      <c r="S1" s="758"/>
      <c r="T1" s="759"/>
      <c r="U1" s="22"/>
    </row>
    <row r="2" spans="1:21" ht="20.05" customHeight="1" x14ac:dyDescent="0.25">
      <c r="A2" s="575"/>
      <c r="B2" s="349"/>
      <c r="C2" s="781" t="str">
        <f>'37'!C2:T2</f>
        <v>OCTOBER 1, 2025</v>
      </c>
      <c r="D2" s="779"/>
      <c r="E2" s="779"/>
      <c r="F2" s="779"/>
      <c r="G2" s="779"/>
      <c r="H2" s="779"/>
      <c r="I2" s="779"/>
      <c r="J2" s="779"/>
      <c r="K2" s="779"/>
      <c r="L2" s="779"/>
      <c r="M2" s="779"/>
      <c r="N2" s="779"/>
      <c r="O2" s="779"/>
      <c r="P2" s="779"/>
      <c r="Q2" s="779"/>
      <c r="R2" s="779"/>
      <c r="S2" s="779"/>
      <c r="T2" s="780"/>
      <c r="U2" s="22"/>
    </row>
    <row r="3" spans="1:21" ht="25" customHeight="1" x14ac:dyDescent="0.25">
      <c r="A3" s="577"/>
      <c r="B3" s="350"/>
      <c r="C3" s="93" t="s">
        <v>265</v>
      </c>
      <c r="D3" s="93" t="s">
        <v>266</v>
      </c>
      <c r="E3" s="94" t="s">
        <v>168</v>
      </c>
      <c r="F3" s="94" t="s">
        <v>229</v>
      </c>
      <c r="G3" s="94" t="s">
        <v>230</v>
      </c>
      <c r="H3" s="156" t="s">
        <v>267</v>
      </c>
      <c r="I3" s="156" t="s">
        <v>268</v>
      </c>
      <c r="J3" s="156" t="s">
        <v>269</v>
      </c>
      <c r="K3" s="156" t="s">
        <v>270</v>
      </c>
      <c r="L3" s="156" t="s">
        <v>21</v>
      </c>
      <c r="M3" s="156" t="s">
        <v>24</v>
      </c>
      <c r="N3" s="156" t="s">
        <v>26</v>
      </c>
      <c r="O3" s="156" t="s">
        <v>271</v>
      </c>
      <c r="P3" s="156" t="s">
        <v>272</v>
      </c>
      <c r="Q3" s="156" t="s">
        <v>273</v>
      </c>
      <c r="R3" s="156" t="s">
        <v>274</v>
      </c>
      <c r="S3" s="156" t="s">
        <v>275</v>
      </c>
      <c r="T3" s="94" t="s">
        <v>231</v>
      </c>
      <c r="U3" s="560"/>
    </row>
    <row r="4" spans="1:21" ht="20.05" customHeight="1" x14ac:dyDescent="0.25">
      <c r="A4" s="635">
        <v>35</v>
      </c>
      <c r="B4" s="370">
        <v>2348</v>
      </c>
      <c r="C4" s="84" t="str">
        <f t="shared" ref="C4:C5" si="0">VLOOKUP(B4,NONFUNDEDIS,2)</f>
        <v>Neuenberg Mennonite School</v>
      </c>
      <c r="D4" s="141" t="str">
        <f t="shared" ref="D4:D5" si="1">IF(VLOOKUP($B4,NONFUNDEDIS,19)=5,CONCATENATE(VLOOKUP($B4,PublicAdd,6)," ¹"),VLOOKUP($B4,PublicAdd,6))</f>
        <v>Winkler</v>
      </c>
      <c r="E4" s="587">
        <f t="shared" ref="E4:E5" si="2">IF($B4="","",VLOOKUP($B4,NONFUNDEDIS,3))</f>
        <v>0</v>
      </c>
      <c r="F4" s="587">
        <f t="shared" ref="F4:F5" si="3">IF($B4="","",VLOOKUP($B4,NONFUNDEDIS,4))</f>
        <v>0</v>
      </c>
      <c r="G4" s="587">
        <f t="shared" ref="G4:G5" si="4">IF($B4="","",VLOOKUP($B4,NONFUNDEDIS,5))</f>
        <v>0</v>
      </c>
      <c r="H4" s="587">
        <f t="shared" ref="H4:H5" si="5">IF($B4="","",VLOOKUP($B4,NONFUNDEDIS,6))</f>
        <v>0</v>
      </c>
      <c r="I4" s="587">
        <f t="shared" ref="I4:I5" si="6">IF($B4="","",VLOOKUP($B4,NONFUNDEDIS,7))</f>
        <v>8</v>
      </c>
      <c r="J4" s="587">
        <f t="shared" ref="J4:J5" si="7">IF($B4="","",VLOOKUP($B4,NONFUNDEDIS,8))</f>
        <v>3</v>
      </c>
      <c r="K4" s="587">
        <f t="shared" ref="K4:K5" si="8">IF($B4="","",VLOOKUP($B4,NONFUNDEDIS,9))</f>
        <v>2</v>
      </c>
      <c r="L4" s="587">
        <f t="shared" ref="L4:L5" si="9">IF($B4="","",VLOOKUP($B4,NONFUNDEDIS,10))</f>
        <v>3</v>
      </c>
      <c r="M4" s="587">
        <f t="shared" ref="M4:M5" si="10">IF($B4="","",VLOOKUP($B4,NONFUNDEDIS,11))</f>
        <v>2</v>
      </c>
      <c r="N4" s="587">
        <f t="shared" ref="N4:N5" si="11">IF($B4="","",VLOOKUP($B4,NONFUNDEDIS,12))</f>
        <v>5</v>
      </c>
      <c r="O4" s="587">
        <f t="shared" ref="O4:O5" si="12">IF($B4="","",VLOOKUP($B4,NONFUNDEDIS,13))</f>
        <v>1</v>
      </c>
      <c r="P4" s="587">
        <f t="shared" ref="P4:P5" si="13">IF($B4="","",VLOOKUP($B4,NONFUNDEDIS,14))</f>
        <v>1</v>
      </c>
      <c r="Q4" s="587">
        <f t="shared" ref="Q4:Q5" si="14">IF($B4="","",VLOOKUP($B4,NONFUNDEDIS,15))</f>
        <v>2</v>
      </c>
      <c r="R4" s="587">
        <f t="shared" ref="R4:R5" si="15">IF($B4="","",VLOOKUP($B4,NONFUNDEDIS,16))</f>
        <v>0</v>
      </c>
      <c r="S4" s="587">
        <f t="shared" ref="S4:S5" si="16">IF($B4="","",VLOOKUP($B4,NONFUNDEDIS,17))</f>
        <v>0</v>
      </c>
      <c r="T4" s="98">
        <f t="shared" ref="T4:T5" si="17">SUM(E4:S4)</f>
        <v>27</v>
      </c>
      <c r="U4" s="560"/>
    </row>
    <row r="5" spans="1:21" ht="20.05" customHeight="1" x14ac:dyDescent="0.25">
      <c r="A5" s="635">
        <v>36</v>
      </c>
      <c r="B5" s="370">
        <v>2272</v>
      </c>
      <c r="C5" s="84" t="str">
        <f t="shared" si="0"/>
        <v>New Life Fellowship School</v>
      </c>
      <c r="D5" s="141" t="str">
        <f t="shared" si="1"/>
        <v>Hochfeld</v>
      </c>
      <c r="E5" s="587">
        <f t="shared" si="2"/>
        <v>0</v>
      </c>
      <c r="F5" s="587">
        <f t="shared" si="3"/>
        <v>0</v>
      </c>
      <c r="G5" s="587">
        <f t="shared" si="4"/>
        <v>0</v>
      </c>
      <c r="H5" s="587">
        <f t="shared" si="5"/>
        <v>0</v>
      </c>
      <c r="I5" s="587">
        <f t="shared" si="6"/>
        <v>6</v>
      </c>
      <c r="J5" s="587">
        <f t="shared" si="7"/>
        <v>4</v>
      </c>
      <c r="K5" s="587">
        <f t="shared" si="8"/>
        <v>6</v>
      </c>
      <c r="L5" s="587">
        <f t="shared" si="9"/>
        <v>3</v>
      </c>
      <c r="M5" s="587">
        <f t="shared" si="10"/>
        <v>1</v>
      </c>
      <c r="N5" s="587">
        <f t="shared" si="11"/>
        <v>4</v>
      </c>
      <c r="O5" s="587">
        <f t="shared" si="12"/>
        <v>4</v>
      </c>
      <c r="P5" s="587">
        <f t="shared" si="13"/>
        <v>4</v>
      </c>
      <c r="Q5" s="587">
        <f t="shared" si="14"/>
        <v>1</v>
      </c>
      <c r="R5" s="587">
        <f t="shared" si="15"/>
        <v>4</v>
      </c>
      <c r="S5" s="587">
        <f t="shared" si="16"/>
        <v>0</v>
      </c>
      <c r="T5" s="98">
        <f t="shared" si="17"/>
        <v>37</v>
      </c>
      <c r="U5" s="560"/>
    </row>
    <row r="6" spans="1:21" ht="20.05" customHeight="1" x14ac:dyDescent="0.25">
      <c r="A6" s="635">
        <v>37</v>
      </c>
      <c r="B6" s="359">
        <v>2324</v>
      </c>
      <c r="C6" s="84" t="str">
        <f t="shared" ref="C6:C36" si="18">VLOOKUP(B6,NONFUNDEDIS,2)</f>
        <v>Obadiah Christian School</v>
      </c>
      <c r="D6" s="141" t="str">
        <f t="shared" ref="D6:D36" si="19">IF(VLOOKUP($B6,NONFUNDEDIS,19)=5,CONCATENATE(VLOOKUP($B6,PublicAdd,6)," ¹"),VLOOKUP($B6,PublicAdd,6))</f>
        <v>Giroux</v>
      </c>
      <c r="E6" s="587">
        <f t="shared" ref="E6:E36" si="20">IF($B6="","",VLOOKUP($B6,NONFUNDEDIS,3))</f>
        <v>0</v>
      </c>
      <c r="F6" s="587">
        <f t="shared" ref="F6:F36" si="21">IF($B6="","",VLOOKUP($B6,NONFUNDEDIS,4))</f>
        <v>0</v>
      </c>
      <c r="G6" s="587">
        <f t="shared" ref="G6:G36" si="22">IF($B6="","",VLOOKUP($B6,NONFUNDEDIS,5))</f>
        <v>3</v>
      </c>
      <c r="H6" s="587">
        <f t="shared" ref="H6:H36" si="23">IF($B6="","",VLOOKUP($B6,NONFUNDEDIS,6))</f>
        <v>1</v>
      </c>
      <c r="I6" s="587">
        <f t="shared" ref="I6:I36" si="24">IF($B6="","",VLOOKUP($B6,NONFUNDEDIS,7))</f>
        <v>0</v>
      </c>
      <c r="J6" s="587">
        <f t="shared" ref="J6:J36" si="25">IF($B6="","",VLOOKUP($B6,NONFUNDEDIS,8))</f>
        <v>3</v>
      </c>
      <c r="K6" s="587">
        <f t="shared" ref="K6:K36" si="26">IF($B6="","",VLOOKUP($B6,NONFUNDEDIS,9))</f>
        <v>2</v>
      </c>
      <c r="L6" s="587">
        <f t="shared" ref="L6:L36" si="27">IF($B6="","",VLOOKUP($B6,NONFUNDEDIS,10))</f>
        <v>0</v>
      </c>
      <c r="M6" s="587">
        <f t="shared" ref="M6:M36" si="28">IF($B6="","",VLOOKUP($B6,NONFUNDEDIS,11))</f>
        <v>3</v>
      </c>
      <c r="N6" s="587">
        <f t="shared" ref="N6:N36" si="29">IF($B6="","",VLOOKUP($B6,NONFUNDEDIS,12))</f>
        <v>0</v>
      </c>
      <c r="O6" s="587">
        <f t="shared" ref="O6:O36" si="30">IF($B6="","",VLOOKUP($B6,NONFUNDEDIS,13))</f>
        <v>1</v>
      </c>
      <c r="P6" s="587">
        <f t="shared" ref="P6:P36" si="31">IF($B6="","",VLOOKUP($B6,NONFUNDEDIS,14))</f>
        <v>0</v>
      </c>
      <c r="Q6" s="587">
        <f t="shared" ref="Q6:Q36" si="32">IF($B6="","",VLOOKUP($B6,NONFUNDEDIS,15))</f>
        <v>0</v>
      </c>
      <c r="R6" s="587">
        <f t="shared" ref="R6:R36" si="33">IF($B6="","",VLOOKUP($B6,NONFUNDEDIS,16))</f>
        <v>0</v>
      </c>
      <c r="S6" s="587">
        <f t="shared" ref="S6:S36" si="34">IF($B6="","",VLOOKUP($B6,NONFUNDEDIS,17))</f>
        <v>0</v>
      </c>
      <c r="T6" s="98">
        <f t="shared" ref="T6:T9" si="35">SUM(E6:S6)</f>
        <v>13</v>
      </c>
      <c r="U6" s="560"/>
    </row>
    <row r="7" spans="1:21" ht="20.05" customHeight="1" x14ac:dyDescent="0.25">
      <c r="A7" s="635">
        <v>38</v>
      </c>
      <c r="B7" s="359">
        <v>2300</v>
      </c>
      <c r="C7" s="84" t="str">
        <f t="shared" si="18"/>
        <v>Old Colony Mennonite School</v>
      </c>
      <c r="D7" s="141" t="str">
        <f t="shared" si="19"/>
        <v>Stanley ¹</v>
      </c>
      <c r="E7" s="587">
        <f t="shared" si="20"/>
        <v>0</v>
      </c>
      <c r="F7" s="587">
        <f t="shared" si="21"/>
        <v>0</v>
      </c>
      <c r="G7" s="587">
        <f t="shared" si="22"/>
        <v>8</v>
      </c>
      <c r="H7" s="587">
        <f t="shared" si="23"/>
        <v>10</v>
      </c>
      <c r="I7" s="587">
        <f t="shared" si="24"/>
        <v>8</v>
      </c>
      <c r="J7" s="587">
        <f t="shared" si="25"/>
        <v>8</v>
      </c>
      <c r="K7" s="587">
        <f t="shared" si="26"/>
        <v>12</v>
      </c>
      <c r="L7" s="587">
        <f t="shared" si="27"/>
        <v>11</v>
      </c>
      <c r="M7" s="587">
        <f t="shared" si="28"/>
        <v>10</v>
      </c>
      <c r="N7" s="587">
        <f t="shared" si="29"/>
        <v>10</v>
      </c>
      <c r="O7" s="587">
        <f t="shared" si="30"/>
        <v>7</v>
      </c>
      <c r="P7" s="587">
        <f t="shared" si="31"/>
        <v>10</v>
      </c>
      <c r="Q7" s="587">
        <f t="shared" si="32"/>
        <v>9</v>
      </c>
      <c r="R7" s="587">
        <f t="shared" si="33"/>
        <v>7</v>
      </c>
      <c r="S7" s="587">
        <f t="shared" si="34"/>
        <v>4</v>
      </c>
      <c r="T7" s="98">
        <f t="shared" ref="T7:T8" si="36">SUM(E7:S7)</f>
        <v>114</v>
      </c>
      <c r="U7" s="560"/>
    </row>
    <row r="8" spans="1:21" ht="20.05" customHeight="1" x14ac:dyDescent="0.25">
      <c r="A8" s="635">
        <v>39</v>
      </c>
      <c r="B8" s="359">
        <v>2279</v>
      </c>
      <c r="C8" s="84" t="str">
        <f t="shared" si="18"/>
        <v>Paradise Montessori School</v>
      </c>
      <c r="D8" s="141" t="str">
        <f t="shared" si="19"/>
        <v>Winnipeg</v>
      </c>
      <c r="E8" s="587">
        <f t="shared" si="20"/>
        <v>0</v>
      </c>
      <c r="F8" s="587">
        <f t="shared" si="21"/>
        <v>0</v>
      </c>
      <c r="G8" s="587">
        <f t="shared" si="22"/>
        <v>3</v>
      </c>
      <c r="H8" s="587">
        <f t="shared" si="23"/>
        <v>0</v>
      </c>
      <c r="I8" s="587">
        <f t="shared" si="24"/>
        <v>0</v>
      </c>
      <c r="J8" s="587">
        <f t="shared" si="25"/>
        <v>0</v>
      </c>
      <c r="K8" s="587">
        <f t="shared" si="26"/>
        <v>0</v>
      </c>
      <c r="L8" s="587">
        <f t="shared" si="27"/>
        <v>0</v>
      </c>
      <c r="M8" s="587">
        <f t="shared" si="28"/>
        <v>0</v>
      </c>
      <c r="N8" s="587">
        <f t="shared" si="29"/>
        <v>0</v>
      </c>
      <c r="O8" s="587">
        <f t="shared" si="30"/>
        <v>0</v>
      </c>
      <c r="P8" s="587">
        <f t="shared" si="31"/>
        <v>0</v>
      </c>
      <c r="Q8" s="587">
        <f t="shared" si="32"/>
        <v>0</v>
      </c>
      <c r="R8" s="587">
        <f t="shared" si="33"/>
        <v>0</v>
      </c>
      <c r="S8" s="587">
        <f t="shared" si="34"/>
        <v>0</v>
      </c>
      <c r="T8" s="98">
        <f t="shared" si="36"/>
        <v>3</v>
      </c>
      <c r="U8" s="560"/>
    </row>
    <row r="9" spans="1:21" ht="20.05" customHeight="1" x14ac:dyDescent="0.25">
      <c r="A9" s="635">
        <v>40</v>
      </c>
      <c r="B9" s="359">
        <v>1086</v>
      </c>
      <c r="C9" s="84" t="str">
        <f t="shared" si="18"/>
        <v>Parkland Christian School</v>
      </c>
      <c r="D9" s="141" t="str">
        <f t="shared" si="19"/>
        <v>Roblin</v>
      </c>
      <c r="E9" s="587">
        <f t="shared" si="20"/>
        <v>0</v>
      </c>
      <c r="F9" s="587">
        <f t="shared" si="21"/>
        <v>0</v>
      </c>
      <c r="G9" s="587">
        <f t="shared" si="22"/>
        <v>0</v>
      </c>
      <c r="H9" s="587">
        <f t="shared" si="23"/>
        <v>3</v>
      </c>
      <c r="I9" s="587">
        <f t="shared" si="24"/>
        <v>3</v>
      </c>
      <c r="J9" s="587">
        <f t="shared" si="25"/>
        <v>7</v>
      </c>
      <c r="K9" s="587">
        <f t="shared" si="26"/>
        <v>6</v>
      </c>
      <c r="L9" s="587">
        <f t="shared" si="27"/>
        <v>3</v>
      </c>
      <c r="M9" s="587">
        <f t="shared" si="28"/>
        <v>8</v>
      </c>
      <c r="N9" s="587">
        <f t="shared" si="29"/>
        <v>3</v>
      </c>
      <c r="O9" s="587">
        <f t="shared" si="30"/>
        <v>4</v>
      </c>
      <c r="P9" s="587">
        <f t="shared" si="31"/>
        <v>3</v>
      </c>
      <c r="Q9" s="587">
        <f t="shared" si="32"/>
        <v>1</v>
      </c>
      <c r="R9" s="587">
        <f t="shared" si="33"/>
        <v>0</v>
      </c>
      <c r="S9" s="587">
        <f t="shared" si="34"/>
        <v>0</v>
      </c>
      <c r="T9" s="98">
        <f t="shared" si="35"/>
        <v>41</v>
      </c>
      <c r="U9" s="560"/>
    </row>
    <row r="10" spans="1:21" ht="20.05" customHeight="1" x14ac:dyDescent="0.25">
      <c r="A10" s="635">
        <v>41</v>
      </c>
      <c r="B10" s="359">
        <v>2218</v>
      </c>
      <c r="C10" s="84" t="str">
        <f t="shared" si="18"/>
        <v>Pine Creek Christian Day School</v>
      </c>
      <c r="D10" s="141" t="str">
        <f t="shared" si="19"/>
        <v>Austin</v>
      </c>
      <c r="E10" s="587">
        <f t="shared" si="20"/>
        <v>0</v>
      </c>
      <c r="F10" s="587">
        <f t="shared" si="21"/>
        <v>0</v>
      </c>
      <c r="G10" s="587">
        <f t="shared" si="22"/>
        <v>0</v>
      </c>
      <c r="H10" s="587">
        <f t="shared" si="23"/>
        <v>2</v>
      </c>
      <c r="I10" s="587">
        <f t="shared" si="24"/>
        <v>4</v>
      </c>
      <c r="J10" s="587">
        <f t="shared" si="25"/>
        <v>7</v>
      </c>
      <c r="K10" s="587">
        <f t="shared" si="26"/>
        <v>1</v>
      </c>
      <c r="L10" s="587">
        <f t="shared" si="27"/>
        <v>4</v>
      </c>
      <c r="M10" s="587">
        <f t="shared" si="28"/>
        <v>1</v>
      </c>
      <c r="N10" s="587">
        <f t="shared" si="29"/>
        <v>4</v>
      </c>
      <c r="O10" s="587">
        <f t="shared" si="30"/>
        <v>3</v>
      </c>
      <c r="P10" s="587">
        <f t="shared" si="31"/>
        <v>4</v>
      </c>
      <c r="Q10" s="587">
        <f t="shared" si="32"/>
        <v>1</v>
      </c>
      <c r="R10" s="587">
        <f t="shared" si="33"/>
        <v>0</v>
      </c>
      <c r="S10" s="587">
        <f t="shared" si="34"/>
        <v>0</v>
      </c>
      <c r="T10" s="98">
        <f t="shared" ref="T10:T12" si="37">SUM(E10:S10)</f>
        <v>31</v>
      </c>
      <c r="U10" s="560"/>
    </row>
    <row r="11" spans="1:21" ht="20.05" customHeight="1" x14ac:dyDescent="0.25">
      <c r="A11" s="635">
        <v>42</v>
      </c>
      <c r="B11" s="359">
        <v>2199</v>
      </c>
      <c r="C11" s="84" t="str">
        <f t="shared" si="18"/>
        <v>Pine River Country School</v>
      </c>
      <c r="D11" s="141" t="str">
        <f t="shared" si="19"/>
        <v>Pine River</v>
      </c>
      <c r="E11" s="587">
        <f t="shared" si="20"/>
        <v>0</v>
      </c>
      <c r="F11" s="587">
        <f t="shared" si="21"/>
        <v>0</v>
      </c>
      <c r="G11" s="587">
        <f t="shared" si="22"/>
        <v>0</v>
      </c>
      <c r="H11" s="587">
        <f t="shared" si="23"/>
        <v>0</v>
      </c>
      <c r="I11" s="587">
        <f t="shared" si="24"/>
        <v>0</v>
      </c>
      <c r="J11" s="587">
        <f t="shared" si="25"/>
        <v>1</v>
      </c>
      <c r="K11" s="587">
        <f t="shared" si="26"/>
        <v>0</v>
      </c>
      <c r="L11" s="587">
        <f t="shared" si="27"/>
        <v>0</v>
      </c>
      <c r="M11" s="587">
        <f t="shared" si="28"/>
        <v>1</v>
      </c>
      <c r="N11" s="587">
        <f t="shared" si="29"/>
        <v>0</v>
      </c>
      <c r="O11" s="587">
        <f t="shared" si="30"/>
        <v>1</v>
      </c>
      <c r="P11" s="587">
        <f t="shared" si="31"/>
        <v>1</v>
      </c>
      <c r="Q11" s="587">
        <f t="shared" si="32"/>
        <v>0</v>
      </c>
      <c r="R11" s="587">
        <f t="shared" si="33"/>
        <v>0</v>
      </c>
      <c r="S11" s="587">
        <f t="shared" si="34"/>
        <v>0</v>
      </c>
      <c r="T11" s="98">
        <f t="shared" ref="T11" si="38">SUM(E11:S11)</f>
        <v>4</v>
      </c>
      <c r="U11" s="560"/>
    </row>
    <row r="12" spans="1:21" ht="20.05" customHeight="1" x14ac:dyDescent="0.25">
      <c r="A12" s="635">
        <v>43</v>
      </c>
      <c r="B12" s="359">
        <v>1207</v>
      </c>
      <c r="C12" s="84" t="str">
        <f t="shared" si="18"/>
        <v>Poplar Grove School</v>
      </c>
      <c r="D12" s="141" t="str">
        <f t="shared" si="19"/>
        <v>Grandview</v>
      </c>
      <c r="E12" s="587">
        <f t="shared" si="20"/>
        <v>0</v>
      </c>
      <c r="F12" s="587">
        <f t="shared" si="21"/>
        <v>0</v>
      </c>
      <c r="G12" s="587">
        <f t="shared" si="22"/>
        <v>0</v>
      </c>
      <c r="H12" s="587">
        <f t="shared" si="23"/>
        <v>0</v>
      </c>
      <c r="I12" s="587">
        <f t="shared" si="24"/>
        <v>3</v>
      </c>
      <c r="J12" s="587">
        <f t="shared" si="25"/>
        <v>6</v>
      </c>
      <c r="K12" s="587">
        <f t="shared" si="26"/>
        <v>4</v>
      </c>
      <c r="L12" s="587">
        <f t="shared" si="27"/>
        <v>3</v>
      </c>
      <c r="M12" s="587">
        <f t="shared" si="28"/>
        <v>6</v>
      </c>
      <c r="N12" s="587">
        <f t="shared" si="29"/>
        <v>1</v>
      </c>
      <c r="O12" s="587">
        <f t="shared" si="30"/>
        <v>2</v>
      </c>
      <c r="P12" s="587">
        <f t="shared" si="31"/>
        <v>4</v>
      </c>
      <c r="Q12" s="587">
        <f t="shared" si="32"/>
        <v>0</v>
      </c>
      <c r="R12" s="587">
        <f t="shared" si="33"/>
        <v>0</v>
      </c>
      <c r="S12" s="587">
        <f t="shared" si="34"/>
        <v>0</v>
      </c>
      <c r="T12" s="98">
        <f t="shared" si="37"/>
        <v>29</v>
      </c>
      <c r="U12" s="560"/>
    </row>
    <row r="13" spans="1:21" ht="20.05" customHeight="1" x14ac:dyDescent="0.25">
      <c r="A13" s="635">
        <v>44</v>
      </c>
      <c r="B13" s="359">
        <v>1095</v>
      </c>
      <c r="C13" s="84" t="str">
        <f t="shared" si="18"/>
        <v>Prairie Mennonite School</v>
      </c>
      <c r="D13" s="141" t="str">
        <f t="shared" si="19"/>
        <v>Plum Coulee</v>
      </c>
      <c r="E13" s="587">
        <f t="shared" si="20"/>
        <v>0</v>
      </c>
      <c r="F13" s="587">
        <f t="shared" si="21"/>
        <v>0</v>
      </c>
      <c r="G13" s="587">
        <f t="shared" si="22"/>
        <v>0</v>
      </c>
      <c r="H13" s="587">
        <f t="shared" si="23"/>
        <v>4</v>
      </c>
      <c r="I13" s="587">
        <f t="shared" si="24"/>
        <v>4</v>
      </c>
      <c r="J13" s="587">
        <f t="shared" si="25"/>
        <v>4</v>
      </c>
      <c r="K13" s="587">
        <f t="shared" si="26"/>
        <v>6</v>
      </c>
      <c r="L13" s="587">
        <f t="shared" si="27"/>
        <v>2</v>
      </c>
      <c r="M13" s="587">
        <f t="shared" si="28"/>
        <v>6</v>
      </c>
      <c r="N13" s="587">
        <f t="shared" si="29"/>
        <v>6</v>
      </c>
      <c r="O13" s="587">
        <f t="shared" si="30"/>
        <v>2</v>
      </c>
      <c r="P13" s="587">
        <f t="shared" si="31"/>
        <v>6</v>
      </c>
      <c r="Q13" s="587">
        <f t="shared" si="32"/>
        <v>4</v>
      </c>
      <c r="R13" s="587">
        <f t="shared" si="33"/>
        <v>5</v>
      </c>
      <c r="S13" s="587">
        <f t="shared" si="34"/>
        <v>0</v>
      </c>
      <c r="T13" s="98">
        <f t="shared" ref="T13:T29" si="39">SUM(E13:S13)</f>
        <v>49</v>
      </c>
      <c r="U13" s="560"/>
    </row>
    <row r="14" spans="1:21" ht="20.05" customHeight="1" x14ac:dyDescent="0.25">
      <c r="A14" s="635">
        <v>45</v>
      </c>
      <c r="B14" s="359">
        <v>2264</v>
      </c>
      <c r="C14" s="84" t="str">
        <f t="shared" si="18"/>
        <v>Prairie View Parochial School</v>
      </c>
      <c r="D14" s="141" t="str">
        <f t="shared" si="19"/>
        <v>Gladstone</v>
      </c>
      <c r="E14" s="587">
        <f t="shared" si="20"/>
        <v>0</v>
      </c>
      <c r="F14" s="587">
        <f t="shared" si="21"/>
        <v>0</v>
      </c>
      <c r="G14" s="587">
        <f t="shared" si="22"/>
        <v>0</v>
      </c>
      <c r="H14" s="587">
        <f t="shared" si="23"/>
        <v>4</v>
      </c>
      <c r="I14" s="587">
        <f t="shared" si="24"/>
        <v>4</v>
      </c>
      <c r="J14" s="587">
        <f t="shared" si="25"/>
        <v>5</v>
      </c>
      <c r="K14" s="587">
        <f t="shared" si="26"/>
        <v>1</v>
      </c>
      <c r="L14" s="587">
        <f t="shared" si="27"/>
        <v>3</v>
      </c>
      <c r="M14" s="587">
        <f t="shared" si="28"/>
        <v>3</v>
      </c>
      <c r="N14" s="587">
        <f t="shared" si="29"/>
        <v>1</v>
      </c>
      <c r="O14" s="587">
        <f t="shared" si="30"/>
        <v>4</v>
      </c>
      <c r="P14" s="587">
        <f t="shared" si="31"/>
        <v>1</v>
      </c>
      <c r="Q14" s="587">
        <f t="shared" si="32"/>
        <v>0</v>
      </c>
      <c r="R14" s="587">
        <f t="shared" si="33"/>
        <v>0</v>
      </c>
      <c r="S14" s="587">
        <f t="shared" si="34"/>
        <v>0</v>
      </c>
      <c r="T14" s="98">
        <f t="shared" ref="T14" si="40">SUM(E14:S14)</f>
        <v>26</v>
      </c>
      <c r="U14" s="560"/>
    </row>
    <row r="15" spans="1:21" ht="20.05" customHeight="1" x14ac:dyDescent="0.25">
      <c r="A15" s="635">
        <v>46</v>
      </c>
      <c r="B15" s="359">
        <v>1534</v>
      </c>
      <c r="C15" s="84" t="str">
        <f t="shared" si="18"/>
        <v>Prairie View School</v>
      </c>
      <c r="D15" s="141" t="str">
        <f t="shared" si="19"/>
        <v>Rosenort</v>
      </c>
      <c r="E15" s="587">
        <f t="shared" si="20"/>
        <v>0</v>
      </c>
      <c r="F15" s="587">
        <f t="shared" si="21"/>
        <v>0</v>
      </c>
      <c r="G15" s="587">
        <f t="shared" si="22"/>
        <v>5</v>
      </c>
      <c r="H15" s="587">
        <f t="shared" si="23"/>
        <v>8</v>
      </c>
      <c r="I15" s="587">
        <f t="shared" si="24"/>
        <v>14</v>
      </c>
      <c r="J15" s="587">
        <f t="shared" si="25"/>
        <v>8</v>
      </c>
      <c r="K15" s="587">
        <f t="shared" si="26"/>
        <v>8</v>
      </c>
      <c r="L15" s="587">
        <f t="shared" si="27"/>
        <v>5</v>
      </c>
      <c r="M15" s="587">
        <f t="shared" si="28"/>
        <v>9</v>
      </c>
      <c r="N15" s="587">
        <f t="shared" si="29"/>
        <v>13</v>
      </c>
      <c r="O15" s="587">
        <f t="shared" si="30"/>
        <v>5</v>
      </c>
      <c r="P15" s="587">
        <f t="shared" si="31"/>
        <v>5</v>
      </c>
      <c r="Q15" s="587">
        <f t="shared" si="32"/>
        <v>0</v>
      </c>
      <c r="R15" s="587">
        <f t="shared" si="33"/>
        <v>0</v>
      </c>
      <c r="S15" s="587">
        <f t="shared" si="34"/>
        <v>0</v>
      </c>
      <c r="T15" s="98">
        <f t="shared" si="39"/>
        <v>80</v>
      </c>
      <c r="U15" s="560"/>
    </row>
    <row r="16" spans="1:21" ht="20.05" customHeight="1" x14ac:dyDescent="0.25">
      <c r="A16" s="635">
        <v>47</v>
      </c>
      <c r="B16" s="359">
        <v>2361</v>
      </c>
      <c r="C16" s="84" t="str">
        <f t="shared" ref="C16" si="41">VLOOKUP(B16,NONFUNDEDIS,2)</f>
        <v>Purple Bank School</v>
      </c>
      <c r="D16" s="141" t="str">
        <f t="shared" si="19"/>
        <v>Winnipeg</v>
      </c>
      <c r="E16" s="587">
        <f t="shared" si="20"/>
        <v>0</v>
      </c>
      <c r="F16" s="587">
        <f t="shared" si="21"/>
        <v>0</v>
      </c>
      <c r="G16" s="587">
        <f t="shared" si="22"/>
        <v>0</v>
      </c>
      <c r="H16" s="587">
        <f t="shared" si="23"/>
        <v>2</v>
      </c>
      <c r="I16" s="587">
        <f t="shared" si="24"/>
        <v>1</v>
      </c>
      <c r="J16" s="587">
        <f t="shared" si="25"/>
        <v>2</v>
      </c>
      <c r="K16" s="587">
        <f t="shared" si="26"/>
        <v>4</v>
      </c>
      <c r="L16" s="587">
        <f t="shared" si="27"/>
        <v>2</v>
      </c>
      <c r="M16" s="587">
        <f t="shared" si="28"/>
        <v>2</v>
      </c>
      <c r="N16" s="587">
        <f t="shared" si="29"/>
        <v>3</v>
      </c>
      <c r="O16" s="587">
        <f t="shared" si="30"/>
        <v>2</v>
      </c>
      <c r="P16" s="587">
        <f t="shared" si="31"/>
        <v>0</v>
      </c>
      <c r="Q16" s="587">
        <f t="shared" si="32"/>
        <v>0</v>
      </c>
      <c r="R16" s="587">
        <f t="shared" si="33"/>
        <v>0</v>
      </c>
      <c r="S16" s="587">
        <f t="shared" si="34"/>
        <v>0</v>
      </c>
      <c r="T16" s="98">
        <f t="shared" ref="T16" si="42">SUM(E16:S16)</f>
        <v>18</v>
      </c>
      <c r="U16" s="560"/>
    </row>
    <row r="17" spans="1:20" ht="20.05" customHeight="1" x14ac:dyDescent="0.25">
      <c r="A17" s="635">
        <v>48</v>
      </c>
      <c r="B17" s="359">
        <v>2357</v>
      </c>
      <c r="C17" s="84" t="str">
        <f t="shared" ref="C17" si="43">VLOOKUP(B17,NONFUNDEDIS,2)</f>
        <v>Railside Parochial School</v>
      </c>
      <c r="D17" s="141" t="str">
        <f t="shared" si="19"/>
        <v>Winnipeg</v>
      </c>
      <c r="E17" s="587">
        <f t="shared" si="20"/>
        <v>0</v>
      </c>
      <c r="F17" s="587">
        <f t="shared" si="21"/>
        <v>0</v>
      </c>
      <c r="G17" s="587">
        <f t="shared" si="22"/>
        <v>0</v>
      </c>
      <c r="H17" s="587">
        <f t="shared" si="23"/>
        <v>3</v>
      </c>
      <c r="I17" s="587">
        <f t="shared" si="24"/>
        <v>1</v>
      </c>
      <c r="J17" s="587">
        <f t="shared" si="25"/>
        <v>4</v>
      </c>
      <c r="K17" s="587">
        <f t="shared" si="26"/>
        <v>1</v>
      </c>
      <c r="L17" s="587">
        <f t="shared" si="27"/>
        <v>2</v>
      </c>
      <c r="M17" s="587">
        <f t="shared" si="28"/>
        <v>1</v>
      </c>
      <c r="N17" s="587">
        <f t="shared" si="29"/>
        <v>1</v>
      </c>
      <c r="O17" s="587">
        <f t="shared" si="30"/>
        <v>4</v>
      </c>
      <c r="P17" s="587">
        <f t="shared" si="31"/>
        <v>1</v>
      </c>
      <c r="Q17" s="587">
        <f t="shared" si="32"/>
        <v>0</v>
      </c>
      <c r="R17" s="587">
        <f t="shared" si="33"/>
        <v>0</v>
      </c>
      <c r="S17" s="587">
        <f t="shared" si="34"/>
        <v>0</v>
      </c>
      <c r="T17" s="98">
        <f t="shared" ref="T17" si="44">SUM(E17:S17)</f>
        <v>18</v>
      </c>
    </row>
    <row r="18" spans="1:20" ht="20.05" customHeight="1" x14ac:dyDescent="0.25">
      <c r="A18" s="635">
        <v>49</v>
      </c>
      <c r="B18" s="359">
        <v>1401</v>
      </c>
      <c r="C18" s="84" t="str">
        <f t="shared" si="18"/>
        <v>Riverdale School</v>
      </c>
      <c r="D18" s="141" t="str">
        <f t="shared" si="19"/>
        <v>Kenville</v>
      </c>
      <c r="E18" s="587">
        <f t="shared" si="20"/>
        <v>0</v>
      </c>
      <c r="F18" s="587">
        <f t="shared" si="21"/>
        <v>0</v>
      </c>
      <c r="G18" s="587">
        <f t="shared" si="22"/>
        <v>0</v>
      </c>
      <c r="H18" s="587">
        <f t="shared" si="23"/>
        <v>2</v>
      </c>
      <c r="I18" s="587">
        <f t="shared" si="24"/>
        <v>7</v>
      </c>
      <c r="J18" s="587">
        <f t="shared" si="25"/>
        <v>6</v>
      </c>
      <c r="K18" s="587">
        <f t="shared" si="26"/>
        <v>9</v>
      </c>
      <c r="L18" s="587">
        <f t="shared" si="27"/>
        <v>4</v>
      </c>
      <c r="M18" s="587">
        <f t="shared" si="28"/>
        <v>3</v>
      </c>
      <c r="N18" s="587">
        <f t="shared" si="29"/>
        <v>5</v>
      </c>
      <c r="O18" s="587">
        <f t="shared" si="30"/>
        <v>6</v>
      </c>
      <c r="P18" s="587">
        <f t="shared" si="31"/>
        <v>4</v>
      </c>
      <c r="Q18" s="587">
        <f t="shared" si="32"/>
        <v>0</v>
      </c>
      <c r="R18" s="587">
        <f t="shared" si="33"/>
        <v>0</v>
      </c>
      <c r="S18" s="587">
        <f t="shared" si="34"/>
        <v>0</v>
      </c>
      <c r="T18" s="98">
        <f t="shared" ref="T18" si="45">SUM(E18:S18)</f>
        <v>46</v>
      </c>
    </row>
    <row r="19" spans="1:20" ht="20.05" customHeight="1" x14ac:dyDescent="0.25">
      <c r="A19" s="635">
        <v>50</v>
      </c>
      <c r="B19" s="359">
        <v>1734</v>
      </c>
      <c r="C19" s="312" t="str">
        <f t="shared" si="18"/>
        <v>Riverside Colony School</v>
      </c>
      <c r="D19" s="141" t="str">
        <f t="shared" si="19"/>
        <v>Arden ¹</v>
      </c>
      <c r="E19" s="587">
        <f t="shared" si="20"/>
        <v>0</v>
      </c>
      <c r="F19" s="587">
        <f t="shared" si="21"/>
        <v>0</v>
      </c>
      <c r="G19" s="587">
        <f t="shared" si="22"/>
        <v>2</v>
      </c>
      <c r="H19" s="587">
        <f t="shared" si="23"/>
        <v>1</v>
      </c>
      <c r="I19" s="587">
        <f t="shared" si="24"/>
        <v>1</v>
      </c>
      <c r="J19" s="587">
        <f t="shared" si="25"/>
        <v>3</v>
      </c>
      <c r="K19" s="587">
        <f t="shared" si="26"/>
        <v>2</v>
      </c>
      <c r="L19" s="587">
        <f t="shared" si="27"/>
        <v>4</v>
      </c>
      <c r="M19" s="587">
        <f t="shared" si="28"/>
        <v>2</v>
      </c>
      <c r="N19" s="587">
        <f t="shared" si="29"/>
        <v>0</v>
      </c>
      <c r="O19" s="587">
        <f t="shared" si="30"/>
        <v>2</v>
      </c>
      <c r="P19" s="587">
        <f t="shared" si="31"/>
        <v>3</v>
      </c>
      <c r="Q19" s="587">
        <f t="shared" si="32"/>
        <v>2</v>
      </c>
      <c r="R19" s="587">
        <f t="shared" si="33"/>
        <v>0</v>
      </c>
      <c r="S19" s="587">
        <f t="shared" si="34"/>
        <v>4</v>
      </c>
      <c r="T19" s="98">
        <f t="shared" ref="T19" si="46">SUM(E19:S19)</f>
        <v>26</v>
      </c>
    </row>
    <row r="20" spans="1:20" ht="20.05" customHeight="1" x14ac:dyDescent="0.25">
      <c r="A20" s="635">
        <v>51</v>
      </c>
      <c r="B20" s="359">
        <v>1463</v>
      </c>
      <c r="C20" s="312" t="str">
        <f t="shared" si="18"/>
        <v>Riverside School</v>
      </c>
      <c r="D20" s="141" t="str">
        <f t="shared" si="19"/>
        <v>Elma</v>
      </c>
      <c r="E20" s="587">
        <f t="shared" si="20"/>
        <v>0</v>
      </c>
      <c r="F20" s="587">
        <f t="shared" si="21"/>
        <v>0</v>
      </c>
      <c r="G20" s="587">
        <f t="shared" si="22"/>
        <v>0</v>
      </c>
      <c r="H20" s="587">
        <f t="shared" si="23"/>
        <v>2</v>
      </c>
      <c r="I20" s="587">
        <f t="shared" si="24"/>
        <v>8</v>
      </c>
      <c r="J20" s="587">
        <f t="shared" si="25"/>
        <v>2</v>
      </c>
      <c r="K20" s="587">
        <f t="shared" si="26"/>
        <v>4</v>
      </c>
      <c r="L20" s="587">
        <f t="shared" si="27"/>
        <v>4</v>
      </c>
      <c r="M20" s="587">
        <f t="shared" si="28"/>
        <v>6</v>
      </c>
      <c r="N20" s="587">
        <f t="shared" si="29"/>
        <v>3</v>
      </c>
      <c r="O20" s="587">
        <f t="shared" si="30"/>
        <v>3</v>
      </c>
      <c r="P20" s="587">
        <f t="shared" si="31"/>
        <v>6</v>
      </c>
      <c r="Q20" s="587">
        <f t="shared" si="32"/>
        <v>0</v>
      </c>
      <c r="R20" s="587">
        <f t="shared" si="33"/>
        <v>0</v>
      </c>
      <c r="S20" s="587">
        <f t="shared" si="34"/>
        <v>0</v>
      </c>
      <c r="T20" s="98">
        <f>SUM(E20:S20)</f>
        <v>38</v>
      </c>
    </row>
    <row r="21" spans="1:20" ht="20.05" customHeight="1" x14ac:dyDescent="0.25">
      <c r="A21" s="635">
        <v>52</v>
      </c>
      <c r="B21" s="359">
        <v>1416</v>
      </c>
      <c r="C21" s="312" t="str">
        <f t="shared" si="18"/>
        <v>Rock Lake School</v>
      </c>
      <c r="D21" s="141" t="str">
        <f t="shared" si="19"/>
        <v>Cartwright</v>
      </c>
      <c r="E21" s="587">
        <f t="shared" si="20"/>
        <v>0</v>
      </c>
      <c r="F21" s="587">
        <f t="shared" si="21"/>
        <v>0</v>
      </c>
      <c r="G21" s="587">
        <f t="shared" si="22"/>
        <v>0</v>
      </c>
      <c r="H21" s="587">
        <f t="shared" si="23"/>
        <v>2</v>
      </c>
      <c r="I21" s="587">
        <f t="shared" si="24"/>
        <v>2</v>
      </c>
      <c r="J21" s="587">
        <f t="shared" si="25"/>
        <v>4</v>
      </c>
      <c r="K21" s="587">
        <f t="shared" si="26"/>
        <v>1</v>
      </c>
      <c r="L21" s="587">
        <f t="shared" si="27"/>
        <v>4</v>
      </c>
      <c r="M21" s="587">
        <f t="shared" si="28"/>
        <v>4</v>
      </c>
      <c r="N21" s="587">
        <f t="shared" si="29"/>
        <v>2</v>
      </c>
      <c r="O21" s="587">
        <f t="shared" si="30"/>
        <v>4</v>
      </c>
      <c r="P21" s="587">
        <f t="shared" si="31"/>
        <v>4</v>
      </c>
      <c r="Q21" s="587">
        <f t="shared" si="32"/>
        <v>0</v>
      </c>
      <c r="R21" s="587">
        <f t="shared" si="33"/>
        <v>0</v>
      </c>
      <c r="S21" s="587">
        <f t="shared" si="34"/>
        <v>0</v>
      </c>
      <c r="T21" s="98">
        <f t="shared" si="39"/>
        <v>27</v>
      </c>
    </row>
    <row r="22" spans="1:20" ht="20.05" customHeight="1" x14ac:dyDescent="0.25">
      <c r="A22" s="635">
        <v>53</v>
      </c>
      <c r="B22" s="359">
        <v>1899</v>
      </c>
      <c r="C22" s="312" t="str">
        <f t="shared" si="18"/>
        <v>Shady Oak Christian School</v>
      </c>
      <c r="D22" s="141" t="str">
        <f t="shared" si="19"/>
        <v>Birnie</v>
      </c>
      <c r="E22" s="587">
        <f t="shared" si="20"/>
        <v>0</v>
      </c>
      <c r="F22" s="587">
        <f t="shared" si="21"/>
        <v>0</v>
      </c>
      <c r="G22" s="587">
        <f t="shared" si="22"/>
        <v>0</v>
      </c>
      <c r="H22" s="587">
        <f t="shared" si="23"/>
        <v>0</v>
      </c>
      <c r="I22" s="587">
        <f t="shared" si="24"/>
        <v>5</v>
      </c>
      <c r="J22" s="587">
        <f t="shared" si="25"/>
        <v>7</v>
      </c>
      <c r="K22" s="587">
        <f t="shared" si="26"/>
        <v>4</v>
      </c>
      <c r="L22" s="587">
        <f t="shared" si="27"/>
        <v>6</v>
      </c>
      <c r="M22" s="587">
        <f t="shared" si="28"/>
        <v>2</v>
      </c>
      <c r="N22" s="587">
        <f t="shared" si="29"/>
        <v>2</v>
      </c>
      <c r="O22" s="587">
        <f t="shared" si="30"/>
        <v>4</v>
      </c>
      <c r="P22" s="587">
        <f t="shared" si="31"/>
        <v>4</v>
      </c>
      <c r="Q22" s="587">
        <f t="shared" si="32"/>
        <v>0</v>
      </c>
      <c r="R22" s="587">
        <f t="shared" si="33"/>
        <v>0</v>
      </c>
      <c r="S22" s="587">
        <f t="shared" si="34"/>
        <v>0</v>
      </c>
      <c r="T22" s="98">
        <f t="shared" si="39"/>
        <v>34</v>
      </c>
    </row>
    <row r="23" spans="1:20" ht="20.05" customHeight="1" x14ac:dyDescent="0.25">
      <c r="A23" s="635">
        <v>54</v>
      </c>
      <c r="B23" s="359">
        <v>2360</v>
      </c>
      <c r="C23" s="312" t="str">
        <f t="shared" ref="C23" si="47">VLOOKUP(B23,NONFUNDEDIS,2)</f>
        <v>Solid Rock Academy Inc.</v>
      </c>
      <c r="D23" s="141" t="str">
        <f t="shared" si="19"/>
        <v>Winnipeg</v>
      </c>
      <c r="E23" s="587">
        <f t="shared" si="20"/>
        <v>0</v>
      </c>
      <c r="F23" s="587">
        <f t="shared" si="21"/>
        <v>0</v>
      </c>
      <c r="G23" s="587">
        <f t="shared" si="22"/>
        <v>0</v>
      </c>
      <c r="H23" s="587">
        <f t="shared" si="23"/>
        <v>0</v>
      </c>
      <c r="I23" s="587">
        <f t="shared" si="24"/>
        <v>1</v>
      </c>
      <c r="J23" s="587">
        <f t="shared" si="25"/>
        <v>0</v>
      </c>
      <c r="K23" s="587">
        <f t="shared" si="26"/>
        <v>0</v>
      </c>
      <c r="L23" s="587">
        <f t="shared" si="27"/>
        <v>0</v>
      </c>
      <c r="M23" s="587">
        <f t="shared" si="28"/>
        <v>2</v>
      </c>
      <c r="N23" s="587">
        <f t="shared" si="29"/>
        <v>0</v>
      </c>
      <c r="O23" s="587">
        <f t="shared" si="30"/>
        <v>2</v>
      </c>
      <c r="P23" s="587">
        <f t="shared" si="31"/>
        <v>1</v>
      </c>
      <c r="Q23" s="587">
        <f t="shared" si="32"/>
        <v>0</v>
      </c>
      <c r="R23" s="587">
        <f t="shared" si="33"/>
        <v>0</v>
      </c>
      <c r="S23" s="587">
        <f t="shared" si="34"/>
        <v>0</v>
      </c>
      <c r="T23" s="98">
        <f t="shared" ref="T23" si="48">SUM(E23:S23)</f>
        <v>6</v>
      </c>
    </row>
    <row r="24" spans="1:20" ht="20.05" customHeight="1" x14ac:dyDescent="0.25">
      <c r="A24" s="635">
        <v>55</v>
      </c>
      <c r="B24" s="359">
        <v>1757</v>
      </c>
      <c r="C24" s="312" t="str">
        <f t="shared" si="18"/>
        <v>Sommerfeld Colony School</v>
      </c>
      <c r="D24" s="141" t="str">
        <f t="shared" si="19"/>
        <v>High Bluff ¹</v>
      </c>
      <c r="E24" s="587">
        <f t="shared" si="20"/>
        <v>0</v>
      </c>
      <c r="F24" s="587">
        <f t="shared" si="21"/>
        <v>0</v>
      </c>
      <c r="G24" s="587">
        <f t="shared" si="22"/>
        <v>7</v>
      </c>
      <c r="H24" s="587">
        <f t="shared" si="23"/>
        <v>4</v>
      </c>
      <c r="I24" s="587">
        <f t="shared" si="24"/>
        <v>4</v>
      </c>
      <c r="J24" s="587">
        <f t="shared" si="25"/>
        <v>5</v>
      </c>
      <c r="K24" s="587">
        <f t="shared" si="26"/>
        <v>4</v>
      </c>
      <c r="L24" s="587">
        <f t="shared" si="27"/>
        <v>3</v>
      </c>
      <c r="M24" s="587">
        <f t="shared" si="28"/>
        <v>4</v>
      </c>
      <c r="N24" s="587">
        <f t="shared" si="29"/>
        <v>3</v>
      </c>
      <c r="O24" s="587">
        <f t="shared" si="30"/>
        <v>3</v>
      </c>
      <c r="P24" s="587">
        <f t="shared" si="31"/>
        <v>1</v>
      </c>
      <c r="Q24" s="587">
        <f t="shared" si="32"/>
        <v>3</v>
      </c>
      <c r="R24" s="587">
        <f t="shared" si="33"/>
        <v>4</v>
      </c>
      <c r="S24" s="587">
        <f t="shared" si="34"/>
        <v>1</v>
      </c>
      <c r="T24" s="98">
        <f t="shared" ref="T24" si="49">SUM(E24:S24)</f>
        <v>46</v>
      </c>
    </row>
    <row r="25" spans="1:20" ht="20.05" customHeight="1" x14ac:dyDescent="0.25">
      <c r="A25" s="635">
        <v>56</v>
      </c>
      <c r="B25" s="359">
        <v>1066</v>
      </c>
      <c r="C25" s="312" t="str">
        <f t="shared" si="18"/>
        <v>Souris River Colony School</v>
      </c>
      <c r="D25" s="141" t="str">
        <f t="shared" si="19"/>
        <v>Elgin ¹</v>
      </c>
      <c r="E25" s="587">
        <f t="shared" si="20"/>
        <v>0</v>
      </c>
      <c r="F25" s="587">
        <f t="shared" si="21"/>
        <v>0</v>
      </c>
      <c r="G25" s="587">
        <f t="shared" si="22"/>
        <v>5</v>
      </c>
      <c r="H25" s="587">
        <f t="shared" si="23"/>
        <v>5</v>
      </c>
      <c r="I25" s="587">
        <f t="shared" si="24"/>
        <v>2</v>
      </c>
      <c r="J25" s="587">
        <f t="shared" si="25"/>
        <v>5</v>
      </c>
      <c r="K25" s="587">
        <f t="shared" si="26"/>
        <v>3</v>
      </c>
      <c r="L25" s="587">
        <f t="shared" si="27"/>
        <v>6</v>
      </c>
      <c r="M25" s="587">
        <f t="shared" si="28"/>
        <v>2</v>
      </c>
      <c r="N25" s="587">
        <f t="shared" si="29"/>
        <v>7</v>
      </c>
      <c r="O25" s="587">
        <f t="shared" si="30"/>
        <v>3</v>
      </c>
      <c r="P25" s="587">
        <f t="shared" si="31"/>
        <v>2</v>
      </c>
      <c r="Q25" s="587">
        <f t="shared" si="32"/>
        <v>3</v>
      </c>
      <c r="R25" s="587">
        <f t="shared" si="33"/>
        <v>2</v>
      </c>
      <c r="S25" s="587">
        <f t="shared" si="34"/>
        <v>0</v>
      </c>
      <c r="T25" s="98">
        <f t="shared" ref="T25" si="50">SUM(E25:S25)</f>
        <v>45</v>
      </c>
    </row>
    <row r="26" spans="1:20" ht="20.05" customHeight="1" x14ac:dyDescent="0.25">
      <c r="A26" s="635">
        <v>57</v>
      </c>
      <c r="B26" s="359">
        <v>2045</v>
      </c>
      <c r="C26" s="312" t="str">
        <f t="shared" si="18"/>
        <v>Starlite Colony School</v>
      </c>
      <c r="D26" s="141" t="str">
        <f t="shared" si="19"/>
        <v>Starbuck ¹</v>
      </c>
      <c r="E26" s="587">
        <f t="shared" si="20"/>
        <v>0</v>
      </c>
      <c r="F26" s="587">
        <f t="shared" si="21"/>
        <v>0</v>
      </c>
      <c r="G26" s="587">
        <f t="shared" si="22"/>
        <v>2</v>
      </c>
      <c r="H26" s="587">
        <f t="shared" si="23"/>
        <v>4</v>
      </c>
      <c r="I26" s="587">
        <f t="shared" si="24"/>
        <v>5</v>
      </c>
      <c r="J26" s="587">
        <f t="shared" si="25"/>
        <v>0</v>
      </c>
      <c r="K26" s="587">
        <f t="shared" si="26"/>
        <v>3</v>
      </c>
      <c r="L26" s="587">
        <f t="shared" si="27"/>
        <v>2</v>
      </c>
      <c r="M26" s="587">
        <f t="shared" si="28"/>
        <v>0</v>
      </c>
      <c r="N26" s="587">
        <f t="shared" si="29"/>
        <v>0</v>
      </c>
      <c r="O26" s="587">
        <f t="shared" si="30"/>
        <v>2</v>
      </c>
      <c r="P26" s="587">
        <f t="shared" si="31"/>
        <v>2</v>
      </c>
      <c r="Q26" s="587">
        <f t="shared" si="32"/>
        <v>1</v>
      </c>
      <c r="R26" s="587">
        <f t="shared" si="33"/>
        <v>0</v>
      </c>
      <c r="S26" s="587">
        <f t="shared" si="34"/>
        <v>1</v>
      </c>
      <c r="T26" s="98">
        <f t="shared" ref="T26" si="51">SUM(E26:S26)</f>
        <v>22</v>
      </c>
    </row>
    <row r="27" spans="1:20" ht="20.05" customHeight="1" x14ac:dyDescent="0.25">
      <c r="A27" s="635">
        <v>58</v>
      </c>
      <c r="B27" s="359">
        <v>1126</v>
      </c>
      <c r="C27" s="84" t="str">
        <f t="shared" si="18"/>
        <v>Stony Creek School</v>
      </c>
      <c r="D27" s="141" t="str">
        <f t="shared" si="19"/>
        <v>Cromer</v>
      </c>
      <c r="E27" s="587">
        <f t="shared" si="20"/>
        <v>0</v>
      </c>
      <c r="F27" s="587">
        <f t="shared" si="21"/>
        <v>0</v>
      </c>
      <c r="G27" s="587">
        <f t="shared" si="22"/>
        <v>0</v>
      </c>
      <c r="H27" s="587">
        <f t="shared" si="23"/>
        <v>1</v>
      </c>
      <c r="I27" s="587">
        <f t="shared" si="24"/>
        <v>4</v>
      </c>
      <c r="J27" s="587">
        <f t="shared" si="25"/>
        <v>3</v>
      </c>
      <c r="K27" s="587">
        <f t="shared" si="26"/>
        <v>8</v>
      </c>
      <c r="L27" s="587">
        <f t="shared" si="27"/>
        <v>3</v>
      </c>
      <c r="M27" s="587">
        <f t="shared" si="28"/>
        <v>1</v>
      </c>
      <c r="N27" s="587">
        <f t="shared" si="29"/>
        <v>5</v>
      </c>
      <c r="O27" s="587">
        <f t="shared" si="30"/>
        <v>4</v>
      </c>
      <c r="P27" s="587">
        <f t="shared" si="31"/>
        <v>4</v>
      </c>
      <c r="Q27" s="587">
        <f t="shared" si="32"/>
        <v>1</v>
      </c>
      <c r="R27" s="587">
        <f t="shared" si="33"/>
        <v>0</v>
      </c>
      <c r="S27" s="587">
        <f t="shared" si="34"/>
        <v>0</v>
      </c>
      <c r="T27" s="98">
        <f t="shared" si="39"/>
        <v>34</v>
      </c>
    </row>
    <row r="28" spans="1:20" ht="20.05" customHeight="1" x14ac:dyDescent="0.25">
      <c r="A28" s="635">
        <v>59</v>
      </c>
      <c r="B28" s="359">
        <v>2128</v>
      </c>
      <c r="C28" s="84" t="str">
        <f t="shared" si="18"/>
        <v>Sunflower Valley Christian School</v>
      </c>
      <c r="D28" s="141" t="str">
        <f t="shared" si="19"/>
        <v>Altona</v>
      </c>
      <c r="E28" s="587">
        <f t="shared" si="20"/>
        <v>0</v>
      </c>
      <c r="F28" s="587">
        <f t="shared" si="21"/>
        <v>0</v>
      </c>
      <c r="G28" s="587">
        <f t="shared" si="22"/>
        <v>0</v>
      </c>
      <c r="H28" s="587">
        <f t="shared" si="23"/>
        <v>4</v>
      </c>
      <c r="I28" s="587">
        <f t="shared" si="24"/>
        <v>0</v>
      </c>
      <c r="J28" s="587">
        <f t="shared" si="25"/>
        <v>3</v>
      </c>
      <c r="K28" s="587">
        <f t="shared" si="26"/>
        <v>0</v>
      </c>
      <c r="L28" s="587">
        <f t="shared" si="27"/>
        <v>3</v>
      </c>
      <c r="M28" s="587">
        <f t="shared" si="28"/>
        <v>0</v>
      </c>
      <c r="N28" s="587">
        <f t="shared" si="29"/>
        <v>3</v>
      </c>
      <c r="O28" s="587">
        <f t="shared" si="30"/>
        <v>2</v>
      </c>
      <c r="P28" s="587">
        <f t="shared" si="31"/>
        <v>2</v>
      </c>
      <c r="Q28" s="587">
        <f t="shared" si="32"/>
        <v>0</v>
      </c>
      <c r="R28" s="587">
        <f t="shared" si="33"/>
        <v>0</v>
      </c>
      <c r="S28" s="587">
        <f t="shared" si="34"/>
        <v>0</v>
      </c>
      <c r="T28" s="98">
        <f t="shared" si="39"/>
        <v>17</v>
      </c>
    </row>
    <row r="29" spans="1:20" ht="20.05" customHeight="1" x14ac:dyDescent="0.25">
      <c r="A29" s="635">
        <v>60</v>
      </c>
      <c r="B29" s="359">
        <v>2247</v>
      </c>
      <c r="C29" s="84" t="str">
        <f t="shared" si="18"/>
        <v>Twelve Tribes Community Training Program</v>
      </c>
      <c r="D29" s="141" t="str">
        <f t="shared" si="19"/>
        <v>Winnipeg</v>
      </c>
      <c r="E29" s="587">
        <f t="shared" si="20"/>
        <v>0</v>
      </c>
      <c r="F29" s="587">
        <f t="shared" si="21"/>
        <v>0</v>
      </c>
      <c r="G29" s="587">
        <f t="shared" si="22"/>
        <v>0</v>
      </c>
      <c r="H29" s="587">
        <f t="shared" si="23"/>
        <v>0</v>
      </c>
      <c r="I29" s="587">
        <f t="shared" si="24"/>
        <v>0</v>
      </c>
      <c r="J29" s="587">
        <f t="shared" si="25"/>
        <v>1</v>
      </c>
      <c r="K29" s="587">
        <f t="shared" si="26"/>
        <v>1</v>
      </c>
      <c r="L29" s="587">
        <f t="shared" si="27"/>
        <v>0</v>
      </c>
      <c r="M29" s="587">
        <f t="shared" si="28"/>
        <v>0</v>
      </c>
      <c r="N29" s="587">
        <f t="shared" si="29"/>
        <v>1</v>
      </c>
      <c r="O29" s="587">
        <f t="shared" si="30"/>
        <v>1</v>
      </c>
      <c r="P29" s="587">
        <f t="shared" si="31"/>
        <v>1</v>
      </c>
      <c r="Q29" s="587">
        <f t="shared" si="32"/>
        <v>1</v>
      </c>
      <c r="R29" s="587">
        <f t="shared" si="33"/>
        <v>1</v>
      </c>
      <c r="S29" s="587">
        <f t="shared" si="34"/>
        <v>0</v>
      </c>
      <c r="T29" s="98">
        <f t="shared" si="39"/>
        <v>7</v>
      </c>
    </row>
    <row r="30" spans="1:20" ht="20.05" customHeight="1" x14ac:dyDescent="0.25">
      <c r="A30" s="635">
        <v>61</v>
      </c>
      <c r="B30" s="359">
        <v>2146</v>
      </c>
      <c r="C30" s="84" t="str">
        <f t="shared" si="18"/>
        <v>Twin Rivers Country School</v>
      </c>
      <c r="D30" s="141" t="str">
        <f t="shared" si="19"/>
        <v>Elma</v>
      </c>
      <c r="E30" s="587">
        <f t="shared" si="20"/>
        <v>0</v>
      </c>
      <c r="F30" s="587">
        <f t="shared" si="21"/>
        <v>0</v>
      </c>
      <c r="G30" s="587">
        <f t="shared" si="22"/>
        <v>2</v>
      </c>
      <c r="H30" s="587">
        <f t="shared" si="23"/>
        <v>6</v>
      </c>
      <c r="I30" s="587">
        <f t="shared" si="24"/>
        <v>6</v>
      </c>
      <c r="J30" s="587">
        <f t="shared" si="25"/>
        <v>4</v>
      </c>
      <c r="K30" s="587">
        <f t="shared" si="26"/>
        <v>0</v>
      </c>
      <c r="L30" s="587">
        <f t="shared" si="27"/>
        <v>6</v>
      </c>
      <c r="M30" s="587">
        <f t="shared" si="28"/>
        <v>2</v>
      </c>
      <c r="N30" s="587">
        <f t="shared" si="29"/>
        <v>3</v>
      </c>
      <c r="O30" s="587">
        <f t="shared" si="30"/>
        <v>2</v>
      </c>
      <c r="P30" s="587">
        <f t="shared" si="31"/>
        <v>1</v>
      </c>
      <c r="Q30" s="587">
        <f t="shared" si="32"/>
        <v>0</v>
      </c>
      <c r="R30" s="587">
        <f t="shared" si="33"/>
        <v>0</v>
      </c>
      <c r="S30" s="587">
        <f t="shared" si="34"/>
        <v>0</v>
      </c>
      <c r="T30" s="98">
        <f t="shared" ref="T30:T36" si="52">SUM(E30:S30)</f>
        <v>32</v>
      </c>
    </row>
    <row r="31" spans="1:20" ht="20.05" customHeight="1" x14ac:dyDescent="0.25">
      <c r="A31" s="635">
        <v>62</v>
      </c>
      <c r="B31" s="359">
        <v>2056</v>
      </c>
      <c r="C31" s="203" t="str">
        <f t="shared" si="18"/>
        <v>Valley Mennonite Academy</v>
      </c>
      <c r="D31" s="204" t="str">
        <f t="shared" si="19"/>
        <v>Chortitz</v>
      </c>
      <c r="E31" s="587">
        <f t="shared" si="20"/>
        <v>0</v>
      </c>
      <c r="F31" s="587">
        <f t="shared" si="21"/>
        <v>0</v>
      </c>
      <c r="G31" s="587">
        <f t="shared" si="22"/>
        <v>3</v>
      </c>
      <c r="H31" s="587">
        <f t="shared" si="23"/>
        <v>3</v>
      </c>
      <c r="I31" s="587">
        <f t="shared" si="24"/>
        <v>6</v>
      </c>
      <c r="J31" s="587">
        <f t="shared" si="25"/>
        <v>4</v>
      </c>
      <c r="K31" s="587">
        <f t="shared" si="26"/>
        <v>4</v>
      </c>
      <c r="L31" s="587">
        <f t="shared" si="27"/>
        <v>7</v>
      </c>
      <c r="M31" s="587">
        <f t="shared" si="28"/>
        <v>5</v>
      </c>
      <c r="N31" s="587">
        <f t="shared" si="29"/>
        <v>9</v>
      </c>
      <c r="O31" s="587">
        <f t="shared" si="30"/>
        <v>6</v>
      </c>
      <c r="P31" s="587">
        <f t="shared" si="31"/>
        <v>2</v>
      </c>
      <c r="Q31" s="587">
        <f t="shared" si="32"/>
        <v>8</v>
      </c>
      <c r="R31" s="587">
        <f t="shared" si="33"/>
        <v>3</v>
      </c>
      <c r="S31" s="587">
        <f t="shared" si="34"/>
        <v>3</v>
      </c>
      <c r="T31" s="205">
        <f t="shared" si="52"/>
        <v>63</v>
      </c>
    </row>
    <row r="32" spans="1:20" ht="20.05" customHeight="1" x14ac:dyDescent="0.25">
      <c r="A32" s="635">
        <v>63</v>
      </c>
      <c r="B32" s="359">
        <v>2349</v>
      </c>
      <c r="C32" s="203" t="str">
        <f t="shared" ref="C32" si="53">VLOOKUP(B32,NONFUNDEDIS,2)</f>
        <v>Victory Christian School</v>
      </c>
      <c r="D32" s="204" t="str">
        <f t="shared" si="19"/>
        <v>Sarto</v>
      </c>
      <c r="E32" s="587">
        <f t="shared" si="20"/>
        <v>0</v>
      </c>
      <c r="F32" s="587">
        <f t="shared" si="21"/>
        <v>0</v>
      </c>
      <c r="G32" s="587">
        <f t="shared" si="22"/>
        <v>5</v>
      </c>
      <c r="H32" s="587">
        <f t="shared" si="23"/>
        <v>1</v>
      </c>
      <c r="I32" s="587">
        <f t="shared" si="24"/>
        <v>4</v>
      </c>
      <c r="J32" s="587">
        <f t="shared" si="25"/>
        <v>1</v>
      </c>
      <c r="K32" s="587">
        <f t="shared" si="26"/>
        <v>0</v>
      </c>
      <c r="L32" s="587">
        <f t="shared" si="27"/>
        <v>0</v>
      </c>
      <c r="M32" s="587">
        <f t="shared" si="28"/>
        <v>2</v>
      </c>
      <c r="N32" s="587">
        <f t="shared" si="29"/>
        <v>0</v>
      </c>
      <c r="O32" s="587">
        <f t="shared" si="30"/>
        <v>4</v>
      </c>
      <c r="P32" s="587">
        <f t="shared" si="31"/>
        <v>0</v>
      </c>
      <c r="Q32" s="587">
        <f t="shared" si="32"/>
        <v>1</v>
      </c>
      <c r="R32" s="587">
        <f t="shared" si="33"/>
        <v>2</v>
      </c>
      <c r="S32" s="587">
        <f t="shared" si="34"/>
        <v>0</v>
      </c>
      <c r="T32" s="205">
        <f t="shared" ref="T32" si="54">SUM(E32:S32)</f>
        <v>20</v>
      </c>
    </row>
    <row r="33" spans="1:22" ht="20.05" customHeight="1" x14ac:dyDescent="0.25">
      <c r="A33" s="635">
        <v>64</v>
      </c>
      <c r="B33" s="359">
        <v>2359</v>
      </c>
      <c r="C33" s="203" t="str">
        <f t="shared" ref="C33" si="55">VLOOKUP(B33,NONFUNDEDIS,2)</f>
        <v>Vita Meadows School</v>
      </c>
      <c r="D33" s="204" t="str">
        <f t="shared" si="19"/>
        <v>Winnipeg</v>
      </c>
      <c r="E33" s="587">
        <f t="shared" si="20"/>
        <v>0</v>
      </c>
      <c r="F33" s="587">
        <f t="shared" si="21"/>
        <v>0</v>
      </c>
      <c r="G33" s="587">
        <f t="shared" si="22"/>
        <v>0</v>
      </c>
      <c r="H33" s="587">
        <f t="shared" si="23"/>
        <v>1</v>
      </c>
      <c r="I33" s="587">
        <f t="shared" si="24"/>
        <v>1</v>
      </c>
      <c r="J33" s="587">
        <f t="shared" si="25"/>
        <v>2</v>
      </c>
      <c r="K33" s="587">
        <f t="shared" si="26"/>
        <v>1</v>
      </c>
      <c r="L33" s="587">
        <f t="shared" si="27"/>
        <v>4</v>
      </c>
      <c r="M33" s="587">
        <f t="shared" si="28"/>
        <v>2</v>
      </c>
      <c r="N33" s="587">
        <f t="shared" si="29"/>
        <v>3</v>
      </c>
      <c r="O33" s="587">
        <f t="shared" si="30"/>
        <v>3</v>
      </c>
      <c r="P33" s="587">
        <f t="shared" si="31"/>
        <v>0</v>
      </c>
      <c r="Q33" s="587">
        <f t="shared" si="32"/>
        <v>0</v>
      </c>
      <c r="R33" s="587">
        <f t="shared" si="33"/>
        <v>0</v>
      </c>
      <c r="S33" s="587">
        <f t="shared" si="34"/>
        <v>0</v>
      </c>
      <c r="T33" s="205">
        <f t="shared" ref="T33" si="56">SUM(E33:S33)</f>
        <v>17</v>
      </c>
      <c r="U33" s="560"/>
      <c r="V33" s="560"/>
    </row>
    <row r="34" spans="1:22" ht="20.05" customHeight="1" x14ac:dyDescent="0.25">
      <c r="A34" s="635">
        <v>65</v>
      </c>
      <c r="B34" s="359">
        <v>1454</v>
      </c>
      <c r="C34" s="203" t="str">
        <f t="shared" si="18"/>
        <v>Wild Rose School</v>
      </c>
      <c r="D34" s="204" t="str">
        <f t="shared" si="19"/>
        <v>Kleefeld</v>
      </c>
      <c r="E34" s="587">
        <f t="shared" si="20"/>
        <v>0</v>
      </c>
      <c r="F34" s="587">
        <f t="shared" si="21"/>
        <v>0</v>
      </c>
      <c r="G34" s="587">
        <f t="shared" si="22"/>
        <v>1</v>
      </c>
      <c r="H34" s="587">
        <f t="shared" si="23"/>
        <v>0</v>
      </c>
      <c r="I34" s="587">
        <f t="shared" si="24"/>
        <v>5</v>
      </c>
      <c r="J34" s="587">
        <f t="shared" si="25"/>
        <v>2</v>
      </c>
      <c r="K34" s="587">
        <f t="shared" si="26"/>
        <v>5</v>
      </c>
      <c r="L34" s="587">
        <f t="shared" si="27"/>
        <v>1</v>
      </c>
      <c r="M34" s="587">
        <f t="shared" si="28"/>
        <v>1</v>
      </c>
      <c r="N34" s="587">
        <f t="shared" si="29"/>
        <v>0</v>
      </c>
      <c r="O34" s="587">
        <f t="shared" si="30"/>
        <v>3</v>
      </c>
      <c r="P34" s="587">
        <f t="shared" si="31"/>
        <v>1</v>
      </c>
      <c r="Q34" s="587">
        <f t="shared" si="32"/>
        <v>0</v>
      </c>
      <c r="R34" s="587">
        <f t="shared" si="33"/>
        <v>0</v>
      </c>
      <c r="S34" s="587">
        <f t="shared" si="34"/>
        <v>0</v>
      </c>
      <c r="T34" s="205">
        <f t="shared" si="52"/>
        <v>19</v>
      </c>
      <c r="U34" s="560"/>
      <c r="V34" s="560"/>
    </row>
    <row r="35" spans="1:22" ht="20.05" customHeight="1" x14ac:dyDescent="0.25">
      <c r="A35" s="635">
        <v>66</v>
      </c>
      <c r="B35" s="359">
        <v>1599</v>
      </c>
      <c r="C35" s="108" t="str">
        <f t="shared" si="18"/>
        <v>Willow Grove School</v>
      </c>
      <c r="D35" s="143" t="str">
        <f t="shared" si="19"/>
        <v>Beausejour</v>
      </c>
      <c r="E35" s="587">
        <f t="shared" si="20"/>
        <v>0</v>
      </c>
      <c r="F35" s="587">
        <f t="shared" si="21"/>
        <v>0</v>
      </c>
      <c r="G35" s="587">
        <f t="shared" si="22"/>
        <v>0</v>
      </c>
      <c r="H35" s="587">
        <f t="shared" si="23"/>
        <v>0</v>
      </c>
      <c r="I35" s="587">
        <f t="shared" si="24"/>
        <v>1</v>
      </c>
      <c r="J35" s="587">
        <f t="shared" si="25"/>
        <v>4</v>
      </c>
      <c r="K35" s="587">
        <f t="shared" si="26"/>
        <v>3</v>
      </c>
      <c r="L35" s="587">
        <f t="shared" si="27"/>
        <v>1</v>
      </c>
      <c r="M35" s="587">
        <f t="shared" si="28"/>
        <v>1</v>
      </c>
      <c r="N35" s="587">
        <f t="shared" si="29"/>
        <v>2</v>
      </c>
      <c r="O35" s="587">
        <f t="shared" si="30"/>
        <v>2</v>
      </c>
      <c r="P35" s="587">
        <f t="shared" si="31"/>
        <v>2</v>
      </c>
      <c r="Q35" s="587">
        <f t="shared" si="32"/>
        <v>0</v>
      </c>
      <c r="R35" s="587">
        <f t="shared" si="33"/>
        <v>0</v>
      </c>
      <c r="S35" s="587">
        <f t="shared" si="34"/>
        <v>0</v>
      </c>
      <c r="T35" s="109">
        <f t="shared" si="52"/>
        <v>16</v>
      </c>
      <c r="U35" s="560"/>
      <c r="V35" s="560"/>
    </row>
    <row r="36" spans="1:22" ht="20.05" customHeight="1" x14ac:dyDescent="0.25">
      <c r="A36" s="635">
        <v>67</v>
      </c>
      <c r="B36" s="360">
        <v>2093</v>
      </c>
      <c r="C36" s="84" t="str">
        <f t="shared" si="18"/>
        <v>Winnipeg Montessori School Inc.</v>
      </c>
      <c r="D36" s="141" t="str">
        <f t="shared" si="19"/>
        <v>Winnipeg</v>
      </c>
      <c r="E36" s="587">
        <f t="shared" si="20"/>
        <v>0</v>
      </c>
      <c r="F36" s="587">
        <f t="shared" si="21"/>
        <v>0</v>
      </c>
      <c r="G36" s="587">
        <f t="shared" si="22"/>
        <v>9</v>
      </c>
      <c r="H36" s="587">
        <f t="shared" si="23"/>
        <v>1</v>
      </c>
      <c r="I36" s="587">
        <f t="shared" si="24"/>
        <v>0</v>
      </c>
      <c r="J36" s="587">
        <f t="shared" si="25"/>
        <v>0</v>
      </c>
      <c r="K36" s="587">
        <f t="shared" si="26"/>
        <v>0</v>
      </c>
      <c r="L36" s="587">
        <f t="shared" si="27"/>
        <v>0</v>
      </c>
      <c r="M36" s="587">
        <f t="shared" si="28"/>
        <v>0</v>
      </c>
      <c r="N36" s="587">
        <f t="shared" si="29"/>
        <v>0</v>
      </c>
      <c r="O36" s="587">
        <f t="shared" si="30"/>
        <v>0</v>
      </c>
      <c r="P36" s="587">
        <f t="shared" si="31"/>
        <v>0</v>
      </c>
      <c r="Q36" s="587">
        <f t="shared" si="32"/>
        <v>0</v>
      </c>
      <c r="R36" s="587">
        <f t="shared" si="33"/>
        <v>0</v>
      </c>
      <c r="S36" s="587">
        <f t="shared" si="34"/>
        <v>0</v>
      </c>
      <c r="T36" s="98">
        <f t="shared" si="52"/>
        <v>10</v>
      </c>
      <c r="U36" s="560"/>
      <c r="V36" s="560"/>
    </row>
    <row r="37" spans="1:22" ht="20.05" customHeight="1" x14ac:dyDescent="0.25">
      <c r="A37" s="635"/>
      <c r="B37" s="361"/>
      <c r="C37" s="113" t="s">
        <v>261</v>
      </c>
      <c r="D37" s="149" t="str">
        <f>CONCATENATE(B1," SCHOOLS")</f>
        <v>67 SCHOOLS</v>
      </c>
      <c r="E37" s="114">
        <f>SUM('37'!E4:E37)+SUM(E4:E36)</f>
        <v>0</v>
      </c>
      <c r="F37" s="114">
        <f>SUM('37'!F4:F37)+SUM(F4:F36)</f>
        <v>0</v>
      </c>
      <c r="G37" s="114">
        <f>SUM('37'!G4:G37)+SUM(G4:G36)</f>
        <v>142</v>
      </c>
      <c r="H37" s="114">
        <f>SUM('37'!H4:H37)+SUM(H4:H36)</f>
        <v>204</v>
      </c>
      <c r="I37" s="114">
        <f>SUM('37'!I4:I37)+SUM(I4:I36)</f>
        <v>303</v>
      </c>
      <c r="J37" s="114">
        <f>SUM('37'!J4:J37)+SUM(J4:J36)</f>
        <v>299</v>
      </c>
      <c r="K37" s="114">
        <f>SUM('37'!K4:K37)+SUM(K4:K36)</f>
        <v>253</v>
      </c>
      <c r="L37" s="114">
        <f>SUM('37'!L4:L37)+SUM(L4:L36)</f>
        <v>247</v>
      </c>
      <c r="M37" s="114">
        <f>SUM('37'!M4:M37)+SUM(M4:M36)</f>
        <v>248</v>
      </c>
      <c r="N37" s="114">
        <f>SUM('37'!N4:N37)+SUM(N4:N36)</f>
        <v>236</v>
      </c>
      <c r="O37" s="114">
        <f>SUM('37'!O4:O37)+SUM(O4:O36)</f>
        <v>221</v>
      </c>
      <c r="P37" s="114">
        <f>SUM('37'!P4:P37)+SUM(P4:P36)</f>
        <v>209</v>
      </c>
      <c r="Q37" s="114">
        <f>SUM('37'!Q4:Q37)+SUM(Q4:Q36)</f>
        <v>106</v>
      </c>
      <c r="R37" s="114">
        <f>SUM('37'!R4:R37)+SUM(R4:R36)</f>
        <v>80</v>
      </c>
      <c r="S37" s="114">
        <f>SUM('37'!S4:S37)+SUM(S4:S36)</f>
        <v>44</v>
      </c>
      <c r="T37" s="114">
        <f>SUM('37'!T4:T37)+SUM(T4:T36)</f>
        <v>2592</v>
      </c>
      <c r="U37" s="560"/>
      <c r="V37" s="579"/>
    </row>
    <row r="38" spans="1:22" ht="20.05" customHeight="1" x14ac:dyDescent="0.2">
      <c r="A38" s="636"/>
      <c r="B38" s="362"/>
      <c r="C38" s="304"/>
      <c r="D38" s="308"/>
      <c r="E38" s="308"/>
      <c r="F38" s="308"/>
      <c r="G38" s="308"/>
      <c r="H38" s="308"/>
      <c r="I38" s="308"/>
      <c r="J38" s="308"/>
      <c r="K38" s="308"/>
      <c r="L38" s="308"/>
      <c r="M38" s="308"/>
      <c r="N38" s="308"/>
      <c r="O38" s="308"/>
      <c r="P38" s="308"/>
      <c r="Q38" s="308"/>
      <c r="R38" s="308"/>
      <c r="S38" s="308"/>
      <c r="T38" s="541"/>
      <c r="U38" s="560"/>
      <c r="V38" s="560"/>
    </row>
    <row r="39" spans="1:22" ht="14.1" customHeight="1" x14ac:dyDescent="0.2">
      <c r="A39" s="636"/>
      <c r="B39" s="363"/>
      <c r="C39" s="637"/>
      <c r="D39" s="637"/>
      <c r="E39" s="637"/>
      <c r="F39" s="637"/>
      <c r="G39" s="637"/>
      <c r="H39" s="637"/>
      <c r="I39" s="637"/>
      <c r="J39" s="637"/>
      <c r="K39" s="637"/>
      <c r="L39" s="637"/>
      <c r="M39" s="637"/>
      <c r="N39" s="637"/>
      <c r="O39" s="637"/>
      <c r="P39" s="637"/>
      <c r="Q39" s="637"/>
      <c r="R39" s="637"/>
      <c r="S39" s="637"/>
      <c r="T39" s="542"/>
      <c r="U39" s="560"/>
      <c r="V39" s="560"/>
    </row>
    <row r="40" spans="1:22" ht="14.95" customHeight="1" x14ac:dyDescent="0.25">
      <c r="A40" s="638"/>
      <c r="B40" s="364"/>
      <c r="C40" s="158"/>
      <c r="D40" s="560"/>
      <c r="E40" s="560"/>
      <c r="F40" s="560"/>
      <c r="G40" s="560"/>
      <c r="H40" s="560"/>
      <c r="I40" s="560"/>
      <c r="J40" s="560"/>
      <c r="K40" s="560"/>
      <c r="L40" s="560"/>
      <c r="M40" s="560"/>
      <c r="N40" s="560"/>
      <c r="O40" s="560"/>
      <c r="P40" s="560"/>
      <c r="Q40" s="560"/>
      <c r="R40" s="560"/>
      <c r="S40" s="560"/>
      <c r="T40" s="111"/>
      <c r="U40" s="560"/>
      <c r="V40" s="560"/>
    </row>
    <row r="41" spans="1:22" ht="20.05" customHeight="1" x14ac:dyDescent="0.25">
      <c r="A41" s="575"/>
      <c r="C41" s="560"/>
      <c r="D41" s="560"/>
      <c r="E41" s="560"/>
      <c r="F41" s="560"/>
      <c r="G41" s="560"/>
      <c r="H41" s="560"/>
      <c r="I41" s="560"/>
      <c r="J41" s="560"/>
      <c r="K41" s="560"/>
      <c r="L41" s="560"/>
      <c r="M41" s="560"/>
      <c r="N41" s="560"/>
      <c r="O41" s="560"/>
      <c r="P41" s="560"/>
      <c r="Q41" s="560"/>
      <c r="R41" s="560"/>
      <c r="S41" s="560"/>
      <c r="U41" s="560"/>
      <c r="V41" s="560"/>
    </row>
    <row r="42" spans="1:22" ht="20.05" customHeight="1" x14ac:dyDescent="0.25">
      <c r="A42" s="575"/>
      <c r="C42" s="560"/>
      <c r="D42" s="560"/>
      <c r="E42" s="560"/>
      <c r="F42" s="560"/>
      <c r="G42" s="560"/>
      <c r="H42" s="560"/>
      <c r="I42" s="560"/>
      <c r="J42" s="560"/>
      <c r="K42" s="560"/>
      <c r="L42" s="560"/>
      <c r="M42" s="560"/>
      <c r="N42" s="560"/>
      <c r="O42" s="560"/>
      <c r="P42" s="560"/>
      <c r="Q42" s="560"/>
      <c r="R42" s="560"/>
      <c r="S42" s="560"/>
      <c r="T42" s="111"/>
      <c r="U42" s="560"/>
      <c r="V42" s="560"/>
    </row>
    <row r="43" spans="1:22" ht="20.05" customHeight="1" x14ac:dyDescent="0.25">
      <c r="A43" s="575"/>
      <c r="C43" s="560"/>
      <c r="D43" s="560"/>
      <c r="E43" s="560"/>
      <c r="F43" s="560"/>
      <c r="G43" s="560"/>
      <c r="H43" s="560"/>
      <c r="I43" s="560"/>
      <c r="J43" s="560"/>
      <c r="K43" s="560"/>
      <c r="L43" s="560"/>
      <c r="M43" s="560"/>
      <c r="N43" s="560"/>
      <c r="O43" s="560"/>
      <c r="P43" s="560"/>
      <c r="Q43" s="560"/>
      <c r="R43" s="560"/>
      <c r="S43" s="560"/>
      <c r="U43" s="560"/>
      <c r="V43" s="560"/>
    </row>
    <row r="44" spans="1:22" ht="20.05" customHeight="1" x14ac:dyDescent="0.25">
      <c r="A44" s="575"/>
      <c r="C44" s="560"/>
      <c r="D44" s="560"/>
      <c r="E44" s="560"/>
      <c r="F44" s="560"/>
      <c r="G44" s="560"/>
      <c r="H44" s="560"/>
      <c r="I44" s="560"/>
      <c r="J44" s="560"/>
      <c r="K44" s="560"/>
      <c r="L44" s="560"/>
      <c r="M44" s="560"/>
      <c r="N44" s="560"/>
      <c r="O44" s="560"/>
      <c r="P44" s="560"/>
      <c r="Q44" s="560"/>
      <c r="R44" s="560"/>
      <c r="S44" s="560"/>
      <c r="U44" s="560"/>
      <c r="V44" s="560"/>
    </row>
    <row r="45" spans="1:22" ht="20.05" customHeight="1" x14ac:dyDescent="0.25">
      <c r="A45" s="575"/>
      <c r="C45" s="560"/>
      <c r="D45" s="560"/>
      <c r="E45" s="560"/>
      <c r="F45" s="560"/>
      <c r="G45" s="560"/>
      <c r="H45" s="560"/>
      <c r="I45" s="560"/>
      <c r="J45" s="560"/>
      <c r="K45" s="560"/>
      <c r="L45" s="560"/>
      <c r="M45" s="560"/>
      <c r="N45" s="560"/>
      <c r="O45" s="560"/>
      <c r="P45" s="560"/>
      <c r="Q45" s="560"/>
      <c r="R45" s="560"/>
      <c r="S45" s="560"/>
      <c r="U45" s="560"/>
      <c r="V45" s="560"/>
    </row>
    <row r="46" spans="1:22" ht="20.05" customHeight="1" x14ac:dyDescent="0.25">
      <c r="A46" s="575"/>
      <c r="C46" s="560"/>
      <c r="D46" s="560"/>
      <c r="E46" s="560"/>
      <c r="F46" s="560"/>
      <c r="G46" s="560"/>
      <c r="H46" s="560"/>
      <c r="I46" s="560"/>
      <c r="J46" s="560"/>
      <c r="K46" s="560"/>
      <c r="L46" s="560"/>
      <c r="M46" s="560"/>
      <c r="N46" s="560"/>
      <c r="O46" s="560"/>
      <c r="P46" s="560"/>
      <c r="Q46" s="560"/>
      <c r="R46" s="560"/>
      <c r="S46" s="560"/>
      <c r="U46" s="560"/>
      <c r="V46" s="560"/>
    </row>
    <row r="47" spans="1:22" ht="20.05" customHeight="1" x14ac:dyDescent="0.25">
      <c r="A47" s="575"/>
      <c r="C47" s="560"/>
      <c r="D47" s="560"/>
      <c r="E47" s="560"/>
      <c r="F47" s="560"/>
      <c r="G47" s="560"/>
      <c r="H47" s="560"/>
      <c r="I47" s="560"/>
      <c r="J47" s="560"/>
      <c r="K47" s="560"/>
      <c r="L47" s="560"/>
      <c r="M47" s="560"/>
      <c r="N47" s="560"/>
      <c r="O47" s="560"/>
      <c r="P47" s="560"/>
      <c r="Q47" s="560"/>
      <c r="R47" s="560"/>
      <c r="S47" s="560"/>
      <c r="U47" s="560"/>
      <c r="V47" s="560"/>
    </row>
    <row r="48" spans="1:22" ht="20.05" customHeight="1" x14ac:dyDescent="0.25">
      <c r="A48" s="575"/>
      <c r="C48" s="560"/>
      <c r="D48" s="560"/>
      <c r="E48" s="560"/>
      <c r="F48" s="560"/>
      <c r="G48" s="560"/>
      <c r="H48" s="560"/>
      <c r="I48" s="560"/>
      <c r="J48" s="560"/>
      <c r="K48" s="560"/>
      <c r="L48" s="560"/>
      <c r="M48" s="560"/>
      <c r="N48" s="560"/>
      <c r="O48" s="560"/>
      <c r="P48" s="560"/>
      <c r="Q48" s="560"/>
      <c r="R48" s="560"/>
      <c r="S48" s="560"/>
      <c r="U48" s="560"/>
      <c r="V48" s="560"/>
    </row>
    <row r="49" ht="20.05" customHeight="1" x14ac:dyDescent="0.25"/>
    <row r="50" ht="20.05" customHeight="1" x14ac:dyDescent="0.25"/>
    <row r="51" ht="20.05" customHeight="1" x14ac:dyDescent="0.25"/>
    <row r="52" ht="20.05" customHeight="1" x14ac:dyDescent="0.25"/>
    <row r="53" ht="20.05" customHeight="1" x14ac:dyDescent="0.25"/>
    <row r="54" ht="20.05" customHeight="1" x14ac:dyDescent="0.25"/>
    <row r="55" ht="20.05" customHeight="1" x14ac:dyDescent="0.25"/>
    <row r="56" ht="20.05" customHeight="1" x14ac:dyDescent="0.25"/>
    <row r="57" ht="20.05" customHeight="1" x14ac:dyDescent="0.25"/>
    <row r="58" ht="20.05" customHeight="1" x14ac:dyDescent="0.25"/>
    <row r="59" ht="20.05" customHeight="1" x14ac:dyDescent="0.25"/>
    <row r="60" ht="20.05" customHeight="1" x14ac:dyDescent="0.25"/>
    <row r="61" ht="20.05" customHeight="1" x14ac:dyDescent="0.25"/>
    <row r="62" ht="20.05" customHeight="1" x14ac:dyDescent="0.25"/>
    <row r="63" ht="20.05" customHeight="1" x14ac:dyDescent="0.25"/>
    <row r="64" ht="20.05" customHeight="1" x14ac:dyDescent="0.25"/>
    <row r="65" ht="20.05" customHeight="1" x14ac:dyDescent="0.25"/>
    <row r="66" ht="20.05" customHeight="1" x14ac:dyDescent="0.25"/>
    <row r="67" ht="20.05" customHeight="1" x14ac:dyDescent="0.25"/>
    <row r="68" ht="20.05" customHeight="1" x14ac:dyDescent="0.25"/>
    <row r="69" ht="20.05" customHeight="1" x14ac:dyDescent="0.25"/>
    <row r="70" ht="20.05" customHeight="1" x14ac:dyDescent="0.25"/>
    <row r="71" ht="20.05" customHeight="1" x14ac:dyDescent="0.25"/>
    <row r="72" ht="20.05" customHeight="1" x14ac:dyDescent="0.25"/>
    <row r="73" ht="20.05" customHeight="1" x14ac:dyDescent="0.25"/>
    <row r="74" ht="20.05" customHeight="1" x14ac:dyDescent="0.25"/>
    <row r="75" ht="20.05" customHeight="1" x14ac:dyDescent="0.25"/>
    <row r="76" ht="20.05" customHeight="1" x14ac:dyDescent="0.25"/>
    <row r="77" ht="20.05" customHeight="1" x14ac:dyDescent="0.25"/>
    <row r="78" ht="20.05" customHeight="1" x14ac:dyDescent="0.25"/>
    <row r="79" ht="20.05" customHeight="1" x14ac:dyDescent="0.25"/>
    <row r="80" ht="20.05" customHeight="1" x14ac:dyDescent="0.25"/>
    <row r="81" ht="20.05" customHeight="1" x14ac:dyDescent="0.25"/>
    <row r="82" ht="20.05" customHeight="1" x14ac:dyDescent="0.25"/>
    <row r="83" ht="20.05" customHeight="1" x14ac:dyDescent="0.25"/>
    <row r="84" ht="20.05" customHeight="1" x14ac:dyDescent="0.25"/>
    <row r="85" ht="20.05" customHeight="1" x14ac:dyDescent="0.25"/>
    <row r="86" ht="20.05" customHeight="1" x14ac:dyDescent="0.25"/>
    <row r="87" ht="20.05" customHeight="1" x14ac:dyDescent="0.25"/>
    <row r="88" ht="20.05" customHeight="1" x14ac:dyDescent="0.25"/>
    <row r="89" ht="20.05" customHeight="1" x14ac:dyDescent="0.25"/>
    <row r="90" ht="20.05" customHeight="1" x14ac:dyDescent="0.25"/>
    <row r="91" ht="20.05" customHeight="1" x14ac:dyDescent="0.25"/>
    <row r="92" ht="20.05" customHeight="1" x14ac:dyDescent="0.25"/>
    <row r="93" ht="20.05" customHeight="1" x14ac:dyDescent="0.25"/>
    <row r="94" ht="20.05" customHeight="1" x14ac:dyDescent="0.25"/>
    <row r="95" ht="20.05" customHeight="1" x14ac:dyDescent="0.25"/>
    <row r="96" ht="20.05" customHeight="1" x14ac:dyDescent="0.25"/>
    <row r="97" ht="20.05" customHeight="1" x14ac:dyDescent="0.25"/>
    <row r="98" ht="20.05" customHeight="1" x14ac:dyDescent="0.25"/>
    <row r="99" ht="20.05" customHeight="1" x14ac:dyDescent="0.25"/>
    <row r="100" ht="20.05" customHeight="1" x14ac:dyDescent="0.25"/>
    <row r="101" ht="20.05" customHeight="1" x14ac:dyDescent="0.25"/>
    <row r="102" ht="20.05" customHeight="1" x14ac:dyDescent="0.25"/>
    <row r="103" ht="20.05" customHeight="1" x14ac:dyDescent="0.25"/>
    <row r="104" ht="20.05" customHeight="1" x14ac:dyDescent="0.25"/>
    <row r="105" ht="20.05" customHeight="1" x14ac:dyDescent="0.25"/>
    <row r="106" ht="20.05" customHeight="1" x14ac:dyDescent="0.25"/>
    <row r="107" ht="20.05" customHeight="1" x14ac:dyDescent="0.25"/>
    <row r="108" ht="20.05" customHeight="1" x14ac:dyDescent="0.25"/>
    <row r="109" ht="20.05" customHeight="1" x14ac:dyDescent="0.25"/>
    <row r="110" ht="20.05" customHeight="1" x14ac:dyDescent="0.25"/>
    <row r="111" ht="20.05" customHeight="1" x14ac:dyDescent="0.25"/>
    <row r="112" ht="20.05" customHeight="1" x14ac:dyDescent="0.25"/>
    <row r="113" ht="20.05" customHeight="1" x14ac:dyDescent="0.25"/>
    <row r="114" ht="20.05" customHeight="1" x14ac:dyDescent="0.25"/>
    <row r="115" ht="20.05" customHeight="1" x14ac:dyDescent="0.25"/>
    <row r="116" ht="20.05" customHeight="1" x14ac:dyDescent="0.25"/>
    <row r="117" ht="20.05" customHeight="1" x14ac:dyDescent="0.25"/>
    <row r="118" ht="20.05" customHeight="1" x14ac:dyDescent="0.25"/>
    <row r="119" ht="20.05" customHeight="1" x14ac:dyDescent="0.25"/>
    <row r="120" ht="20.05" customHeight="1" x14ac:dyDescent="0.25"/>
    <row r="121" ht="20.05" customHeight="1" x14ac:dyDescent="0.25"/>
    <row r="122" ht="20.05" customHeight="1" x14ac:dyDescent="0.25"/>
    <row r="123" ht="20.05" customHeight="1" x14ac:dyDescent="0.25"/>
    <row r="124" ht="20.05" customHeight="1" x14ac:dyDescent="0.25"/>
    <row r="125" ht="20.05" customHeight="1" x14ac:dyDescent="0.25"/>
    <row r="126" ht="20.05" customHeight="1" x14ac:dyDescent="0.25"/>
    <row r="127" ht="20.05" customHeight="1" x14ac:dyDescent="0.25"/>
    <row r="128" ht="20.05" customHeight="1" x14ac:dyDescent="0.25"/>
    <row r="129" ht="20.05" customHeight="1" x14ac:dyDescent="0.25"/>
    <row r="130" ht="20.05" customHeight="1" x14ac:dyDescent="0.25"/>
    <row r="131" ht="20.05" customHeight="1" x14ac:dyDescent="0.25"/>
    <row r="132" ht="20.05" customHeight="1" x14ac:dyDescent="0.25"/>
    <row r="133" ht="20.05" customHeight="1" x14ac:dyDescent="0.25"/>
    <row r="134" ht="20.05" customHeight="1" x14ac:dyDescent="0.25"/>
    <row r="135" ht="20.05" customHeight="1" x14ac:dyDescent="0.25"/>
    <row r="136" ht="20.05" customHeight="1" x14ac:dyDescent="0.25"/>
    <row r="137" ht="20.05" customHeight="1" x14ac:dyDescent="0.25"/>
    <row r="138" ht="20.05" customHeight="1" x14ac:dyDescent="0.25"/>
    <row r="139" ht="20.05" customHeight="1" x14ac:dyDescent="0.25"/>
    <row r="140" ht="20.05" customHeight="1" x14ac:dyDescent="0.25"/>
    <row r="141" ht="20.05" customHeight="1" x14ac:dyDescent="0.25"/>
    <row r="142" ht="20.05" customHeight="1" x14ac:dyDescent="0.25"/>
    <row r="143" ht="20.05" customHeight="1" x14ac:dyDescent="0.25"/>
    <row r="144" ht="20.05" customHeight="1" x14ac:dyDescent="0.25"/>
    <row r="145" ht="20.05" customHeight="1" x14ac:dyDescent="0.25"/>
    <row r="146" ht="20.05" customHeight="1" x14ac:dyDescent="0.25"/>
    <row r="147" ht="20.05" customHeight="1" x14ac:dyDescent="0.25"/>
    <row r="148" ht="20.05" customHeight="1" x14ac:dyDescent="0.25"/>
    <row r="149" ht="20.05" customHeight="1" x14ac:dyDescent="0.25"/>
    <row r="150" ht="20.05" customHeight="1" x14ac:dyDescent="0.25"/>
    <row r="151" ht="20.05" customHeight="1" x14ac:dyDescent="0.25"/>
    <row r="152" ht="20.05" customHeight="1" x14ac:dyDescent="0.25"/>
    <row r="153" ht="20.05" customHeight="1" x14ac:dyDescent="0.25"/>
    <row r="154" ht="20.05" customHeight="1" x14ac:dyDescent="0.25"/>
    <row r="155" ht="20.05" customHeight="1" x14ac:dyDescent="0.25"/>
    <row r="156" ht="20.05" customHeight="1" x14ac:dyDescent="0.25"/>
    <row r="157" ht="20.05" customHeight="1" x14ac:dyDescent="0.25"/>
    <row r="158" ht="20.05" customHeight="1" x14ac:dyDescent="0.25"/>
    <row r="159" ht="20.05" customHeight="1" x14ac:dyDescent="0.25"/>
    <row r="160" ht="20.05" customHeight="1" x14ac:dyDescent="0.25"/>
    <row r="161" ht="20.05" customHeight="1" x14ac:dyDescent="0.25"/>
    <row r="162" ht="20.05" customHeight="1" x14ac:dyDescent="0.25"/>
    <row r="163" ht="20.05" customHeight="1" x14ac:dyDescent="0.25"/>
    <row r="164" ht="20.05" customHeight="1" x14ac:dyDescent="0.25"/>
    <row r="165" ht="20.05" customHeight="1" x14ac:dyDescent="0.25"/>
    <row r="166" ht="20.05" customHeight="1" x14ac:dyDescent="0.25"/>
    <row r="167" ht="20.05" customHeight="1" x14ac:dyDescent="0.25"/>
    <row r="168" ht="20.05" customHeight="1" x14ac:dyDescent="0.25"/>
    <row r="169" ht="20.05" customHeight="1" x14ac:dyDescent="0.25"/>
    <row r="170" ht="20.05" customHeight="1" x14ac:dyDescent="0.25"/>
    <row r="171" ht="20.05" customHeight="1" x14ac:dyDescent="0.25"/>
    <row r="172" ht="20.05" customHeight="1" x14ac:dyDescent="0.25"/>
    <row r="173" ht="20.05" customHeight="1" x14ac:dyDescent="0.25"/>
    <row r="174" ht="20.05" customHeight="1" x14ac:dyDescent="0.25"/>
    <row r="175" ht="20.05" customHeight="1" x14ac:dyDescent="0.25"/>
    <row r="176" ht="20.05" customHeight="1" x14ac:dyDescent="0.25"/>
    <row r="177" ht="20.05" customHeight="1" x14ac:dyDescent="0.25"/>
    <row r="178" ht="20.05" customHeight="1" x14ac:dyDescent="0.25"/>
    <row r="179" ht="20.05" customHeight="1" x14ac:dyDescent="0.25"/>
    <row r="180" ht="20.05" customHeight="1" x14ac:dyDescent="0.25"/>
    <row r="181" ht="20.05" customHeight="1" x14ac:dyDescent="0.25"/>
    <row r="182" ht="20.05" customHeight="1" x14ac:dyDescent="0.25"/>
    <row r="183" ht="20.05" customHeight="1" x14ac:dyDescent="0.25"/>
    <row r="184" ht="20.05" customHeight="1" x14ac:dyDescent="0.25"/>
    <row r="185" ht="20.05" customHeight="1" x14ac:dyDescent="0.25"/>
    <row r="186" ht="20.05" customHeight="1" x14ac:dyDescent="0.25"/>
    <row r="187" ht="20.05" customHeight="1" x14ac:dyDescent="0.25"/>
    <row r="188" ht="20.05" customHeight="1" x14ac:dyDescent="0.25"/>
    <row r="189" ht="20.05" customHeight="1" x14ac:dyDescent="0.25"/>
    <row r="190" ht="20.05" customHeight="1" x14ac:dyDescent="0.25"/>
    <row r="191" ht="20.05" customHeight="1" x14ac:dyDescent="0.25"/>
    <row r="192" ht="20.05" customHeight="1" x14ac:dyDescent="0.25"/>
    <row r="193" ht="20.05" customHeight="1" x14ac:dyDescent="0.25"/>
    <row r="194" ht="20.05" customHeight="1" x14ac:dyDescent="0.25"/>
    <row r="195" ht="20.05" customHeight="1" x14ac:dyDescent="0.25"/>
    <row r="196" ht="20.05" customHeight="1" x14ac:dyDescent="0.25"/>
    <row r="197" ht="20.05" customHeight="1" x14ac:dyDescent="0.25"/>
    <row r="198" ht="20.05" customHeight="1" x14ac:dyDescent="0.25"/>
    <row r="199" ht="20.05" customHeight="1" x14ac:dyDescent="0.25"/>
    <row r="200" ht="20.05" customHeight="1" x14ac:dyDescent="0.25"/>
    <row r="201" ht="20.05" customHeight="1" x14ac:dyDescent="0.25"/>
    <row r="202" ht="20.05" customHeight="1" x14ac:dyDescent="0.25"/>
    <row r="203" ht="20.05" customHeight="1" x14ac:dyDescent="0.25"/>
    <row r="204" ht="20.05" customHeight="1" x14ac:dyDescent="0.25"/>
    <row r="205" ht="20.05" customHeight="1" x14ac:dyDescent="0.25"/>
    <row r="206" ht="20.05" customHeight="1" x14ac:dyDescent="0.25"/>
    <row r="207" ht="20.05" customHeight="1" x14ac:dyDescent="0.25"/>
    <row r="208" ht="20.05" customHeight="1" x14ac:dyDescent="0.25"/>
    <row r="209" ht="20.05" customHeight="1" x14ac:dyDescent="0.25"/>
    <row r="210" ht="20.05" customHeight="1" x14ac:dyDescent="0.25"/>
    <row r="211" ht="20.05" customHeight="1" x14ac:dyDescent="0.25"/>
    <row r="212" ht="20.05" customHeight="1" x14ac:dyDescent="0.25"/>
    <row r="213" ht="20.05" customHeight="1" x14ac:dyDescent="0.25"/>
    <row r="214" ht="20.05" customHeight="1" x14ac:dyDescent="0.25"/>
    <row r="215" ht="20.05" customHeight="1" x14ac:dyDescent="0.25"/>
    <row r="216" ht="20.05" customHeight="1" x14ac:dyDescent="0.25"/>
    <row r="217" ht="20.05" customHeight="1" x14ac:dyDescent="0.25"/>
    <row r="218" ht="20.05" customHeight="1" x14ac:dyDescent="0.25"/>
    <row r="219" ht="20.05" customHeight="1" x14ac:dyDescent="0.25"/>
    <row r="220" ht="20.05" customHeight="1" x14ac:dyDescent="0.25"/>
    <row r="221" ht="20.05" customHeight="1" x14ac:dyDescent="0.25"/>
    <row r="222" ht="20.05" customHeight="1" x14ac:dyDescent="0.25"/>
    <row r="223" ht="20.05" customHeight="1" x14ac:dyDescent="0.25"/>
    <row r="224" ht="20.05" customHeight="1" x14ac:dyDescent="0.25"/>
    <row r="225" ht="20.05" customHeight="1" x14ac:dyDescent="0.25"/>
    <row r="226" ht="20.05" customHeight="1" x14ac:dyDescent="0.25"/>
    <row r="227" ht="20.05" customHeight="1" x14ac:dyDescent="0.25"/>
    <row r="228" ht="20.05" customHeight="1" x14ac:dyDescent="0.25"/>
    <row r="229" ht="20.05" customHeight="1" x14ac:dyDescent="0.25"/>
    <row r="230" ht="20.05" customHeight="1" x14ac:dyDescent="0.25"/>
    <row r="231" ht="20.05" customHeight="1" x14ac:dyDescent="0.25"/>
    <row r="232" ht="20.05" customHeight="1" x14ac:dyDescent="0.25"/>
    <row r="233" ht="20.05" customHeight="1" x14ac:dyDescent="0.25"/>
    <row r="234" ht="20.05" customHeight="1" x14ac:dyDescent="0.25"/>
    <row r="235" ht="20.05" customHeight="1" x14ac:dyDescent="0.25"/>
    <row r="236" ht="20.05" customHeight="1" x14ac:dyDescent="0.25"/>
    <row r="237" ht="20.05" customHeight="1" x14ac:dyDescent="0.25"/>
    <row r="238" ht="20.05" customHeight="1" x14ac:dyDescent="0.25"/>
    <row r="239" ht="20.05" customHeight="1" x14ac:dyDescent="0.25"/>
    <row r="240" ht="20.05" customHeight="1" x14ac:dyDescent="0.25"/>
    <row r="241" ht="20.05" customHeight="1" x14ac:dyDescent="0.25"/>
    <row r="242" ht="20.05" customHeight="1" x14ac:dyDescent="0.25"/>
    <row r="243" ht="20.05" customHeight="1" x14ac:dyDescent="0.25"/>
    <row r="244" ht="20.05" customHeight="1" x14ac:dyDescent="0.25"/>
    <row r="245" ht="20.05" customHeight="1" x14ac:dyDescent="0.25"/>
    <row r="246" ht="20.05" customHeight="1" x14ac:dyDescent="0.25"/>
    <row r="247" ht="20.05" customHeight="1" x14ac:dyDescent="0.25"/>
    <row r="248" ht="20.05" customHeight="1" x14ac:dyDescent="0.25"/>
    <row r="249" ht="20.05" customHeight="1" x14ac:dyDescent="0.25"/>
    <row r="250" ht="20.05" customHeight="1" x14ac:dyDescent="0.25"/>
    <row r="251" ht="20.05" customHeight="1" x14ac:dyDescent="0.25"/>
    <row r="252" ht="20.05" customHeight="1" x14ac:dyDescent="0.25"/>
    <row r="253" ht="20.05" customHeight="1" x14ac:dyDescent="0.25"/>
    <row r="254" ht="20.05" customHeight="1" x14ac:dyDescent="0.25"/>
    <row r="255" ht="20.05" customHeight="1" x14ac:dyDescent="0.25"/>
    <row r="256" ht="20.05" customHeight="1" x14ac:dyDescent="0.25"/>
    <row r="257" spans="2:21" ht="20.05" customHeight="1" x14ac:dyDescent="0.25">
      <c r="C257" s="560"/>
      <c r="D257" s="560"/>
      <c r="E257" s="560"/>
      <c r="F257" s="560"/>
      <c r="G257" s="560"/>
      <c r="H257" s="560"/>
      <c r="I257" s="560"/>
      <c r="J257" s="560"/>
      <c r="K257" s="560"/>
      <c r="L257" s="560"/>
      <c r="M257" s="560"/>
      <c r="N257" s="560"/>
      <c r="O257" s="560"/>
      <c r="P257" s="560"/>
      <c r="Q257" s="560"/>
      <c r="R257" s="560"/>
      <c r="S257" s="560"/>
      <c r="U257" s="560"/>
    </row>
    <row r="258" spans="2:21" ht="20.05" customHeight="1" x14ac:dyDescent="0.25">
      <c r="C258" s="560"/>
      <c r="D258" s="560"/>
      <c r="E258" s="560"/>
      <c r="F258" s="560"/>
      <c r="G258" s="560"/>
      <c r="H258" s="560"/>
      <c r="I258" s="560"/>
      <c r="J258" s="560"/>
      <c r="K258" s="560"/>
      <c r="L258" s="560"/>
      <c r="M258" s="560"/>
      <c r="N258" s="560"/>
      <c r="O258" s="560"/>
      <c r="P258" s="560"/>
      <c r="Q258" s="560"/>
      <c r="R258" s="560"/>
      <c r="S258" s="560"/>
      <c r="U258" s="560"/>
    </row>
    <row r="259" spans="2:21" ht="20.05" customHeight="1" x14ac:dyDescent="0.25">
      <c r="C259" s="560"/>
      <c r="D259" s="560"/>
      <c r="E259" s="560"/>
      <c r="F259" s="560"/>
      <c r="G259" s="560"/>
      <c r="H259" s="560"/>
      <c r="I259" s="560"/>
      <c r="J259" s="560"/>
      <c r="K259" s="560"/>
      <c r="L259" s="560"/>
      <c r="M259" s="560"/>
      <c r="N259" s="560"/>
      <c r="O259" s="560"/>
      <c r="P259" s="560"/>
      <c r="Q259" s="560"/>
      <c r="R259" s="560"/>
      <c r="S259" s="560"/>
      <c r="U259" s="560"/>
    </row>
    <row r="260" spans="2:21" ht="20.05" customHeight="1" x14ac:dyDescent="0.25">
      <c r="C260" s="560"/>
      <c r="D260" s="560"/>
      <c r="E260" s="560"/>
      <c r="F260" s="560"/>
      <c r="G260" s="560"/>
      <c r="H260" s="560"/>
      <c r="I260" s="560"/>
      <c r="J260" s="560"/>
      <c r="K260" s="560"/>
      <c r="L260" s="560"/>
      <c r="M260" s="560"/>
      <c r="N260" s="560"/>
      <c r="O260" s="560"/>
      <c r="P260" s="560"/>
      <c r="Q260" s="560"/>
      <c r="R260" s="560"/>
      <c r="S260" s="560"/>
      <c r="U260" s="560"/>
    </row>
    <row r="261" spans="2:21" ht="20.05" customHeight="1" x14ac:dyDescent="0.25">
      <c r="C261" s="560"/>
      <c r="D261" s="560"/>
      <c r="E261" s="560"/>
      <c r="F261" s="560"/>
      <c r="G261" s="560"/>
      <c r="H261" s="560"/>
      <c r="I261" s="560"/>
      <c r="J261" s="560"/>
      <c r="K261" s="560"/>
      <c r="L261" s="560"/>
      <c r="M261" s="560"/>
      <c r="N261" s="560"/>
      <c r="O261" s="560"/>
      <c r="P261" s="560"/>
      <c r="Q261" s="560"/>
      <c r="R261" s="560"/>
      <c r="S261" s="560"/>
      <c r="U261" s="560"/>
    </row>
    <row r="262" spans="2:21" ht="20.05" customHeight="1" x14ac:dyDescent="0.25">
      <c r="C262" s="560"/>
      <c r="D262" s="560"/>
      <c r="E262" s="560"/>
      <c r="F262" s="560"/>
      <c r="G262" s="560"/>
      <c r="H262" s="560"/>
      <c r="I262" s="560"/>
      <c r="J262" s="560"/>
      <c r="K262" s="560"/>
      <c r="L262" s="560"/>
      <c r="M262" s="560"/>
      <c r="N262" s="560"/>
      <c r="O262" s="560"/>
      <c r="P262" s="560"/>
      <c r="Q262" s="560"/>
      <c r="R262" s="560"/>
      <c r="S262" s="560"/>
      <c r="U262" s="560"/>
    </row>
    <row r="263" spans="2:21" ht="20.05" customHeight="1" x14ac:dyDescent="0.25">
      <c r="C263" s="560"/>
      <c r="D263" s="560"/>
      <c r="E263" s="560"/>
      <c r="F263" s="560"/>
      <c r="G263" s="560"/>
      <c r="H263" s="560"/>
      <c r="I263" s="560"/>
      <c r="J263" s="560"/>
      <c r="K263" s="560"/>
      <c r="L263" s="560"/>
      <c r="M263" s="560"/>
      <c r="N263" s="560"/>
      <c r="O263" s="560"/>
      <c r="P263" s="560"/>
      <c r="Q263" s="560"/>
      <c r="R263" s="560"/>
      <c r="S263" s="560"/>
      <c r="U263" s="560"/>
    </row>
    <row r="264" spans="2:21" s="33" customFormat="1" ht="20.05" customHeight="1" x14ac:dyDescent="0.25">
      <c r="B264" s="268"/>
      <c r="C264" s="560"/>
      <c r="D264" s="560"/>
      <c r="E264" s="560"/>
      <c r="F264" s="560"/>
      <c r="G264" s="560"/>
      <c r="H264" s="560"/>
      <c r="I264" s="560"/>
      <c r="J264" s="560"/>
      <c r="K264" s="560"/>
      <c r="L264" s="560"/>
      <c r="M264" s="560"/>
      <c r="N264" s="560"/>
      <c r="O264" s="560"/>
      <c r="P264" s="560"/>
      <c r="Q264" s="560"/>
      <c r="R264" s="560"/>
      <c r="S264" s="560"/>
      <c r="T264" s="22"/>
      <c r="U264" s="560"/>
    </row>
    <row r="265" spans="2:21" s="33" customFormat="1" ht="20.05" customHeight="1" x14ac:dyDescent="0.25">
      <c r="B265" s="268"/>
      <c r="C265" s="560"/>
      <c r="D265" s="560"/>
      <c r="E265" s="560"/>
      <c r="F265" s="560"/>
      <c r="G265" s="560"/>
      <c r="H265" s="560"/>
      <c r="I265" s="560"/>
      <c r="J265" s="560"/>
      <c r="K265" s="560"/>
      <c r="L265" s="560"/>
      <c r="M265" s="560"/>
      <c r="N265" s="560"/>
      <c r="O265" s="560"/>
      <c r="P265" s="560"/>
      <c r="Q265" s="560"/>
      <c r="R265" s="560"/>
      <c r="S265" s="560"/>
      <c r="T265" s="22"/>
      <c r="U265" s="560"/>
    </row>
    <row r="266" spans="2:21" s="33" customFormat="1" ht="20.05" customHeight="1" x14ac:dyDescent="0.25">
      <c r="B266" s="268"/>
      <c r="C266" s="560"/>
      <c r="D266" s="560"/>
      <c r="E266" s="560"/>
      <c r="F266" s="560"/>
      <c r="G266" s="560"/>
      <c r="H266" s="560"/>
      <c r="I266" s="560"/>
      <c r="J266" s="560"/>
      <c r="K266" s="560"/>
      <c r="L266" s="560"/>
      <c r="M266" s="560"/>
      <c r="N266" s="560"/>
      <c r="O266" s="560"/>
      <c r="P266" s="560"/>
      <c r="Q266" s="560"/>
      <c r="R266" s="560"/>
      <c r="S266" s="560"/>
      <c r="T266" s="22"/>
      <c r="U266" s="560"/>
    </row>
    <row r="267" spans="2:21" s="33" customFormat="1" ht="20.05" customHeight="1" x14ac:dyDescent="0.25">
      <c r="B267" s="268"/>
      <c r="C267" s="560"/>
      <c r="D267" s="560"/>
      <c r="E267" s="560"/>
      <c r="F267" s="560"/>
      <c r="G267" s="560"/>
      <c r="H267" s="560"/>
      <c r="I267" s="560"/>
      <c r="J267" s="560"/>
      <c r="K267" s="560"/>
      <c r="L267" s="560"/>
      <c r="M267" s="560"/>
      <c r="N267" s="560"/>
      <c r="O267" s="560"/>
      <c r="P267" s="560"/>
      <c r="Q267" s="560"/>
      <c r="R267" s="560"/>
      <c r="S267" s="560"/>
      <c r="T267" s="22"/>
      <c r="U267" s="560"/>
    </row>
    <row r="268" spans="2:21" s="33" customFormat="1" ht="20.05" customHeight="1" x14ac:dyDescent="0.25">
      <c r="B268" s="268"/>
      <c r="C268" s="560"/>
      <c r="D268" s="560"/>
      <c r="E268" s="560"/>
      <c r="F268" s="560"/>
      <c r="G268" s="560"/>
      <c r="H268" s="560"/>
      <c r="I268" s="560"/>
      <c r="J268" s="560"/>
      <c r="K268" s="560"/>
      <c r="L268" s="560"/>
      <c r="M268" s="560"/>
      <c r="N268" s="560"/>
      <c r="O268" s="560"/>
      <c r="P268" s="560"/>
      <c r="Q268" s="560"/>
      <c r="R268" s="560"/>
      <c r="S268" s="560"/>
      <c r="T268" s="22"/>
      <c r="U268" s="560"/>
    </row>
    <row r="269" spans="2:21" s="33" customFormat="1" ht="20.05" customHeight="1" x14ac:dyDescent="0.25">
      <c r="B269" s="268"/>
      <c r="C269" s="560"/>
      <c r="D269" s="560"/>
      <c r="E269" s="560"/>
      <c r="F269" s="560"/>
      <c r="G269" s="560"/>
      <c r="H269" s="560"/>
      <c r="I269" s="560"/>
      <c r="J269" s="560"/>
      <c r="K269" s="560"/>
      <c r="L269" s="560"/>
      <c r="M269" s="560"/>
      <c r="N269" s="560"/>
      <c r="O269" s="560"/>
      <c r="P269" s="560"/>
      <c r="Q269" s="560"/>
      <c r="R269" s="560"/>
      <c r="S269" s="560"/>
      <c r="T269" s="22"/>
      <c r="U269" s="560"/>
    </row>
    <row r="270" spans="2:21" s="33" customFormat="1" ht="20.05" customHeight="1" x14ac:dyDescent="0.25">
      <c r="B270" s="268"/>
      <c r="C270" s="560"/>
      <c r="D270" s="560"/>
      <c r="E270" s="560"/>
      <c r="F270" s="560"/>
      <c r="G270" s="560"/>
      <c r="H270" s="560"/>
      <c r="I270" s="560"/>
      <c r="J270" s="560"/>
      <c r="K270" s="560"/>
      <c r="L270" s="560"/>
      <c r="M270" s="560"/>
      <c r="N270" s="560"/>
      <c r="O270" s="560"/>
      <c r="P270" s="560"/>
      <c r="Q270" s="560"/>
      <c r="R270" s="560"/>
      <c r="S270" s="560"/>
      <c r="T270" s="22"/>
      <c r="U270" s="560"/>
    </row>
    <row r="271" spans="2:21" s="33" customFormat="1" ht="20.05" customHeight="1" x14ac:dyDescent="0.25">
      <c r="B271" s="268"/>
      <c r="C271" s="560"/>
      <c r="D271" s="560"/>
      <c r="E271" s="560"/>
      <c r="F271" s="560"/>
      <c r="G271" s="560"/>
      <c r="H271" s="560"/>
      <c r="I271" s="560"/>
      <c r="J271" s="560"/>
      <c r="K271" s="560"/>
      <c r="L271" s="560"/>
      <c r="M271" s="560"/>
      <c r="N271" s="560"/>
      <c r="O271" s="560"/>
      <c r="P271" s="560"/>
      <c r="Q271" s="560"/>
      <c r="R271" s="560"/>
      <c r="S271" s="560"/>
      <c r="T271" s="22"/>
      <c r="U271" s="560"/>
    </row>
    <row r="272" spans="2:21" s="33" customFormat="1" ht="20.05" customHeight="1" x14ac:dyDescent="0.25">
      <c r="B272" s="268"/>
      <c r="C272" s="560"/>
      <c r="D272" s="560"/>
      <c r="E272" s="560"/>
      <c r="F272" s="560"/>
      <c r="G272" s="560"/>
      <c r="H272" s="560"/>
      <c r="I272" s="560"/>
      <c r="J272" s="560"/>
      <c r="K272" s="560"/>
      <c r="L272" s="560"/>
      <c r="M272" s="560"/>
      <c r="N272" s="560"/>
      <c r="O272" s="560"/>
      <c r="P272" s="560"/>
      <c r="Q272" s="560"/>
      <c r="R272" s="560"/>
      <c r="S272" s="560"/>
      <c r="T272" s="22"/>
      <c r="U272" s="560"/>
    </row>
    <row r="273" spans="2:21" s="33" customFormat="1" ht="20.05" customHeight="1" x14ac:dyDescent="0.25">
      <c r="B273" s="268"/>
      <c r="C273" s="560"/>
      <c r="D273" s="560"/>
      <c r="E273" s="560"/>
      <c r="F273" s="560"/>
      <c r="G273" s="560"/>
      <c r="H273" s="560"/>
      <c r="I273" s="560"/>
      <c r="J273" s="560"/>
      <c r="K273" s="560"/>
      <c r="L273" s="560"/>
      <c r="M273" s="560"/>
      <c r="N273" s="560"/>
      <c r="O273" s="560"/>
      <c r="P273" s="560"/>
      <c r="Q273" s="560"/>
      <c r="R273" s="560"/>
      <c r="S273" s="560"/>
      <c r="T273" s="22"/>
      <c r="U273" s="560"/>
    </row>
    <row r="274" spans="2:21" s="33" customFormat="1" ht="20.05" customHeight="1" x14ac:dyDescent="0.25">
      <c r="B274" s="268"/>
      <c r="C274" s="560"/>
      <c r="D274" s="560"/>
      <c r="E274" s="560"/>
      <c r="F274" s="560"/>
      <c r="G274" s="560"/>
      <c r="H274" s="560"/>
      <c r="I274" s="560"/>
      <c r="J274" s="560"/>
      <c r="K274" s="560"/>
      <c r="L274" s="560"/>
      <c r="M274" s="560"/>
      <c r="N274" s="560"/>
      <c r="O274" s="560"/>
      <c r="P274" s="560"/>
      <c r="Q274" s="560"/>
      <c r="R274" s="560"/>
      <c r="S274" s="560"/>
      <c r="T274" s="22"/>
      <c r="U274" s="560"/>
    </row>
    <row r="275" spans="2:21" s="33" customFormat="1" ht="20.05" customHeight="1" x14ac:dyDescent="0.25">
      <c r="B275" s="268"/>
      <c r="C275" s="560"/>
      <c r="D275" s="560"/>
      <c r="E275" s="560"/>
      <c r="F275" s="560"/>
      <c r="G275" s="560"/>
      <c r="H275" s="560"/>
      <c r="I275" s="560"/>
      <c r="J275" s="560"/>
      <c r="K275" s="560"/>
      <c r="L275" s="560"/>
      <c r="M275" s="560"/>
      <c r="N275" s="560"/>
      <c r="O275" s="560"/>
      <c r="P275" s="560"/>
      <c r="Q275" s="560"/>
      <c r="R275" s="560"/>
      <c r="S275" s="560"/>
      <c r="T275" s="22"/>
      <c r="U275" s="560"/>
    </row>
    <row r="276" spans="2:21" s="33" customFormat="1" ht="20.05" customHeight="1" x14ac:dyDescent="0.25">
      <c r="B276" s="268"/>
      <c r="C276" s="560"/>
      <c r="D276" s="560"/>
      <c r="E276" s="560"/>
      <c r="F276" s="560"/>
      <c r="G276" s="560"/>
      <c r="H276" s="560"/>
      <c r="I276" s="560"/>
      <c r="J276" s="560"/>
      <c r="K276" s="560"/>
      <c r="L276" s="560"/>
      <c r="M276" s="560"/>
      <c r="N276" s="560"/>
      <c r="O276" s="560"/>
      <c r="P276" s="560"/>
      <c r="Q276" s="560"/>
      <c r="R276" s="560"/>
      <c r="S276" s="560"/>
      <c r="T276" s="22"/>
      <c r="U276" s="560"/>
    </row>
    <row r="277" spans="2:21" s="33" customFormat="1" ht="20.05" customHeight="1" x14ac:dyDescent="0.25">
      <c r="B277" s="268"/>
      <c r="C277" s="560"/>
      <c r="D277" s="560"/>
      <c r="E277" s="560"/>
      <c r="F277" s="560"/>
      <c r="G277" s="560"/>
      <c r="H277" s="560"/>
      <c r="I277" s="560"/>
      <c r="J277" s="560"/>
      <c r="K277" s="560"/>
      <c r="L277" s="560"/>
      <c r="M277" s="560"/>
      <c r="N277" s="560"/>
      <c r="O277" s="560"/>
      <c r="P277" s="560"/>
      <c r="Q277" s="560"/>
      <c r="R277" s="560"/>
      <c r="S277" s="560"/>
      <c r="T277" s="22"/>
      <c r="U277" s="560"/>
    </row>
    <row r="278" spans="2:21" s="33" customFormat="1" ht="20.05" customHeight="1" x14ac:dyDescent="0.25">
      <c r="B278" s="268"/>
      <c r="C278" s="560"/>
      <c r="D278" s="560"/>
      <c r="E278" s="560"/>
      <c r="F278" s="560"/>
      <c r="G278" s="560"/>
      <c r="H278" s="560"/>
      <c r="I278" s="560"/>
      <c r="J278" s="560"/>
      <c r="K278" s="560"/>
      <c r="L278" s="560"/>
      <c r="M278" s="560"/>
      <c r="N278" s="560"/>
      <c r="O278" s="560"/>
      <c r="P278" s="560"/>
      <c r="Q278" s="560"/>
      <c r="R278" s="560"/>
      <c r="S278" s="560"/>
      <c r="T278" s="22"/>
      <c r="U278" s="560"/>
    </row>
    <row r="279" spans="2:21" s="33" customFormat="1" ht="20.05" customHeight="1" x14ac:dyDescent="0.25">
      <c r="B279" s="268"/>
      <c r="C279" s="560"/>
      <c r="D279" s="560"/>
      <c r="E279" s="560"/>
      <c r="F279" s="560"/>
      <c r="G279" s="560"/>
      <c r="H279" s="560"/>
      <c r="I279" s="560"/>
      <c r="J279" s="560"/>
      <c r="K279" s="560"/>
      <c r="L279" s="560"/>
      <c r="M279" s="560"/>
      <c r="N279" s="560"/>
      <c r="O279" s="560"/>
      <c r="P279" s="560"/>
      <c r="Q279" s="560"/>
      <c r="R279" s="560"/>
      <c r="S279" s="560"/>
      <c r="T279" s="22"/>
      <c r="U279" s="560"/>
    </row>
    <row r="280" spans="2:21" s="33" customFormat="1" ht="20.05" customHeight="1" x14ac:dyDescent="0.25">
      <c r="B280" s="268"/>
      <c r="C280" s="560"/>
      <c r="D280" s="560"/>
      <c r="E280" s="560"/>
      <c r="F280" s="560"/>
      <c r="G280" s="560"/>
      <c r="H280" s="560"/>
      <c r="I280" s="560"/>
      <c r="J280" s="560"/>
      <c r="K280" s="560"/>
      <c r="L280" s="560"/>
      <c r="M280" s="560"/>
      <c r="N280" s="560"/>
      <c r="O280" s="560"/>
      <c r="P280" s="560"/>
      <c r="Q280" s="560"/>
      <c r="R280" s="560"/>
      <c r="S280" s="560"/>
      <c r="T280" s="22"/>
      <c r="U280" s="560"/>
    </row>
    <row r="281" spans="2:21" s="33" customFormat="1" ht="20.05" customHeight="1" x14ac:dyDescent="0.25">
      <c r="B281" s="268"/>
      <c r="C281" s="560"/>
      <c r="D281" s="560"/>
      <c r="E281" s="560"/>
      <c r="F281" s="560"/>
      <c r="G281" s="560"/>
      <c r="H281" s="560"/>
      <c r="I281" s="560"/>
      <c r="J281" s="560"/>
      <c r="K281" s="560"/>
      <c r="L281" s="560"/>
      <c r="M281" s="560"/>
      <c r="N281" s="560"/>
      <c r="O281" s="560"/>
      <c r="P281" s="560"/>
      <c r="Q281" s="560"/>
      <c r="R281" s="560"/>
      <c r="S281" s="560"/>
      <c r="T281" s="22"/>
      <c r="U281" s="560"/>
    </row>
    <row r="282" spans="2:21" s="33" customFormat="1" ht="20.05" customHeight="1" x14ac:dyDescent="0.25">
      <c r="B282" s="268"/>
      <c r="C282" s="560"/>
      <c r="D282" s="560"/>
      <c r="E282" s="560"/>
      <c r="F282" s="560"/>
      <c r="G282" s="560"/>
      <c r="H282" s="560"/>
      <c r="I282" s="560"/>
      <c r="J282" s="560"/>
      <c r="K282" s="560"/>
      <c r="L282" s="560"/>
      <c r="M282" s="560"/>
      <c r="N282" s="560"/>
      <c r="O282" s="560"/>
      <c r="P282" s="560"/>
      <c r="Q282" s="560"/>
      <c r="R282" s="560"/>
      <c r="S282" s="560"/>
      <c r="T282" s="22"/>
      <c r="U282" s="560"/>
    </row>
    <row r="283" spans="2:21" s="33" customFormat="1" ht="20.05" customHeight="1" x14ac:dyDescent="0.25">
      <c r="B283" s="268"/>
      <c r="C283" s="560"/>
      <c r="D283" s="560"/>
      <c r="E283" s="560"/>
      <c r="F283" s="560"/>
      <c r="G283" s="560"/>
      <c r="H283" s="560"/>
      <c r="I283" s="560"/>
      <c r="J283" s="560"/>
      <c r="K283" s="560"/>
      <c r="L283" s="560"/>
      <c r="M283" s="560"/>
      <c r="N283" s="560"/>
      <c r="O283" s="560"/>
      <c r="P283" s="560"/>
      <c r="Q283" s="560"/>
      <c r="R283" s="560"/>
      <c r="S283" s="560"/>
      <c r="T283" s="22"/>
      <c r="U283" s="560"/>
    </row>
    <row r="284" spans="2:21" s="33" customFormat="1" ht="20.05" customHeight="1" x14ac:dyDescent="0.25">
      <c r="B284" s="268"/>
      <c r="C284" s="560"/>
      <c r="D284" s="560"/>
      <c r="E284" s="560"/>
      <c r="F284" s="560"/>
      <c r="G284" s="560"/>
      <c r="H284" s="560"/>
      <c r="I284" s="560"/>
      <c r="J284" s="560"/>
      <c r="K284" s="560"/>
      <c r="L284" s="560"/>
      <c r="M284" s="560"/>
      <c r="N284" s="560"/>
      <c r="O284" s="560"/>
      <c r="P284" s="560"/>
      <c r="Q284" s="560"/>
      <c r="R284" s="560"/>
      <c r="S284" s="560"/>
      <c r="T284" s="22"/>
      <c r="U284" s="560"/>
    </row>
    <row r="285" spans="2:21" s="33" customFormat="1" ht="20.05" customHeight="1" x14ac:dyDescent="0.25">
      <c r="B285" s="268"/>
      <c r="C285" s="560"/>
      <c r="D285" s="560"/>
      <c r="E285" s="560"/>
      <c r="F285" s="560"/>
      <c r="G285" s="560"/>
      <c r="H285" s="560"/>
      <c r="I285" s="560"/>
      <c r="J285" s="560"/>
      <c r="K285" s="560"/>
      <c r="L285" s="560"/>
      <c r="M285" s="560"/>
      <c r="N285" s="560"/>
      <c r="O285" s="560"/>
      <c r="P285" s="560"/>
      <c r="Q285" s="560"/>
      <c r="R285" s="560"/>
      <c r="S285" s="560"/>
      <c r="T285" s="22"/>
      <c r="U285" s="560"/>
    </row>
    <row r="286" spans="2:21" s="33" customFormat="1" ht="20.05" customHeight="1" x14ac:dyDescent="0.25">
      <c r="B286" s="268"/>
      <c r="C286" s="560"/>
      <c r="D286" s="560"/>
      <c r="E286" s="560"/>
      <c r="F286" s="560"/>
      <c r="G286" s="560"/>
      <c r="H286" s="560"/>
      <c r="I286" s="560"/>
      <c r="J286" s="560"/>
      <c r="K286" s="560"/>
      <c r="L286" s="560"/>
      <c r="M286" s="560"/>
      <c r="N286" s="560"/>
      <c r="O286" s="560"/>
      <c r="P286" s="560"/>
      <c r="Q286" s="560"/>
      <c r="R286" s="560"/>
      <c r="S286" s="560"/>
      <c r="T286" s="22"/>
      <c r="U286" s="560"/>
    </row>
    <row r="287" spans="2:21" s="33" customFormat="1" ht="20.05" customHeight="1" x14ac:dyDescent="0.25">
      <c r="B287" s="268"/>
      <c r="C287" s="560"/>
      <c r="D287" s="560"/>
      <c r="E287" s="560"/>
      <c r="F287" s="560"/>
      <c r="G287" s="560"/>
      <c r="H287" s="560"/>
      <c r="I287" s="560"/>
      <c r="J287" s="560"/>
      <c r="K287" s="560"/>
      <c r="L287" s="560"/>
      <c r="M287" s="560"/>
      <c r="N287" s="560"/>
      <c r="O287" s="560"/>
      <c r="P287" s="560"/>
      <c r="Q287" s="560"/>
      <c r="R287" s="560"/>
      <c r="S287" s="560"/>
      <c r="T287" s="22"/>
      <c r="U287" s="560"/>
    </row>
    <row r="288" spans="2:21" s="33" customFormat="1" ht="20.05" customHeight="1" x14ac:dyDescent="0.25">
      <c r="B288" s="268"/>
      <c r="C288" s="560"/>
      <c r="D288" s="560"/>
      <c r="E288" s="560"/>
      <c r="F288" s="560"/>
      <c r="G288" s="560"/>
      <c r="H288" s="560"/>
      <c r="I288" s="560"/>
      <c r="J288" s="560"/>
      <c r="K288" s="560"/>
      <c r="L288" s="560"/>
      <c r="M288" s="560"/>
      <c r="N288" s="560"/>
      <c r="O288" s="560"/>
      <c r="P288" s="560"/>
      <c r="Q288" s="560"/>
      <c r="R288" s="560"/>
      <c r="S288" s="560"/>
      <c r="T288" s="22"/>
      <c r="U288" s="560"/>
    </row>
    <row r="289" spans="2:21" s="33" customFormat="1" ht="20.05" customHeight="1" x14ac:dyDescent="0.25">
      <c r="B289" s="268"/>
      <c r="C289" s="560"/>
      <c r="D289" s="560"/>
      <c r="E289" s="560"/>
      <c r="F289" s="560"/>
      <c r="G289" s="560"/>
      <c r="H289" s="560"/>
      <c r="I289" s="560"/>
      <c r="J289" s="560"/>
      <c r="K289" s="560"/>
      <c r="L289" s="560"/>
      <c r="M289" s="560"/>
      <c r="N289" s="560"/>
      <c r="O289" s="560"/>
      <c r="P289" s="560"/>
      <c r="Q289" s="560"/>
      <c r="R289" s="560"/>
      <c r="S289" s="560"/>
      <c r="T289" s="22"/>
      <c r="U289" s="560"/>
    </row>
    <row r="290" spans="2:21" s="33" customFormat="1" ht="20.05" customHeight="1" x14ac:dyDescent="0.25">
      <c r="B290" s="268"/>
      <c r="C290" s="560"/>
      <c r="D290" s="560"/>
      <c r="E290" s="560"/>
      <c r="F290" s="560"/>
      <c r="G290" s="560"/>
      <c r="H290" s="560"/>
      <c r="I290" s="560"/>
      <c r="J290" s="560"/>
      <c r="K290" s="560"/>
      <c r="L290" s="560"/>
      <c r="M290" s="560"/>
      <c r="N290" s="560"/>
      <c r="O290" s="560"/>
      <c r="P290" s="560"/>
      <c r="Q290" s="560"/>
      <c r="R290" s="560"/>
      <c r="S290" s="560"/>
      <c r="T290" s="22"/>
      <c r="U290" s="560"/>
    </row>
    <row r="291" spans="2:21" s="33" customFormat="1" ht="20.05" customHeight="1" x14ac:dyDescent="0.25">
      <c r="B291" s="268"/>
      <c r="C291" s="560"/>
      <c r="D291" s="560"/>
      <c r="E291" s="560"/>
      <c r="F291" s="560"/>
      <c r="G291" s="560"/>
      <c r="H291" s="560"/>
      <c r="I291" s="560"/>
      <c r="J291" s="560"/>
      <c r="K291" s="560"/>
      <c r="L291" s="560"/>
      <c r="M291" s="560"/>
      <c r="N291" s="560"/>
      <c r="O291" s="560"/>
      <c r="P291" s="560"/>
      <c r="Q291" s="560"/>
      <c r="R291" s="560"/>
      <c r="S291" s="560"/>
      <c r="T291" s="22"/>
      <c r="U291" s="560"/>
    </row>
    <row r="292" spans="2:21" s="33" customFormat="1" ht="20.05" customHeight="1" x14ac:dyDescent="0.25">
      <c r="B292" s="268"/>
      <c r="C292" s="560"/>
      <c r="D292" s="560"/>
      <c r="E292" s="560"/>
      <c r="F292" s="560"/>
      <c r="G292" s="560"/>
      <c r="H292" s="560"/>
      <c r="I292" s="560"/>
      <c r="J292" s="560"/>
      <c r="K292" s="560"/>
      <c r="L292" s="560"/>
      <c r="M292" s="560"/>
      <c r="N292" s="560"/>
      <c r="O292" s="560"/>
      <c r="P292" s="560"/>
      <c r="Q292" s="560"/>
      <c r="R292" s="560"/>
      <c r="S292" s="560"/>
      <c r="T292" s="22"/>
      <c r="U292" s="560"/>
    </row>
    <row r="293" spans="2:21" s="33" customFormat="1" ht="20.05" customHeight="1" x14ac:dyDescent="0.25">
      <c r="B293" s="268"/>
      <c r="C293" s="560"/>
      <c r="D293" s="560"/>
      <c r="E293" s="560"/>
      <c r="F293" s="560"/>
      <c r="G293" s="560"/>
      <c r="H293" s="560"/>
      <c r="I293" s="560"/>
      <c r="J293" s="560"/>
      <c r="K293" s="560"/>
      <c r="L293" s="560"/>
      <c r="M293" s="560"/>
      <c r="N293" s="560"/>
      <c r="O293" s="560"/>
      <c r="P293" s="560"/>
      <c r="Q293" s="560"/>
      <c r="R293" s="560"/>
      <c r="S293" s="560"/>
      <c r="T293" s="22"/>
      <c r="U293" s="560"/>
    </row>
    <row r="294" spans="2:21" s="33" customFormat="1" ht="20.05" customHeight="1" x14ac:dyDescent="0.25">
      <c r="B294" s="268"/>
      <c r="C294" s="560"/>
      <c r="D294" s="560"/>
      <c r="E294" s="560"/>
      <c r="F294" s="560"/>
      <c r="G294" s="560"/>
      <c r="H294" s="560"/>
      <c r="I294" s="560"/>
      <c r="J294" s="560"/>
      <c r="K294" s="560"/>
      <c r="L294" s="560"/>
      <c r="M294" s="560"/>
      <c r="N294" s="560"/>
      <c r="O294" s="560"/>
      <c r="P294" s="560"/>
      <c r="Q294" s="560"/>
      <c r="R294" s="560"/>
      <c r="S294" s="560"/>
      <c r="T294" s="22"/>
      <c r="U294" s="560"/>
    </row>
    <row r="295" spans="2:21" s="33" customFormat="1" ht="20.05" customHeight="1" x14ac:dyDescent="0.25">
      <c r="B295" s="268"/>
      <c r="C295" s="560"/>
      <c r="D295" s="560"/>
      <c r="E295" s="560"/>
      <c r="F295" s="560"/>
      <c r="G295" s="560"/>
      <c r="H295" s="560"/>
      <c r="I295" s="560"/>
      <c r="J295" s="560"/>
      <c r="K295" s="560"/>
      <c r="L295" s="560"/>
      <c r="M295" s="560"/>
      <c r="N295" s="560"/>
      <c r="O295" s="560"/>
      <c r="P295" s="560"/>
      <c r="Q295" s="560"/>
      <c r="R295" s="560"/>
      <c r="S295" s="560"/>
      <c r="T295" s="22"/>
      <c r="U295" s="560"/>
    </row>
    <row r="296" spans="2:21" s="33" customFormat="1" ht="20.05" customHeight="1" x14ac:dyDescent="0.25">
      <c r="B296" s="268"/>
      <c r="C296" s="560"/>
      <c r="D296" s="560"/>
      <c r="E296" s="560"/>
      <c r="F296" s="560"/>
      <c r="G296" s="560"/>
      <c r="H296" s="560"/>
      <c r="I296" s="560"/>
      <c r="J296" s="560"/>
      <c r="K296" s="560"/>
      <c r="L296" s="560"/>
      <c r="M296" s="560"/>
      <c r="N296" s="560"/>
      <c r="O296" s="560"/>
      <c r="P296" s="560"/>
      <c r="Q296" s="560"/>
      <c r="R296" s="560"/>
      <c r="S296" s="560"/>
      <c r="T296" s="22"/>
      <c r="U296" s="560"/>
    </row>
    <row r="297" spans="2:21" s="33" customFormat="1" ht="20.05" customHeight="1" x14ac:dyDescent="0.25">
      <c r="B297" s="268"/>
      <c r="C297" s="560"/>
      <c r="D297" s="560"/>
      <c r="E297" s="560"/>
      <c r="F297" s="560"/>
      <c r="G297" s="560"/>
      <c r="H297" s="560"/>
      <c r="I297" s="560"/>
      <c r="J297" s="560"/>
      <c r="K297" s="560"/>
      <c r="L297" s="560"/>
      <c r="M297" s="560"/>
      <c r="N297" s="560"/>
      <c r="O297" s="560"/>
      <c r="P297" s="560"/>
      <c r="Q297" s="560"/>
      <c r="R297" s="560"/>
      <c r="S297" s="560"/>
      <c r="T297" s="22"/>
      <c r="U297" s="560"/>
    </row>
    <row r="298" spans="2:21" s="33" customFormat="1" ht="20.05" customHeight="1" x14ac:dyDescent="0.25">
      <c r="B298" s="268"/>
      <c r="C298" s="560"/>
      <c r="D298" s="560"/>
      <c r="E298" s="560"/>
      <c r="F298" s="560"/>
      <c r="G298" s="560"/>
      <c r="H298" s="560"/>
      <c r="I298" s="560"/>
      <c r="J298" s="560"/>
      <c r="K298" s="560"/>
      <c r="L298" s="560"/>
      <c r="M298" s="560"/>
      <c r="N298" s="560"/>
      <c r="O298" s="560"/>
      <c r="P298" s="560"/>
      <c r="Q298" s="560"/>
      <c r="R298" s="560"/>
      <c r="S298" s="560"/>
      <c r="T298" s="22"/>
      <c r="U298" s="560"/>
    </row>
    <row r="299" spans="2:21" s="33" customFormat="1" ht="20.05" customHeight="1" x14ac:dyDescent="0.25">
      <c r="B299" s="268"/>
      <c r="C299" s="560"/>
      <c r="D299" s="560"/>
      <c r="E299" s="560"/>
      <c r="F299" s="560"/>
      <c r="G299" s="560"/>
      <c r="H299" s="560"/>
      <c r="I299" s="560"/>
      <c r="J299" s="560"/>
      <c r="K299" s="560"/>
      <c r="L299" s="560"/>
      <c r="M299" s="560"/>
      <c r="N299" s="560"/>
      <c r="O299" s="560"/>
      <c r="P299" s="560"/>
      <c r="Q299" s="560"/>
      <c r="R299" s="560"/>
      <c r="S299" s="560"/>
      <c r="T299" s="22"/>
      <c r="U299" s="560"/>
    </row>
    <row r="300" spans="2:21" s="33" customFormat="1" ht="20.05" customHeight="1" x14ac:dyDescent="0.25">
      <c r="B300" s="268"/>
      <c r="C300" s="560"/>
      <c r="D300" s="560"/>
      <c r="E300" s="560"/>
      <c r="F300" s="560"/>
      <c r="G300" s="560"/>
      <c r="H300" s="560"/>
      <c r="I300" s="560"/>
      <c r="J300" s="560"/>
      <c r="K300" s="560"/>
      <c r="L300" s="560"/>
      <c r="M300" s="560"/>
      <c r="N300" s="560"/>
      <c r="O300" s="560"/>
      <c r="P300" s="560"/>
      <c r="Q300" s="560"/>
      <c r="R300" s="560"/>
      <c r="S300" s="560"/>
      <c r="T300" s="22"/>
      <c r="U300" s="560"/>
    </row>
    <row r="301" spans="2:21" s="33" customFormat="1" ht="20.05" customHeight="1" x14ac:dyDescent="0.25">
      <c r="B301" s="268"/>
      <c r="C301" s="560"/>
      <c r="D301" s="560"/>
      <c r="E301" s="560"/>
      <c r="F301" s="560"/>
      <c r="G301" s="560"/>
      <c r="H301" s="560"/>
      <c r="I301" s="560"/>
      <c r="J301" s="560"/>
      <c r="K301" s="560"/>
      <c r="L301" s="560"/>
      <c r="M301" s="560"/>
      <c r="N301" s="560"/>
      <c r="O301" s="560"/>
      <c r="P301" s="560"/>
      <c r="Q301" s="560"/>
      <c r="R301" s="560"/>
      <c r="S301" s="560"/>
      <c r="T301" s="22"/>
      <c r="U301" s="560"/>
    </row>
    <row r="302" spans="2:21" s="33" customFormat="1" ht="20.05" customHeight="1" x14ac:dyDescent="0.25">
      <c r="B302" s="268"/>
      <c r="C302" s="560"/>
      <c r="D302" s="560"/>
      <c r="E302" s="560"/>
      <c r="F302" s="560"/>
      <c r="G302" s="560"/>
      <c r="H302" s="560"/>
      <c r="I302" s="560"/>
      <c r="J302" s="560"/>
      <c r="K302" s="560"/>
      <c r="L302" s="560"/>
      <c r="M302" s="560"/>
      <c r="N302" s="560"/>
      <c r="O302" s="560"/>
      <c r="P302" s="560"/>
      <c r="Q302" s="560"/>
      <c r="R302" s="560"/>
      <c r="S302" s="560"/>
      <c r="T302" s="22"/>
      <c r="U302" s="560"/>
    </row>
    <row r="303" spans="2:21" s="33" customFormat="1" ht="20.05" customHeight="1" x14ac:dyDescent="0.25">
      <c r="B303" s="268"/>
      <c r="C303" s="560"/>
      <c r="D303" s="560"/>
      <c r="E303" s="560"/>
      <c r="F303" s="560"/>
      <c r="G303" s="560"/>
      <c r="H303" s="560"/>
      <c r="I303" s="560"/>
      <c r="J303" s="560"/>
      <c r="K303" s="560"/>
      <c r="L303" s="560"/>
      <c r="M303" s="560"/>
      <c r="N303" s="560"/>
      <c r="O303" s="560"/>
      <c r="P303" s="560"/>
      <c r="Q303" s="560"/>
      <c r="R303" s="560"/>
      <c r="S303" s="560"/>
      <c r="T303" s="22"/>
      <c r="U303" s="560"/>
    </row>
    <row r="304" spans="2:21" s="33" customFormat="1" ht="20.05" customHeight="1" x14ac:dyDescent="0.25">
      <c r="B304" s="268"/>
      <c r="C304" s="560"/>
      <c r="D304" s="560"/>
      <c r="E304" s="560"/>
      <c r="F304" s="560"/>
      <c r="G304" s="560"/>
      <c r="H304" s="560"/>
      <c r="I304" s="560"/>
      <c r="J304" s="560"/>
      <c r="K304" s="560"/>
      <c r="L304" s="560"/>
      <c r="M304" s="560"/>
      <c r="N304" s="560"/>
      <c r="O304" s="560"/>
      <c r="P304" s="560"/>
      <c r="Q304" s="560"/>
      <c r="R304" s="560"/>
      <c r="S304" s="560"/>
      <c r="T304" s="22"/>
      <c r="U304" s="560"/>
    </row>
    <row r="305" spans="2:21" s="33" customFormat="1" ht="20.05" customHeight="1" x14ac:dyDescent="0.25">
      <c r="B305" s="268"/>
      <c r="C305" s="560"/>
      <c r="D305" s="560"/>
      <c r="E305" s="560"/>
      <c r="F305" s="560"/>
      <c r="G305" s="560"/>
      <c r="H305" s="560"/>
      <c r="I305" s="560"/>
      <c r="J305" s="560"/>
      <c r="K305" s="560"/>
      <c r="L305" s="560"/>
      <c r="M305" s="560"/>
      <c r="N305" s="560"/>
      <c r="O305" s="560"/>
      <c r="P305" s="560"/>
      <c r="Q305" s="560"/>
      <c r="R305" s="560"/>
      <c r="S305" s="560"/>
      <c r="T305" s="22"/>
      <c r="U305" s="560"/>
    </row>
    <row r="306" spans="2:21" s="33" customFormat="1" ht="20.05" customHeight="1" x14ac:dyDescent="0.25">
      <c r="B306" s="268"/>
      <c r="C306" s="560"/>
      <c r="D306" s="560"/>
      <c r="E306" s="560"/>
      <c r="F306" s="560"/>
      <c r="G306" s="560"/>
      <c r="H306" s="560"/>
      <c r="I306" s="560"/>
      <c r="J306" s="560"/>
      <c r="K306" s="560"/>
      <c r="L306" s="560"/>
      <c r="M306" s="560"/>
      <c r="N306" s="560"/>
      <c r="O306" s="560"/>
      <c r="P306" s="560"/>
      <c r="Q306" s="560"/>
      <c r="R306" s="560"/>
      <c r="S306" s="560"/>
      <c r="T306" s="22"/>
      <c r="U306" s="560"/>
    </row>
    <row r="307" spans="2:21" s="33" customFormat="1" ht="20.05" customHeight="1" x14ac:dyDescent="0.25">
      <c r="B307" s="268"/>
      <c r="C307" s="560"/>
      <c r="D307" s="560"/>
      <c r="E307" s="560"/>
      <c r="F307" s="560"/>
      <c r="G307" s="560"/>
      <c r="H307" s="560"/>
      <c r="I307" s="560"/>
      <c r="J307" s="560"/>
      <c r="K307" s="560"/>
      <c r="L307" s="560"/>
      <c r="M307" s="560"/>
      <c r="N307" s="560"/>
      <c r="O307" s="560"/>
      <c r="P307" s="560"/>
      <c r="Q307" s="560"/>
      <c r="R307" s="560"/>
      <c r="S307" s="560"/>
      <c r="T307" s="22"/>
      <c r="U307" s="560"/>
    </row>
    <row r="308" spans="2:21" s="33" customFormat="1" ht="20.05" customHeight="1" x14ac:dyDescent="0.25">
      <c r="B308" s="268"/>
      <c r="C308" s="560"/>
      <c r="D308" s="560"/>
      <c r="E308" s="560"/>
      <c r="F308" s="560"/>
      <c r="G308" s="560"/>
      <c r="H308" s="560"/>
      <c r="I308" s="560"/>
      <c r="J308" s="560"/>
      <c r="K308" s="560"/>
      <c r="L308" s="560"/>
      <c r="M308" s="560"/>
      <c r="N308" s="560"/>
      <c r="O308" s="560"/>
      <c r="P308" s="560"/>
      <c r="Q308" s="560"/>
      <c r="R308" s="560"/>
      <c r="S308" s="560"/>
      <c r="T308" s="22"/>
      <c r="U308" s="560"/>
    </row>
  </sheetData>
  <mergeCells count="2">
    <mergeCell ref="C1:T1"/>
    <mergeCell ref="C2:T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Narrow,Regular"&amp;12- 38 -</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4">
    <tabColor rgb="FFD0FAFE"/>
  </sheetPr>
  <dimension ref="A1:CD748"/>
  <sheetViews>
    <sheetView zoomScaleNormal="100" workbookViewId="0">
      <pane xSplit="5" ySplit="9" topLeftCell="AW10" activePane="bottomRight" state="frozen"/>
      <selection pane="topRight" activeCell="F1" sqref="F1"/>
      <selection pane="bottomLeft" activeCell="A10" sqref="A10"/>
      <selection pane="bottomRight" activeCell="AX7" sqref="AX7:AZ7"/>
    </sheetView>
  </sheetViews>
  <sheetFormatPr defaultColWidth="9.125" defaultRowHeight="11.55" x14ac:dyDescent="0.2"/>
  <cols>
    <col min="1" max="1" width="4.75" style="45" customWidth="1"/>
    <col min="2" max="2" width="5.75" style="225" customWidth="1"/>
    <col min="3" max="3" width="6.75" style="36" customWidth="1"/>
    <col min="4" max="4" width="8.75" style="36" customWidth="1"/>
    <col min="5" max="5" width="32.75" style="36" customWidth="1"/>
    <col min="6" max="7" width="5.75" style="36" customWidth="1"/>
    <col min="8" max="21" width="6.75" style="36" customWidth="1"/>
    <col min="22" max="22" width="0.875" style="36" customWidth="1"/>
    <col min="23" max="23" width="8.125" style="36" customWidth="1"/>
    <col min="24" max="26" width="6.75" style="36" customWidth="1"/>
    <col min="27" max="27" width="6.75" style="45" customWidth="1"/>
    <col min="28" max="28" width="38.625" style="36" bestFit="1" customWidth="1"/>
    <col min="29" max="30" width="5.75" style="36" customWidth="1"/>
    <col min="31" max="31" width="8.25" style="317" bestFit="1" customWidth="1"/>
    <col min="32" max="32" width="7.75" style="36" customWidth="1"/>
    <col min="33" max="33" width="7.25" style="36" customWidth="1"/>
    <col min="34" max="34" width="36.875" style="49" customWidth="1"/>
    <col min="35" max="35" width="5.75" style="36" customWidth="1"/>
    <col min="36" max="36" width="5.75" style="36" hidden="1" customWidth="1"/>
    <col min="37" max="37" width="8.75" style="36" hidden="1" customWidth="1"/>
    <col min="38" max="38" width="9.75" style="36" hidden="1" customWidth="1"/>
    <col min="39" max="41" width="5.75" style="36" customWidth="1"/>
    <col min="42" max="42" width="20.75" style="36" customWidth="1"/>
    <col min="43" max="43" width="7.625" style="36" bestFit="1" customWidth="1"/>
    <col min="44" max="44" width="9.125" style="36" bestFit="1" customWidth="1"/>
    <col min="45" max="45" width="5.75" style="36" customWidth="1"/>
    <col min="46" max="46" width="6.75" style="282" customWidth="1"/>
    <col min="47" max="47" width="6.75" style="36" customWidth="1"/>
    <col min="48" max="48" width="36.875" style="36" bestFit="1" customWidth="1"/>
    <col min="49" max="50" width="5.75" style="36" customWidth="1"/>
    <col min="51" max="51" width="4.75" style="36" customWidth="1"/>
    <col min="52" max="52" width="20.75" style="36" customWidth="1"/>
    <col min="53" max="53" width="7.75" style="36" customWidth="1"/>
    <col min="54" max="54" width="8.75" style="36" customWidth="1"/>
    <col min="55" max="55" width="7.75" style="36" customWidth="1"/>
    <col min="56" max="58" width="8.75" style="36" customWidth="1"/>
    <col min="59" max="61" width="5.75" style="36" customWidth="1"/>
    <col min="62" max="62" width="6.75" style="36" customWidth="1"/>
    <col min="63" max="63" width="20.75" style="36" customWidth="1"/>
    <col min="64" max="78" width="6.75" style="36" customWidth="1"/>
    <col min="79" max="79" width="7.75" style="36" customWidth="1"/>
    <col min="80" max="81" width="6.75" style="36" customWidth="1"/>
    <col min="82" max="16384" width="9.125" style="36"/>
  </cols>
  <sheetData>
    <row r="1" spans="1:82" ht="14.95" customHeight="1" x14ac:dyDescent="0.2">
      <c r="B1" s="639"/>
      <c r="D1" s="45"/>
      <c r="E1" s="45"/>
      <c r="F1" s="45"/>
      <c r="G1" s="45"/>
      <c r="H1" s="45"/>
      <c r="I1" s="45"/>
      <c r="J1" s="45"/>
      <c r="K1" s="45"/>
      <c r="L1" s="45"/>
      <c r="M1" s="45"/>
      <c r="N1" s="45"/>
    </row>
    <row r="2" spans="1:82" ht="14.95" customHeight="1" x14ac:dyDescent="0.2">
      <c r="B2" s="437"/>
      <c r="C2" s="437" t="s">
        <v>285</v>
      </c>
      <c r="D2" s="451" t="s">
        <v>286</v>
      </c>
      <c r="E2" s="320"/>
      <c r="F2" s="320"/>
      <c r="G2" s="320"/>
      <c r="H2" s="320"/>
      <c r="I2" s="320"/>
      <c r="J2" s="320"/>
      <c r="K2" s="320"/>
      <c r="L2" s="320"/>
      <c r="M2" s="320"/>
      <c r="N2" s="320"/>
      <c r="O2" s="320"/>
      <c r="P2" s="320"/>
      <c r="Q2" s="320"/>
      <c r="R2" s="320"/>
      <c r="S2" s="320"/>
      <c r="T2" s="320"/>
      <c r="AA2" s="223"/>
      <c r="AB2" s="224"/>
      <c r="AC2" s="224"/>
      <c r="AD2" s="224"/>
    </row>
    <row r="3" spans="1:82" ht="14.95" customHeight="1" x14ac:dyDescent="0.2">
      <c r="B3" s="639"/>
      <c r="C3" s="207"/>
      <c r="D3" s="229"/>
      <c r="E3" s="229"/>
      <c r="F3" s="229"/>
      <c r="G3" s="229"/>
      <c r="H3" s="229"/>
      <c r="I3" s="229"/>
      <c r="J3" s="229"/>
      <c r="K3" s="229"/>
      <c r="L3" s="229"/>
      <c r="M3" s="229"/>
      <c r="N3" s="229"/>
      <c r="O3" s="229"/>
      <c r="P3" s="229"/>
      <c r="Q3" s="229"/>
      <c r="R3" s="229"/>
      <c r="S3" s="229"/>
      <c r="T3" s="229"/>
      <c r="U3" s="229"/>
      <c r="AA3" s="224"/>
      <c r="AB3" s="224"/>
      <c r="AC3" s="224"/>
      <c r="AD3" s="224"/>
    </row>
    <row r="4" spans="1:82" ht="14.95" customHeight="1" x14ac:dyDescent="0.2">
      <c r="A4" s="163"/>
      <c r="B4" s="315"/>
      <c r="C4" s="229"/>
      <c r="D4" s="229"/>
      <c r="E4" s="229"/>
      <c r="F4" s="229"/>
      <c r="G4" s="229"/>
      <c r="H4" s="229"/>
      <c r="I4" s="229"/>
      <c r="J4" s="229"/>
      <c r="K4" s="229"/>
      <c r="L4" s="229"/>
      <c r="M4" s="229"/>
      <c r="N4" s="229"/>
      <c r="O4" s="229"/>
      <c r="P4" s="229"/>
      <c r="Q4" s="229"/>
      <c r="R4" s="229"/>
      <c r="S4" s="229"/>
      <c r="T4" s="229"/>
      <c r="U4" s="229"/>
      <c r="AB4" s="224"/>
      <c r="AC4" s="224"/>
      <c r="AD4" s="224"/>
    </row>
    <row r="5" spans="1:82" ht="14.95" customHeight="1" x14ac:dyDescent="0.2">
      <c r="A5" s="165"/>
      <c r="B5" s="639"/>
      <c r="C5" s="228" t="s">
        <v>287</v>
      </c>
      <c r="D5" s="640"/>
      <c r="AA5" s="236"/>
      <c r="AM5" s="40"/>
      <c r="AN5" s="40"/>
      <c r="AO5" s="40"/>
      <c r="AP5" s="40"/>
      <c r="AQ5" s="40"/>
      <c r="AR5" s="40"/>
      <c r="AS5" s="40"/>
      <c r="AT5" s="290"/>
      <c r="AU5" s="40"/>
      <c r="AV5" s="40"/>
      <c r="AW5" s="40"/>
      <c r="AX5" s="258"/>
      <c r="AY5" s="58"/>
      <c r="AZ5" s="58"/>
      <c r="BA5" s="58"/>
      <c r="BB5" s="58"/>
      <c r="BC5" s="58"/>
      <c r="BD5" s="58"/>
    </row>
    <row r="6" spans="1:82" ht="14.95" customHeight="1" x14ac:dyDescent="0.2">
      <c r="A6" s="200"/>
      <c r="B6" s="639"/>
      <c r="C6" s="164"/>
      <c r="D6" s="201"/>
      <c r="E6" s="162"/>
      <c r="F6" s="162"/>
      <c r="G6" s="162"/>
      <c r="H6" s="162"/>
      <c r="I6" s="162"/>
      <c r="K6" s="46"/>
      <c r="L6" s="46"/>
      <c r="M6" s="46"/>
      <c r="N6" s="46"/>
      <c r="O6" s="46"/>
      <c r="P6" s="46"/>
      <c r="Q6" s="46"/>
      <c r="R6" s="46"/>
      <c r="S6" s="46"/>
      <c r="T6" s="46"/>
      <c r="U6" s="46"/>
      <c r="V6" s="46"/>
      <c r="AA6" s="197"/>
      <c r="AB6" s="230"/>
      <c r="AC6" s="230"/>
      <c r="AD6" s="230"/>
      <c r="AE6" s="323">
        <f>AE720</f>
        <v>4</v>
      </c>
      <c r="AF6" s="784" t="s">
        <v>288</v>
      </c>
      <c r="AG6" s="785"/>
      <c r="AH6" s="785"/>
      <c r="AI6" s="785"/>
      <c r="AK6" s="50">
        <f>AK720</f>
        <v>0</v>
      </c>
      <c r="AL6" s="50">
        <f>AL720</f>
        <v>0</v>
      </c>
      <c r="AM6" s="47"/>
      <c r="AN6" s="47"/>
      <c r="AO6" s="47"/>
      <c r="AP6" s="47"/>
      <c r="AQ6" s="47"/>
      <c r="AR6" s="47"/>
      <c r="AS6" s="47"/>
      <c r="AT6" s="292"/>
      <c r="AU6" s="47"/>
      <c r="AV6" s="47"/>
      <c r="AW6" s="47"/>
      <c r="AX6" s="47"/>
      <c r="BC6" s="68"/>
    </row>
    <row r="7" spans="1:82" ht="14.95" customHeight="1" x14ac:dyDescent="0.2">
      <c r="B7" s="639"/>
      <c r="D7" s="446" t="s">
        <v>289</v>
      </c>
      <c r="F7" s="39"/>
      <c r="G7" s="39"/>
      <c r="H7" s="39"/>
      <c r="I7" s="39"/>
      <c r="J7" s="39"/>
      <c r="K7" s="39"/>
      <c r="L7" s="787"/>
      <c r="M7" s="787"/>
      <c r="N7" s="787"/>
      <c r="O7" s="787"/>
      <c r="P7" s="787"/>
      <c r="Q7" s="787"/>
      <c r="R7" s="787"/>
      <c r="S7" s="787"/>
      <c r="T7" s="787"/>
      <c r="U7" s="787"/>
      <c r="V7" s="39"/>
      <c r="W7" s="453">
        <f>W720</f>
        <v>198589</v>
      </c>
      <c r="X7" s="207"/>
      <c r="AD7" s="224"/>
      <c r="AE7" s="439" t="s">
        <v>290</v>
      </c>
      <c r="AF7" s="799" t="s">
        <v>291</v>
      </c>
      <c r="AG7" s="800"/>
      <c r="AH7" s="800"/>
      <c r="AI7" s="801"/>
      <c r="AK7" s="797" t="s">
        <v>292</v>
      </c>
      <c r="AL7" s="798"/>
      <c r="AX7" s="794" t="s">
        <v>293</v>
      </c>
      <c r="AY7" s="795"/>
      <c r="AZ7" s="796"/>
      <c r="BA7" s="790" t="s">
        <v>294</v>
      </c>
      <c r="BB7" s="791"/>
      <c r="BC7" s="788" t="s">
        <v>295</v>
      </c>
      <c r="BD7" s="789"/>
      <c r="BE7" s="469"/>
      <c r="BF7" s="470"/>
      <c r="BG7" s="471" t="s">
        <v>296</v>
      </c>
      <c r="BH7" s="472" t="s">
        <v>297</v>
      </c>
      <c r="BJ7" s="48" t="s">
        <v>298</v>
      </c>
      <c r="BL7" s="454" t="s">
        <v>299</v>
      </c>
    </row>
    <row r="8" spans="1:82" ht="14.95" customHeight="1" x14ac:dyDescent="0.2">
      <c r="B8" s="641"/>
      <c r="C8" s="417" t="s">
        <v>263</v>
      </c>
      <c r="D8" s="445" t="s">
        <v>264</v>
      </c>
      <c r="E8" s="231" t="s">
        <v>300</v>
      </c>
      <c r="F8" s="232" t="s">
        <v>168</v>
      </c>
      <c r="G8" s="232" t="s">
        <v>301</v>
      </c>
      <c r="H8" s="232" t="s">
        <v>229</v>
      </c>
      <c r="I8" s="232" t="s">
        <v>230</v>
      </c>
      <c r="J8" s="233">
        <v>1</v>
      </c>
      <c r="K8" s="233">
        <v>2</v>
      </c>
      <c r="L8" s="233">
        <v>3</v>
      </c>
      <c r="M8" s="233">
        <v>4</v>
      </c>
      <c r="N8" s="233">
        <v>5</v>
      </c>
      <c r="O8" s="233">
        <v>6</v>
      </c>
      <c r="P8" s="233">
        <v>7</v>
      </c>
      <c r="Q8" s="233">
        <v>8</v>
      </c>
      <c r="R8" s="233">
        <v>9</v>
      </c>
      <c r="S8" s="233">
        <v>10</v>
      </c>
      <c r="T8" s="233">
        <v>11</v>
      </c>
      <c r="U8" s="233">
        <v>12</v>
      </c>
      <c r="V8" s="232"/>
      <c r="W8" s="452" t="s">
        <v>231</v>
      </c>
      <c r="X8" s="234" t="s">
        <v>302</v>
      </c>
      <c r="Y8" s="235" t="s">
        <v>168</v>
      </c>
      <c r="Z8" s="166">
        <f>Z720</f>
        <v>0</v>
      </c>
      <c r="AA8" s="163" t="s">
        <v>303</v>
      </c>
      <c r="AB8" s="247" t="s">
        <v>304</v>
      </c>
      <c r="AC8" s="237"/>
      <c r="AE8" s="439" t="s">
        <v>305</v>
      </c>
      <c r="AF8" s="438" t="s">
        <v>306</v>
      </c>
      <c r="AG8" s="44"/>
      <c r="AH8" s="82"/>
      <c r="AI8" s="44"/>
      <c r="AJ8" s="44"/>
      <c r="AK8" s="792" t="s">
        <v>307</v>
      </c>
      <c r="AL8" s="792"/>
      <c r="AM8" s="44"/>
      <c r="AN8" s="793" t="str">
        <f>AK8</f>
        <v>Hutterian Schools</v>
      </c>
      <c r="AO8" s="793"/>
      <c r="AP8" s="793"/>
      <c r="AQ8" s="793"/>
      <c r="AR8" s="793"/>
      <c r="AS8" s="44"/>
      <c r="AT8" s="291">
        <f>AT720</f>
        <v>665</v>
      </c>
      <c r="AU8" s="786" t="s">
        <v>308</v>
      </c>
      <c r="AV8" s="786"/>
      <c r="AW8" s="44"/>
      <c r="AX8" s="467"/>
      <c r="AY8" s="253"/>
      <c r="AZ8" s="253"/>
      <c r="BA8" s="259"/>
      <c r="BB8" s="254"/>
      <c r="BC8" s="176"/>
      <c r="BD8" s="177"/>
      <c r="BE8" s="287"/>
      <c r="BF8" s="253"/>
      <c r="BG8" s="310">
        <f>BG47</f>
        <v>20</v>
      </c>
      <c r="BH8" s="473">
        <f>BH47</f>
        <v>17</v>
      </c>
      <c r="BI8" s="67"/>
      <c r="BJ8" s="70" t="s">
        <v>309</v>
      </c>
      <c r="BK8" s="71" t="s">
        <v>310</v>
      </c>
      <c r="BL8" s="66" t="s">
        <v>168</v>
      </c>
      <c r="BM8" s="42" t="s">
        <v>229</v>
      </c>
      <c r="BN8" s="42" t="s">
        <v>230</v>
      </c>
      <c r="BO8" s="43">
        <v>1</v>
      </c>
      <c r="BP8" s="43">
        <v>2</v>
      </c>
      <c r="BQ8" s="43">
        <v>3</v>
      </c>
      <c r="BR8" s="43">
        <v>4</v>
      </c>
      <c r="BS8" s="43">
        <v>5</v>
      </c>
      <c r="BT8" s="43">
        <v>6</v>
      </c>
      <c r="BU8" s="43">
        <v>7</v>
      </c>
      <c r="BV8" s="43">
        <v>8</v>
      </c>
      <c r="BW8" s="43">
        <v>9</v>
      </c>
      <c r="BX8" s="43">
        <v>10</v>
      </c>
      <c r="BY8" s="43">
        <v>11</v>
      </c>
      <c r="BZ8" s="43">
        <v>12</v>
      </c>
      <c r="CA8" s="42" t="s">
        <v>231</v>
      </c>
      <c r="CB8" s="72" t="s">
        <v>302</v>
      </c>
      <c r="CC8" s="73"/>
      <c r="CD8" s="73"/>
    </row>
    <row r="9" spans="1:82" s="56" customFormat="1" ht="14.95" customHeight="1" x14ac:dyDescent="0.2">
      <c r="A9" s="418" t="s">
        <v>311</v>
      </c>
      <c r="B9" s="443" t="s">
        <v>312</v>
      </c>
      <c r="C9" s="444" t="str">
        <f>'[2]SCHOOLS Actual Enrol 2023'!$C$9</f>
        <v>EIS</v>
      </c>
      <c r="D9" s="445"/>
      <c r="E9" s="441">
        <v>2</v>
      </c>
      <c r="F9" s="442">
        <v>3</v>
      </c>
      <c r="G9" s="442">
        <v>4</v>
      </c>
      <c r="H9" s="442">
        <v>5</v>
      </c>
      <c r="I9" s="442">
        <v>6</v>
      </c>
      <c r="J9" s="442">
        <v>7</v>
      </c>
      <c r="K9" s="442">
        <v>8</v>
      </c>
      <c r="L9" s="442">
        <v>9</v>
      </c>
      <c r="M9" s="442">
        <v>10</v>
      </c>
      <c r="N9" s="442">
        <v>11</v>
      </c>
      <c r="O9" s="442">
        <v>12</v>
      </c>
      <c r="P9" s="442">
        <v>13</v>
      </c>
      <c r="Q9" s="442">
        <v>14</v>
      </c>
      <c r="R9" s="442">
        <v>15</v>
      </c>
      <c r="S9" s="442">
        <v>16</v>
      </c>
      <c r="T9" s="442">
        <v>17</v>
      </c>
      <c r="U9" s="442">
        <v>18</v>
      </c>
      <c r="V9" s="442"/>
      <c r="W9" s="442">
        <v>20</v>
      </c>
      <c r="X9" s="442">
        <v>21</v>
      </c>
      <c r="Y9" s="442">
        <v>22</v>
      </c>
      <c r="Z9" s="447" t="s">
        <v>290</v>
      </c>
      <c r="AA9" s="448" t="s">
        <v>264</v>
      </c>
      <c r="AB9" s="449" t="s">
        <v>300</v>
      </c>
      <c r="AC9" s="448" t="s">
        <v>313</v>
      </c>
      <c r="AD9" s="450"/>
      <c r="AE9" s="440" t="s">
        <v>96</v>
      </c>
      <c r="AF9" s="193" t="s">
        <v>263</v>
      </c>
      <c r="AG9" s="193" t="s">
        <v>264</v>
      </c>
      <c r="AH9" s="194" t="s">
        <v>300</v>
      </c>
      <c r="AI9" s="193" t="str">
        <f>B9</f>
        <v>HOA</v>
      </c>
      <c r="AJ9" s="136"/>
      <c r="AK9" s="298" t="s">
        <v>228</v>
      </c>
      <c r="AL9" s="298" t="s">
        <v>19</v>
      </c>
      <c r="AM9" s="57"/>
      <c r="AN9" s="70" t="s">
        <v>309</v>
      </c>
      <c r="AO9" s="244" t="s">
        <v>314</v>
      </c>
      <c r="AP9" s="71" t="s">
        <v>310</v>
      </c>
      <c r="AQ9" s="303" t="s">
        <v>228</v>
      </c>
      <c r="AR9" s="303" t="s">
        <v>19</v>
      </c>
      <c r="AS9" s="57"/>
      <c r="AT9" s="293" t="s">
        <v>290</v>
      </c>
      <c r="AU9" s="238" t="s">
        <v>264</v>
      </c>
      <c r="AV9" s="239" t="s">
        <v>300</v>
      </c>
      <c r="AW9" s="57"/>
      <c r="AX9" s="468" t="s">
        <v>309</v>
      </c>
      <c r="AY9" s="264" t="s">
        <v>314</v>
      </c>
      <c r="AZ9" s="255" t="s">
        <v>310</v>
      </c>
      <c r="BA9" s="260" t="s">
        <v>315</v>
      </c>
      <c r="BB9" s="257" t="s">
        <v>226</v>
      </c>
      <c r="BC9" s="256" t="s">
        <v>315</v>
      </c>
      <c r="BD9" s="177" t="s">
        <v>226</v>
      </c>
      <c r="BE9" s="288" t="s">
        <v>316</v>
      </c>
      <c r="BF9" s="289" t="s">
        <v>97</v>
      </c>
      <c r="BG9" s="311" t="s">
        <v>317</v>
      </c>
      <c r="BH9" s="474" t="s">
        <v>318</v>
      </c>
      <c r="BI9" s="66"/>
      <c r="BJ9" s="63">
        <v>1</v>
      </c>
      <c r="BK9" s="64">
        <v>2</v>
      </c>
      <c r="BL9" s="65">
        <v>3</v>
      </c>
      <c r="BM9" s="65">
        <v>4</v>
      </c>
      <c r="BN9" s="65">
        <v>5</v>
      </c>
      <c r="BO9" s="65">
        <v>6</v>
      </c>
      <c r="BP9" s="65">
        <v>7</v>
      </c>
      <c r="BQ9" s="65">
        <v>8</v>
      </c>
      <c r="BR9" s="65">
        <v>9</v>
      </c>
      <c r="BS9" s="65">
        <v>10</v>
      </c>
      <c r="BT9" s="65">
        <v>11</v>
      </c>
      <c r="BU9" s="65">
        <v>12</v>
      </c>
      <c r="BV9" s="65">
        <v>13</v>
      </c>
      <c r="BW9" s="65">
        <v>14</v>
      </c>
      <c r="BX9" s="65">
        <v>15</v>
      </c>
      <c r="BY9" s="65">
        <v>16</v>
      </c>
      <c r="BZ9" s="65">
        <v>17</v>
      </c>
      <c r="CA9" s="65">
        <v>18</v>
      </c>
      <c r="CB9" s="65">
        <v>19</v>
      </c>
      <c r="CC9" s="55"/>
    </row>
    <row r="10" spans="1:82" ht="14.95" customHeight="1" x14ac:dyDescent="0.2">
      <c r="A10" s="642">
        <v>1</v>
      </c>
      <c r="B10" s="639" t="s">
        <v>319</v>
      </c>
      <c r="C10" s="45">
        <v>151</v>
      </c>
      <c r="D10" s="643">
        <v>1001</v>
      </c>
      <c r="E10" s="316" t="s">
        <v>320</v>
      </c>
      <c r="F10" s="53">
        <v>0</v>
      </c>
      <c r="G10" s="53">
        <v>0</v>
      </c>
      <c r="H10" s="53">
        <v>13</v>
      </c>
      <c r="I10" s="53">
        <v>27</v>
      </c>
      <c r="J10" s="53">
        <v>23</v>
      </c>
      <c r="K10" s="53">
        <v>20</v>
      </c>
      <c r="L10" s="53">
        <v>24</v>
      </c>
      <c r="M10" s="53">
        <v>21</v>
      </c>
      <c r="N10" s="53">
        <v>30</v>
      </c>
      <c r="O10" s="53">
        <v>31</v>
      </c>
      <c r="P10" s="53">
        <v>0</v>
      </c>
      <c r="Q10" s="53">
        <v>0</v>
      </c>
      <c r="R10" s="53">
        <v>0</v>
      </c>
      <c r="S10" s="53">
        <v>0</v>
      </c>
      <c r="T10" s="53">
        <v>0</v>
      </c>
      <c r="U10" s="53">
        <v>0</v>
      </c>
      <c r="W10" s="51">
        <f t="shared" ref="W10:W73" si="0">SUM(F10:U10)</f>
        <v>189</v>
      </c>
      <c r="X10" s="53">
        <f t="shared" ref="X10:X73" si="1">IF(W10&gt;0,1,0)</f>
        <v>1</v>
      </c>
      <c r="Y10" s="51">
        <f t="shared" ref="Y10:Y73" si="2">F10+G10</f>
        <v>0</v>
      </c>
      <c r="Z10" s="36" t="str">
        <f t="shared" ref="Z10:Z73" si="3">IF(D10=AA10,"",1)</f>
        <v/>
      </c>
      <c r="AA10" s="644">
        <f t="shared" ref="AA10:AA73" si="4">D10</f>
        <v>1001</v>
      </c>
      <c r="AB10" s="645" t="str">
        <f t="shared" ref="AB10:AB73" si="5">E10</f>
        <v xml:space="preserve"> Harrow School</v>
      </c>
      <c r="AC10" s="644">
        <f>IF(AD10="H",5,0)</f>
        <v>0</v>
      </c>
      <c r="AD10" s="639" t="str">
        <f>B10</f>
        <v/>
      </c>
      <c r="AE10" s="317" t="str">
        <f t="shared" ref="AE10:AE73" si="6">IF(E10=AH10,"",1)</f>
        <v/>
      </c>
      <c r="AF10" s="45">
        <v>151</v>
      </c>
      <c r="AG10" s="45">
        <v>1001</v>
      </c>
      <c r="AH10" s="49" t="s">
        <v>320</v>
      </c>
      <c r="AI10" s="45" t="s">
        <v>319</v>
      </c>
      <c r="AJ10" s="45"/>
      <c r="AK10" s="73">
        <f t="shared" ref="AK10:AK73" si="7">IF(AC10="H",1,)</f>
        <v>0</v>
      </c>
      <c r="AL10" s="73">
        <f t="shared" ref="AL10:AL73" si="8">IF(AK10=1,W10,0)</f>
        <v>0</v>
      </c>
      <c r="AM10" s="45"/>
      <c r="AN10" s="45">
        <v>153</v>
      </c>
      <c r="AO10" s="639" t="s">
        <v>116</v>
      </c>
      <c r="AP10" s="49" t="s">
        <v>321</v>
      </c>
      <c r="AQ10" s="302">
        <f t="shared" ref="AQ10:AQ46" si="9">SUMIF($C$10:$C$718,$AN10,AK$10:AK$718)</f>
        <v>0</v>
      </c>
      <c r="AR10" s="302">
        <f t="shared" ref="AR10:AR46" si="10">SUMIF($C$10:$C$718,$AN10,AL$10:AL$718)</f>
        <v>0</v>
      </c>
      <c r="AS10" s="45"/>
      <c r="AT10" s="282" t="str">
        <f t="shared" ref="AT10:AT73" si="11">IF(E10=AV10,"",1)</f>
        <v/>
      </c>
      <c r="AU10" s="45">
        <v>1001</v>
      </c>
      <c r="AV10" s="49" t="s">
        <v>320</v>
      </c>
      <c r="AW10" s="45"/>
      <c r="AX10" s="455">
        <v>153</v>
      </c>
      <c r="AY10" s="639" t="s">
        <v>116</v>
      </c>
      <c r="AZ10" s="261" t="s">
        <v>321</v>
      </c>
      <c r="BA10" s="209">
        <v>14</v>
      </c>
      <c r="BB10" s="209">
        <v>2295</v>
      </c>
      <c r="BC10" s="210">
        <f t="shared" ref="BC10:BC46" si="12">SUMIF($C$10:$C$718,AX10,$X$10:$X$718)</f>
        <v>14</v>
      </c>
      <c r="BD10" s="211">
        <f t="shared" ref="BD10:BD46" si="13">SUMIF($C$10:$C$718,AX10,$W$10:$W$718)</f>
        <v>2216</v>
      </c>
      <c r="BE10" s="646">
        <f>BD10-BB10</f>
        <v>-79</v>
      </c>
      <c r="BF10" s="647">
        <f>BE10/BB10</f>
        <v>-3.4422657952069717E-2</v>
      </c>
      <c r="BG10" s="648">
        <f>IF($BE10&gt;0,1,0)</f>
        <v>0</v>
      </c>
      <c r="BH10" s="649">
        <f>IF($BE10&lt;0,1,0)</f>
        <v>1</v>
      </c>
      <c r="BI10" s="53"/>
      <c r="BJ10" s="639">
        <v>102</v>
      </c>
      <c r="BK10" s="650" t="s">
        <v>322</v>
      </c>
      <c r="BL10" s="651">
        <f t="shared" ref="BL10:BL46" si="14">SUMIF($C$10:$C$718,$BJ10,Y$10:Y$718)</f>
        <v>0</v>
      </c>
      <c r="BM10" s="651">
        <f t="shared" ref="BM10:BM46" si="15">SUMIF($C$10:$C$718,$BJ10,H$10:H$718)</f>
        <v>0</v>
      </c>
      <c r="BN10" s="651">
        <f t="shared" ref="BN10:BN46" si="16">SUMIF($C$10:$C$718,$BJ10,I$10:I$718)</f>
        <v>184</v>
      </c>
      <c r="BO10" s="651">
        <f t="shared" ref="BO10:BO46" si="17">SUMIF($C$10:$C$718,$BJ10,J$10:J$718)</f>
        <v>210</v>
      </c>
      <c r="BP10" s="651">
        <f t="shared" ref="BP10:BP46" si="18">SUMIF($C$10:$C$718,$BJ10,K$10:K$718)</f>
        <v>186</v>
      </c>
      <c r="BQ10" s="651">
        <f t="shared" ref="BQ10:BQ46" si="19">SUMIF($C$10:$C$718,$BJ10,L$10:L$718)</f>
        <v>203</v>
      </c>
      <c r="BR10" s="651">
        <f t="shared" ref="BR10:BR46" si="20">SUMIF($C$10:$C$718,$BJ10,M$10:M$718)</f>
        <v>214</v>
      </c>
      <c r="BS10" s="651">
        <f t="shared" ref="BS10:BS46" si="21">SUMIF($C$10:$C$718,$BJ10,N$10:N$718)</f>
        <v>218</v>
      </c>
      <c r="BT10" s="651">
        <f t="shared" ref="BT10:BT46" si="22">SUMIF($C$10:$C$718,$BJ10,O$10:O$718)</f>
        <v>228</v>
      </c>
      <c r="BU10" s="651">
        <f t="shared" ref="BU10:BU46" si="23">SUMIF($C$10:$C$718,$BJ10,P$10:P$718)</f>
        <v>216</v>
      </c>
      <c r="BV10" s="651">
        <f t="shared" ref="BV10:BV46" si="24">SUMIF($C$10:$C$718,$BJ10,Q$10:Q$718)</f>
        <v>222</v>
      </c>
      <c r="BW10" s="651">
        <f t="shared" ref="BW10:BW46" si="25">SUMIF($C$10:$C$718,$BJ10,R$10:R$718)</f>
        <v>222</v>
      </c>
      <c r="BX10" s="651">
        <f t="shared" ref="BX10:BX46" si="26">SUMIF($C$10:$C$718,$BJ10,S$10:S$718)</f>
        <v>210</v>
      </c>
      <c r="BY10" s="651">
        <f t="shared" ref="BY10:BY46" si="27">SUMIF($C$10:$C$718,$BJ10,T$10:T$718)</f>
        <v>264</v>
      </c>
      <c r="BZ10" s="651">
        <f t="shared" ref="BZ10:BZ46" si="28">SUMIF($C$10:$C$718,$BJ10,U$10:U$718)</f>
        <v>326</v>
      </c>
      <c r="CA10" s="175">
        <f>SUM(BL10:BZ10)</f>
        <v>2903</v>
      </c>
      <c r="CB10" s="651">
        <f t="shared" ref="CB10:CB46" si="29">SUMIF($C$10:$C$718,$BJ10,X$10:X$718)</f>
        <v>7</v>
      </c>
    </row>
    <row r="11" spans="1:82" ht="14.95" customHeight="1" x14ac:dyDescent="0.2">
      <c r="A11" s="642">
        <v>2</v>
      </c>
      <c r="B11" s="639" t="s">
        <v>323</v>
      </c>
      <c r="C11" s="45">
        <v>121</v>
      </c>
      <c r="D11" s="643">
        <v>1003</v>
      </c>
      <c r="E11" s="316" t="s">
        <v>324</v>
      </c>
      <c r="F11" s="53">
        <v>0</v>
      </c>
      <c r="G11" s="53">
        <v>0</v>
      </c>
      <c r="H11" s="53">
        <v>0</v>
      </c>
      <c r="I11" s="53">
        <v>0</v>
      </c>
      <c r="J11" s="53">
        <v>2</v>
      </c>
      <c r="K11" s="53">
        <v>1</v>
      </c>
      <c r="L11" s="53">
        <v>1</v>
      </c>
      <c r="M11" s="53">
        <v>2</v>
      </c>
      <c r="N11" s="53">
        <v>3</v>
      </c>
      <c r="O11" s="53">
        <v>2</v>
      </c>
      <c r="P11" s="53">
        <v>1</v>
      </c>
      <c r="Q11" s="53">
        <v>3</v>
      </c>
      <c r="R11" s="53">
        <v>1</v>
      </c>
      <c r="S11" s="53">
        <v>2</v>
      </c>
      <c r="T11" s="53">
        <v>1</v>
      </c>
      <c r="U11" s="53">
        <v>1</v>
      </c>
      <c r="W11" s="51">
        <f t="shared" si="0"/>
        <v>20</v>
      </c>
      <c r="X11" s="53">
        <f t="shared" si="1"/>
        <v>1</v>
      </c>
      <c r="Y11" s="51">
        <f t="shared" si="2"/>
        <v>0</v>
      </c>
      <c r="Z11" s="36" t="str">
        <f t="shared" si="3"/>
        <v/>
      </c>
      <c r="AA11" s="644">
        <f t="shared" si="4"/>
        <v>1003</v>
      </c>
      <c r="AB11" s="645" t="str">
        <f t="shared" si="5"/>
        <v xml:space="preserve"> Woodland Colony School</v>
      </c>
      <c r="AC11" s="644">
        <f t="shared" ref="AC11:AC74" si="30">IF(AD11="H",5,0)</f>
        <v>5</v>
      </c>
      <c r="AD11" s="639" t="str">
        <f t="shared" ref="AD11:AD74" si="31">B11</f>
        <v>H</v>
      </c>
      <c r="AE11" s="317" t="str">
        <f t="shared" si="6"/>
        <v/>
      </c>
      <c r="AF11" s="45">
        <v>121</v>
      </c>
      <c r="AG11" s="45">
        <v>1003</v>
      </c>
      <c r="AH11" s="49" t="s">
        <v>324</v>
      </c>
      <c r="AI11" s="45" t="s">
        <v>323</v>
      </c>
      <c r="AJ11" s="45"/>
      <c r="AK11" s="73">
        <f t="shared" si="7"/>
        <v>0</v>
      </c>
      <c r="AL11" s="73">
        <f t="shared" si="8"/>
        <v>0</v>
      </c>
      <c r="AM11" s="45"/>
      <c r="AN11" s="45">
        <v>185</v>
      </c>
      <c r="AO11" s="639" t="s">
        <v>118</v>
      </c>
      <c r="AP11" s="49" t="s">
        <v>325</v>
      </c>
      <c r="AQ11" s="302">
        <f t="shared" si="9"/>
        <v>0</v>
      </c>
      <c r="AR11" s="302">
        <f t="shared" si="10"/>
        <v>0</v>
      </c>
      <c r="AS11" s="45"/>
      <c r="AT11" s="282" t="str">
        <f t="shared" si="11"/>
        <v/>
      </c>
      <c r="AU11" s="45">
        <v>1003</v>
      </c>
      <c r="AV11" s="49" t="s">
        <v>324</v>
      </c>
      <c r="AW11" s="45"/>
      <c r="AX11" s="456">
        <v>185</v>
      </c>
      <c r="AY11" s="652" t="s">
        <v>118</v>
      </c>
      <c r="AZ11" s="262" t="s">
        <v>325</v>
      </c>
      <c r="BA11" s="212">
        <v>16</v>
      </c>
      <c r="BB11" s="212">
        <v>2141</v>
      </c>
      <c r="BC11" s="213">
        <f t="shared" si="12"/>
        <v>16</v>
      </c>
      <c r="BD11" s="214">
        <f t="shared" si="13"/>
        <v>2174</v>
      </c>
      <c r="BE11" s="653">
        <f t="shared" ref="BE11:BE46" si="32">BD11-BB11</f>
        <v>33</v>
      </c>
      <c r="BF11" s="654">
        <f t="shared" ref="BF11:BF47" si="33">BE11/BB11</f>
        <v>1.5413358243811303E-2</v>
      </c>
      <c r="BG11" s="655">
        <f t="shared" ref="BG11:BG46" si="34">IF($BE11&gt;0,1,0)</f>
        <v>1</v>
      </c>
      <c r="BH11" s="656">
        <f t="shared" ref="BH11:BH46" si="35">IF($BE11&lt;0,1,0)</f>
        <v>0</v>
      </c>
      <c r="BI11" s="53"/>
      <c r="BJ11" s="639">
        <v>103</v>
      </c>
      <c r="BK11" s="650" t="s">
        <v>326</v>
      </c>
      <c r="BL11" s="651">
        <f t="shared" si="14"/>
        <v>0</v>
      </c>
      <c r="BM11" s="651">
        <f t="shared" si="15"/>
        <v>0</v>
      </c>
      <c r="BN11" s="651">
        <f t="shared" si="16"/>
        <v>97</v>
      </c>
      <c r="BO11" s="651">
        <f t="shared" si="17"/>
        <v>122</v>
      </c>
      <c r="BP11" s="651">
        <f t="shared" si="18"/>
        <v>127</v>
      </c>
      <c r="BQ11" s="651">
        <f t="shared" si="19"/>
        <v>120</v>
      </c>
      <c r="BR11" s="651">
        <f t="shared" si="20"/>
        <v>136</v>
      </c>
      <c r="BS11" s="651">
        <f t="shared" si="21"/>
        <v>133</v>
      </c>
      <c r="BT11" s="651">
        <f t="shared" si="22"/>
        <v>112</v>
      </c>
      <c r="BU11" s="651">
        <f t="shared" si="23"/>
        <v>111</v>
      </c>
      <c r="BV11" s="651">
        <f t="shared" si="24"/>
        <v>132</v>
      </c>
      <c r="BW11" s="651">
        <f t="shared" si="25"/>
        <v>142</v>
      </c>
      <c r="BX11" s="651">
        <f t="shared" si="26"/>
        <v>129</v>
      </c>
      <c r="BY11" s="651">
        <f t="shared" si="27"/>
        <v>124</v>
      </c>
      <c r="BZ11" s="651">
        <f t="shared" si="28"/>
        <v>137</v>
      </c>
      <c r="CA11" s="175">
        <f t="shared" ref="CA11:CA46" si="36">SUM(BL11:BZ11)</f>
        <v>1622</v>
      </c>
      <c r="CB11" s="651">
        <f t="shared" si="29"/>
        <v>10</v>
      </c>
    </row>
    <row r="12" spans="1:82" ht="14.95" customHeight="1" x14ac:dyDescent="0.2">
      <c r="A12" s="642">
        <v>3</v>
      </c>
      <c r="B12" s="639" t="s">
        <v>319</v>
      </c>
      <c r="C12" s="45">
        <v>119</v>
      </c>
      <c r="D12" s="643">
        <v>1007</v>
      </c>
      <c r="E12" s="316" t="s">
        <v>327</v>
      </c>
      <c r="F12" s="53">
        <v>0</v>
      </c>
      <c r="G12" s="53">
        <v>0</v>
      </c>
      <c r="H12" s="53">
        <v>0</v>
      </c>
      <c r="I12" s="53">
        <v>43</v>
      </c>
      <c r="J12" s="53">
        <v>43</v>
      </c>
      <c r="K12" s="53">
        <v>46</v>
      </c>
      <c r="L12" s="53">
        <v>54</v>
      </c>
      <c r="M12" s="53">
        <v>42</v>
      </c>
      <c r="N12" s="53">
        <v>49</v>
      </c>
      <c r="O12" s="53">
        <v>40</v>
      </c>
      <c r="P12" s="53">
        <v>36</v>
      </c>
      <c r="Q12" s="53">
        <v>51</v>
      </c>
      <c r="R12" s="53">
        <v>0</v>
      </c>
      <c r="S12" s="53">
        <v>0</v>
      </c>
      <c r="T12" s="53">
        <v>0</v>
      </c>
      <c r="U12" s="53">
        <v>0</v>
      </c>
      <c r="W12" s="51">
        <f t="shared" si="0"/>
        <v>404</v>
      </c>
      <c r="X12" s="53">
        <f t="shared" si="1"/>
        <v>1</v>
      </c>
      <c r="Y12" s="51">
        <f t="shared" si="2"/>
        <v>0</v>
      </c>
      <c r="Z12" s="36" t="str">
        <f t="shared" si="3"/>
        <v/>
      </c>
      <c r="AA12" s="644">
        <f t="shared" si="4"/>
        <v>1007</v>
      </c>
      <c r="AB12" s="645" t="str">
        <f t="shared" si="5"/>
        <v xml:space="preserve"> George Fitton School</v>
      </c>
      <c r="AC12" s="644">
        <f t="shared" si="30"/>
        <v>0</v>
      </c>
      <c r="AD12" s="639" t="str">
        <f t="shared" si="31"/>
        <v/>
      </c>
      <c r="AE12" s="317" t="str">
        <f t="shared" si="6"/>
        <v/>
      </c>
      <c r="AF12" s="45">
        <v>119</v>
      </c>
      <c r="AG12" s="45">
        <v>1007</v>
      </c>
      <c r="AH12" s="49" t="s">
        <v>327</v>
      </c>
      <c r="AI12" s="45" t="s">
        <v>319</v>
      </c>
      <c r="AJ12" s="45"/>
      <c r="AK12" s="73">
        <f t="shared" si="7"/>
        <v>0</v>
      </c>
      <c r="AL12" s="73">
        <f t="shared" si="8"/>
        <v>0</v>
      </c>
      <c r="AM12" s="45"/>
      <c r="AN12" s="45">
        <v>119</v>
      </c>
      <c r="AO12" s="639" t="s">
        <v>120</v>
      </c>
      <c r="AP12" s="49" t="s">
        <v>328</v>
      </c>
      <c r="AQ12" s="302">
        <f t="shared" si="9"/>
        <v>0</v>
      </c>
      <c r="AR12" s="302">
        <f t="shared" si="10"/>
        <v>0</v>
      </c>
      <c r="AS12" s="45"/>
      <c r="AT12" s="282" t="str">
        <f t="shared" si="11"/>
        <v/>
      </c>
      <c r="AU12" s="45">
        <v>1007</v>
      </c>
      <c r="AV12" s="49" t="s">
        <v>327</v>
      </c>
      <c r="AW12" s="45"/>
      <c r="AX12" s="456">
        <v>119</v>
      </c>
      <c r="AY12" s="652" t="s">
        <v>120</v>
      </c>
      <c r="AZ12" s="262" t="s">
        <v>328</v>
      </c>
      <c r="BA12" s="212">
        <v>24</v>
      </c>
      <c r="BB12" s="212">
        <v>10003</v>
      </c>
      <c r="BC12" s="213">
        <f t="shared" si="12"/>
        <v>24</v>
      </c>
      <c r="BD12" s="214">
        <f t="shared" si="13"/>
        <v>10080</v>
      </c>
      <c r="BE12" s="657">
        <f t="shared" si="32"/>
        <v>77</v>
      </c>
      <c r="BF12" s="658">
        <f t="shared" si="33"/>
        <v>7.6976906927921623E-3</v>
      </c>
      <c r="BG12" s="655">
        <f t="shared" si="34"/>
        <v>1</v>
      </c>
      <c r="BH12" s="656">
        <f t="shared" si="35"/>
        <v>0</v>
      </c>
      <c r="BI12" s="53"/>
      <c r="BJ12" s="639">
        <v>105</v>
      </c>
      <c r="BK12" s="650" t="s">
        <v>329</v>
      </c>
      <c r="BL12" s="651">
        <f t="shared" si="14"/>
        <v>0</v>
      </c>
      <c r="BM12" s="651">
        <f t="shared" si="15"/>
        <v>0</v>
      </c>
      <c r="BN12" s="651">
        <f t="shared" si="16"/>
        <v>284</v>
      </c>
      <c r="BO12" s="651">
        <f t="shared" si="17"/>
        <v>289</v>
      </c>
      <c r="BP12" s="651">
        <f t="shared" si="18"/>
        <v>306</v>
      </c>
      <c r="BQ12" s="651">
        <f t="shared" si="19"/>
        <v>322</v>
      </c>
      <c r="BR12" s="651">
        <f t="shared" si="20"/>
        <v>325</v>
      </c>
      <c r="BS12" s="651">
        <f t="shared" si="21"/>
        <v>330</v>
      </c>
      <c r="BT12" s="651">
        <f t="shared" si="22"/>
        <v>364</v>
      </c>
      <c r="BU12" s="651">
        <f t="shared" si="23"/>
        <v>310</v>
      </c>
      <c r="BV12" s="651">
        <f t="shared" si="24"/>
        <v>352</v>
      </c>
      <c r="BW12" s="651">
        <f t="shared" si="25"/>
        <v>344</v>
      </c>
      <c r="BX12" s="651">
        <f t="shared" si="26"/>
        <v>352</v>
      </c>
      <c r="BY12" s="651">
        <f t="shared" si="27"/>
        <v>345</v>
      </c>
      <c r="BZ12" s="651">
        <f t="shared" si="28"/>
        <v>408</v>
      </c>
      <c r="CA12" s="175">
        <f t="shared" si="36"/>
        <v>4331</v>
      </c>
      <c r="CB12" s="651">
        <f t="shared" si="29"/>
        <v>14</v>
      </c>
    </row>
    <row r="13" spans="1:82" ht="14.95" customHeight="1" x14ac:dyDescent="0.2">
      <c r="A13" s="642">
        <v>4</v>
      </c>
      <c r="B13" s="639" t="s">
        <v>319</v>
      </c>
      <c r="C13" s="45">
        <v>192</v>
      </c>
      <c r="D13" s="643">
        <v>1008</v>
      </c>
      <c r="E13" s="316" t="s">
        <v>330</v>
      </c>
      <c r="F13" s="53">
        <v>0</v>
      </c>
      <c r="G13" s="53">
        <v>0</v>
      </c>
      <c r="H13" s="53">
        <v>7</v>
      </c>
      <c r="I13" s="53">
        <v>9</v>
      </c>
      <c r="J13" s="53">
        <v>7</v>
      </c>
      <c r="K13" s="53">
        <v>17</v>
      </c>
      <c r="L13" s="53">
        <v>15</v>
      </c>
      <c r="M13" s="53">
        <v>9</v>
      </c>
      <c r="N13" s="53">
        <v>10</v>
      </c>
      <c r="O13" s="53">
        <v>10</v>
      </c>
      <c r="P13" s="53">
        <v>6</v>
      </c>
      <c r="Q13" s="53">
        <v>13</v>
      </c>
      <c r="R13" s="53">
        <v>10</v>
      </c>
      <c r="S13" s="53">
        <v>0</v>
      </c>
      <c r="T13" s="53">
        <v>0</v>
      </c>
      <c r="U13" s="53">
        <v>1</v>
      </c>
      <c r="W13" s="51">
        <f t="shared" si="0"/>
        <v>114</v>
      </c>
      <c r="X13" s="53">
        <f t="shared" si="1"/>
        <v>1</v>
      </c>
      <c r="Y13" s="51">
        <f t="shared" si="2"/>
        <v>0</v>
      </c>
      <c r="Z13" s="36" t="str">
        <f t="shared" si="3"/>
        <v/>
      </c>
      <c r="AA13" s="644">
        <f t="shared" si="4"/>
        <v>1008</v>
      </c>
      <c r="AB13" s="645" t="str">
        <f t="shared" si="5"/>
        <v xml:space="preserve"> D. R. Hamilton School</v>
      </c>
      <c r="AC13" s="644">
        <f t="shared" si="30"/>
        <v>0</v>
      </c>
      <c r="AD13" s="639" t="str">
        <f t="shared" si="31"/>
        <v/>
      </c>
      <c r="AE13" s="317" t="str">
        <f t="shared" si="6"/>
        <v/>
      </c>
      <c r="AF13" s="45">
        <v>192</v>
      </c>
      <c r="AG13" s="45">
        <v>1008</v>
      </c>
      <c r="AH13" s="49" t="s">
        <v>330</v>
      </c>
      <c r="AI13" s="45" t="s">
        <v>319</v>
      </c>
      <c r="AJ13" s="45"/>
      <c r="AK13" s="73">
        <f t="shared" si="7"/>
        <v>0</v>
      </c>
      <c r="AL13" s="73">
        <f t="shared" si="8"/>
        <v>0</v>
      </c>
      <c r="AM13" s="45"/>
      <c r="AN13" s="45">
        <v>140</v>
      </c>
      <c r="AO13" s="639" t="s">
        <v>122</v>
      </c>
      <c r="AP13" s="49" t="s">
        <v>331</v>
      </c>
      <c r="AQ13" s="302">
        <f t="shared" si="9"/>
        <v>0</v>
      </c>
      <c r="AR13" s="302">
        <f t="shared" si="10"/>
        <v>0</v>
      </c>
      <c r="AS13" s="45"/>
      <c r="AT13" s="282" t="str">
        <f t="shared" si="11"/>
        <v/>
      </c>
      <c r="AU13" s="45">
        <v>1008</v>
      </c>
      <c r="AV13" s="49" t="s">
        <v>330</v>
      </c>
      <c r="AW13" s="45"/>
      <c r="AX13" s="456">
        <v>140</v>
      </c>
      <c r="AY13" s="652" t="s">
        <v>122</v>
      </c>
      <c r="AZ13" s="262" t="s">
        <v>331</v>
      </c>
      <c r="BA13" s="212">
        <v>24</v>
      </c>
      <c r="BB13" s="212">
        <v>6361</v>
      </c>
      <c r="BC13" s="213">
        <f t="shared" si="12"/>
        <v>25</v>
      </c>
      <c r="BD13" s="214">
        <f t="shared" si="13"/>
        <v>6447</v>
      </c>
      <c r="BE13" s="657">
        <f t="shared" si="32"/>
        <v>86</v>
      </c>
      <c r="BF13" s="658">
        <f t="shared" si="33"/>
        <v>1.3519886810249961E-2</v>
      </c>
      <c r="BG13" s="655">
        <f t="shared" si="34"/>
        <v>1</v>
      </c>
      <c r="BH13" s="656">
        <f t="shared" si="35"/>
        <v>0</v>
      </c>
      <c r="BI13" s="53"/>
      <c r="BJ13" s="639">
        <v>113</v>
      </c>
      <c r="BK13" s="650" t="s">
        <v>332</v>
      </c>
      <c r="BL13" s="651">
        <f t="shared" si="14"/>
        <v>0</v>
      </c>
      <c r="BM13" s="651">
        <f t="shared" si="15"/>
        <v>12</v>
      </c>
      <c r="BN13" s="651">
        <f t="shared" si="16"/>
        <v>13</v>
      </c>
      <c r="BO13" s="651">
        <f t="shared" si="17"/>
        <v>15</v>
      </c>
      <c r="BP13" s="651">
        <f t="shared" si="18"/>
        <v>11</v>
      </c>
      <c r="BQ13" s="651">
        <f t="shared" si="19"/>
        <v>22</v>
      </c>
      <c r="BR13" s="651">
        <f t="shared" si="20"/>
        <v>10</v>
      </c>
      <c r="BS13" s="651">
        <f t="shared" si="21"/>
        <v>16</v>
      </c>
      <c r="BT13" s="651">
        <f t="shared" si="22"/>
        <v>26</v>
      </c>
      <c r="BU13" s="651">
        <f t="shared" si="23"/>
        <v>11</v>
      </c>
      <c r="BV13" s="651">
        <f t="shared" si="24"/>
        <v>18</v>
      </c>
      <c r="BW13" s="651">
        <f t="shared" si="25"/>
        <v>20</v>
      </c>
      <c r="BX13" s="651">
        <f t="shared" si="26"/>
        <v>10</v>
      </c>
      <c r="BY13" s="651">
        <f t="shared" si="27"/>
        <v>19</v>
      </c>
      <c r="BZ13" s="651">
        <f t="shared" si="28"/>
        <v>9</v>
      </c>
      <c r="CA13" s="175">
        <f t="shared" si="36"/>
        <v>212</v>
      </c>
      <c r="CB13" s="651">
        <f t="shared" si="29"/>
        <v>2</v>
      </c>
    </row>
    <row r="14" spans="1:82" ht="14.95" customHeight="1" x14ac:dyDescent="0.2">
      <c r="A14" s="642">
        <v>5</v>
      </c>
      <c r="B14" s="639" t="s">
        <v>319</v>
      </c>
      <c r="C14" s="45">
        <v>196</v>
      </c>
      <c r="D14" s="643">
        <v>1011</v>
      </c>
      <c r="E14" s="316" t="s">
        <v>333</v>
      </c>
      <c r="F14" s="53">
        <v>0</v>
      </c>
      <c r="G14" s="53">
        <v>0</v>
      </c>
      <c r="H14" s="53">
        <v>0</v>
      </c>
      <c r="I14" s="53">
        <v>19</v>
      </c>
      <c r="J14" s="53">
        <v>11</v>
      </c>
      <c r="K14" s="53">
        <v>22</v>
      </c>
      <c r="L14" s="53">
        <v>25</v>
      </c>
      <c r="M14" s="53">
        <v>27</v>
      </c>
      <c r="N14" s="53">
        <v>18</v>
      </c>
      <c r="O14" s="53">
        <v>0</v>
      </c>
      <c r="P14" s="53">
        <v>0</v>
      </c>
      <c r="Q14" s="53">
        <v>0</v>
      </c>
      <c r="R14" s="53">
        <v>0</v>
      </c>
      <c r="S14" s="53">
        <v>0</v>
      </c>
      <c r="T14" s="53">
        <v>0</v>
      </c>
      <c r="U14" s="53">
        <v>0</v>
      </c>
      <c r="W14" s="51">
        <f t="shared" si="0"/>
        <v>122</v>
      </c>
      <c r="X14" s="53">
        <f t="shared" si="1"/>
        <v>1</v>
      </c>
      <c r="Y14" s="51">
        <f t="shared" si="2"/>
        <v>0</v>
      </c>
      <c r="Z14" s="36" t="str">
        <f t="shared" si="3"/>
        <v/>
      </c>
      <c r="AA14" s="644">
        <f t="shared" si="4"/>
        <v>1011</v>
      </c>
      <c r="AB14" s="645" t="str">
        <f t="shared" si="5"/>
        <v xml:space="preserve"> Lord Wolseley School</v>
      </c>
      <c r="AC14" s="644">
        <f t="shared" si="30"/>
        <v>0</v>
      </c>
      <c r="AD14" s="639" t="str">
        <f t="shared" si="31"/>
        <v/>
      </c>
      <c r="AE14" s="317" t="str">
        <f t="shared" si="6"/>
        <v/>
      </c>
      <c r="AF14" s="45">
        <v>196</v>
      </c>
      <c r="AG14" s="45">
        <v>1011</v>
      </c>
      <c r="AH14" s="49" t="s">
        <v>333</v>
      </c>
      <c r="AI14" s="45" t="s">
        <v>319</v>
      </c>
      <c r="AJ14" s="45"/>
      <c r="AK14" s="73">
        <f t="shared" si="7"/>
        <v>0</v>
      </c>
      <c r="AL14" s="73">
        <f t="shared" si="8"/>
        <v>0</v>
      </c>
      <c r="AM14" s="45"/>
      <c r="AN14" s="45">
        <v>144</v>
      </c>
      <c r="AO14" s="639" t="s">
        <v>124</v>
      </c>
      <c r="AP14" s="49" t="s">
        <v>334</v>
      </c>
      <c r="AQ14" s="302">
        <f t="shared" si="9"/>
        <v>0</v>
      </c>
      <c r="AR14" s="302">
        <f t="shared" si="10"/>
        <v>0</v>
      </c>
      <c r="AS14" s="45"/>
      <c r="AT14" s="282" t="str">
        <f t="shared" si="11"/>
        <v/>
      </c>
      <c r="AU14" s="45">
        <v>1011</v>
      </c>
      <c r="AV14" s="49" t="s">
        <v>333</v>
      </c>
      <c r="AW14" s="45"/>
      <c r="AX14" s="456">
        <v>144</v>
      </c>
      <c r="AY14" s="652" t="s">
        <v>124</v>
      </c>
      <c r="AZ14" s="262" t="s">
        <v>334</v>
      </c>
      <c r="BA14" s="212">
        <v>8</v>
      </c>
      <c r="BB14" s="212">
        <v>1451</v>
      </c>
      <c r="BC14" s="213">
        <f t="shared" si="12"/>
        <v>8</v>
      </c>
      <c r="BD14" s="214">
        <f t="shared" si="13"/>
        <v>1430</v>
      </c>
      <c r="BE14" s="653">
        <f t="shared" si="32"/>
        <v>-21</v>
      </c>
      <c r="BF14" s="654">
        <f t="shared" si="33"/>
        <v>-1.4472777394900068E-2</v>
      </c>
      <c r="BG14" s="655">
        <f t="shared" si="34"/>
        <v>0</v>
      </c>
      <c r="BH14" s="656">
        <f t="shared" si="35"/>
        <v>1</v>
      </c>
      <c r="BI14" s="53"/>
      <c r="BJ14" s="639">
        <v>114</v>
      </c>
      <c r="BK14" s="650" t="s">
        <v>335</v>
      </c>
      <c r="BL14" s="651">
        <f t="shared" si="14"/>
        <v>0</v>
      </c>
      <c r="BM14" s="651">
        <f t="shared" si="15"/>
        <v>0</v>
      </c>
      <c r="BN14" s="651">
        <f t="shared" si="16"/>
        <v>548</v>
      </c>
      <c r="BO14" s="651">
        <f t="shared" si="17"/>
        <v>569</v>
      </c>
      <c r="BP14" s="651">
        <f t="shared" si="18"/>
        <v>615</v>
      </c>
      <c r="BQ14" s="651">
        <f t="shared" si="19"/>
        <v>583</v>
      </c>
      <c r="BR14" s="651">
        <f t="shared" si="20"/>
        <v>670</v>
      </c>
      <c r="BS14" s="651">
        <f t="shared" si="21"/>
        <v>665</v>
      </c>
      <c r="BT14" s="651">
        <f t="shared" si="22"/>
        <v>649</v>
      </c>
      <c r="BU14" s="651">
        <f t="shared" si="23"/>
        <v>652</v>
      </c>
      <c r="BV14" s="651">
        <f t="shared" si="24"/>
        <v>627</v>
      </c>
      <c r="BW14" s="651">
        <f t="shared" si="25"/>
        <v>662</v>
      </c>
      <c r="BX14" s="651">
        <f t="shared" si="26"/>
        <v>701</v>
      </c>
      <c r="BY14" s="651">
        <f t="shared" si="27"/>
        <v>721</v>
      </c>
      <c r="BZ14" s="651">
        <f t="shared" si="28"/>
        <v>870</v>
      </c>
      <c r="CA14" s="175">
        <f t="shared" si="36"/>
        <v>8532</v>
      </c>
      <c r="CB14" s="651">
        <f t="shared" si="29"/>
        <v>26</v>
      </c>
    </row>
    <row r="15" spans="1:82" ht="14.95" customHeight="1" x14ac:dyDescent="0.2">
      <c r="A15" s="642">
        <v>6</v>
      </c>
      <c r="B15" s="639" t="s">
        <v>319</v>
      </c>
      <c r="C15" s="45">
        <v>189</v>
      </c>
      <c r="D15" s="643">
        <v>1012</v>
      </c>
      <c r="E15" s="316" t="s">
        <v>336</v>
      </c>
      <c r="F15" s="53">
        <v>0</v>
      </c>
      <c r="G15" s="53">
        <v>13</v>
      </c>
      <c r="H15" s="53">
        <v>0</v>
      </c>
      <c r="I15" s="53">
        <v>0</v>
      </c>
      <c r="J15" s="53">
        <v>0</v>
      </c>
      <c r="K15" s="53">
        <v>0</v>
      </c>
      <c r="L15" s="53">
        <v>0</v>
      </c>
      <c r="M15" s="53">
        <v>0</v>
      </c>
      <c r="N15" s="53">
        <v>0</v>
      </c>
      <c r="O15" s="53">
        <v>0</v>
      </c>
      <c r="P15" s="53">
        <v>27</v>
      </c>
      <c r="Q15" s="53">
        <v>31</v>
      </c>
      <c r="R15" s="53">
        <v>28</v>
      </c>
      <c r="S15" s="53">
        <v>38</v>
      </c>
      <c r="T15" s="53">
        <v>20</v>
      </c>
      <c r="U15" s="53">
        <v>23</v>
      </c>
      <c r="W15" s="51">
        <f t="shared" si="0"/>
        <v>180</v>
      </c>
      <c r="X15" s="53">
        <f t="shared" si="1"/>
        <v>1</v>
      </c>
      <c r="Y15" s="51">
        <f t="shared" si="2"/>
        <v>13</v>
      </c>
      <c r="Z15" s="36" t="str">
        <f t="shared" si="3"/>
        <v/>
      </c>
      <c r="AA15" s="644">
        <f t="shared" si="4"/>
        <v>1012</v>
      </c>
      <c r="AB15" s="645" t="str">
        <f t="shared" si="5"/>
        <v xml:space="preserve"> Lac Du Bonnet Senior</v>
      </c>
      <c r="AC15" s="644">
        <f t="shared" si="30"/>
        <v>0</v>
      </c>
      <c r="AD15" s="639" t="str">
        <f t="shared" si="31"/>
        <v/>
      </c>
      <c r="AE15" s="317" t="str">
        <f t="shared" si="6"/>
        <v/>
      </c>
      <c r="AF15" s="45">
        <v>189</v>
      </c>
      <c r="AG15" s="45">
        <v>1012</v>
      </c>
      <c r="AH15" s="49" t="s">
        <v>336</v>
      </c>
      <c r="AI15" s="45" t="s">
        <v>319</v>
      </c>
      <c r="AJ15" s="45"/>
      <c r="AK15" s="73">
        <f t="shared" si="7"/>
        <v>0</v>
      </c>
      <c r="AL15" s="73">
        <f t="shared" si="8"/>
        <v>0</v>
      </c>
      <c r="AM15" s="45"/>
      <c r="AN15" s="45">
        <v>150</v>
      </c>
      <c r="AO15" s="639" t="s">
        <v>126</v>
      </c>
      <c r="AP15" s="49" t="s">
        <v>337</v>
      </c>
      <c r="AQ15" s="302">
        <f t="shared" si="9"/>
        <v>0</v>
      </c>
      <c r="AR15" s="302">
        <f t="shared" si="10"/>
        <v>0</v>
      </c>
      <c r="AS15" s="45"/>
      <c r="AT15" s="282" t="str">
        <f t="shared" si="11"/>
        <v/>
      </c>
      <c r="AU15" s="45">
        <v>1012</v>
      </c>
      <c r="AV15" s="49" t="s">
        <v>336</v>
      </c>
      <c r="AW15" s="45"/>
      <c r="AX15" s="456">
        <v>150</v>
      </c>
      <c r="AY15" s="652" t="s">
        <v>126</v>
      </c>
      <c r="AZ15" s="262" t="s">
        <v>337</v>
      </c>
      <c r="BA15" s="212">
        <v>4</v>
      </c>
      <c r="BB15" s="212">
        <v>845</v>
      </c>
      <c r="BC15" s="213">
        <f t="shared" si="12"/>
        <v>4</v>
      </c>
      <c r="BD15" s="214">
        <f t="shared" si="13"/>
        <v>854</v>
      </c>
      <c r="BE15" s="659">
        <f t="shared" si="32"/>
        <v>9</v>
      </c>
      <c r="BF15" s="660">
        <f t="shared" si="33"/>
        <v>1.0650887573964497E-2</v>
      </c>
      <c r="BG15" s="655">
        <f t="shared" si="34"/>
        <v>1</v>
      </c>
      <c r="BH15" s="656">
        <f t="shared" si="35"/>
        <v>0</v>
      </c>
      <c r="BI15" s="53"/>
      <c r="BJ15" s="639">
        <v>118</v>
      </c>
      <c r="BK15" s="650" t="s">
        <v>338</v>
      </c>
      <c r="BL15" s="651">
        <f t="shared" si="14"/>
        <v>9</v>
      </c>
      <c r="BM15" s="651">
        <f t="shared" si="15"/>
        <v>0</v>
      </c>
      <c r="BN15" s="651">
        <f t="shared" si="16"/>
        <v>857</v>
      </c>
      <c r="BO15" s="651">
        <f t="shared" si="17"/>
        <v>864</v>
      </c>
      <c r="BP15" s="651">
        <f t="shared" si="18"/>
        <v>943</v>
      </c>
      <c r="BQ15" s="651">
        <f t="shared" si="19"/>
        <v>902</v>
      </c>
      <c r="BR15" s="651">
        <f t="shared" si="20"/>
        <v>905</v>
      </c>
      <c r="BS15" s="651">
        <f t="shared" si="21"/>
        <v>893</v>
      </c>
      <c r="BT15" s="651">
        <f t="shared" si="22"/>
        <v>896</v>
      </c>
      <c r="BU15" s="651">
        <f t="shared" si="23"/>
        <v>962</v>
      </c>
      <c r="BV15" s="651">
        <f t="shared" si="24"/>
        <v>987</v>
      </c>
      <c r="BW15" s="651">
        <f t="shared" si="25"/>
        <v>1001</v>
      </c>
      <c r="BX15" s="651">
        <f t="shared" si="26"/>
        <v>1018</v>
      </c>
      <c r="BY15" s="651">
        <f t="shared" si="27"/>
        <v>999</v>
      </c>
      <c r="BZ15" s="651">
        <f t="shared" si="28"/>
        <v>1298</v>
      </c>
      <c r="CA15" s="175">
        <f t="shared" si="36"/>
        <v>12534</v>
      </c>
      <c r="CB15" s="651">
        <f t="shared" si="29"/>
        <v>26</v>
      </c>
    </row>
    <row r="16" spans="1:82" ht="14.95" customHeight="1" x14ac:dyDescent="0.2">
      <c r="A16" s="642">
        <v>7</v>
      </c>
      <c r="B16" s="639" t="s">
        <v>323</v>
      </c>
      <c r="C16" s="45">
        <v>194</v>
      </c>
      <c r="D16" s="643">
        <v>1014</v>
      </c>
      <c r="E16" s="316" t="s">
        <v>339</v>
      </c>
      <c r="F16" s="53">
        <v>0</v>
      </c>
      <c r="G16" s="53">
        <v>0</v>
      </c>
      <c r="H16" s="53">
        <v>0</v>
      </c>
      <c r="I16" s="53">
        <v>1</v>
      </c>
      <c r="J16" s="53">
        <v>5</v>
      </c>
      <c r="K16" s="53">
        <v>8</v>
      </c>
      <c r="L16" s="53">
        <v>4</v>
      </c>
      <c r="M16" s="53">
        <v>3</v>
      </c>
      <c r="N16" s="53">
        <v>3</v>
      </c>
      <c r="O16" s="53">
        <v>2</v>
      </c>
      <c r="P16" s="53">
        <v>8</v>
      </c>
      <c r="Q16" s="53">
        <v>2</v>
      </c>
      <c r="R16" s="53">
        <v>2</v>
      </c>
      <c r="S16" s="53">
        <v>0</v>
      </c>
      <c r="T16" s="53">
        <v>2</v>
      </c>
      <c r="U16" s="53">
        <v>1</v>
      </c>
      <c r="W16" s="51">
        <f t="shared" si="0"/>
        <v>41</v>
      </c>
      <c r="X16" s="53">
        <f t="shared" si="1"/>
        <v>1</v>
      </c>
      <c r="Y16" s="51">
        <f t="shared" si="2"/>
        <v>0</v>
      </c>
      <c r="Z16" s="36" t="str">
        <f t="shared" si="3"/>
        <v/>
      </c>
      <c r="AA16" s="644">
        <f t="shared" si="4"/>
        <v>1014</v>
      </c>
      <c r="AB16" s="645" t="str">
        <f t="shared" si="5"/>
        <v xml:space="preserve"> Decker Colony School</v>
      </c>
      <c r="AC16" s="644">
        <f t="shared" si="30"/>
        <v>5</v>
      </c>
      <c r="AD16" s="639" t="str">
        <f t="shared" si="31"/>
        <v>H</v>
      </c>
      <c r="AE16" s="317" t="str">
        <f t="shared" si="6"/>
        <v/>
      </c>
      <c r="AF16" s="45">
        <v>194</v>
      </c>
      <c r="AG16" s="45">
        <v>1014</v>
      </c>
      <c r="AH16" s="49" t="s">
        <v>339</v>
      </c>
      <c r="AI16" s="45" t="s">
        <v>323</v>
      </c>
      <c r="AJ16" s="45"/>
      <c r="AK16" s="73">
        <f t="shared" si="7"/>
        <v>0</v>
      </c>
      <c r="AL16" s="73">
        <f t="shared" si="8"/>
        <v>0</v>
      </c>
      <c r="AM16" s="45"/>
      <c r="AN16" s="45">
        <v>103</v>
      </c>
      <c r="AO16" s="639" t="s">
        <v>128</v>
      </c>
      <c r="AP16" s="49" t="s">
        <v>326</v>
      </c>
      <c r="AQ16" s="302">
        <f t="shared" si="9"/>
        <v>0</v>
      </c>
      <c r="AR16" s="302">
        <f t="shared" si="10"/>
        <v>0</v>
      </c>
      <c r="AS16" s="45"/>
      <c r="AT16" s="282" t="str">
        <f t="shared" si="11"/>
        <v/>
      </c>
      <c r="AU16" s="45">
        <v>1014</v>
      </c>
      <c r="AV16" s="49" t="s">
        <v>339</v>
      </c>
      <c r="AW16" s="45"/>
      <c r="AX16" s="456">
        <v>103</v>
      </c>
      <c r="AY16" s="652" t="s">
        <v>128</v>
      </c>
      <c r="AZ16" s="262" t="s">
        <v>326</v>
      </c>
      <c r="BA16" s="212">
        <v>10</v>
      </c>
      <c r="BB16" s="212">
        <v>1606</v>
      </c>
      <c r="BC16" s="213">
        <f t="shared" si="12"/>
        <v>10</v>
      </c>
      <c r="BD16" s="214">
        <f t="shared" si="13"/>
        <v>1622</v>
      </c>
      <c r="BE16" s="653">
        <f t="shared" si="32"/>
        <v>16</v>
      </c>
      <c r="BF16" s="654">
        <f t="shared" si="33"/>
        <v>9.9626400996264009E-3</v>
      </c>
      <c r="BG16" s="655">
        <f t="shared" si="34"/>
        <v>1</v>
      </c>
      <c r="BH16" s="656">
        <f t="shared" si="35"/>
        <v>0</v>
      </c>
      <c r="BI16" s="53"/>
      <c r="BJ16" s="639">
        <v>119</v>
      </c>
      <c r="BK16" s="650" t="s">
        <v>328</v>
      </c>
      <c r="BL16" s="651">
        <f t="shared" si="14"/>
        <v>40</v>
      </c>
      <c r="BM16" s="651">
        <f t="shared" si="15"/>
        <v>0</v>
      </c>
      <c r="BN16" s="651">
        <f t="shared" si="16"/>
        <v>650</v>
      </c>
      <c r="BO16" s="651">
        <f t="shared" si="17"/>
        <v>687</v>
      </c>
      <c r="BP16" s="651">
        <f t="shared" si="18"/>
        <v>749</v>
      </c>
      <c r="BQ16" s="651">
        <f t="shared" si="19"/>
        <v>737</v>
      </c>
      <c r="BR16" s="651">
        <f t="shared" si="20"/>
        <v>812</v>
      </c>
      <c r="BS16" s="651">
        <f t="shared" si="21"/>
        <v>798</v>
      </c>
      <c r="BT16" s="651">
        <f t="shared" si="22"/>
        <v>774</v>
      </c>
      <c r="BU16" s="651">
        <f t="shared" si="23"/>
        <v>791</v>
      </c>
      <c r="BV16" s="651">
        <f t="shared" si="24"/>
        <v>798</v>
      </c>
      <c r="BW16" s="651">
        <f t="shared" si="25"/>
        <v>782</v>
      </c>
      <c r="BX16" s="651">
        <f t="shared" si="26"/>
        <v>755</v>
      </c>
      <c r="BY16" s="651">
        <f t="shared" si="27"/>
        <v>813</v>
      </c>
      <c r="BZ16" s="651">
        <f t="shared" si="28"/>
        <v>894</v>
      </c>
      <c r="CA16" s="175">
        <f t="shared" si="36"/>
        <v>10080</v>
      </c>
      <c r="CB16" s="651">
        <f t="shared" si="29"/>
        <v>24</v>
      </c>
    </row>
    <row r="17" spans="1:80" ht="14.95" customHeight="1" x14ac:dyDescent="0.2">
      <c r="A17" s="642">
        <v>8</v>
      </c>
      <c r="B17" s="639" t="s">
        <v>319</v>
      </c>
      <c r="C17" s="45">
        <v>186</v>
      </c>
      <c r="D17" s="643">
        <v>1016</v>
      </c>
      <c r="E17" s="316" t="s">
        <v>340</v>
      </c>
      <c r="F17" s="53">
        <v>0</v>
      </c>
      <c r="G17" s="53">
        <v>0</v>
      </c>
      <c r="H17" s="53">
        <v>0</v>
      </c>
      <c r="I17" s="53">
        <v>60</v>
      </c>
      <c r="J17" s="53">
        <v>58</v>
      </c>
      <c r="K17" s="53">
        <v>60</v>
      </c>
      <c r="L17" s="53">
        <v>45</v>
      </c>
      <c r="M17" s="53">
        <v>69</v>
      </c>
      <c r="N17" s="53">
        <v>0</v>
      </c>
      <c r="O17" s="53">
        <v>0</v>
      </c>
      <c r="P17" s="53">
        <v>0</v>
      </c>
      <c r="Q17" s="53">
        <v>0</v>
      </c>
      <c r="R17" s="53">
        <v>0</v>
      </c>
      <c r="S17" s="53">
        <v>0</v>
      </c>
      <c r="T17" s="53">
        <v>0</v>
      </c>
      <c r="U17" s="53">
        <v>0</v>
      </c>
      <c r="W17" s="51">
        <f t="shared" si="0"/>
        <v>292</v>
      </c>
      <c r="X17" s="53">
        <f t="shared" si="1"/>
        <v>1</v>
      </c>
      <c r="Y17" s="51">
        <f t="shared" si="2"/>
        <v>0</v>
      </c>
      <c r="Z17" s="36" t="str">
        <f t="shared" si="3"/>
        <v/>
      </c>
      <c r="AA17" s="644">
        <f t="shared" si="4"/>
        <v>1016</v>
      </c>
      <c r="AB17" s="645" t="str">
        <f t="shared" si="5"/>
        <v xml:space="preserve"> École Provencher</v>
      </c>
      <c r="AC17" s="644">
        <f t="shared" si="30"/>
        <v>0</v>
      </c>
      <c r="AD17" s="639" t="str">
        <f t="shared" si="31"/>
        <v/>
      </c>
      <c r="AE17" s="317" t="str">
        <f t="shared" si="6"/>
        <v/>
      </c>
      <c r="AF17" s="45">
        <v>186</v>
      </c>
      <c r="AG17" s="45">
        <v>1016</v>
      </c>
      <c r="AH17" s="49" t="s">
        <v>340</v>
      </c>
      <c r="AI17" s="45" t="s">
        <v>319</v>
      </c>
      <c r="AJ17" s="45"/>
      <c r="AK17" s="73">
        <f t="shared" si="7"/>
        <v>0</v>
      </c>
      <c r="AL17" s="73">
        <f t="shared" si="8"/>
        <v>0</v>
      </c>
      <c r="AM17" s="45"/>
      <c r="AN17" s="45">
        <v>192</v>
      </c>
      <c r="AO17" s="639" t="s">
        <v>130</v>
      </c>
      <c r="AP17" s="49" t="s">
        <v>341</v>
      </c>
      <c r="AQ17" s="302">
        <f t="shared" si="9"/>
        <v>0</v>
      </c>
      <c r="AR17" s="302">
        <f t="shared" si="10"/>
        <v>0</v>
      </c>
      <c r="AS17" s="45"/>
      <c r="AT17" s="282" t="str">
        <f t="shared" si="11"/>
        <v/>
      </c>
      <c r="AU17" s="45">
        <v>1016</v>
      </c>
      <c r="AV17" s="49" t="s">
        <v>340</v>
      </c>
      <c r="AW17" s="45"/>
      <c r="AX17" s="456">
        <v>192</v>
      </c>
      <c r="AY17" s="652" t="s">
        <v>130</v>
      </c>
      <c r="AZ17" s="262" t="s">
        <v>341</v>
      </c>
      <c r="BA17" s="212">
        <v>39</v>
      </c>
      <c r="BB17" s="212">
        <v>6806</v>
      </c>
      <c r="BC17" s="213">
        <f t="shared" si="12"/>
        <v>36</v>
      </c>
      <c r="BD17" s="214">
        <f t="shared" si="13"/>
        <v>6230</v>
      </c>
      <c r="BE17" s="659">
        <f t="shared" si="32"/>
        <v>-576</v>
      </c>
      <c r="BF17" s="660">
        <f t="shared" si="33"/>
        <v>-8.4631207757860705E-2</v>
      </c>
      <c r="BG17" s="655">
        <f t="shared" si="34"/>
        <v>0</v>
      </c>
      <c r="BH17" s="656">
        <f t="shared" si="35"/>
        <v>1</v>
      </c>
      <c r="BI17" s="53"/>
      <c r="BJ17" s="639">
        <v>120</v>
      </c>
      <c r="BK17" s="650" t="s">
        <v>342</v>
      </c>
      <c r="BL17" s="651">
        <f t="shared" si="14"/>
        <v>0</v>
      </c>
      <c r="BM17" s="651">
        <f t="shared" si="15"/>
        <v>0</v>
      </c>
      <c r="BN17" s="651">
        <f t="shared" si="16"/>
        <v>112</v>
      </c>
      <c r="BO17" s="651">
        <f t="shared" si="17"/>
        <v>83</v>
      </c>
      <c r="BP17" s="651">
        <f t="shared" si="18"/>
        <v>113</v>
      </c>
      <c r="BQ17" s="651">
        <f t="shared" si="19"/>
        <v>107</v>
      </c>
      <c r="BR17" s="651">
        <f t="shared" si="20"/>
        <v>96</v>
      </c>
      <c r="BS17" s="651">
        <f t="shared" si="21"/>
        <v>99</v>
      </c>
      <c r="BT17" s="651">
        <f t="shared" si="22"/>
        <v>102</v>
      </c>
      <c r="BU17" s="651">
        <f t="shared" si="23"/>
        <v>108</v>
      </c>
      <c r="BV17" s="651">
        <f t="shared" si="24"/>
        <v>101</v>
      </c>
      <c r="BW17" s="651">
        <f t="shared" si="25"/>
        <v>115</v>
      </c>
      <c r="BX17" s="651">
        <f t="shared" si="26"/>
        <v>105</v>
      </c>
      <c r="BY17" s="651">
        <f t="shared" si="27"/>
        <v>119</v>
      </c>
      <c r="BZ17" s="651">
        <f t="shared" si="28"/>
        <v>184</v>
      </c>
      <c r="CA17" s="175">
        <f t="shared" si="36"/>
        <v>1444</v>
      </c>
      <c r="CB17" s="651">
        <f t="shared" si="29"/>
        <v>7</v>
      </c>
    </row>
    <row r="18" spans="1:80" ht="14.95" customHeight="1" x14ac:dyDescent="0.2">
      <c r="A18" s="642">
        <v>9</v>
      </c>
      <c r="B18" s="639" t="s">
        <v>319</v>
      </c>
      <c r="C18" s="45">
        <v>186</v>
      </c>
      <c r="D18" s="643">
        <v>1017</v>
      </c>
      <c r="E18" s="316" t="s">
        <v>343</v>
      </c>
      <c r="F18" s="53">
        <v>0</v>
      </c>
      <c r="G18" s="53">
        <v>0</v>
      </c>
      <c r="H18" s="53">
        <v>0</v>
      </c>
      <c r="I18" s="53">
        <v>15</v>
      </c>
      <c r="J18" s="53">
        <v>24</v>
      </c>
      <c r="K18" s="53">
        <v>20</v>
      </c>
      <c r="L18" s="53">
        <v>21</v>
      </c>
      <c r="M18" s="53">
        <v>26</v>
      </c>
      <c r="N18" s="53">
        <v>26</v>
      </c>
      <c r="O18" s="53">
        <v>27</v>
      </c>
      <c r="P18" s="53">
        <v>25</v>
      </c>
      <c r="Q18" s="53">
        <v>23</v>
      </c>
      <c r="R18" s="53">
        <v>0</v>
      </c>
      <c r="S18" s="53">
        <v>0</v>
      </c>
      <c r="T18" s="53">
        <v>0</v>
      </c>
      <c r="U18" s="53">
        <v>0</v>
      </c>
      <c r="W18" s="51">
        <f t="shared" si="0"/>
        <v>207</v>
      </c>
      <c r="X18" s="53">
        <f t="shared" si="1"/>
        <v>1</v>
      </c>
      <c r="Y18" s="51">
        <f t="shared" si="2"/>
        <v>0</v>
      </c>
      <c r="Z18" s="36" t="str">
        <f t="shared" si="3"/>
        <v/>
      </c>
      <c r="AA18" s="644">
        <f t="shared" si="4"/>
        <v>1017</v>
      </c>
      <c r="AB18" s="645" t="str">
        <f t="shared" si="5"/>
        <v xml:space="preserve"> Hastings School</v>
      </c>
      <c r="AC18" s="644">
        <f t="shared" si="30"/>
        <v>0</v>
      </c>
      <c r="AD18" s="639" t="str">
        <f t="shared" si="31"/>
        <v/>
      </c>
      <c r="AE18" s="317" t="str">
        <f t="shared" si="6"/>
        <v/>
      </c>
      <c r="AF18" s="45">
        <v>186</v>
      </c>
      <c r="AG18" s="45">
        <v>1017</v>
      </c>
      <c r="AH18" s="49" t="s">
        <v>343</v>
      </c>
      <c r="AI18" s="45" t="s">
        <v>319</v>
      </c>
      <c r="AJ18" s="45"/>
      <c r="AK18" s="73">
        <f t="shared" si="7"/>
        <v>0</v>
      </c>
      <c r="AL18" s="73">
        <f t="shared" si="8"/>
        <v>0</v>
      </c>
      <c r="AM18" s="45"/>
      <c r="AN18" s="45">
        <v>105</v>
      </c>
      <c r="AO18" s="639" t="s">
        <v>132</v>
      </c>
      <c r="AP18" s="49" t="s">
        <v>329</v>
      </c>
      <c r="AQ18" s="302">
        <f t="shared" si="9"/>
        <v>0</v>
      </c>
      <c r="AR18" s="302">
        <f t="shared" si="10"/>
        <v>0</v>
      </c>
      <c r="AS18" s="45"/>
      <c r="AT18" s="282" t="str">
        <f t="shared" si="11"/>
        <v/>
      </c>
      <c r="AU18" s="45">
        <v>1017</v>
      </c>
      <c r="AV18" s="49" t="s">
        <v>343</v>
      </c>
      <c r="AW18" s="45"/>
      <c r="AX18" s="456">
        <v>105</v>
      </c>
      <c r="AY18" s="652" t="s">
        <v>132</v>
      </c>
      <c r="AZ18" s="262" t="s">
        <v>329</v>
      </c>
      <c r="BA18" s="212">
        <v>14</v>
      </c>
      <c r="BB18" s="212">
        <v>4219</v>
      </c>
      <c r="BC18" s="213">
        <f t="shared" si="12"/>
        <v>14</v>
      </c>
      <c r="BD18" s="214">
        <f t="shared" si="13"/>
        <v>4331</v>
      </c>
      <c r="BE18" s="657">
        <f t="shared" si="32"/>
        <v>112</v>
      </c>
      <c r="BF18" s="658">
        <f t="shared" si="33"/>
        <v>2.6546575017776724E-2</v>
      </c>
      <c r="BG18" s="655">
        <f t="shared" si="34"/>
        <v>1</v>
      </c>
      <c r="BH18" s="656">
        <f t="shared" si="35"/>
        <v>0</v>
      </c>
      <c r="BI18" s="53"/>
      <c r="BJ18" s="639">
        <v>121</v>
      </c>
      <c r="BK18" s="650" t="s">
        <v>344</v>
      </c>
      <c r="BL18" s="651">
        <f t="shared" si="14"/>
        <v>0</v>
      </c>
      <c r="BM18" s="651">
        <f t="shared" si="15"/>
        <v>0</v>
      </c>
      <c r="BN18" s="651">
        <f t="shared" si="16"/>
        <v>232</v>
      </c>
      <c r="BO18" s="651">
        <f t="shared" si="17"/>
        <v>240</v>
      </c>
      <c r="BP18" s="651">
        <f t="shared" si="18"/>
        <v>248</v>
      </c>
      <c r="BQ18" s="651">
        <f t="shared" si="19"/>
        <v>264</v>
      </c>
      <c r="BR18" s="651">
        <f t="shared" si="20"/>
        <v>250</v>
      </c>
      <c r="BS18" s="651">
        <f t="shared" si="21"/>
        <v>283</v>
      </c>
      <c r="BT18" s="651">
        <f t="shared" si="22"/>
        <v>260</v>
      </c>
      <c r="BU18" s="651">
        <f t="shared" si="23"/>
        <v>286</v>
      </c>
      <c r="BV18" s="651">
        <f t="shared" si="24"/>
        <v>278</v>
      </c>
      <c r="BW18" s="651">
        <f t="shared" si="25"/>
        <v>267</v>
      </c>
      <c r="BX18" s="651">
        <f t="shared" si="26"/>
        <v>264</v>
      </c>
      <c r="BY18" s="651">
        <f t="shared" si="27"/>
        <v>434</v>
      </c>
      <c r="BZ18" s="651">
        <f t="shared" si="28"/>
        <v>209</v>
      </c>
      <c r="CA18" s="175">
        <f t="shared" si="36"/>
        <v>3515</v>
      </c>
      <c r="CB18" s="651">
        <f t="shared" si="29"/>
        <v>17</v>
      </c>
    </row>
    <row r="19" spans="1:80" ht="14.95" customHeight="1" x14ac:dyDescent="0.2">
      <c r="A19" s="642">
        <v>10</v>
      </c>
      <c r="B19" s="639" t="s">
        <v>319</v>
      </c>
      <c r="C19" s="45">
        <v>186</v>
      </c>
      <c r="D19" s="643">
        <v>1018</v>
      </c>
      <c r="E19" s="316" t="s">
        <v>345</v>
      </c>
      <c r="F19" s="53">
        <v>0</v>
      </c>
      <c r="G19" s="53">
        <v>0</v>
      </c>
      <c r="H19" s="53">
        <v>0</v>
      </c>
      <c r="I19" s="53">
        <v>39</v>
      </c>
      <c r="J19" s="53">
        <v>57</v>
      </c>
      <c r="K19" s="53">
        <v>49</v>
      </c>
      <c r="L19" s="53">
        <v>52</v>
      </c>
      <c r="M19" s="53">
        <v>42</v>
      </c>
      <c r="N19" s="53">
        <v>45</v>
      </c>
      <c r="O19" s="53">
        <v>45</v>
      </c>
      <c r="P19" s="53">
        <v>37</v>
      </c>
      <c r="Q19" s="53">
        <v>54</v>
      </c>
      <c r="R19" s="53">
        <v>0</v>
      </c>
      <c r="S19" s="53">
        <v>0</v>
      </c>
      <c r="T19" s="53">
        <v>0</v>
      </c>
      <c r="U19" s="53">
        <v>0</v>
      </c>
      <c r="W19" s="51">
        <f t="shared" si="0"/>
        <v>420</v>
      </c>
      <c r="X19" s="53">
        <f t="shared" si="1"/>
        <v>1</v>
      </c>
      <c r="Y19" s="51">
        <f t="shared" si="2"/>
        <v>0</v>
      </c>
      <c r="Z19" s="36" t="str">
        <f t="shared" si="3"/>
        <v/>
      </c>
      <c r="AA19" s="644">
        <f t="shared" si="4"/>
        <v>1018</v>
      </c>
      <c r="AB19" s="645" t="str">
        <f t="shared" si="5"/>
        <v xml:space="preserve"> École Marie-Anne-Gaboury</v>
      </c>
      <c r="AC19" s="644">
        <f t="shared" si="30"/>
        <v>0</v>
      </c>
      <c r="AD19" s="639" t="str">
        <f t="shared" si="31"/>
        <v/>
      </c>
      <c r="AE19" s="317" t="str">
        <f t="shared" si="6"/>
        <v/>
      </c>
      <c r="AF19" s="45">
        <v>186</v>
      </c>
      <c r="AG19" s="45">
        <v>1018</v>
      </c>
      <c r="AH19" s="49" t="s">
        <v>345</v>
      </c>
      <c r="AI19" s="45" t="s">
        <v>319</v>
      </c>
      <c r="AJ19" s="45"/>
      <c r="AK19" s="73">
        <f t="shared" si="7"/>
        <v>0</v>
      </c>
      <c r="AL19" s="73">
        <f t="shared" si="8"/>
        <v>0</v>
      </c>
      <c r="AM19" s="45"/>
      <c r="AN19" s="45">
        <v>174</v>
      </c>
      <c r="AO19" s="639" t="s">
        <v>134</v>
      </c>
      <c r="AP19" s="49" t="s">
        <v>346</v>
      </c>
      <c r="AQ19" s="302">
        <f t="shared" si="9"/>
        <v>0</v>
      </c>
      <c r="AR19" s="302">
        <f t="shared" si="10"/>
        <v>0</v>
      </c>
      <c r="AS19" s="45"/>
      <c r="AT19" s="282" t="str">
        <f t="shared" si="11"/>
        <v/>
      </c>
      <c r="AU19" s="45">
        <v>1018</v>
      </c>
      <c r="AV19" s="49" t="s">
        <v>345</v>
      </c>
      <c r="AW19" s="45"/>
      <c r="AX19" s="456">
        <v>174</v>
      </c>
      <c r="AY19" s="652" t="s">
        <v>134</v>
      </c>
      <c r="AZ19" s="262" t="s">
        <v>346</v>
      </c>
      <c r="BA19" s="212">
        <v>19</v>
      </c>
      <c r="BB19" s="212">
        <v>8934</v>
      </c>
      <c r="BC19" s="213">
        <f t="shared" si="12"/>
        <v>20</v>
      </c>
      <c r="BD19" s="214">
        <f t="shared" si="13"/>
        <v>9156</v>
      </c>
      <c r="BE19" s="657">
        <f t="shared" si="32"/>
        <v>222</v>
      </c>
      <c r="BF19" s="658">
        <f t="shared" si="33"/>
        <v>2.4848891873740765E-2</v>
      </c>
      <c r="BG19" s="655">
        <f t="shared" si="34"/>
        <v>1</v>
      </c>
      <c r="BH19" s="656">
        <f t="shared" si="35"/>
        <v>0</v>
      </c>
      <c r="BI19" s="53"/>
      <c r="BJ19" s="639">
        <v>123</v>
      </c>
      <c r="BK19" s="650" t="s">
        <v>347</v>
      </c>
      <c r="BL19" s="651">
        <f t="shared" si="14"/>
        <v>0</v>
      </c>
      <c r="BM19" s="651">
        <f t="shared" si="15"/>
        <v>0</v>
      </c>
      <c r="BN19" s="651">
        <f t="shared" si="16"/>
        <v>159</v>
      </c>
      <c r="BO19" s="651">
        <f t="shared" si="17"/>
        <v>149</v>
      </c>
      <c r="BP19" s="651">
        <f t="shared" si="18"/>
        <v>160</v>
      </c>
      <c r="BQ19" s="651">
        <f t="shared" si="19"/>
        <v>194</v>
      </c>
      <c r="BR19" s="651">
        <f t="shared" si="20"/>
        <v>161</v>
      </c>
      <c r="BS19" s="651">
        <f t="shared" si="21"/>
        <v>191</v>
      </c>
      <c r="BT19" s="651">
        <f t="shared" si="22"/>
        <v>177</v>
      </c>
      <c r="BU19" s="651">
        <f t="shared" si="23"/>
        <v>197</v>
      </c>
      <c r="BV19" s="651">
        <f t="shared" si="24"/>
        <v>207</v>
      </c>
      <c r="BW19" s="651">
        <f t="shared" si="25"/>
        <v>187</v>
      </c>
      <c r="BX19" s="651">
        <f t="shared" si="26"/>
        <v>195</v>
      </c>
      <c r="BY19" s="651">
        <f t="shared" si="27"/>
        <v>172</v>
      </c>
      <c r="BZ19" s="651">
        <f t="shared" si="28"/>
        <v>204</v>
      </c>
      <c r="CA19" s="175">
        <f t="shared" si="36"/>
        <v>2353</v>
      </c>
      <c r="CB19" s="651">
        <f t="shared" si="29"/>
        <v>5</v>
      </c>
    </row>
    <row r="20" spans="1:80" ht="14.95" customHeight="1" x14ac:dyDescent="0.2">
      <c r="A20" s="642">
        <v>11</v>
      </c>
      <c r="B20" s="639" t="s">
        <v>319</v>
      </c>
      <c r="C20" s="45">
        <v>118</v>
      </c>
      <c r="D20" s="643">
        <v>1019</v>
      </c>
      <c r="E20" s="316" t="s">
        <v>348</v>
      </c>
      <c r="F20" s="53">
        <v>0</v>
      </c>
      <c r="G20" s="53">
        <v>0</v>
      </c>
      <c r="H20" s="53">
        <v>0</v>
      </c>
      <c r="I20" s="53">
        <v>0</v>
      </c>
      <c r="J20" s="53">
        <v>0</v>
      </c>
      <c r="K20" s="53">
        <v>0</v>
      </c>
      <c r="L20" s="53">
        <v>0</v>
      </c>
      <c r="M20" s="53">
        <v>0</v>
      </c>
      <c r="N20" s="53">
        <v>0</v>
      </c>
      <c r="O20" s="53">
        <v>0</v>
      </c>
      <c r="P20" s="53">
        <v>0</v>
      </c>
      <c r="Q20" s="53">
        <v>0</v>
      </c>
      <c r="R20" s="53">
        <v>242</v>
      </c>
      <c r="S20" s="53">
        <v>275</v>
      </c>
      <c r="T20" s="53">
        <v>263</v>
      </c>
      <c r="U20" s="53">
        <v>254</v>
      </c>
      <c r="W20" s="51">
        <f t="shared" si="0"/>
        <v>1034</v>
      </c>
      <c r="X20" s="53">
        <f t="shared" si="1"/>
        <v>1</v>
      </c>
      <c r="Y20" s="51">
        <f t="shared" si="2"/>
        <v>0</v>
      </c>
      <c r="Z20" s="36" t="str">
        <f t="shared" si="3"/>
        <v/>
      </c>
      <c r="AA20" s="644">
        <f t="shared" si="4"/>
        <v>1019</v>
      </c>
      <c r="AB20" s="645" t="str">
        <f t="shared" si="5"/>
        <v xml:space="preserve"> West Kildonan Collegiate</v>
      </c>
      <c r="AC20" s="644">
        <f t="shared" si="30"/>
        <v>0</v>
      </c>
      <c r="AD20" s="639" t="str">
        <f t="shared" si="31"/>
        <v/>
      </c>
      <c r="AE20" s="317" t="str">
        <f t="shared" si="6"/>
        <v/>
      </c>
      <c r="AF20" s="45">
        <v>118</v>
      </c>
      <c r="AG20" s="45">
        <v>1019</v>
      </c>
      <c r="AH20" s="49" t="s">
        <v>348</v>
      </c>
      <c r="AI20" s="45" t="s">
        <v>319</v>
      </c>
      <c r="AJ20" s="45"/>
      <c r="AK20" s="73">
        <f t="shared" si="7"/>
        <v>0</v>
      </c>
      <c r="AL20" s="73">
        <f t="shared" si="8"/>
        <v>0</v>
      </c>
      <c r="AM20" s="45"/>
      <c r="AN20" s="45">
        <v>155</v>
      </c>
      <c r="AO20" s="639" t="s">
        <v>136</v>
      </c>
      <c r="AP20" s="49" t="s">
        <v>349</v>
      </c>
      <c r="AQ20" s="302">
        <f t="shared" si="9"/>
        <v>0</v>
      </c>
      <c r="AR20" s="302">
        <f t="shared" si="10"/>
        <v>0</v>
      </c>
      <c r="AS20" s="45"/>
      <c r="AT20" s="282" t="str">
        <f t="shared" si="11"/>
        <v/>
      </c>
      <c r="AU20" s="45">
        <v>1019</v>
      </c>
      <c r="AV20" s="49" t="s">
        <v>348</v>
      </c>
      <c r="AW20" s="45"/>
      <c r="AX20" s="456">
        <v>155</v>
      </c>
      <c r="AY20" s="652" t="s">
        <v>136</v>
      </c>
      <c r="AZ20" s="262" t="s">
        <v>349</v>
      </c>
      <c r="BA20" s="212">
        <v>21</v>
      </c>
      <c r="BB20" s="212">
        <v>3000</v>
      </c>
      <c r="BC20" s="213">
        <f t="shared" si="12"/>
        <v>21</v>
      </c>
      <c r="BD20" s="214">
        <f t="shared" si="13"/>
        <v>2991</v>
      </c>
      <c r="BE20" s="653">
        <f t="shared" si="32"/>
        <v>-9</v>
      </c>
      <c r="BF20" s="654">
        <f t="shared" si="33"/>
        <v>-3.0000000000000001E-3</v>
      </c>
      <c r="BG20" s="655">
        <f t="shared" si="34"/>
        <v>0</v>
      </c>
      <c r="BH20" s="656">
        <f t="shared" si="35"/>
        <v>1</v>
      </c>
      <c r="BI20" s="53"/>
      <c r="BJ20" s="639">
        <v>127</v>
      </c>
      <c r="BK20" s="650" t="s">
        <v>350</v>
      </c>
      <c r="BL20" s="651">
        <f t="shared" si="14"/>
        <v>0</v>
      </c>
      <c r="BM20" s="651">
        <f t="shared" si="15"/>
        <v>0</v>
      </c>
      <c r="BN20" s="651">
        <f t="shared" si="16"/>
        <v>79</v>
      </c>
      <c r="BO20" s="651">
        <f t="shared" si="17"/>
        <v>84</v>
      </c>
      <c r="BP20" s="651">
        <f t="shared" si="18"/>
        <v>85</v>
      </c>
      <c r="BQ20" s="651">
        <f t="shared" si="19"/>
        <v>83</v>
      </c>
      <c r="BR20" s="651">
        <f t="shared" si="20"/>
        <v>90</v>
      </c>
      <c r="BS20" s="651">
        <f t="shared" si="21"/>
        <v>86</v>
      </c>
      <c r="BT20" s="651">
        <f t="shared" si="22"/>
        <v>81</v>
      </c>
      <c r="BU20" s="651">
        <f t="shared" si="23"/>
        <v>81</v>
      </c>
      <c r="BV20" s="651">
        <f t="shared" si="24"/>
        <v>92</v>
      </c>
      <c r="BW20" s="651">
        <f t="shared" si="25"/>
        <v>100</v>
      </c>
      <c r="BX20" s="651">
        <f t="shared" si="26"/>
        <v>73</v>
      </c>
      <c r="BY20" s="651">
        <f t="shared" si="27"/>
        <v>77</v>
      </c>
      <c r="BZ20" s="651">
        <f t="shared" si="28"/>
        <v>102</v>
      </c>
      <c r="CA20" s="175">
        <f t="shared" si="36"/>
        <v>1113</v>
      </c>
      <c r="CB20" s="651">
        <f t="shared" si="29"/>
        <v>14</v>
      </c>
    </row>
    <row r="21" spans="1:80" ht="14.95" customHeight="1" x14ac:dyDescent="0.2">
      <c r="A21" s="642">
        <v>12</v>
      </c>
      <c r="B21" s="639" t="s">
        <v>319</v>
      </c>
      <c r="C21" s="45">
        <v>196</v>
      </c>
      <c r="D21" s="643">
        <v>1020</v>
      </c>
      <c r="E21" s="316" t="s">
        <v>351</v>
      </c>
      <c r="F21" s="53">
        <v>0</v>
      </c>
      <c r="G21" s="53">
        <v>0</v>
      </c>
      <c r="H21" s="53">
        <v>0</v>
      </c>
      <c r="I21" s="53">
        <v>44</v>
      </c>
      <c r="J21" s="53">
        <v>32</v>
      </c>
      <c r="K21" s="53">
        <v>53</v>
      </c>
      <c r="L21" s="53">
        <v>44</v>
      </c>
      <c r="M21" s="53">
        <v>53</v>
      </c>
      <c r="N21" s="53">
        <v>43</v>
      </c>
      <c r="O21" s="53">
        <v>0</v>
      </c>
      <c r="P21" s="53">
        <v>0</v>
      </c>
      <c r="Q21" s="53">
        <v>0</v>
      </c>
      <c r="R21" s="53">
        <v>0</v>
      </c>
      <c r="S21" s="53">
        <v>0</v>
      </c>
      <c r="T21" s="53">
        <v>0</v>
      </c>
      <c r="U21" s="53">
        <v>0</v>
      </c>
      <c r="W21" s="51">
        <f t="shared" si="0"/>
        <v>269</v>
      </c>
      <c r="X21" s="53">
        <f t="shared" si="1"/>
        <v>1</v>
      </c>
      <c r="Y21" s="51">
        <f t="shared" si="2"/>
        <v>0</v>
      </c>
      <c r="Z21" s="36" t="str">
        <f t="shared" si="3"/>
        <v/>
      </c>
      <c r="AA21" s="644">
        <f t="shared" si="4"/>
        <v>1020</v>
      </c>
      <c r="AB21" s="645" t="str">
        <f t="shared" si="5"/>
        <v xml:space="preserve"> Wayoata School</v>
      </c>
      <c r="AC21" s="644">
        <f t="shared" si="30"/>
        <v>0</v>
      </c>
      <c r="AD21" s="639" t="str">
        <f t="shared" si="31"/>
        <v/>
      </c>
      <c r="AE21" s="317" t="str">
        <f t="shared" si="6"/>
        <v/>
      </c>
      <c r="AF21" s="45">
        <v>196</v>
      </c>
      <c r="AG21" s="45">
        <v>1020</v>
      </c>
      <c r="AH21" s="49" t="s">
        <v>351</v>
      </c>
      <c r="AI21" s="45" t="s">
        <v>319</v>
      </c>
      <c r="AJ21" s="45"/>
      <c r="AK21" s="73">
        <f t="shared" si="7"/>
        <v>0</v>
      </c>
      <c r="AL21" s="73">
        <f t="shared" si="8"/>
        <v>0</v>
      </c>
      <c r="AM21" s="45"/>
      <c r="AN21" s="45">
        <v>171</v>
      </c>
      <c r="AO21" s="639" t="s">
        <v>138</v>
      </c>
      <c r="AP21" s="49" t="s">
        <v>352</v>
      </c>
      <c r="AQ21" s="302">
        <f t="shared" si="9"/>
        <v>0</v>
      </c>
      <c r="AR21" s="302">
        <f t="shared" si="10"/>
        <v>0</v>
      </c>
      <c r="AS21" s="45"/>
      <c r="AT21" s="282" t="str">
        <f t="shared" si="11"/>
        <v/>
      </c>
      <c r="AU21" s="45">
        <v>1020</v>
      </c>
      <c r="AV21" s="49" t="s">
        <v>351</v>
      </c>
      <c r="AW21" s="45"/>
      <c r="AX21" s="456">
        <v>171</v>
      </c>
      <c r="AY21" s="652" t="s">
        <v>138</v>
      </c>
      <c r="AZ21" s="262" t="s">
        <v>352</v>
      </c>
      <c r="BA21" s="212">
        <v>5</v>
      </c>
      <c r="BB21" s="212">
        <v>1485</v>
      </c>
      <c r="BC21" s="213">
        <f t="shared" si="12"/>
        <v>5</v>
      </c>
      <c r="BD21" s="214">
        <f t="shared" si="13"/>
        <v>1444</v>
      </c>
      <c r="BE21" s="653">
        <f t="shared" si="32"/>
        <v>-41</v>
      </c>
      <c r="BF21" s="654">
        <f t="shared" si="33"/>
        <v>-2.7609427609427608E-2</v>
      </c>
      <c r="BG21" s="655">
        <f t="shared" si="34"/>
        <v>0</v>
      </c>
      <c r="BH21" s="656">
        <f t="shared" si="35"/>
        <v>1</v>
      </c>
      <c r="BI21" s="53"/>
      <c r="BJ21" s="639">
        <v>128</v>
      </c>
      <c r="BK21" s="650" t="s">
        <v>353</v>
      </c>
      <c r="BL21" s="651">
        <f t="shared" si="14"/>
        <v>0</v>
      </c>
      <c r="BM21" s="651">
        <f t="shared" si="15"/>
        <v>4</v>
      </c>
      <c r="BN21" s="651">
        <f t="shared" si="16"/>
        <v>34</v>
      </c>
      <c r="BO21" s="651">
        <f t="shared" si="17"/>
        <v>46</v>
      </c>
      <c r="BP21" s="651">
        <f t="shared" si="18"/>
        <v>46</v>
      </c>
      <c r="BQ21" s="651">
        <f t="shared" si="19"/>
        <v>43</v>
      </c>
      <c r="BR21" s="651">
        <f t="shared" si="20"/>
        <v>43</v>
      </c>
      <c r="BS21" s="651">
        <f t="shared" si="21"/>
        <v>45</v>
      </c>
      <c r="BT21" s="651">
        <f t="shared" si="22"/>
        <v>58</v>
      </c>
      <c r="BU21" s="651">
        <f t="shared" si="23"/>
        <v>50</v>
      </c>
      <c r="BV21" s="651">
        <f t="shared" si="24"/>
        <v>51</v>
      </c>
      <c r="BW21" s="651">
        <f t="shared" si="25"/>
        <v>49</v>
      </c>
      <c r="BX21" s="651">
        <f t="shared" si="26"/>
        <v>48</v>
      </c>
      <c r="BY21" s="651">
        <f t="shared" si="27"/>
        <v>52</v>
      </c>
      <c r="BZ21" s="651">
        <f t="shared" si="28"/>
        <v>43</v>
      </c>
      <c r="CA21" s="175">
        <f t="shared" si="36"/>
        <v>612</v>
      </c>
      <c r="CB21" s="651">
        <f t="shared" si="29"/>
        <v>7</v>
      </c>
    </row>
    <row r="22" spans="1:80" ht="14.95" customHeight="1" x14ac:dyDescent="0.2">
      <c r="A22" s="642">
        <v>13</v>
      </c>
      <c r="B22" s="639" t="s">
        <v>319</v>
      </c>
      <c r="C22" s="45">
        <v>171</v>
      </c>
      <c r="D22" s="643">
        <v>1021</v>
      </c>
      <c r="E22" s="316" t="s">
        <v>354</v>
      </c>
      <c r="F22" s="53">
        <v>0</v>
      </c>
      <c r="G22" s="53">
        <v>0</v>
      </c>
      <c r="H22" s="53">
        <v>0</v>
      </c>
      <c r="I22" s="53">
        <v>49</v>
      </c>
      <c r="J22" s="53">
        <v>46</v>
      </c>
      <c r="K22" s="53">
        <v>55</v>
      </c>
      <c r="L22" s="53">
        <v>39</v>
      </c>
      <c r="M22" s="53">
        <v>66</v>
      </c>
      <c r="N22" s="53">
        <v>41</v>
      </c>
      <c r="O22" s="53">
        <v>0</v>
      </c>
      <c r="P22" s="53">
        <v>0</v>
      </c>
      <c r="Q22" s="53">
        <v>0</v>
      </c>
      <c r="R22" s="53">
        <v>0</v>
      </c>
      <c r="S22" s="53">
        <v>0</v>
      </c>
      <c r="T22" s="53">
        <v>0</v>
      </c>
      <c r="U22" s="53">
        <v>0</v>
      </c>
      <c r="W22" s="51">
        <f t="shared" si="0"/>
        <v>296</v>
      </c>
      <c r="X22" s="53">
        <f t="shared" si="1"/>
        <v>1</v>
      </c>
      <c r="Y22" s="51">
        <f t="shared" si="2"/>
        <v>0</v>
      </c>
      <c r="Z22" s="36" t="str">
        <f t="shared" si="3"/>
        <v/>
      </c>
      <c r="AA22" s="644">
        <f t="shared" si="4"/>
        <v>1021</v>
      </c>
      <c r="AB22" s="645" t="str">
        <f t="shared" si="5"/>
        <v xml:space="preserve"> École Opasquia School</v>
      </c>
      <c r="AC22" s="644">
        <f t="shared" si="30"/>
        <v>0</v>
      </c>
      <c r="AD22" s="639" t="str">
        <f t="shared" si="31"/>
        <v/>
      </c>
      <c r="AE22" s="317" t="str">
        <f t="shared" si="6"/>
        <v/>
      </c>
      <c r="AF22" s="45">
        <v>171</v>
      </c>
      <c r="AG22" s="45">
        <v>1021</v>
      </c>
      <c r="AH22" s="49" t="s">
        <v>354</v>
      </c>
      <c r="AI22" s="45" t="s">
        <v>319</v>
      </c>
      <c r="AJ22" s="45"/>
      <c r="AK22" s="73">
        <f t="shared" si="7"/>
        <v>0</v>
      </c>
      <c r="AL22" s="73">
        <f t="shared" si="8"/>
        <v>0</v>
      </c>
      <c r="AM22" s="45"/>
      <c r="AN22" s="45">
        <v>149</v>
      </c>
      <c r="AO22" s="639" t="s">
        <v>140</v>
      </c>
      <c r="AP22" s="49" t="s">
        <v>355</v>
      </c>
      <c r="AQ22" s="302">
        <f t="shared" si="9"/>
        <v>0</v>
      </c>
      <c r="AR22" s="302">
        <f t="shared" si="10"/>
        <v>0</v>
      </c>
      <c r="AS22" s="45"/>
      <c r="AT22" s="282" t="str">
        <f t="shared" si="11"/>
        <v/>
      </c>
      <c r="AU22" s="45">
        <v>1021</v>
      </c>
      <c r="AV22" s="49" t="s">
        <v>354</v>
      </c>
      <c r="AW22" s="45"/>
      <c r="AX22" s="456">
        <v>149</v>
      </c>
      <c r="AY22" s="652" t="s">
        <v>140</v>
      </c>
      <c r="AZ22" s="262" t="s">
        <v>355</v>
      </c>
      <c r="BA22" s="212">
        <v>10</v>
      </c>
      <c r="BB22" s="212">
        <v>1043</v>
      </c>
      <c r="BC22" s="213">
        <f t="shared" si="12"/>
        <v>10</v>
      </c>
      <c r="BD22" s="214">
        <f t="shared" si="13"/>
        <v>1082</v>
      </c>
      <c r="BE22" s="657">
        <f t="shared" si="32"/>
        <v>39</v>
      </c>
      <c r="BF22" s="658">
        <f t="shared" si="33"/>
        <v>3.7392138063279005E-2</v>
      </c>
      <c r="BG22" s="655">
        <f t="shared" si="34"/>
        <v>1</v>
      </c>
      <c r="BH22" s="656">
        <f t="shared" si="35"/>
        <v>0</v>
      </c>
      <c r="BI22" s="53"/>
      <c r="BJ22" s="639">
        <v>136</v>
      </c>
      <c r="BK22" s="650" t="s">
        <v>356</v>
      </c>
      <c r="BL22" s="651">
        <f t="shared" si="14"/>
        <v>0</v>
      </c>
      <c r="BM22" s="651">
        <f t="shared" si="15"/>
        <v>0</v>
      </c>
      <c r="BN22" s="651">
        <f t="shared" si="16"/>
        <v>356</v>
      </c>
      <c r="BO22" s="651">
        <f t="shared" si="17"/>
        <v>415</v>
      </c>
      <c r="BP22" s="651">
        <f t="shared" si="18"/>
        <v>381</v>
      </c>
      <c r="BQ22" s="651">
        <f t="shared" si="19"/>
        <v>434</v>
      </c>
      <c r="BR22" s="651">
        <f t="shared" si="20"/>
        <v>395</v>
      </c>
      <c r="BS22" s="651">
        <f t="shared" si="21"/>
        <v>445</v>
      </c>
      <c r="BT22" s="651">
        <f t="shared" si="22"/>
        <v>398</v>
      </c>
      <c r="BU22" s="651">
        <f t="shared" si="23"/>
        <v>375</v>
      </c>
      <c r="BV22" s="651">
        <f t="shared" si="24"/>
        <v>428</v>
      </c>
      <c r="BW22" s="651">
        <f t="shared" si="25"/>
        <v>359</v>
      </c>
      <c r="BX22" s="651">
        <f t="shared" si="26"/>
        <v>334</v>
      </c>
      <c r="BY22" s="651">
        <f t="shared" si="27"/>
        <v>338</v>
      </c>
      <c r="BZ22" s="651">
        <f t="shared" si="28"/>
        <v>403</v>
      </c>
      <c r="CA22" s="175">
        <f t="shared" si="36"/>
        <v>5061</v>
      </c>
      <c r="CB22" s="651">
        <f t="shared" si="29"/>
        <v>15</v>
      </c>
    </row>
    <row r="23" spans="1:80" ht="14.95" customHeight="1" x14ac:dyDescent="0.2">
      <c r="A23" s="642">
        <v>14</v>
      </c>
      <c r="B23" s="639" t="s">
        <v>319</v>
      </c>
      <c r="C23" s="45">
        <v>151</v>
      </c>
      <c r="D23" s="643">
        <v>1022</v>
      </c>
      <c r="E23" s="316" t="s">
        <v>357</v>
      </c>
      <c r="F23" s="53">
        <v>0</v>
      </c>
      <c r="G23" s="53">
        <v>0</v>
      </c>
      <c r="H23" s="53">
        <v>18</v>
      </c>
      <c r="I23" s="53">
        <v>43</v>
      </c>
      <c r="J23" s="53">
        <v>45</v>
      </c>
      <c r="K23" s="53">
        <v>43</v>
      </c>
      <c r="L23" s="53">
        <v>40</v>
      </c>
      <c r="M23" s="53">
        <v>44</v>
      </c>
      <c r="N23" s="53">
        <v>36</v>
      </c>
      <c r="O23" s="53">
        <v>52</v>
      </c>
      <c r="P23" s="53">
        <v>52</v>
      </c>
      <c r="Q23" s="53">
        <v>44</v>
      </c>
      <c r="R23" s="53">
        <v>0</v>
      </c>
      <c r="S23" s="53">
        <v>0</v>
      </c>
      <c r="T23" s="53">
        <v>0</v>
      </c>
      <c r="U23" s="53">
        <v>0</v>
      </c>
      <c r="W23" s="51">
        <f t="shared" si="0"/>
        <v>417</v>
      </c>
      <c r="X23" s="53">
        <f t="shared" si="1"/>
        <v>1</v>
      </c>
      <c r="Y23" s="51">
        <f t="shared" si="2"/>
        <v>0</v>
      </c>
      <c r="Z23" s="36" t="str">
        <f t="shared" si="3"/>
        <v/>
      </c>
      <c r="AA23" s="644">
        <f t="shared" si="4"/>
        <v>1022</v>
      </c>
      <c r="AB23" s="645" t="str">
        <f t="shared" si="5"/>
        <v xml:space="preserve"> Earl Grey School</v>
      </c>
      <c r="AC23" s="644">
        <f t="shared" si="30"/>
        <v>0</v>
      </c>
      <c r="AD23" s="639" t="str">
        <f t="shared" si="31"/>
        <v/>
      </c>
      <c r="AE23" s="317" t="str">
        <f t="shared" si="6"/>
        <v/>
      </c>
      <c r="AF23" s="45">
        <v>151</v>
      </c>
      <c r="AG23" s="45">
        <v>1022</v>
      </c>
      <c r="AH23" s="49" t="s">
        <v>357</v>
      </c>
      <c r="AI23" s="45" t="s">
        <v>319</v>
      </c>
      <c r="AJ23" s="45"/>
      <c r="AK23" s="73">
        <f t="shared" si="7"/>
        <v>0</v>
      </c>
      <c r="AL23" s="73">
        <f t="shared" si="8"/>
        <v>0</v>
      </c>
      <c r="AM23" s="45"/>
      <c r="AN23" s="45">
        <v>154</v>
      </c>
      <c r="AO23" s="639" t="s">
        <v>142</v>
      </c>
      <c r="AP23" s="49" t="s">
        <v>358</v>
      </c>
      <c r="AQ23" s="302">
        <f t="shared" si="9"/>
        <v>0</v>
      </c>
      <c r="AR23" s="302">
        <f t="shared" si="10"/>
        <v>0</v>
      </c>
      <c r="AS23" s="45"/>
      <c r="AT23" s="282" t="str">
        <f t="shared" si="11"/>
        <v/>
      </c>
      <c r="AU23" s="45">
        <v>1022</v>
      </c>
      <c r="AV23" s="49" t="s">
        <v>357</v>
      </c>
      <c r="AW23" s="45"/>
      <c r="AX23" s="456">
        <v>154</v>
      </c>
      <c r="AY23" s="652" t="s">
        <v>142</v>
      </c>
      <c r="AZ23" s="262" t="s">
        <v>358</v>
      </c>
      <c r="BA23" s="212">
        <v>15</v>
      </c>
      <c r="BB23" s="212">
        <v>4025</v>
      </c>
      <c r="BC23" s="213">
        <f t="shared" si="12"/>
        <v>15</v>
      </c>
      <c r="BD23" s="214">
        <f t="shared" si="13"/>
        <v>4152</v>
      </c>
      <c r="BE23" s="653">
        <f t="shared" si="32"/>
        <v>127</v>
      </c>
      <c r="BF23" s="654">
        <f t="shared" si="33"/>
        <v>3.1552795031055902E-2</v>
      </c>
      <c r="BG23" s="655">
        <f t="shared" si="34"/>
        <v>1</v>
      </c>
      <c r="BH23" s="656">
        <f t="shared" si="35"/>
        <v>0</v>
      </c>
      <c r="BI23" s="53"/>
      <c r="BJ23" s="639">
        <v>140</v>
      </c>
      <c r="BK23" s="661" t="s">
        <v>359</v>
      </c>
      <c r="BL23" s="651">
        <f t="shared" si="14"/>
        <v>0</v>
      </c>
      <c r="BM23" s="651">
        <f t="shared" si="15"/>
        <v>46</v>
      </c>
      <c r="BN23" s="651">
        <f t="shared" si="16"/>
        <v>533</v>
      </c>
      <c r="BO23" s="651">
        <f t="shared" si="17"/>
        <v>554</v>
      </c>
      <c r="BP23" s="651">
        <f t="shared" si="18"/>
        <v>557</v>
      </c>
      <c r="BQ23" s="651">
        <f t="shared" si="19"/>
        <v>562</v>
      </c>
      <c r="BR23" s="651">
        <f t="shared" si="20"/>
        <v>529</v>
      </c>
      <c r="BS23" s="651">
        <f t="shared" si="21"/>
        <v>560</v>
      </c>
      <c r="BT23" s="651">
        <f t="shared" si="22"/>
        <v>518</v>
      </c>
      <c r="BU23" s="651">
        <f t="shared" si="23"/>
        <v>492</v>
      </c>
      <c r="BV23" s="651">
        <f t="shared" si="24"/>
        <v>488</v>
      </c>
      <c r="BW23" s="651">
        <f t="shared" si="25"/>
        <v>407</v>
      </c>
      <c r="BX23" s="651">
        <f t="shared" si="26"/>
        <v>410</v>
      </c>
      <c r="BY23" s="651">
        <f t="shared" si="27"/>
        <v>369</v>
      </c>
      <c r="BZ23" s="651">
        <f t="shared" si="28"/>
        <v>422</v>
      </c>
      <c r="CA23" s="175">
        <f t="shared" si="36"/>
        <v>6447</v>
      </c>
      <c r="CB23" s="651">
        <f t="shared" si="29"/>
        <v>25</v>
      </c>
    </row>
    <row r="24" spans="1:80" ht="14.95" customHeight="1" x14ac:dyDescent="0.2">
      <c r="A24" s="642">
        <v>15</v>
      </c>
      <c r="B24" s="639" t="s">
        <v>319</v>
      </c>
      <c r="C24" s="45">
        <v>127</v>
      </c>
      <c r="D24" s="643">
        <v>1023</v>
      </c>
      <c r="E24" s="316" t="s">
        <v>360</v>
      </c>
      <c r="F24" s="53">
        <v>0</v>
      </c>
      <c r="G24" s="53">
        <v>0</v>
      </c>
      <c r="H24" s="53">
        <v>0</v>
      </c>
      <c r="I24" s="53">
        <v>11</v>
      </c>
      <c r="J24" s="53">
        <v>7</v>
      </c>
      <c r="K24" s="53">
        <v>7</v>
      </c>
      <c r="L24" s="53">
        <v>9</v>
      </c>
      <c r="M24" s="53">
        <v>6</v>
      </c>
      <c r="N24" s="53">
        <v>6</v>
      </c>
      <c r="O24" s="53">
        <v>5</v>
      </c>
      <c r="P24" s="53">
        <v>4</v>
      </c>
      <c r="Q24" s="53">
        <v>7</v>
      </c>
      <c r="R24" s="53">
        <v>0</v>
      </c>
      <c r="S24" s="53">
        <v>0</v>
      </c>
      <c r="T24" s="53">
        <v>0</v>
      </c>
      <c r="U24" s="53">
        <v>0</v>
      </c>
      <c r="W24" s="51">
        <f t="shared" si="0"/>
        <v>62</v>
      </c>
      <c r="X24" s="53">
        <f t="shared" si="1"/>
        <v>1</v>
      </c>
      <c r="Y24" s="51">
        <f t="shared" si="2"/>
        <v>0</v>
      </c>
      <c r="Z24" s="36" t="str">
        <f t="shared" si="3"/>
        <v/>
      </c>
      <c r="AA24" s="644">
        <f t="shared" si="4"/>
        <v>1023</v>
      </c>
      <c r="AB24" s="645" t="str">
        <f t="shared" si="5"/>
        <v xml:space="preserve"> Langruth Elementary</v>
      </c>
      <c r="AC24" s="644">
        <f t="shared" si="30"/>
        <v>0</v>
      </c>
      <c r="AD24" s="639" t="str">
        <f t="shared" si="31"/>
        <v/>
      </c>
      <c r="AE24" s="317" t="str">
        <f t="shared" si="6"/>
        <v/>
      </c>
      <c r="AF24" s="45">
        <v>127</v>
      </c>
      <c r="AG24" s="45">
        <v>1023</v>
      </c>
      <c r="AH24" s="49" t="s">
        <v>360</v>
      </c>
      <c r="AI24" s="45" t="s">
        <v>319</v>
      </c>
      <c r="AJ24" s="45"/>
      <c r="AK24" s="73">
        <f t="shared" si="7"/>
        <v>0</v>
      </c>
      <c r="AL24" s="73">
        <f t="shared" si="8"/>
        <v>0</v>
      </c>
      <c r="AM24" s="45"/>
      <c r="AN24" s="45">
        <v>186</v>
      </c>
      <c r="AO24" s="639" t="s">
        <v>144</v>
      </c>
      <c r="AP24" s="49" t="s">
        <v>361</v>
      </c>
      <c r="AQ24" s="302">
        <f t="shared" si="9"/>
        <v>0</v>
      </c>
      <c r="AR24" s="302">
        <f t="shared" si="10"/>
        <v>0</v>
      </c>
      <c r="AS24" s="45"/>
      <c r="AT24" s="282" t="str">
        <f t="shared" si="11"/>
        <v/>
      </c>
      <c r="AU24" s="45">
        <v>1023</v>
      </c>
      <c r="AV24" s="49" t="s">
        <v>360</v>
      </c>
      <c r="AW24" s="45"/>
      <c r="AX24" s="456">
        <v>186</v>
      </c>
      <c r="AY24" s="652" t="s">
        <v>144</v>
      </c>
      <c r="AZ24" s="262" t="s">
        <v>361</v>
      </c>
      <c r="BA24" s="212">
        <v>40</v>
      </c>
      <c r="BB24" s="212">
        <v>17571</v>
      </c>
      <c r="BC24" s="213">
        <f t="shared" si="12"/>
        <v>41</v>
      </c>
      <c r="BD24" s="214">
        <f t="shared" si="13"/>
        <v>17424</v>
      </c>
      <c r="BE24" s="657">
        <f t="shared" si="32"/>
        <v>-147</v>
      </c>
      <c r="BF24" s="658">
        <f t="shared" si="33"/>
        <v>-8.366057708724603E-3</v>
      </c>
      <c r="BG24" s="655">
        <f t="shared" si="34"/>
        <v>0</v>
      </c>
      <c r="BH24" s="656">
        <f t="shared" si="35"/>
        <v>1</v>
      </c>
      <c r="BI24" s="53"/>
      <c r="BJ24" s="639">
        <v>141</v>
      </c>
      <c r="BK24" s="650" t="s">
        <v>362</v>
      </c>
      <c r="BL24" s="651">
        <f t="shared" si="14"/>
        <v>0</v>
      </c>
      <c r="BM24" s="651">
        <f t="shared" si="15"/>
        <v>0</v>
      </c>
      <c r="BN24" s="651">
        <f t="shared" si="16"/>
        <v>78</v>
      </c>
      <c r="BO24" s="651">
        <f t="shared" si="17"/>
        <v>98</v>
      </c>
      <c r="BP24" s="651">
        <f t="shared" si="18"/>
        <v>88</v>
      </c>
      <c r="BQ24" s="651">
        <f t="shared" si="19"/>
        <v>85</v>
      </c>
      <c r="BR24" s="651">
        <f t="shared" si="20"/>
        <v>85</v>
      </c>
      <c r="BS24" s="651">
        <f t="shared" si="21"/>
        <v>95</v>
      </c>
      <c r="BT24" s="651">
        <f t="shared" si="22"/>
        <v>84</v>
      </c>
      <c r="BU24" s="651">
        <f t="shared" si="23"/>
        <v>88</v>
      </c>
      <c r="BV24" s="651">
        <f t="shared" si="24"/>
        <v>82</v>
      </c>
      <c r="BW24" s="651">
        <f t="shared" si="25"/>
        <v>103</v>
      </c>
      <c r="BX24" s="651">
        <f t="shared" si="26"/>
        <v>84</v>
      </c>
      <c r="BY24" s="651">
        <f t="shared" si="27"/>
        <v>84</v>
      </c>
      <c r="BZ24" s="651">
        <f t="shared" si="28"/>
        <v>90</v>
      </c>
      <c r="CA24" s="175">
        <f t="shared" si="36"/>
        <v>1144</v>
      </c>
      <c r="CB24" s="651">
        <f t="shared" si="29"/>
        <v>7</v>
      </c>
    </row>
    <row r="25" spans="1:80" ht="14.95" customHeight="1" x14ac:dyDescent="0.2">
      <c r="A25" s="642">
        <v>16</v>
      </c>
      <c r="B25" s="639" t="s">
        <v>319</v>
      </c>
      <c r="C25" s="45">
        <v>192</v>
      </c>
      <c r="D25" s="643">
        <v>1024</v>
      </c>
      <c r="E25" s="316" t="s">
        <v>363</v>
      </c>
      <c r="F25" s="53">
        <v>0</v>
      </c>
      <c r="G25" s="53">
        <v>0</v>
      </c>
      <c r="H25" s="53">
        <v>15</v>
      </c>
      <c r="I25" s="53">
        <v>17</v>
      </c>
      <c r="J25" s="53">
        <v>21</v>
      </c>
      <c r="K25" s="53">
        <v>16</v>
      </c>
      <c r="L25" s="53">
        <v>18</v>
      </c>
      <c r="M25" s="53">
        <v>12</v>
      </c>
      <c r="N25" s="53">
        <v>16</v>
      </c>
      <c r="O25" s="53">
        <v>19</v>
      </c>
      <c r="P25" s="53">
        <v>14</v>
      </c>
      <c r="Q25" s="53">
        <v>17</v>
      </c>
      <c r="R25" s="53">
        <v>25</v>
      </c>
      <c r="S25" s="53">
        <v>23</v>
      </c>
      <c r="T25" s="53">
        <v>21</v>
      </c>
      <c r="U25" s="53">
        <v>23</v>
      </c>
      <c r="W25" s="51">
        <f t="shared" si="0"/>
        <v>257</v>
      </c>
      <c r="X25" s="53">
        <f t="shared" si="1"/>
        <v>1</v>
      </c>
      <c r="Y25" s="51">
        <f t="shared" si="2"/>
        <v>0</v>
      </c>
      <c r="Z25" s="36" t="str">
        <f t="shared" si="3"/>
        <v/>
      </c>
      <c r="AA25" s="644">
        <f t="shared" si="4"/>
        <v>1024</v>
      </c>
      <c r="AB25" s="645" t="str">
        <f t="shared" si="5"/>
        <v xml:space="preserve"> Gillam School</v>
      </c>
      <c r="AC25" s="644">
        <f t="shared" si="30"/>
        <v>0</v>
      </c>
      <c r="AD25" s="639" t="str">
        <f t="shared" si="31"/>
        <v/>
      </c>
      <c r="AE25" s="317" t="str">
        <f t="shared" si="6"/>
        <v/>
      </c>
      <c r="AF25" s="45">
        <v>192</v>
      </c>
      <c r="AG25" s="45">
        <v>1024</v>
      </c>
      <c r="AH25" s="49" t="s">
        <v>363</v>
      </c>
      <c r="AI25" s="45" t="s">
        <v>319</v>
      </c>
      <c r="AJ25" s="45"/>
      <c r="AK25" s="73">
        <f t="shared" si="7"/>
        <v>0</v>
      </c>
      <c r="AL25" s="73">
        <f t="shared" si="8"/>
        <v>0</v>
      </c>
      <c r="AM25" s="45"/>
      <c r="AN25" s="45">
        <v>187</v>
      </c>
      <c r="AO25" s="639" t="s">
        <v>146</v>
      </c>
      <c r="AP25" s="49" t="s">
        <v>364</v>
      </c>
      <c r="AQ25" s="302">
        <f t="shared" si="9"/>
        <v>0</v>
      </c>
      <c r="AR25" s="302">
        <f t="shared" si="10"/>
        <v>0</v>
      </c>
      <c r="AS25" s="45"/>
      <c r="AT25" s="282" t="str">
        <f t="shared" si="11"/>
        <v/>
      </c>
      <c r="AU25" s="45">
        <v>1024</v>
      </c>
      <c r="AV25" s="49" t="s">
        <v>363</v>
      </c>
      <c r="AW25" s="45"/>
      <c r="AX25" s="456">
        <v>187</v>
      </c>
      <c r="AY25" s="652" t="s">
        <v>146</v>
      </c>
      <c r="AZ25" s="262" t="s">
        <v>364</v>
      </c>
      <c r="BA25" s="212">
        <v>16</v>
      </c>
      <c r="BB25" s="212">
        <v>3093</v>
      </c>
      <c r="BC25" s="213">
        <f t="shared" si="12"/>
        <v>16</v>
      </c>
      <c r="BD25" s="214">
        <f t="shared" si="13"/>
        <v>3166</v>
      </c>
      <c r="BE25" s="653">
        <f t="shared" si="32"/>
        <v>73</v>
      </c>
      <c r="BF25" s="654">
        <f t="shared" si="33"/>
        <v>2.3601681215648238E-2</v>
      </c>
      <c r="BG25" s="655">
        <f t="shared" si="34"/>
        <v>1</v>
      </c>
      <c r="BH25" s="656">
        <f t="shared" si="35"/>
        <v>0</v>
      </c>
      <c r="BI25" s="53"/>
      <c r="BJ25" s="639">
        <v>144</v>
      </c>
      <c r="BK25" s="650" t="s">
        <v>334</v>
      </c>
      <c r="BL25" s="651">
        <f t="shared" si="14"/>
        <v>0</v>
      </c>
      <c r="BM25" s="651">
        <f t="shared" si="15"/>
        <v>0</v>
      </c>
      <c r="BN25" s="651">
        <f t="shared" si="16"/>
        <v>83</v>
      </c>
      <c r="BO25" s="651">
        <f t="shared" si="17"/>
        <v>106</v>
      </c>
      <c r="BP25" s="651">
        <f t="shared" si="18"/>
        <v>94</v>
      </c>
      <c r="BQ25" s="651">
        <f t="shared" si="19"/>
        <v>99</v>
      </c>
      <c r="BR25" s="651">
        <f t="shared" si="20"/>
        <v>119</v>
      </c>
      <c r="BS25" s="651">
        <f t="shared" si="21"/>
        <v>109</v>
      </c>
      <c r="BT25" s="651">
        <f t="shared" si="22"/>
        <v>117</v>
      </c>
      <c r="BU25" s="651">
        <f t="shared" si="23"/>
        <v>137</v>
      </c>
      <c r="BV25" s="651">
        <f t="shared" si="24"/>
        <v>105</v>
      </c>
      <c r="BW25" s="651">
        <f t="shared" si="25"/>
        <v>113</v>
      </c>
      <c r="BX25" s="651">
        <f t="shared" si="26"/>
        <v>108</v>
      </c>
      <c r="BY25" s="651">
        <f t="shared" si="27"/>
        <v>108</v>
      </c>
      <c r="BZ25" s="651">
        <f t="shared" si="28"/>
        <v>132</v>
      </c>
      <c r="CA25" s="175">
        <f t="shared" si="36"/>
        <v>1430</v>
      </c>
      <c r="CB25" s="651">
        <f t="shared" si="29"/>
        <v>8</v>
      </c>
    </row>
    <row r="26" spans="1:80" ht="14.95" customHeight="1" x14ac:dyDescent="0.2">
      <c r="A26" s="642">
        <v>17</v>
      </c>
      <c r="B26" s="639" t="s">
        <v>319</v>
      </c>
      <c r="C26" s="45">
        <v>151</v>
      </c>
      <c r="D26" s="643">
        <v>1025</v>
      </c>
      <c r="E26" s="316" t="s">
        <v>365</v>
      </c>
      <c r="F26" s="53">
        <v>0</v>
      </c>
      <c r="G26" s="53">
        <v>0</v>
      </c>
      <c r="H26" s="53">
        <v>11</v>
      </c>
      <c r="I26" s="53">
        <v>20</v>
      </c>
      <c r="J26" s="53">
        <v>23</v>
      </c>
      <c r="K26" s="53">
        <v>17</v>
      </c>
      <c r="L26" s="53">
        <v>15</v>
      </c>
      <c r="M26" s="53">
        <v>16</v>
      </c>
      <c r="N26" s="53">
        <v>23</v>
      </c>
      <c r="O26" s="53">
        <v>17</v>
      </c>
      <c r="P26" s="53">
        <v>0</v>
      </c>
      <c r="Q26" s="53">
        <v>0</v>
      </c>
      <c r="R26" s="53">
        <v>0</v>
      </c>
      <c r="S26" s="53">
        <v>0</v>
      </c>
      <c r="T26" s="53">
        <v>0</v>
      </c>
      <c r="U26" s="53">
        <v>0</v>
      </c>
      <c r="W26" s="51">
        <f t="shared" si="0"/>
        <v>142</v>
      </c>
      <c r="X26" s="53">
        <f t="shared" si="1"/>
        <v>1</v>
      </c>
      <c r="Y26" s="51">
        <f t="shared" si="2"/>
        <v>0</v>
      </c>
      <c r="Z26" s="36" t="str">
        <f t="shared" si="3"/>
        <v/>
      </c>
      <c r="AA26" s="644">
        <f t="shared" si="4"/>
        <v>1025</v>
      </c>
      <c r="AB26" s="645" t="str">
        <f t="shared" si="5"/>
        <v xml:space="preserve"> Pinkham School</v>
      </c>
      <c r="AC26" s="644">
        <f t="shared" si="30"/>
        <v>0</v>
      </c>
      <c r="AD26" s="639" t="str">
        <f t="shared" si="31"/>
        <v/>
      </c>
      <c r="AE26" s="317" t="str">
        <f t="shared" si="6"/>
        <v/>
      </c>
      <c r="AF26" s="45">
        <v>151</v>
      </c>
      <c r="AG26" s="45">
        <v>1025</v>
      </c>
      <c r="AH26" s="49" t="s">
        <v>365</v>
      </c>
      <c r="AI26" s="45" t="s">
        <v>319</v>
      </c>
      <c r="AJ26" s="45"/>
      <c r="AK26" s="73">
        <f t="shared" si="7"/>
        <v>0</v>
      </c>
      <c r="AL26" s="73">
        <f t="shared" si="8"/>
        <v>0</v>
      </c>
      <c r="AM26" s="45"/>
      <c r="AN26" s="45">
        <v>102</v>
      </c>
      <c r="AO26" s="662" t="s">
        <v>148</v>
      </c>
      <c r="AP26" s="49" t="s">
        <v>322</v>
      </c>
      <c r="AQ26" s="302">
        <f t="shared" si="9"/>
        <v>0</v>
      </c>
      <c r="AR26" s="302">
        <f t="shared" si="10"/>
        <v>0</v>
      </c>
      <c r="AS26" s="45"/>
      <c r="AT26" s="282" t="str">
        <f t="shared" si="11"/>
        <v/>
      </c>
      <c r="AU26" s="45">
        <v>1025</v>
      </c>
      <c r="AV26" s="49" t="s">
        <v>365</v>
      </c>
      <c r="AW26" s="45"/>
      <c r="AX26" s="456">
        <v>102</v>
      </c>
      <c r="AY26" s="663" t="s">
        <v>148</v>
      </c>
      <c r="AZ26" s="262" t="s">
        <v>322</v>
      </c>
      <c r="BA26" s="212">
        <v>7</v>
      </c>
      <c r="BB26" s="212">
        <v>2881</v>
      </c>
      <c r="BC26" s="213">
        <f t="shared" si="12"/>
        <v>7</v>
      </c>
      <c r="BD26" s="214">
        <f t="shared" si="13"/>
        <v>2903</v>
      </c>
      <c r="BE26" s="653">
        <f t="shared" si="32"/>
        <v>22</v>
      </c>
      <c r="BF26" s="654">
        <f t="shared" si="33"/>
        <v>7.6362374175633465E-3</v>
      </c>
      <c r="BG26" s="655">
        <f t="shared" si="34"/>
        <v>1</v>
      </c>
      <c r="BH26" s="656">
        <f t="shared" si="35"/>
        <v>0</v>
      </c>
      <c r="BI26" s="53"/>
      <c r="BJ26" s="639">
        <v>149</v>
      </c>
      <c r="BK26" s="650" t="s">
        <v>355</v>
      </c>
      <c r="BL26" s="651">
        <f t="shared" si="14"/>
        <v>0</v>
      </c>
      <c r="BM26" s="651">
        <f t="shared" si="15"/>
        <v>0</v>
      </c>
      <c r="BN26" s="651">
        <f t="shared" si="16"/>
        <v>56</v>
      </c>
      <c r="BO26" s="651">
        <f t="shared" si="17"/>
        <v>71</v>
      </c>
      <c r="BP26" s="651">
        <f t="shared" si="18"/>
        <v>80</v>
      </c>
      <c r="BQ26" s="651">
        <f t="shared" si="19"/>
        <v>105</v>
      </c>
      <c r="BR26" s="651">
        <f t="shared" si="20"/>
        <v>80</v>
      </c>
      <c r="BS26" s="651">
        <f t="shared" si="21"/>
        <v>94</v>
      </c>
      <c r="BT26" s="651">
        <f t="shared" si="22"/>
        <v>84</v>
      </c>
      <c r="BU26" s="651">
        <f t="shared" si="23"/>
        <v>85</v>
      </c>
      <c r="BV26" s="651">
        <f t="shared" si="24"/>
        <v>64</v>
      </c>
      <c r="BW26" s="651">
        <f t="shared" si="25"/>
        <v>92</v>
      </c>
      <c r="BX26" s="651">
        <f t="shared" si="26"/>
        <v>98</v>
      </c>
      <c r="BY26" s="651">
        <f t="shared" si="27"/>
        <v>85</v>
      </c>
      <c r="BZ26" s="651">
        <f t="shared" si="28"/>
        <v>88</v>
      </c>
      <c r="CA26" s="175">
        <f t="shared" si="36"/>
        <v>1082</v>
      </c>
      <c r="CB26" s="651">
        <f t="shared" si="29"/>
        <v>10</v>
      </c>
    </row>
    <row r="27" spans="1:80" ht="14.95" customHeight="1" x14ac:dyDescent="0.2">
      <c r="A27" s="642">
        <v>18</v>
      </c>
      <c r="B27" s="639" t="s">
        <v>319</v>
      </c>
      <c r="C27" s="45">
        <v>189</v>
      </c>
      <c r="D27" s="643">
        <v>1027</v>
      </c>
      <c r="E27" s="316" t="s">
        <v>366</v>
      </c>
      <c r="F27" s="53">
        <v>0</v>
      </c>
      <c r="G27" s="53">
        <v>0</v>
      </c>
      <c r="H27" s="53">
        <v>0</v>
      </c>
      <c r="I27" s="53">
        <v>17</v>
      </c>
      <c r="J27" s="53">
        <v>26</v>
      </c>
      <c r="K27" s="53">
        <v>22</v>
      </c>
      <c r="L27" s="53">
        <v>23</v>
      </c>
      <c r="M27" s="53">
        <v>21</v>
      </c>
      <c r="N27" s="53">
        <v>27</v>
      </c>
      <c r="O27" s="53">
        <v>26</v>
      </c>
      <c r="P27" s="53">
        <v>27</v>
      </c>
      <c r="Q27" s="53">
        <v>25</v>
      </c>
      <c r="R27" s="53">
        <v>0</v>
      </c>
      <c r="S27" s="53">
        <v>0</v>
      </c>
      <c r="T27" s="53">
        <v>0</v>
      </c>
      <c r="U27" s="53">
        <v>0</v>
      </c>
      <c r="W27" s="51">
        <f t="shared" si="0"/>
        <v>214</v>
      </c>
      <c r="X27" s="53">
        <f t="shared" si="1"/>
        <v>1</v>
      </c>
      <c r="Y27" s="51">
        <f t="shared" si="2"/>
        <v>0</v>
      </c>
      <c r="Z27" s="36" t="str">
        <f t="shared" si="3"/>
        <v/>
      </c>
      <c r="AA27" s="644">
        <f t="shared" si="4"/>
        <v>1027</v>
      </c>
      <c r="AB27" s="645" t="str">
        <f t="shared" si="5"/>
        <v xml:space="preserve"> Anola School</v>
      </c>
      <c r="AC27" s="644">
        <f t="shared" si="30"/>
        <v>0</v>
      </c>
      <c r="AD27" s="639" t="str">
        <f t="shared" si="31"/>
        <v/>
      </c>
      <c r="AE27" s="317" t="str">
        <f t="shared" si="6"/>
        <v/>
      </c>
      <c r="AF27" s="45">
        <v>189</v>
      </c>
      <c r="AG27" s="45">
        <v>1027</v>
      </c>
      <c r="AH27" s="49" t="s">
        <v>366</v>
      </c>
      <c r="AI27" s="45" t="s">
        <v>319</v>
      </c>
      <c r="AJ27" s="45"/>
      <c r="AK27" s="73">
        <f t="shared" si="7"/>
        <v>0</v>
      </c>
      <c r="AL27" s="73">
        <f t="shared" si="8"/>
        <v>0</v>
      </c>
      <c r="AM27" s="45"/>
      <c r="AN27" s="45">
        <v>194</v>
      </c>
      <c r="AO27" s="639" t="s">
        <v>150</v>
      </c>
      <c r="AP27" s="49" t="s">
        <v>367</v>
      </c>
      <c r="AQ27" s="302">
        <f t="shared" si="9"/>
        <v>0</v>
      </c>
      <c r="AR27" s="302">
        <f t="shared" si="10"/>
        <v>0</v>
      </c>
      <c r="AS27" s="45"/>
      <c r="AT27" s="282" t="str">
        <f t="shared" si="11"/>
        <v/>
      </c>
      <c r="AU27" s="45">
        <v>1027</v>
      </c>
      <c r="AV27" s="49" t="s">
        <v>366</v>
      </c>
      <c r="AW27" s="45"/>
      <c r="AX27" s="456">
        <v>194</v>
      </c>
      <c r="AY27" s="652" t="s">
        <v>150</v>
      </c>
      <c r="AZ27" s="262" t="s">
        <v>367</v>
      </c>
      <c r="BA27" s="212">
        <v>15</v>
      </c>
      <c r="BB27" s="212">
        <v>2302</v>
      </c>
      <c r="BC27" s="213">
        <f t="shared" si="12"/>
        <v>15</v>
      </c>
      <c r="BD27" s="214">
        <f t="shared" si="13"/>
        <v>2274</v>
      </c>
      <c r="BE27" s="653">
        <f t="shared" si="32"/>
        <v>-28</v>
      </c>
      <c r="BF27" s="654">
        <f t="shared" si="33"/>
        <v>-1.216333622936577E-2</v>
      </c>
      <c r="BG27" s="655">
        <f t="shared" si="34"/>
        <v>0</v>
      </c>
      <c r="BH27" s="656">
        <f t="shared" si="35"/>
        <v>1</v>
      </c>
      <c r="BI27" s="53"/>
      <c r="BJ27" s="639">
        <v>150</v>
      </c>
      <c r="BK27" s="650" t="s">
        <v>337</v>
      </c>
      <c r="BL27" s="651">
        <f t="shared" si="14"/>
        <v>0</v>
      </c>
      <c r="BM27" s="651">
        <f t="shared" si="15"/>
        <v>0</v>
      </c>
      <c r="BN27" s="651">
        <f t="shared" si="16"/>
        <v>50</v>
      </c>
      <c r="BO27" s="651">
        <f t="shared" si="17"/>
        <v>60</v>
      </c>
      <c r="BP27" s="651">
        <f t="shared" si="18"/>
        <v>55</v>
      </c>
      <c r="BQ27" s="651">
        <f t="shared" si="19"/>
        <v>55</v>
      </c>
      <c r="BR27" s="651">
        <f t="shared" si="20"/>
        <v>70</v>
      </c>
      <c r="BS27" s="651">
        <f t="shared" si="21"/>
        <v>77</v>
      </c>
      <c r="BT27" s="651">
        <f t="shared" si="22"/>
        <v>69</v>
      </c>
      <c r="BU27" s="651">
        <f t="shared" si="23"/>
        <v>70</v>
      </c>
      <c r="BV27" s="651">
        <f t="shared" si="24"/>
        <v>66</v>
      </c>
      <c r="BW27" s="651">
        <f t="shared" si="25"/>
        <v>66</v>
      </c>
      <c r="BX27" s="651">
        <f t="shared" si="26"/>
        <v>53</v>
      </c>
      <c r="BY27" s="651">
        <f t="shared" si="27"/>
        <v>66</v>
      </c>
      <c r="BZ27" s="651">
        <f t="shared" si="28"/>
        <v>97</v>
      </c>
      <c r="CA27" s="175">
        <f t="shared" si="36"/>
        <v>854</v>
      </c>
      <c r="CB27" s="651">
        <f t="shared" si="29"/>
        <v>4</v>
      </c>
    </row>
    <row r="28" spans="1:80" ht="14.95" customHeight="1" x14ac:dyDescent="0.2">
      <c r="A28" s="642">
        <v>19</v>
      </c>
      <c r="B28" s="639" t="s">
        <v>319</v>
      </c>
      <c r="C28" s="45">
        <v>155</v>
      </c>
      <c r="D28" s="643">
        <v>1028</v>
      </c>
      <c r="E28" s="316" t="s">
        <v>368</v>
      </c>
      <c r="F28" s="53">
        <v>0</v>
      </c>
      <c r="G28" s="53">
        <v>0</v>
      </c>
      <c r="H28" s="53">
        <v>0</v>
      </c>
      <c r="I28" s="53">
        <v>4</v>
      </c>
      <c r="J28" s="53">
        <v>17</v>
      </c>
      <c r="K28" s="53">
        <v>6</v>
      </c>
      <c r="L28" s="53">
        <v>10</v>
      </c>
      <c r="M28" s="53">
        <v>9</v>
      </c>
      <c r="N28" s="53">
        <v>11</v>
      </c>
      <c r="O28" s="53">
        <v>4</v>
      </c>
      <c r="P28" s="53">
        <v>15</v>
      </c>
      <c r="Q28" s="53">
        <v>13</v>
      </c>
      <c r="R28" s="53">
        <v>0</v>
      </c>
      <c r="S28" s="53">
        <v>0</v>
      </c>
      <c r="T28" s="53">
        <v>0</v>
      </c>
      <c r="U28" s="53">
        <v>0</v>
      </c>
      <c r="W28" s="51">
        <f t="shared" si="0"/>
        <v>89</v>
      </c>
      <c r="X28" s="53">
        <f t="shared" si="1"/>
        <v>1</v>
      </c>
      <c r="Y28" s="51">
        <f t="shared" si="2"/>
        <v>0</v>
      </c>
      <c r="Z28" s="36" t="str">
        <f t="shared" si="3"/>
        <v/>
      </c>
      <c r="AA28" s="644">
        <f t="shared" si="4"/>
        <v>1028</v>
      </c>
      <c r="AB28" s="645" t="str">
        <f t="shared" si="5"/>
        <v xml:space="preserve"> Balmoral School</v>
      </c>
      <c r="AC28" s="644">
        <f t="shared" si="30"/>
        <v>0</v>
      </c>
      <c r="AD28" s="639" t="str">
        <f t="shared" si="31"/>
        <v/>
      </c>
      <c r="AE28" s="317" t="str">
        <f t="shared" si="6"/>
        <v/>
      </c>
      <c r="AF28" s="45">
        <v>155</v>
      </c>
      <c r="AG28" s="45">
        <v>1028</v>
      </c>
      <c r="AH28" s="49" t="s">
        <v>368</v>
      </c>
      <c r="AI28" s="45" t="s">
        <v>319</v>
      </c>
      <c r="AJ28" s="45"/>
      <c r="AK28" s="73">
        <f t="shared" si="7"/>
        <v>0</v>
      </c>
      <c r="AL28" s="73">
        <f t="shared" si="8"/>
        <v>0</v>
      </c>
      <c r="AM28" s="45"/>
      <c r="AN28" s="45">
        <v>188</v>
      </c>
      <c r="AO28" s="639" t="s">
        <v>152</v>
      </c>
      <c r="AP28" s="49" t="s">
        <v>369</v>
      </c>
      <c r="AQ28" s="302">
        <f t="shared" si="9"/>
        <v>0</v>
      </c>
      <c r="AR28" s="302">
        <f t="shared" si="10"/>
        <v>0</v>
      </c>
      <c r="AS28" s="45"/>
      <c r="AT28" s="282" t="str">
        <f t="shared" si="11"/>
        <v/>
      </c>
      <c r="AU28" s="45">
        <v>1028</v>
      </c>
      <c r="AV28" s="49" t="s">
        <v>368</v>
      </c>
      <c r="AW28" s="45"/>
      <c r="AX28" s="456">
        <v>188</v>
      </c>
      <c r="AY28" s="652" t="s">
        <v>152</v>
      </c>
      <c r="AZ28" s="262" t="s">
        <v>369</v>
      </c>
      <c r="BA28" s="212">
        <v>36</v>
      </c>
      <c r="BB28" s="212">
        <v>17459</v>
      </c>
      <c r="BC28" s="213">
        <f t="shared" si="12"/>
        <v>36</v>
      </c>
      <c r="BD28" s="214">
        <f t="shared" si="13"/>
        <v>17487</v>
      </c>
      <c r="BE28" s="657">
        <f t="shared" si="32"/>
        <v>28</v>
      </c>
      <c r="BF28" s="658">
        <f t="shared" si="33"/>
        <v>1.60375737442007E-3</v>
      </c>
      <c r="BG28" s="655">
        <f t="shared" si="34"/>
        <v>1</v>
      </c>
      <c r="BH28" s="656">
        <f t="shared" si="35"/>
        <v>0</v>
      </c>
      <c r="BI28" s="53"/>
      <c r="BJ28" s="639">
        <v>151</v>
      </c>
      <c r="BK28" s="650" t="s">
        <v>370</v>
      </c>
      <c r="BL28" s="651">
        <f t="shared" si="14"/>
        <v>128</v>
      </c>
      <c r="BM28" s="651">
        <f t="shared" si="15"/>
        <v>1095</v>
      </c>
      <c r="BN28" s="651">
        <f t="shared" si="16"/>
        <v>2045</v>
      </c>
      <c r="BO28" s="651">
        <f t="shared" si="17"/>
        <v>2149</v>
      </c>
      <c r="BP28" s="651">
        <f t="shared" si="18"/>
        <v>2175</v>
      </c>
      <c r="BQ28" s="651">
        <f t="shared" si="19"/>
        <v>2244</v>
      </c>
      <c r="BR28" s="651">
        <f t="shared" si="20"/>
        <v>2086</v>
      </c>
      <c r="BS28" s="651">
        <f t="shared" si="21"/>
        <v>2247</v>
      </c>
      <c r="BT28" s="651">
        <f t="shared" si="22"/>
        <v>2106</v>
      </c>
      <c r="BU28" s="651">
        <f t="shared" si="23"/>
        <v>2209</v>
      </c>
      <c r="BV28" s="651">
        <f t="shared" si="24"/>
        <v>2159</v>
      </c>
      <c r="BW28" s="651">
        <f t="shared" si="25"/>
        <v>2145</v>
      </c>
      <c r="BX28" s="651">
        <f t="shared" si="26"/>
        <v>2342</v>
      </c>
      <c r="BY28" s="651">
        <f t="shared" si="27"/>
        <v>2417</v>
      </c>
      <c r="BZ28" s="651">
        <f t="shared" si="28"/>
        <v>3290</v>
      </c>
      <c r="CA28" s="175">
        <f t="shared" si="36"/>
        <v>30837</v>
      </c>
      <c r="CB28" s="651">
        <f t="shared" si="29"/>
        <v>80</v>
      </c>
    </row>
    <row r="29" spans="1:80" ht="14.95" customHeight="1" x14ac:dyDescent="0.2">
      <c r="A29" s="642">
        <v>20</v>
      </c>
      <c r="B29" s="639" t="s">
        <v>319</v>
      </c>
      <c r="C29" s="45">
        <v>121</v>
      </c>
      <c r="D29" s="643">
        <v>1029</v>
      </c>
      <c r="E29" s="316" t="s">
        <v>371</v>
      </c>
      <c r="F29" s="53">
        <v>0</v>
      </c>
      <c r="G29" s="53">
        <v>0</v>
      </c>
      <c r="H29" s="53">
        <v>0</v>
      </c>
      <c r="I29" s="53">
        <v>0</v>
      </c>
      <c r="J29" s="53">
        <v>0</v>
      </c>
      <c r="K29" s="53">
        <v>0</v>
      </c>
      <c r="L29" s="53">
        <v>0</v>
      </c>
      <c r="M29" s="53">
        <v>0</v>
      </c>
      <c r="N29" s="53">
        <v>0</v>
      </c>
      <c r="O29" s="53">
        <v>0</v>
      </c>
      <c r="P29" s="53">
        <v>0</v>
      </c>
      <c r="Q29" s="53">
        <v>0</v>
      </c>
      <c r="R29" s="53">
        <v>249</v>
      </c>
      <c r="S29" s="53">
        <v>240</v>
      </c>
      <c r="T29" s="53">
        <v>413</v>
      </c>
      <c r="U29" s="53">
        <v>177</v>
      </c>
      <c r="W29" s="51">
        <f t="shared" si="0"/>
        <v>1079</v>
      </c>
      <c r="X29" s="53">
        <f t="shared" si="1"/>
        <v>1</v>
      </c>
      <c r="Y29" s="51">
        <f t="shared" si="2"/>
        <v>0</v>
      </c>
      <c r="Z29" s="36" t="str">
        <f t="shared" si="3"/>
        <v/>
      </c>
      <c r="AA29" s="644">
        <f t="shared" si="4"/>
        <v>1029</v>
      </c>
      <c r="AB29" s="645" t="str">
        <f t="shared" si="5"/>
        <v xml:space="preserve"> Portage Collegiate Institute</v>
      </c>
      <c r="AC29" s="644">
        <f t="shared" si="30"/>
        <v>0</v>
      </c>
      <c r="AD29" s="639" t="str">
        <f t="shared" si="31"/>
        <v/>
      </c>
      <c r="AE29" s="317" t="str">
        <f t="shared" si="6"/>
        <v/>
      </c>
      <c r="AF29" s="45">
        <v>121</v>
      </c>
      <c r="AG29" s="45">
        <v>1029</v>
      </c>
      <c r="AH29" s="49" t="s">
        <v>371</v>
      </c>
      <c r="AI29" s="45" t="s">
        <v>319</v>
      </c>
      <c r="AJ29" s="45"/>
      <c r="AK29" s="73">
        <f t="shared" si="7"/>
        <v>0</v>
      </c>
      <c r="AL29" s="73">
        <f t="shared" si="8"/>
        <v>0</v>
      </c>
      <c r="AM29" s="45"/>
      <c r="AN29" s="45">
        <v>127</v>
      </c>
      <c r="AO29" s="639" t="s">
        <v>154</v>
      </c>
      <c r="AP29" s="49" t="s">
        <v>350</v>
      </c>
      <c r="AQ29" s="302">
        <f t="shared" si="9"/>
        <v>0</v>
      </c>
      <c r="AR29" s="302">
        <f t="shared" si="10"/>
        <v>0</v>
      </c>
      <c r="AS29" s="45"/>
      <c r="AT29" s="282" t="str">
        <f t="shared" si="11"/>
        <v/>
      </c>
      <c r="AU29" s="45">
        <v>1029</v>
      </c>
      <c r="AV29" s="49" t="s">
        <v>371</v>
      </c>
      <c r="AW29" s="45"/>
      <c r="AX29" s="456">
        <v>127</v>
      </c>
      <c r="AY29" s="652" t="s">
        <v>154</v>
      </c>
      <c r="AZ29" s="262" t="s">
        <v>350</v>
      </c>
      <c r="BA29" s="212">
        <v>14</v>
      </c>
      <c r="BB29" s="212">
        <v>1125</v>
      </c>
      <c r="BC29" s="213">
        <f t="shared" si="12"/>
        <v>14</v>
      </c>
      <c r="BD29" s="214">
        <f t="shared" si="13"/>
        <v>1113</v>
      </c>
      <c r="BE29" s="653">
        <f t="shared" si="32"/>
        <v>-12</v>
      </c>
      <c r="BF29" s="654">
        <f t="shared" si="33"/>
        <v>-1.0666666666666666E-2</v>
      </c>
      <c r="BG29" s="655">
        <f t="shared" si="34"/>
        <v>0</v>
      </c>
      <c r="BH29" s="656">
        <f t="shared" si="35"/>
        <v>1</v>
      </c>
      <c r="BI29" s="53"/>
      <c r="BJ29" s="639">
        <v>153</v>
      </c>
      <c r="BK29" s="650" t="s">
        <v>321</v>
      </c>
      <c r="BL29" s="651">
        <f t="shared" si="14"/>
        <v>0</v>
      </c>
      <c r="BM29" s="651">
        <f t="shared" si="15"/>
        <v>0</v>
      </c>
      <c r="BN29" s="651">
        <f t="shared" si="16"/>
        <v>150</v>
      </c>
      <c r="BO29" s="651">
        <f t="shared" si="17"/>
        <v>141</v>
      </c>
      <c r="BP29" s="651">
        <f t="shared" si="18"/>
        <v>164</v>
      </c>
      <c r="BQ29" s="651">
        <f t="shared" si="19"/>
        <v>160</v>
      </c>
      <c r="BR29" s="651">
        <f t="shared" si="20"/>
        <v>194</v>
      </c>
      <c r="BS29" s="651">
        <f t="shared" si="21"/>
        <v>169</v>
      </c>
      <c r="BT29" s="651">
        <f t="shared" si="22"/>
        <v>177</v>
      </c>
      <c r="BU29" s="651">
        <f t="shared" si="23"/>
        <v>190</v>
      </c>
      <c r="BV29" s="651">
        <f t="shared" si="24"/>
        <v>170</v>
      </c>
      <c r="BW29" s="651">
        <f t="shared" si="25"/>
        <v>191</v>
      </c>
      <c r="BX29" s="651">
        <f t="shared" si="26"/>
        <v>157</v>
      </c>
      <c r="BY29" s="651">
        <f t="shared" si="27"/>
        <v>179</v>
      </c>
      <c r="BZ29" s="651">
        <f t="shared" si="28"/>
        <v>174</v>
      </c>
      <c r="CA29" s="175">
        <f t="shared" si="36"/>
        <v>2216</v>
      </c>
      <c r="CB29" s="651">
        <f t="shared" si="29"/>
        <v>14</v>
      </c>
    </row>
    <row r="30" spans="1:80" ht="14.95" customHeight="1" x14ac:dyDescent="0.2">
      <c r="A30" s="642">
        <v>21</v>
      </c>
      <c r="B30" s="639" t="s">
        <v>319</v>
      </c>
      <c r="C30" s="45">
        <v>192</v>
      </c>
      <c r="D30" s="643">
        <v>1031</v>
      </c>
      <c r="E30" s="316" t="s">
        <v>372</v>
      </c>
      <c r="F30" s="53">
        <v>0</v>
      </c>
      <c r="G30" s="53">
        <v>0</v>
      </c>
      <c r="H30" s="53">
        <v>0</v>
      </c>
      <c r="I30" s="53">
        <v>1</v>
      </c>
      <c r="J30" s="53">
        <v>0</v>
      </c>
      <c r="K30" s="53">
        <v>0</v>
      </c>
      <c r="L30" s="53">
        <v>0</v>
      </c>
      <c r="M30" s="53">
        <v>2</v>
      </c>
      <c r="N30" s="53">
        <v>1</v>
      </c>
      <c r="O30" s="53">
        <v>1</v>
      </c>
      <c r="P30" s="53">
        <v>1</v>
      </c>
      <c r="Q30" s="53">
        <v>0</v>
      </c>
      <c r="R30" s="53">
        <v>1</v>
      </c>
      <c r="S30" s="53">
        <v>0</v>
      </c>
      <c r="T30" s="53">
        <v>0</v>
      </c>
      <c r="U30" s="53">
        <v>0</v>
      </c>
      <c r="W30" s="51">
        <f t="shared" si="0"/>
        <v>7</v>
      </c>
      <c r="X30" s="53">
        <f t="shared" si="1"/>
        <v>1</v>
      </c>
      <c r="Y30" s="51">
        <f t="shared" si="2"/>
        <v>0</v>
      </c>
      <c r="Z30" s="36" t="str">
        <f t="shared" si="3"/>
        <v/>
      </c>
      <c r="AA30" s="644">
        <f t="shared" si="4"/>
        <v>1031</v>
      </c>
      <c r="AB30" s="645" t="str">
        <f t="shared" si="5"/>
        <v xml:space="preserve"> Cold Lake School</v>
      </c>
      <c r="AC30" s="644">
        <f t="shared" si="30"/>
        <v>0</v>
      </c>
      <c r="AD30" s="639" t="str">
        <f t="shared" si="31"/>
        <v/>
      </c>
      <c r="AE30" s="317" t="str">
        <f t="shared" si="6"/>
        <v/>
      </c>
      <c r="AF30" s="45">
        <v>192</v>
      </c>
      <c r="AG30" s="45">
        <v>1031</v>
      </c>
      <c r="AH30" s="49" t="s">
        <v>372</v>
      </c>
      <c r="AI30" s="45" t="s">
        <v>319</v>
      </c>
      <c r="AJ30" s="45"/>
      <c r="AK30" s="73">
        <f t="shared" si="7"/>
        <v>0</v>
      </c>
      <c r="AL30" s="73">
        <f t="shared" si="8"/>
        <v>0</v>
      </c>
      <c r="AM30" s="45"/>
      <c r="AN30" s="45">
        <v>121</v>
      </c>
      <c r="AO30" s="639" t="s">
        <v>156</v>
      </c>
      <c r="AP30" s="49" t="s">
        <v>344</v>
      </c>
      <c r="AQ30" s="302">
        <f t="shared" si="9"/>
        <v>0</v>
      </c>
      <c r="AR30" s="302">
        <f t="shared" si="10"/>
        <v>0</v>
      </c>
      <c r="AS30" s="45"/>
      <c r="AT30" s="282" t="str">
        <f t="shared" si="11"/>
        <v/>
      </c>
      <c r="AU30" s="45">
        <v>1031</v>
      </c>
      <c r="AV30" s="49" t="s">
        <v>372</v>
      </c>
      <c r="AW30" s="45"/>
      <c r="AX30" s="456">
        <v>121</v>
      </c>
      <c r="AY30" s="652" t="s">
        <v>156</v>
      </c>
      <c r="AZ30" s="262" t="s">
        <v>344</v>
      </c>
      <c r="BA30" s="212">
        <v>17</v>
      </c>
      <c r="BB30" s="212">
        <v>3459</v>
      </c>
      <c r="BC30" s="213">
        <f t="shared" si="12"/>
        <v>17</v>
      </c>
      <c r="BD30" s="214">
        <f t="shared" si="13"/>
        <v>3515</v>
      </c>
      <c r="BE30" s="659">
        <f t="shared" si="32"/>
        <v>56</v>
      </c>
      <c r="BF30" s="660">
        <f t="shared" si="33"/>
        <v>1.6189650187915582E-2</v>
      </c>
      <c r="BG30" s="655">
        <f t="shared" si="34"/>
        <v>1</v>
      </c>
      <c r="BH30" s="656">
        <f t="shared" si="35"/>
        <v>0</v>
      </c>
      <c r="BI30" s="53"/>
      <c r="BJ30" s="639">
        <v>154</v>
      </c>
      <c r="BK30" s="650" t="s">
        <v>358</v>
      </c>
      <c r="BL30" s="651">
        <f t="shared" si="14"/>
        <v>0</v>
      </c>
      <c r="BM30" s="651">
        <f t="shared" si="15"/>
        <v>0</v>
      </c>
      <c r="BN30" s="651">
        <f t="shared" si="16"/>
        <v>308</v>
      </c>
      <c r="BO30" s="651">
        <f t="shared" si="17"/>
        <v>303</v>
      </c>
      <c r="BP30" s="651">
        <f t="shared" si="18"/>
        <v>309</v>
      </c>
      <c r="BQ30" s="651">
        <f t="shared" si="19"/>
        <v>303</v>
      </c>
      <c r="BR30" s="651">
        <f t="shared" si="20"/>
        <v>299</v>
      </c>
      <c r="BS30" s="651">
        <f t="shared" si="21"/>
        <v>337</v>
      </c>
      <c r="BT30" s="651">
        <f t="shared" si="22"/>
        <v>344</v>
      </c>
      <c r="BU30" s="651">
        <f t="shared" si="23"/>
        <v>309</v>
      </c>
      <c r="BV30" s="651">
        <f t="shared" si="24"/>
        <v>300</v>
      </c>
      <c r="BW30" s="651">
        <f t="shared" si="25"/>
        <v>322</v>
      </c>
      <c r="BX30" s="651">
        <f t="shared" si="26"/>
        <v>309</v>
      </c>
      <c r="BY30" s="651">
        <f t="shared" si="27"/>
        <v>333</v>
      </c>
      <c r="BZ30" s="651">
        <f t="shared" si="28"/>
        <v>376</v>
      </c>
      <c r="CA30" s="175">
        <f t="shared" si="36"/>
        <v>4152</v>
      </c>
      <c r="CB30" s="651">
        <f t="shared" si="29"/>
        <v>15</v>
      </c>
    </row>
    <row r="31" spans="1:80" ht="14.95" customHeight="1" x14ac:dyDescent="0.2">
      <c r="A31" s="642">
        <v>22</v>
      </c>
      <c r="B31" s="639" t="s">
        <v>373</v>
      </c>
      <c r="C31" s="45">
        <v>192</v>
      </c>
      <c r="D31" s="643">
        <v>1032</v>
      </c>
      <c r="E31" s="316" t="s">
        <v>374</v>
      </c>
      <c r="F31" s="53">
        <v>0</v>
      </c>
      <c r="G31" s="53">
        <v>0</v>
      </c>
      <c r="H31" s="53">
        <v>11</v>
      </c>
      <c r="I31" s="53">
        <v>14</v>
      </c>
      <c r="J31" s="53">
        <v>26</v>
      </c>
      <c r="K31" s="53">
        <v>22</v>
      </c>
      <c r="L31" s="53">
        <v>21</v>
      </c>
      <c r="M31" s="53">
        <v>15</v>
      </c>
      <c r="N31" s="53">
        <v>23</v>
      </c>
      <c r="O31" s="53">
        <v>20</v>
      </c>
      <c r="P31" s="53">
        <v>14</v>
      </c>
      <c r="Q31" s="53">
        <v>19</v>
      </c>
      <c r="R31" s="53">
        <v>27</v>
      </c>
      <c r="S31" s="53">
        <v>3</v>
      </c>
      <c r="T31" s="53">
        <v>0</v>
      </c>
      <c r="U31" s="53">
        <v>0</v>
      </c>
      <c r="W31" s="51">
        <f t="shared" si="0"/>
        <v>215</v>
      </c>
      <c r="X31" s="53">
        <f t="shared" si="1"/>
        <v>1</v>
      </c>
      <c r="Y31" s="51">
        <f t="shared" si="2"/>
        <v>0</v>
      </c>
      <c r="Z31" s="36" t="str">
        <f t="shared" si="3"/>
        <v/>
      </c>
      <c r="AA31" s="644">
        <f t="shared" si="4"/>
        <v>1032</v>
      </c>
      <c r="AB31" s="645" t="str">
        <f t="shared" si="5"/>
        <v xml:space="preserve"> Thunderbird School</v>
      </c>
      <c r="AC31" s="644">
        <f t="shared" si="30"/>
        <v>0</v>
      </c>
      <c r="AD31" s="639" t="str">
        <f t="shared" si="31"/>
        <v>A</v>
      </c>
      <c r="AE31" s="317" t="str">
        <f t="shared" si="6"/>
        <v/>
      </c>
      <c r="AF31" s="45">
        <v>192</v>
      </c>
      <c r="AG31" s="45">
        <v>1032</v>
      </c>
      <c r="AH31" s="49" t="s">
        <v>374</v>
      </c>
      <c r="AI31" s="45" t="s">
        <v>373</v>
      </c>
      <c r="AJ31" s="45"/>
      <c r="AK31" s="73">
        <f t="shared" si="7"/>
        <v>0</v>
      </c>
      <c r="AL31" s="73">
        <f t="shared" si="8"/>
        <v>0</v>
      </c>
      <c r="AM31" s="45"/>
      <c r="AN31" s="45">
        <v>195</v>
      </c>
      <c r="AO31" s="639" t="s">
        <v>158</v>
      </c>
      <c r="AP31" s="49" t="s">
        <v>375</v>
      </c>
      <c r="AQ31" s="302">
        <f t="shared" si="9"/>
        <v>0</v>
      </c>
      <c r="AR31" s="302">
        <f t="shared" si="10"/>
        <v>0</v>
      </c>
      <c r="AS31" s="45"/>
      <c r="AT31" s="282">
        <f t="shared" si="11"/>
        <v>1</v>
      </c>
      <c r="AU31" s="45">
        <v>1032</v>
      </c>
      <c r="AV31" s="49" t="s">
        <v>376</v>
      </c>
      <c r="AW31" s="45"/>
      <c r="AX31" s="456">
        <v>195</v>
      </c>
      <c r="AY31" s="652" t="s">
        <v>158</v>
      </c>
      <c r="AZ31" s="262" t="s">
        <v>375</v>
      </c>
      <c r="BA31" s="212">
        <v>22</v>
      </c>
      <c r="BB31" s="212">
        <v>2348</v>
      </c>
      <c r="BC31" s="213">
        <f t="shared" si="12"/>
        <v>22</v>
      </c>
      <c r="BD31" s="214">
        <f t="shared" si="13"/>
        <v>2302</v>
      </c>
      <c r="BE31" s="653">
        <f t="shared" si="32"/>
        <v>-46</v>
      </c>
      <c r="BF31" s="654">
        <f t="shared" si="33"/>
        <v>-1.9591141396933562E-2</v>
      </c>
      <c r="BG31" s="655">
        <f t="shared" si="34"/>
        <v>0</v>
      </c>
      <c r="BH31" s="656">
        <f t="shared" si="35"/>
        <v>1</v>
      </c>
      <c r="BI31" s="53"/>
      <c r="BJ31" s="639">
        <v>155</v>
      </c>
      <c r="BK31" s="650" t="s">
        <v>349</v>
      </c>
      <c r="BL31" s="651">
        <f t="shared" si="14"/>
        <v>0</v>
      </c>
      <c r="BM31" s="651">
        <f t="shared" si="15"/>
        <v>0</v>
      </c>
      <c r="BN31" s="651">
        <f t="shared" si="16"/>
        <v>197</v>
      </c>
      <c r="BO31" s="651">
        <f t="shared" si="17"/>
        <v>219</v>
      </c>
      <c r="BP31" s="651">
        <f t="shared" si="18"/>
        <v>208</v>
      </c>
      <c r="BQ31" s="651">
        <f t="shared" si="19"/>
        <v>198</v>
      </c>
      <c r="BR31" s="651">
        <f t="shared" si="20"/>
        <v>230</v>
      </c>
      <c r="BS31" s="651">
        <f t="shared" si="21"/>
        <v>240</v>
      </c>
      <c r="BT31" s="651">
        <f t="shared" si="22"/>
        <v>222</v>
      </c>
      <c r="BU31" s="651">
        <f t="shared" si="23"/>
        <v>240</v>
      </c>
      <c r="BV31" s="651">
        <f t="shared" si="24"/>
        <v>254</v>
      </c>
      <c r="BW31" s="651">
        <f t="shared" si="25"/>
        <v>247</v>
      </c>
      <c r="BX31" s="651">
        <f t="shared" si="26"/>
        <v>237</v>
      </c>
      <c r="BY31" s="651">
        <f t="shared" si="27"/>
        <v>258</v>
      </c>
      <c r="BZ31" s="651">
        <f t="shared" si="28"/>
        <v>241</v>
      </c>
      <c r="CA31" s="175">
        <f t="shared" si="36"/>
        <v>2991</v>
      </c>
      <c r="CB31" s="651">
        <f t="shared" si="29"/>
        <v>21</v>
      </c>
    </row>
    <row r="32" spans="1:80" ht="14.95" customHeight="1" x14ac:dyDescent="0.2">
      <c r="A32" s="642">
        <v>23</v>
      </c>
      <c r="B32" s="639" t="s">
        <v>319</v>
      </c>
      <c r="C32" s="45">
        <v>102</v>
      </c>
      <c r="D32" s="643">
        <v>1033</v>
      </c>
      <c r="E32" s="316" t="s">
        <v>377</v>
      </c>
      <c r="F32" s="53">
        <v>0</v>
      </c>
      <c r="G32" s="53">
        <v>0</v>
      </c>
      <c r="H32" s="53">
        <v>0</v>
      </c>
      <c r="I32" s="53">
        <v>40</v>
      </c>
      <c r="J32" s="53">
        <v>41</v>
      </c>
      <c r="K32" s="53">
        <v>37</v>
      </c>
      <c r="L32" s="53">
        <v>52</v>
      </c>
      <c r="M32" s="53">
        <v>45</v>
      </c>
      <c r="N32" s="53">
        <v>48</v>
      </c>
      <c r="O32" s="53">
        <v>44</v>
      </c>
      <c r="P32" s="53">
        <v>45</v>
      </c>
      <c r="Q32" s="53">
        <v>39</v>
      </c>
      <c r="R32" s="53">
        <v>0</v>
      </c>
      <c r="S32" s="53">
        <v>0</v>
      </c>
      <c r="T32" s="53">
        <v>0</v>
      </c>
      <c r="U32" s="53">
        <v>0</v>
      </c>
      <c r="W32" s="51">
        <f t="shared" si="0"/>
        <v>391</v>
      </c>
      <c r="X32" s="53">
        <f t="shared" si="1"/>
        <v>1</v>
      </c>
      <c r="Y32" s="51">
        <f t="shared" si="2"/>
        <v>0</v>
      </c>
      <c r="Z32" s="36" t="str">
        <f t="shared" si="3"/>
        <v/>
      </c>
      <c r="AA32" s="644">
        <f t="shared" si="4"/>
        <v>1033</v>
      </c>
      <c r="AB32" s="645" t="str">
        <f t="shared" si="5"/>
        <v xml:space="preserve"> Riverside School</v>
      </c>
      <c r="AC32" s="644">
        <f t="shared" si="30"/>
        <v>0</v>
      </c>
      <c r="AD32" s="639" t="str">
        <f t="shared" si="31"/>
        <v/>
      </c>
      <c r="AE32" s="317" t="str">
        <f t="shared" si="6"/>
        <v/>
      </c>
      <c r="AF32" s="45">
        <v>102</v>
      </c>
      <c r="AG32" s="45">
        <v>1033</v>
      </c>
      <c r="AH32" s="49" t="s">
        <v>377</v>
      </c>
      <c r="AI32" s="45" t="s">
        <v>319</v>
      </c>
      <c r="AJ32" s="45"/>
      <c r="AK32" s="73">
        <f t="shared" si="7"/>
        <v>0</v>
      </c>
      <c r="AL32" s="73">
        <f t="shared" si="8"/>
        <v>0</v>
      </c>
      <c r="AM32" s="45"/>
      <c r="AN32" s="45">
        <v>193</v>
      </c>
      <c r="AO32" s="639" t="s">
        <v>160</v>
      </c>
      <c r="AP32" s="49" t="s">
        <v>378</v>
      </c>
      <c r="AQ32" s="302">
        <f t="shared" si="9"/>
        <v>0</v>
      </c>
      <c r="AR32" s="302">
        <f t="shared" si="10"/>
        <v>0</v>
      </c>
      <c r="AS32" s="45"/>
      <c r="AT32" s="282" t="str">
        <f t="shared" si="11"/>
        <v/>
      </c>
      <c r="AU32" s="45">
        <v>1033</v>
      </c>
      <c r="AV32" s="49" t="s">
        <v>377</v>
      </c>
      <c r="AW32" s="45"/>
      <c r="AX32" s="456">
        <v>193</v>
      </c>
      <c r="AY32" s="652" t="s">
        <v>160</v>
      </c>
      <c r="AZ32" s="262" t="s">
        <v>378</v>
      </c>
      <c r="BA32" s="212">
        <v>29</v>
      </c>
      <c r="BB32" s="212">
        <v>2288</v>
      </c>
      <c r="BC32" s="213">
        <f t="shared" si="12"/>
        <v>29</v>
      </c>
      <c r="BD32" s="214">
        <f t="shared" si="13"/>
        <v>2275</v>
      </c>
      <c r="BE32" s="653">
        <f t="shared" si="32"/>
        <v>-13</v>
      </c>
      <c r="BF32" s="654">
        <f t="shared" si="33"/>
        <v>-5.681818181818182E-3</v>
      </c>
      <c r="BG32" s="655">
        <f t="shared" si="34"/>
        <v>0</v>
      </c>
      <c r="BH32" s="656">
        <f t="shared" si="35"/>
        <v>1</v>
      </c>
      <c r="BI32" s="53"/>
      <c r="BJ32" s="639">
        <v>156</v>
      </c>
      <c r="BK32" s="650" t="s">
        <v>379</v>
      </c>
      <c r="BL32" s="651">
        <f t="shared" si="14"/>
        <v>0</v>
      </c>
      <c r="BM32" s="651">
        <f t="shared" si="15"/>
        <v>0</v>
      </c>
      <c r="BN32" s="651">
        <f t="shared" si="16"/>
        <v>120</v>
      </c>
      <c r="BO32" s="651">
        <f t="shared" si="17"/>
        <v>130</v>
      </c>
      <c r="BP32" s="651">
        <f t="shared" si="18"/>
        <v>129</v>
      </c>
      <c r="BQ32" s="651">
        <f t="shared" si="19"/>
        <v>120</v>
      </c>
      <c r="BR32" s="651">
        <f t="shared" si="20"/>
        <v>152</v>
      </c>
      <c r="BS32" s="651">
        <f t="shared" si="21"/>
        <v>141</v>
      </c>
      <c r="BT32" s="651">
        <f t="shared" si="22"/>
        <v>163</v>
      </c>
      <c r="BU32" s="651">
        <f t="shared" si="23"/>
        <v>147</v>
      </c>
      <c r="BV32" s="651">
        <f t="shared" si="24"/>
        <v>137</v>
      </c>
      <c r="BW32" s="651">
        <f t="shared" si="25"/>
        <v>120</v>
      </c>
      <c r="BX32" s="651">
        <f t="shared" si="26"/>
        <v>118</v>
      </c>
      <c r="BY32" s="651">
        <f t="shared" si="27"/>
        <v>147</v>
      </c>
      <c r="BZ32" s="651">
        <f t="shared" si="28"/>
        <v>127</v>
      </c>
      <c r="CA32" s="175">
        <f t="shared" si="36"/>
        <v>1751</v>
      </c>
      <c r="CB32" s="651">
        <f t="shared" si="29"/>
        <v>16</v>
      </c>
    </row>
    <row r="33" spans="1:80" ht="14.95" customHeight="1" x14ac:dyDescent="0.2">
      <c r="A33" s="642">
        <v>24</v>
      </c>
      <c r="B33" s="639" t="s">
        <v>319</v>
      </c>
      <c r="C33" s="45">
        <v>190</v>
      </c>
      <c r="D33" s="643">
        <v>1035</v>
      </c>
      <c r="E33" s="316" t="s">
        <v>380</v>
      </c>
      <c r="F33" s="53">
        <v>0</v>
      </c>
      <c r="G33" s="53">
        <v>0</v>
      </c>
      <c r="H33" s="53">
        <v>0</v>
      </c>
      <c r="I33" s="53">
        <v>19</v>
      </c>
      <c r="J33" s="53">
        <v>24</v>
      </c>
      <c r="K33" s="53">
        <v>21</v>
      </c>
      <c r="L33" s="53">
        <v>25</v>
      </c>
      <c r="M33" s="53">
        <v>19</v>
      </c>
      <c r="N33" s="53">
        <v>26</v>
      </c>
      <c r="O33" s="53">
        <v>34</v>
      </c>
      <c r="P33" s="53">
        <v>19</v>
      </c>
      <c r="Q33" s="53">
        <v>40</v>
      </c>
      <c r="R33" s="53">
        <v>0</v>
      </c>
      <c r="S33" s="53">
        <v>0</v>
      </c>
      <c r="T33" s="53">
        <v>0</v>
      </c>
      <c r="U33" s="53">
        <v>0</v>
      </c>
      <c r="W33" s="51">
        <f t="shared" si="0"/>
        <v>227</v>
      </c>
      <c r="X33" s="53">
        <f t="shared" si="1"/>
        <v>1</v>
      </c>
      <c r="Y33" s="51">
        <f t="shared" si="2"/>
        <v>0</v>
      </c>
      <c r="Z33" s="36" t="str">
        <f t="shared" si="3"/>
        <v/>
      </c>
      <c r="AA33" s="644">
        <f t="shared" si="4"/>
        <v>1035</v>
      </c>
      <c r="AB33" s="645" t="str">
        <f t="shared" si="5"/>
        <v xml:space="preserve"> École Saint-Malo School</v>
      </c>
      <c r="AC33" s="644">
        <f t="shared" si="30"/>
        <v>0</v>
      </c>
      <c r="AD33" s="639" t="str">
        <f t="shared" si="31"/>
        <v/>
      </c>
      <c r="AE33" s="317" t="str">
        <f t="shared" si="6"/>
        <v/>
      </c>
      <c r="AF33" s="45">
        <v>190</v>
      </c>
      <c r="AG33" s="45">
        <v>1035</v>
      </c>
      <c r="AH33" s="49" t="s">
        <v>380</v>
      </c>
      <c r="AI33" s="45" t="s">
        <v>319</v>
      </c>
      <c r="AJ33" s="45"/>
      <c r="AK33" s="73">
        <f t="shared" si="7"/>
        <v>0</v>
      </c>
      <c r="AL33" s="73">
        <f t="shared" si="8"/>
        <v>0</v>
      </c>
      <c r="AM33" s="45"/>
      <c r="AN33" s="45">
        <v>190</v>
      </c>
      <c r="AO33" s="639" t="s">
        <v>162</v>
      </c>
      <c r="AP33" s="49" t="s">
        <v>381</v>
      </c>
      <c r="AQ33" s="302">
        <f t="shared" si="9"/>
        <v>0</v>
      </c>
      <c r="AR33" s="302">
        <f t="shared" si="10"/>
        <v>0</v>
      </c>
      <c r="AS33" s="45"/>
      <c r="AT33" s="282" t="str">
        <f t="shared" si="11"/>
        <v/>
      </c>
      <c r="AU33" s="45">
        <v>1035</v>
      </c>
      <c r="AV33" s="49" t="s">
        <v>380</v>
      </c>
      <c r="AW33" s="45"/>
      <c r="AX33" s="456">
        <v>190</v>
      </c>
      <c r="AY33" s="652" t="s">
        <v>162</v>
      </c>
      <c r="AZ33" s="262" t="s">
        <v>381</v>
      </c>
      <c r="BA33" s="212">
        <v>13</v>
      </c>
      <c r="BB33" s="212">
        <v>2399</v>
      </c>
      <c r="BC33" s="213">
        <f t="shared" si="12"/>
        <v>13</v>
      </c>
      <c r="BD33" s="214">
        <f t="shared" si="13"/>
        <v>2456</v>
      </c>
      <c r="BE33" s="653">
        <f t="shared" si="32"/>
        <v>57</v>
      </c>
      <c r="BF33" s="654">
        <f t="shared" si="33"/>
        <v>2.3759899958315966E-2</v>
      </c>
      <c r="BG33" s="655">
        <f t="shared" si="34"/>
        <v>1</v>
      </c>
      <c r="BH33" s="656">
        <f t="shared" si="35"/>
        <v>0</v>
      </c>
      <c r="BI33" s="53"/>
      <c r="BJ33" s="639">
        <v>171</v>
      </c>
      <c r="BK33" s="650" t="s">
        <v>352</v>
      </c>
      <c r="BL33" s="651">
        <f t="shared" si="14"/>
        <v>0</v>
      </c>
      <c r="BM33" s="651">
        <f t="shared" si="15"/>
        <v>0</v>
      </c>
      <c r="BN33" s="651">
        <f t="shared" si="16"/>
        <v>103</v>
      </c>
      <c r="BO33" s="651">
        <f t="shared" si="17"/>
        <v>97</v>
      </c>
      <c r="BP33" s="651">
        <f t="shared" si="18"/>
        <v>116</v>
      </c>
      <c r="BQ33" s="651">
        <f t="shared" si="19"/>
        <v>80</v>
      </c>
      <c r="BR33" s="651">
        <f t="shared" si="20"/>
        <v>127</v>
      </c>
      <c r="BS33" s="651">
        <f t="shared" si="21"/>
        <v>103</v>
      </c>
      <c r="BT33" s="651">
        <f t="shared" si="22"/>
        <v>99</v>
      </c>
      <c r="BU33" s="651">
        <f t="shared" si="23"/>
        <v>114</v>
      </c>
      <c r="BV33" s="651">
        <f t="shared" si="24"/>
        <v>115</v>
      </c>
      <c r="BW33" s="651">
        <f t="shared" si="25"/>
        <v>114</v>
      </c>
      <c r="BX33" s="651">
        <f t="shared" si="26"/>
        <v>110</v>
      </c>
      <c r="BY33" s="651">
        <f t="shared" si="27"/>
        <v>111</v>
      </c>
      <c r="BZ33" s="651">
        <f t="shared" si="28"/>
        <v>155</v>
      </c>
      <c r="CA33" s="175">
        <f t="shared" si="36"/>
        <v>1444</v>
      </c>
      <c r="CB33" s="651">
        <f t="shared" si="29"/>
        <v>5</v>
      </c>
    </row>
    <row r="34" spans="1:80" ht="14.95" customHeight="1" x14ac:dyDescent="0.2">
      <c r="A34" s="642">
        <v>25</v>
      </c>
      <c r="B34" s="639" t="s">
        <v>323</v>
      </c>
      <c r="C34" s="45">
        <v>119</v>
      </c>
      <c r="D34" s="643">
        <v>1037</v>
      </c>
      <c r="E34" s="316" t="s">
        <v>382</v>
      </c>
      <c r="F34" s="53">
        <v>0</v>
      </c>
      <c r="G34" s="53">
        <v>0</v>
      </c>
      <c r="H34" s="53">
        <v>0</v>
      </c>
      <c r="I34" s="53">
        <v>2</v>
      </c>
      <c r="J34" s="53">
        <v>1</v>
      </c>
      <c r="K34" s="53">
        <v>2</v>
      </c>
      <c r="L34" s="53">
        <v>3</v>
      </c>
      <c r="M34" s="53">
        <v>1</v>
      </c>
      <c r="N34" s="53">
        <v>3</v>
      </c>
      <c r="O34" s="53">
        <v>1</v>
      </c>
      <c r="P34" s="53">
        <v>4</v>
      </c>
      <c r="Q34" s="53">
        <v>2</v>
      </c>
      <c r="R34" s="53">
        <v>3</v>
      </c>
      <c r="S34" s="53">
        <v>2</v>
      </c>
      <c r="T34" s="53">
        <v>7</v>
      </c>
      <c r="U34" s="53">
        <v>0</v>
      </c>
      <c r="W34" s="51">
        <f t="shared" si="0"/>
        <v>31</v>
      </c>
      <c r="X34" s="53">
        <f t="shared" si="1"/>
        <v>1</v>
      </c>
      <c r="Y34" s="51">
        <f t="shared" si="2"/>
        <v>0</v>
      </c>
      <c r="Z34" s="36" t="str">
        <f t="shared" si="3"/>
        <v/>
      </c>
      <c r="AA34" s="644">
        <f t="shared" si="4"/>
        <v>1037</v>
      </c>
      <c r="AB34" s="645" t="str">
        <f t="shared" si="5"/>
        <v xml:space="preserve"> Spring Valley Colony School</v>
      </c>
      <c r="AC34" s="644">
        <f t="shared" si="30"/>
        <v>5</v>
      </c>
      <c r="AD34" s="639" t="str">
        <f t="shared" si="31"/>
        <v>H</v>
      </c>
      <c r="AE34" s="317" t="str">
        <f t="shared" si="6"/>
        <v/>
      </c>
      <c r="AF34" s="45">
        <v>119</v>
      </c>
      <c r="AG34" s="45">
        <v>1037</v>
      </c>
      <c r="AH34" s="49" t="s">
        <v>382</v>
      </c>
      <c r="AI34" s="45" t="s">
        <v>323</v>
      </c>
      <c r="AJ34" s="45"/>
      <c r="AK34" s="73">
        <f t="shared" si="7"/>
        <v>0</v>
      </c>
      <c r="AL34" s="73">
        <f t="shared" si="8"/>
        <v>0</v>
      </c>
      <c r="AM34" s="45"/>
      <c r="AN34" s="45">
        <v>196</v>
      </c>
      <c r="AO34" s="662" t="s">
        <v>164</v>
      </c>
      <c r="AP34" s="49" t="s">
        <v>383</v>
      </c>
      <c r="AQ34" s="302">
        <f t="shared" si="9"/>
        <v>0</v>
      </c>
      <c r="AR34" s="302">
        <f t="shared" si="10"/>
        <v>0</v>
      </c>
      <c r="AS34" s="45"/>
      <c r="AT34" s="282" t="str">
        <f t="shared" si="11"/>
        <v/>
      </c>
      <c r="AU34" s="45">
        <v>1037</v>
      </c>
      <c r="AV34" s="49" t="s">
        <v>382</v>
      </c>
      <c r="AW34" s="45"/>
      <c r="AX34" s="456">
        <v>196</v>
      </c>
      <c r="AY34" s="663" t="s">
        <v>164</v>
      </c>
      <c r="AZ34" s="262" t="s">
        <v>383</v>
      </c>
      <c r="BA34" s="212">
        <v>42</v>
      </c>
      <c r="BB34" s="212">
        <v>18739</v>
      </c>
      <c r="BC34" s="213">
        <f t="shared" si="12"/>
        <v>42</v>
      </c>
      <c r="BD34" s="214">
        <f t="shared" si="13"/>
        <v>18697</v>
      </c>
      <c r="BE34" s="657">
        <f t="shared" si="32"/>
        <v>-42</v>
      </c>
      <c r="BF34" s="658">
        <f t="shared" si="33"/>
        <v>-2.2413149047441168E-3</v>
      </c>
      <c r="BG34" s="655">
        <f t="shared" si="34"/>
        <v>0</v>
      </c>
      <c r="BH34" s="656">
        <f t="shared" si="35"/>
        <v>1</v>
      </c>
      <c r="BI34" s="53"/>
      <c r="BJ34" s="639">
        <v>174</v>
      </c>
      <c r="BK34" s="650" t="s">
        <v>346</v>
      </c>
      <c r="BL34" s="651">
        <f t="shared" si="14"/>
        <v>0</v>
      </c>
      <c r="BM34" s="651">
        <f t="shared" si="15"/>
        <v>0</v>
      </c>
      <c r="BN34" s="651">
        <f t="shared" si="16"/>
        <v>632</v>
      </c>
      <c r="BO34" s="651">
        <f t="shared" si="17"/>
        <v>637</v>
      </c>
      <c r="BP34" s="651">
        <f t="shared" si="18"/>
        <v>716</v>
      </c>
      <c r="BQ34" s="651">
        <f t="shared" si="19"/>
        <v>681</v>
      </c>
      <c r="BR34" s="651">
        <f t="shared" si="20"/>
        <v>652</v>
      </c>
      <c r="BS34" s="651">
        <f t="shared" si="21"/>
        <v>686</v>
      </c>
      <c r="BT34" s="651">
        <f t="shared" si="22"/>
        <v>710</v>
      </c>
      <c r="BU34" s="651">
        <f t="shared" si="23"/>
        <v>741</v>
      </c>
      <c r="BV34" s="651">
        <f t="shared" si="24"/>
        <v>652</v>
      </c>
      <c r="BW34" s="651">
        <f t="shared" si="25"/>
        <v>809</v>
      </c>
      <c r="BX34" s="651">
        <f t="shared" si="26"/>
        <v>746</v>
      </c>
      <c r="BY34" s="651">
        <f t="shared" si="27"/>
        <v>772</v>
      </c>
      <c r="BZ34" s="651">
        <f t="shared" si="28"/>
        <v>722</v>
      </c>
      <c r="CA34" s="175">
        <f t="shared" si="36"/>
        <v>9156</v>
      </c>
      <c r="CB34" s="651">
        <f t="shared" si="29"/>
        <v>20</v>
      </c>
    </row>
    <row r="35" spans="1:80" ht="14.95" customHeight="1" x14ac:dyDescent="0.2">
      <c r="A35" s="642">
        <v>26</v>
      </c>
      <c r="B35" s="639" t="s">
        <v>319</v>
      </c>
      <c r="C35" s="45">
        <v>186</v>
      </c>
      <c r="D35" s="643">
        <v>1039</v>
      </c>
      <c r="E35" s="316" t="s">
        <v>384</v>
      </c>
      <c r="F35" s="53">
        <v>8</v>
      </c>
      <c r="G35" s="53">
        <v>0</v>
      </c>
      <c r="H35" s="53">
        <v>0</v>
      </c>
      <c r="I35" s="53">
        <v>17</v>
      </c>
      <c r="J35" s="53">
        <v>19</v>
      </c>
      <c r="K35" s="53">
        <v>22</v>
      </c>
      <c r="L35" s="53">
        <v>24</v>
      </c>
      <c r="M35" s="53">
        <v>31</v>
      </c>
      <c r="N35" s="53">
        <v>30</v>
      </c>
      <c r="O35" s="53">
        <v>22</v>
      </c>
      <c r="P35" s="53">
        <v>19</v>
      </c>
      <c r="Q35" s="53">
        <v>28</v>
      </c>
      <c r="R35" s="53">
        <v>0</v>
      </c>
      <c r="S35" s="53">
        <v>0</v>
      </c>
      <c r="T35" s="53">
        <v>0</v>
      </c>
      <c r="U35" s="53">
        <v>0</v>
      </c>
      <c r="W35" s="51">
        <f t="shared" si="0"/>
        <v>220</v>
      </c>
      <c r="X35" s="53">
        <f t="shared" si="1"/>
        <v>1</v>
      </c>
      <c r="Y35" s="51">
        <f t="shared" si="2"/>
        <v>8</v>
      </c>
      <c r="Z35" s="36" t="str">
        <f t="shared" si="3"/>
        <v/>
      </c>
      <c r="AA35" s="644">
        <f t="shared" si="4"/>
        <v>1039</v>
      </c>
      <c r="AB35" s="645" t="str">
        <f t="shared" si="5"/>
        <v xml:space="preserve"> General Vanier School</v>
      </c>
      <c r="AC35" s="644">
        <f t="shared" si="30"/>
        <v>0</v>
      </c>
      <c r="AD35" s="639" t="str">
        <f t="shared" si="31"/>
        <v/>
      </c>
      <c r="AE35" s="317" t="str">
        <f t="shared" si="6"/>
        <v/>
      </c>
      <c r="AF35" s="45">
        <v>186</v>
      </c>
      <c r="AG35" s="45">
        <v>1039</v>
      </c>
      <c r="AH35" s="49" t="s">
        <v>384</v>
      </c>
      <c r="AI35" s="45" t="s">
        <v>319</v>
      </c>
      <c r="AJ35" s="45"/>
      <c r="AK35" s="73">
        <f t="shared" si="7"/>
        <v>0</v>
      </c>
      <c r="AL35" s="73">
        <f t="shared" si="8"/>
        <v>0</v>
      </c>
      <c r="AM35" s="45"/>
      <c r="AN35" s="45">
        <v>156</v>
      </c>
      <c r="AO35" s="639" t="s">
        <v>166</v>
      </c>
      <c r="AP35" s="49" t="s">
        <v>379</v>
      </c>
      <c r="AQ35" s="302">
        <f t="shared" si="9"/>
        <v>0</v>
      </c>
      <c r="AR35" s="302">
        <f t="shared" si="10"/>
        <v>0</v>
      </c>
      <c r="AS35" s="45"/>
      <c r="AT35" s="282" t="str">
        <f t="shared" si="11"/>
        <v/>
      </c>
      <c r="AU35" s="45">
        <v>1039</v>
      </c>
      <c r="AV35" s="49" t="s">
        <v>384</v>
      </c>
      <c r="AW35" s="45"/>
      <c r="AX35" s="456">
        <v>156</v>
      </c>
      <c r="AY35" s="652" t="s">
        <v>166</v>
      </c>
      <c r="AZ35" s="262" t="s">
        <v>379</v>
      </c>
      <c r="BA35" s="212">
        <v>16</v>
      </c>
      <c r="BB35" s="212">
        <v>1800</v>
      </c>
      <c r="BC35" s="213">
        <f t="shared" si="12"/>
        <v>16</v>
      </c>
      <c r="BD35" s="214">
        <f t="shared" si="13"/>
        <v>1751</v>
      </c>
      <c r="BE35" s="659">
        <f t="shared" si="32"/>
        <v>-49</v>
      </c>
      <c r="BF35" s="660">
        <f t="shared" si="33"/>
        <v>-2.7222222222222221E-2</v>
      </c>
      <c r="BG35" s="655">
        <f t="shared" si="34"/>
        <v>0</v>
      </c>
      <c r="BH35" s="656">
        <f t="shared" si="35"/>
        <v>1</v>
      </c>
      <c r="BI35" s="53"/>
      <c r="BJ35" s="639">
        <v>185</v>
      </c>
      <c r="BK35" s="650" t="s">
        <v>325</v>
      </c>
      <c r="BL35" s="651">
        <f t="shared" si="14"/>
        <v>0</v>
      </c>
      <c r="BM35" s="651">
        <f t="shared" si="15"/>
        <v>0</v>
      </c>
      <c r="BN35" s="651">
        <f t="shared" si="16"/>
        <v>127</v>
      </c>
      <c r="BO35" s="651">
        <f t="shared" si="17"/>
        <v>145</v>
      </c>
      <c r="BP35" s="651">
        <f t="shared" si="18"/>
        <v>141</v>
      </c>
      <c r="BQ35" s="651">
        <f t="shared" si="19"/>
        <v>146</v>
      </c>
      <c r="BR35" s="651">
        <f t="shared" si="20"/>
        <v>169</v>
      </c>
      <c r="BS35" s="651">
        <f t="shared" si="21"/>
        <v>182</v>
      </c>
      <c r="BT35" s="651">
        <f t="shared" si="22"/>
        <v>156</v>
      </c>
      <c r="BU35" s="651">
        <f t="shared" si="23"/>
        <v>172</v>
      </c>
      <c r="BV35" s="651">
        <f t="shared" si="24"/>
        <v>200</v>
      </c>
      <c r="BW35" s="651">
        <f t="shared" si="25"/>
        <v>176</v>
      </c>
      <c r="BX35" s="651">
        <f t="shared" si="26"/>
        <v>195</v>
      </c>
      <c r="BY35" s="651">
        <f t="shared" si="27"/>
        <v>197</v>
      </c>
      <c r="BZ35" s="651">
        <f t="shared" si="28"/>
        <v>168</v>
      </c>
      <c r="CA35" s="175">
        <f t="shared" si="36"/>
        <v>2174</v>
      </c>
      <c r="CB35" s="651">
        <f t="shared" si="29"/>
        <v>16</v>
      </c>
    </row>
    <row r="36" spans="1:80" ht="14.95" customHeight="1" x14ac:dyDescent="0.2">
      <c r="A36" s="642">
        <v>27</v>
      </c>
      <c r="B36" s="639" t="s">
        <v>319</v>
      </c>
      <c r="C36" s="45">
        <v>154</v>
      </c>
      <c r="D36" s="643">
        <v>1040</v>
      </c>
      <c r="E36" s="316" t="s">
        <v>385</v>
      </c>
      <c r="F36" s="53">
        <v>0</v>
      </c>
      <c r="G36" s="53">
        <v>0</v>
      </c>
      <c r="H36" s="53">
        <v>0</v>
      </c>
      <c r="I36" s="53">
        <v>19</v>
      </c>
      <c r="J36" s="53">
        <v>17</v>
      </c>
      <c r="K36" s="53">
        <v>28</v>
      </c>
      <c r="L36" s="53">
        <v>13</v>
      </c>
      <c r="M36" s="53">
        <v>16</v>
      </c>
      <c r="N36" s="53">
        <v>26</v>
      </c>
      <c r="O36" s="53">
        <v>0</v>
      </c>
      <c r="P36" s="53">
        <v>0</v>
      </c>
      <c r="Q36" s="53">
        <v>0</v>
      </c>
      <c r="R36" s="53">
        <v>0</v>
      </c>
      <c r="S36" s="53">
        <v>0</v>
      </c>
      <c r="T36" s="53">
        <v>0</v>
      </c>
      <c r="U36" s="53">
        <v>0</v>
      </c>
      <c r="W36" s="51">
        <f t="shared" si="0"/>
        <v>119</v>
      </c>
      <c r="X36" s="53">
        <f t="shared" si="1"/>
        <v>1</v>
      </c>
      <c r="Y36" s="51">
        <f t="shared" si="2"/>
        <v>0</v>
      </c>
      <c r="Z36" s="36" t="str">
        <f t="shared" si="3"/>
        <v/>
      </c>
      <c r="AA36" s="644">
        <f t="shared" si="4"/>
        <v>1040</v>
      </c>
      <c r="AB36" s="645" t="str">
        <f t="shared" si="5"/>
        <v xml:space="preserve"> Daerwood School</v>
      </c>
      <c r="AC36" s="644">
        <f t="shared" si="30"/>
        <v>0</v>
      </c>
      <c r="AD36" s="639" t="str">
        <f t="shared" si="31"/>
        <v/>
      </c>
      <c r="AE36" s="317" t="str">
        <f t="shared" si="6"/>
        <v/>
      </c>
      <c r="AF36" s="45">
        <v>154</v>
      </c>
      <c r="AG36" s="45">
        <v>1040</v>
      </c>
      <c r="AH36" s="49" t="s">
        <v>385</v>
      </c>
      <c r="AI36" s="45" t="s">
        <v>319</v>
      </c>
      <c r="AJ36" s="45"/>
      <c r="AK36" s="73">
        <f t="shared" si="7"/>
        <v>0</v>
      </c>
      <c r="AL36" s="73">
        <f t="shared" si="8"/>
        <v>0</v>
      </c>
      <c r="AM36" s="45"/>
      <c r="AN36" s="45">
        <v>136</v>
      </c>
      <c r="AO36" s="639" t="s">
        <v>168</v>
      </c>
      <c r="AP36" s="49" t="s">
        <v>356</v>
      </c>
      <c r="AQ36" s="302">
        <f t="shared" si="9"/>
        <v>0</v>
      </c>
      <c r="AR36" s="302">
        <f t="shared" si="10"/>
        <v>0</v>
      </c>
      <c r="AS36" s="45"/>
      <c r="AT36" s="282" t="str">
        <f t="shared" si="11"/>
        <v/>
      </c>
      <c r="AU36" s="45">
        <v>1040</v>
      </c>
      <c r="AV36" s="49" t="s">
        <v>385</v>
      </c>
      <c r="AW36" s="45"/>
      <c r="AX36" s="456">
        <v>136</v>
      </c>
      <c r="AY36" s="652" t="s">
        <v>168</v>
      </c>
      <c r="AZ36" s="262" t="s">
        <v>356</v>
      </c>
      <c r="BA36" s="212">
        <v>15</v>
      </c>
      <c r="BB36" s="212">
        <v>4928</v>
      </c>
      <c r="BC36" s="213">
        <f t="shared" si="12"/>
        <v>15</v>
      </c>
      <c r="BD36" s="214">
        <f t="shared" si="13"/>
        <v>5061</v>
      </c>
      <c r="BE36" s="657">
        <f t="shared" si="32"/>
        <v>133</v>
      </c>
      <c r="BF36" s="658">
        <f t="shared" si="33"/>
        <v>2.6988636363636364E-2</v>
      </c>
      <c r="BG36" s="655">
        <f t="shared" si="34"/>
        <v>1</v>
      </c>
      <c r="BH36" s="656">
        <f t="shared" si="35"/>
        <v>0</v>
      </c>
      <c r="BI36" s="53"/>
      <c r="BJ36" s="639">
        <v>186</v>
      </c>
      <c r="BK36" s="650" t="s">
        <v>361</v>
      </c>
      <c r="BL36" s="651">
        <f t="shared" si="14"/>
        <v>263</v>
      </c>
      <c r="BM36" s="651">
        <f t="shared" si="15"/>
        <v>0</v>
      </c>
      <c r="BN36" s="651">
        <f t="shared" si="16"/>
        <v>1050</v>
      </c>
      <c r="BO36" s="651">
        <f t="shared" si="17"/>
        <v>1108</v>
      </c>
      <c r="BP36" s="651">
        <f t="shared" si="18"/>
        <v>1249</v>
      </c>
      <c r="BQ36" s="651">
        <f t="shared" si="19"/>
        <v>1269</v>
      </c>
      <c r="BR36" s="651">
        <f t="shared" si="20"/>
        <v>1392</v>
      </c>
      <c r="BS36" s="651">
        <f t="shared" si="21"/>
        <v>1259</v>
      </c>
      <c r="BT36" s="651">
        <f t="shared" si="22"/>
        <v>1355</v>
      </c>
      <c r="BU36" s="651">
        <f t="shared" si="23"/>
        <v>1260</v>
      </c>
      <c r="BV36" s="651">
        <f t="shared" si="24"/>
        <v>1361</v>
      </c>
      <c r="BW36" s="651">
        <f t="shared" si="25"/>
        <v>1330</v>
      </c>
      <c r="BX36" s="651">
        <f t="shared" si="26"/>
        <v>1330</v>
      </c>
      <c r="BY36" s="651">
        <f t="shared" si="27"/>
        <v>1491</v>
      </c>
      <c r="BZ36" s="651">
        <f t="shared" si="28"/>
        <v>1707</v>
      </c>
      <c r="CA36" s="175">
        <f t="shared" si="36"/>
        <v>17424</v>
      </c>
      <c r="CB36" s="651">
        <f t="shared" si="29"/>
        <v>41</v>
      </c>
    </row>
    <row r="37" spans="1:80" ht="14.95" customHeight="1" x14ac:dyDescent="0.2">
      <c r="A37" s="642">
        <v>28</v>
      </c>
      <c r="B37" s="639" t="s">
        <v>319</v>
      </c>
      <c r="C37" s="45">
        <v>194</v>
      </c>
      <c r="D37" s="643">
        <v>1042</v>
      </c>
      <c r="E37" s="316" t="s">
        <v>386</v>
      </c>
      <c r="F37" s="53">
        <v>0</v>
      </c>
      <c r="G37" s="53">
        <v>0</v>
      </c>
      <c r="H37" s="53">
        <v>0</v>
      </c>
      <c r="I37" s="53">
        <v>0</v>
      </c>
      <c r="J37" s="53">
        <v>0</v>
      </c>
      <c r="K37" s="53">
        <v>0</v>
      </c>
      <c r="L37" s="53">
        <v>0</v>
      </c>
      <c r="M37" s="53">
        <v>0</v>
      </c>
      <c r="N37" s="53">
        <v>19</v>
      </c>
      <c r="O37" s="53">
        <v>23</v>
      </c>
      <c r="P37" s="53">
        <v>24</v>
      </c>
      <c r="Q37" s="53">
        <v>15</v>
      </c>
      <c r="R37" s="53">
        <v>25</v>
      </c>
      <c r="S37" s="53">
        <v>32</v>
      </c>
      <c r="T37" s="53">
        <v>16</v>
      </c>
      <c r="U37" s="53">
        <v>20</v>
      </c>
      <c r="W37" s="51">
        <f t="shared" si="0"/>
        <v>174</v>
      </c>
      <c r="X37" s="53">
        <f t="shared" si="1"/>
        <v>1</v>
      </c>
      <c r="Y37" s="51">
        <f t="shared" si="2"/>
        <v>0</v>
      </c>
      <c r="Z37" s="36" t="str">
        <f t="shared" si="3"/>
        <v/>
      </c>
      <c r="AA37" s="644">
        <f t="shared" si="4"/>
        <v>1042</v>
      </c>
      <c r="AB37" s="645" t="str">
        <f t="shared" si="5"/>
        <v xml:space="preserve"> Birtle Collegiate</v>
      </c>
      <c r="AC37" s="644">
        <f t="shared" si="30"/>
        <v>0</v>
      </c>
      <c r="AD37" s="639" t="str">
        <f t="shared" si="31"/>
        <v/>
      </c>
      <c r="AE37" s="317" t="str">
        <f t="shared" si="6"/>
        <v/>
      </c>
      <c r="AF37" s="45">
        <v>194</v>
      </c>
      <c r="AG37" s="45">
        <v>1042</v>
      </c>
      <c r="AH37" s="49" t="s">
        <v>386</v>
      </c>
      <c r="AI37" s="45" t="s">
        <v>319</v>
      </c>
      <c r="AJ37" s="45"/>
      <c r="AK37" s="73">
        <f t="shared" si="7"/>
        <v>0</v>
      </c>
      <c r="AL37" s="73">
        <f t="shared" si="8"/>
        <v>0</v>
      </c>
      <c r="AM37" s="45"/>
      <c r="AN37" s="45">
        <v>118</v>
      </c>
      <c r="AO37" s="639" t="s">
        <v>170</v>
      </c>
      <c r="AP37" s="49" t="s">
        <v>338</v>
      </c>
      <c r="AQ37" s="302">
        <f t="shared" si="9"/>
        <v>0</v>
      </c>
      <c r="AR37" s="302">
        <f t="shared" si="10"/>
        <v>0</v>
      </c>
      <c r="AS37" s="45"/>
      <c r="AT37" s="282" t="str">
        <f t="shared" si="11"/>
        <v/>
      </c>
      <c r="AU37" s="45">
        <v>1042</v>
      </c>
      <c r="AV37" s="49" t="s">
        <v>386</v>
      </c>
      <c r="AW37" s="45"/>
      <c r="AX37" s="456">
        <v>118</v>
      </c>
      <c r="AY37" s="652" t="s">
        <v>170</v>
      </c>
      <c r="AZ37" s="262" t="s">
        <v>338</v>
      </c>
      <c r="BA37" s="212">
        <v>26</v>
      </c>
      <c r="BB37" s="212">
        <v>12397</v>
      </c>
      <c r="BC37" s="213">
        <f t="shared" si="12"/>
        <v>26</v>
      </c>
      <c r="BD37" s="214">
        <f t="shared" si="13"/>
        <v>12534</v>
      </c>
      <c r="BE37" s="657">
        <f t="shared" si="32"/>
        <v>137</v>
      </c>
      <c r="BF37" s="658">
        <f t="shared" si="33"/>
        <v>1.1051060740501734E-2</v>
      </c>
      <c r="BG37" s="655">
        <f t="shared" si="34"/>
        <v>1</v>
      </c>
      <c r="BH37" s="656">
        <f t="shared" si="35"/>
        <v>0</v>
      </c>
      <c r="BI37" s="53"/>
      <c r="BJ37" s="639">
        <v>187</v>
      </c>
      <c r="BK37" s="650" t="s">
        <v>364</v>
      </c>
      <c r="BL37" s="651">
        <f t="shared" si="14"/>
        <v>0</v>
      </c>
      <c r="BM37" s="651">
        <f t="shared" si="15"/>
        <v>0</v>
      </c>
      <c r="BN37" s="651">
        <f t="shared" si="16"/>
        <v>214</v>
      </c>
      <c r="BO37" s="651">
        <f t="shared" si="17"/>
        <v>185</v>
      </c>
      <c r="BP37" s="651">
        <f t="shared" si="18"/>
        <v>217</v>
      </c>
      <c r="BQ37" s="651">
        <f t="shared" si="19"/>
        <v>211</v>
      </c>
      <c r="BR37" s="651">
        <f t="shared" si="20"/>
        <v>238</v>
      </c>
      <c r="BS37" s="651">
        <f t="shared" si="21"/>
        <v>209</v>
      </c>
      <c r="BT37" s="651">
        <f t="shared" si="22"/>
        <v>249</v>
      </c>
      <c r="BU37" s="651">
        <f t="shared" si="23"/>
        <v>239</v>
      </c>
      <c r="BV37" s="651">
        <f t="shared" si="24"/>
        <v>222</v>
      </c>
      <c r="BW37" s="651">
        <f t="shared" si="25"/>
        <v>264</v>
      </c>
      <c r="BX37" s="651">
        <f t="shared" si="26"/>
        <v>274</v>
      </c>
      <c r="BY37" s="651">
        <f t="shared" si="27"/>
        <v>317</v>
      </c>
      <c r="BZ37" s="651">
        <f t="shared" si="28"/>
        <v>327</v>
      </c>
      <c r="CA37" s="175">
        <f t="shared" si="36"/>
        <v>3166</v>
      </c>
      <c r="CB37" s="651">
        <f t="shared" si="29"/>
        <v>16</v>
      </c>
    </row>
    <row r="38" spans="1:80" ht="14.95" customHeight="1" x14ac:dyDescent="0.2">
      <c r="A38" s="642">
        <v>29</v>
      </c>
      <c r="B38" s="639" t="s">
        <v>319</v>
      </c>
      <c r="C38" s="45">
        <v>103</v>
      </c>
      <c r="D38" s="643">
        <v>1043</v>
      </c>
      <c r="E38" s="316" t="s">
        <v>387</v>
      </c>
      <c r="F38" s="53">
        <v>0</v>
      </c>
      <c r="G38" s="53">
        <v>0</v>
      </c>
      <c r="H38" s="53">
        <v>0</v>
      </c>
      <c r="I38" s="53">
        <v>0</v>
      </c>
      <c r="J38" s="53">
        <v>0</v>
      </c>
      <c r="K38" s="53">
        <v>0</v>
      </c>
      <c r="L38" s="53">
        <v>0</v>
      </c>
      <c r="M38" s="53">
        <v>1</v>
      </c>
      <c r="N38" s="53">
        <v>0</v>
      </c>
      <c r="O38" s="53">
        <v>0</v>
      </c>
      <c r="P38" s="53">
        <v>0</v>
      </c>
      <c r="Q38" s="53">
        <v>0</v>
      </c>
      <c r="R38" s="53">
        <v>101</v>
      </c>
      <c r="S38" s="53">
        <v>100</v>
      </c>
      <c r="T38" s="53">
        <v>98</v>
      </c>
      <c r="U38" s="53">
        <v>105</v>
      </c>
      <c r="W38" s="51">
        <f t="shared" si="0"/>
        <v>405</v>
      </c>
      <c r="X38" s="53">
        <f t="shared" si="1"/>
        <v>1</v>
      </c>
      <c r="Y38" s="51">
        <f t="shared" si="2"/>
        <v>0</v>
      </c>
      <c r="Z38" s="36" t="str">
        <f t="shared" si="3"/>
        <v/>
      </c>
      <c r="AA38" s="644">
        <f t="shared" si="4"/>
        <v>1043</v>
      </c>
      <c r="AB38" s="645" t="str">
        <f t="shared" si="5"/>
        <v xml:space="preserve"> Virden Collegiate</v>
      </c>
      <c r="AC38" s="644">
        <f t="shared" si="30"/>
        <v>0</v>
      </c>
      <c r="AD38" s="639" t="str">
        <f t="shared" si="31"/>
        <v/>
      </c>
      <c r="AE38" s="317" t="str">
        <f t="shared" si="6"/>
        <v/>
      </c>
      <c r="AF38" s="45">
        <v>103</v>
      </c>
      <c r="AG38" s="45">
        <v>1043</v>
      </c>
      <c r="AH38" s="49" t="s">
        <v>387</v>
      </c>
      <c r="AI38" s="45" t="s">
        <v>319</v>
      </c>
      <c r="AJ38" s="45"/>
      <c r="AK38" s="73">
        <f t="shared" si="7"/>
        <v>0</v>
      </c>
      <c r="AL38" s="73">
        <f t="shared" si="8"/>
        <v>0</v>
      </c>
      <c r="AM38" s="45"/>
      <c r="AN38" s="45">
        <v>191</v>
      </c>
      <c r="AO38" s="639" t="s">
        <v>172</v>
      </c>
      <c r="AP38" s="49" t="s">
        <v>388</v>
      </c>
      <c r="AQ38" s="302">
        <f t="shared" si="9"/>
        <v>0</v>
      </c>
      <c r="AR38" s="302">
        <f t="shared" si="10"/>
        <v>0</v>
      </c>
      <c r="AS38" s="45"/>
      <c r="AT38" s="282" t="str">
        <f t="shared" si="11"/>
        <v/>
      </c>
      <c r="AU38" s="45">
        <v>1043</v>
      </c>
      <c r="AV38" s="49" t="s">
        <v>387</v>
      </c>
      <c r="AW38" s="45"/>
      <c r="AX38" s="456">
        <v>191</v>
      </c>
      <c r="AY38" s="652" t="s">
        <v>172</v>
      </c>
      <c r="AZ38" s="262" t="s">
        <v>388</v>
      </c>
      <c r="BA38" s="212">
        <v>12</v>
      </c>
      <c r="BB38" s="212">
        <v>1476</v>
      </c>
      <c r="BC38" s="213">
        <f t="shared" si="12"/>
        <v>12</v>
      </c>
      <c r="BD38" s="214">
        <f t="shared" si="13"/>
        <v>1480</v>
      </c>
      <c r="BE38" s="653">
        <f t="shared" si="32"/>
        <v>4</v>
      </c>
      <c r="BF38" s="654">
        <f t="shared" si="33"/>
        <v>2.7100271002710027E-3</v>
      </c>
      <c r="BG38" s="655">
        <f t="shared" si="34"/>
        <v>1</v>
      </c>
      <c r="BH38" s="656">
        <f t="shared" si="35"/>
        <v>0</v>
      </c>
      <c r="BI38" s="53"/>
      <c r="BJ38" s="639">
        <v>188</v>
      </c>
      <c r="BK38" s="650" t="s">
        <v>369</v>
      </c>
      <c r="BL38" s="651">
        <f t="shared" si="14"/>
        <v>0</v>
      </c>
      <c r="BM38" s="651">
        <f t="shared" si="15"/>
        <v>0</v>
      </c>
      <c r="BN38" s="651">
        <f t="shared" si="16"/>
        <v>1006</v>
      </c>
      <c r="BO38" s="651">
        <f t="shared" si="17"/>
        <v>1109</v>
      </c>
      <c r="BP38" s="651">
        <f t="shared" si="18"/>
        <v>1212</v>
      </c>
      <c r="BQ38" s="651">
        <f t="shared" si="19"/>
        <v>1261</v>
      </c>
      <c r="BR38" s="651">
        <f t="shared" si="20"/>
        <v>1380</v>
      </c>
      <c r="BS38" s="651">
        <f t="shared" si="21"/>
        <v>1305</v>
      </c>
      <c r="BT38" s="651">
        <f t="shared" si="22"/>
        <v>1507</v>
      </c>
      <c r="BU38" s="651">
        <f t="shared" si="23"/>
        <v>1376</v>
      </c>
      <c r="BV38" s="651">
        <f t="shared" si="24"/>
        <v>1397</v>
      </c>
      <c r="BW38" s="651">
        <f t="shared" si="25"/>
        <v>1376</v>
      </c>
      <c r="BX38" s="651">
        <f t="shared" si="26"/>
        <v>1449</v>
      </c>
      <c r="BY38" s="651">
        <f t="shared" si="27"/>
        <v>1448</v>
      </c>
      <c r="BZ38" s="651">
        <f t="shared" si="28"/>
        <v>1661</v>
      </c>
      <c r="CA38" s="175">
        <f t="shared" si="36"/>
        <v>17487</v>
      </c>
      <c r="CB38" s="651">
        <f t="shared" si="29"/>
        <v>36</v>
      </c>
    </row>
    <row r="39" spans="1:80" ht="14.95" customHeight="1" x14ac:dyDescent="0.2">
      <c r="A39" s="642">
        <v>30</v>
      </c>
      <c r="B39" s="639" t="s">
        <v>319</v>
      </c>
      <c r="C39" s="45">
        <v>151</v>
      </c>
      <c r="D39" s="643">
        <v>1046</v>
      </c>
      <c r="E39" s="316" t="s">
        <v>389</v>
      </c>
      <c r="F39" s="53">
        <v>0</v>
      </c>
      <c r="G39" s="53">
        <v>0</v>
      </c>
      <c r="H39" s="53">
        <v>13</v>
      </c>
      <c r="I39" s="53">
        <v>40</v>
      </c>
      <c r="J39" s="53">
        <v>47</v>
      </c>
      <c r="K39" s="53">
        <v>43</v>
      </c>
      <c r="L39" s="53">
        <v>36</v>
      </c>
      <c r="M39" s="53">
        <v>35</v>
      </c>
      <c r="N39" s="53">
        <v>40</v>
      </c>
      <c r="O39" s="53">
        <v>34</v>
      </c>
      <c r="P39" s="53">
        <v>35</v>
      </c>
      <c r="Q39" s="53">
        <v>30</v>
      </c>
      <c r="R39" s="53">
        <v>0</v>
      </c>
      <c r="S39" s="53">
        <v>0</v>
      </c>
      <c r="T39" s="53">
        <v>0</v>
      </c>
      <c r="U39" s="53">
        <v>0</v>
      </c>
      <c r="W39" s="51">
        <f t="shared" si="0"/>
        <v>353</v>
      </c>
      <c r="X39" s="53">
        <f t="shared" si="1"/>
        <v>1</v>
      </c>
      <c r="Y39" s="51">
        <f t="shared" si="2"/>
        <v>0</v>
      </c>
      <c r="Z39" s="36" t="str">
        <f t="shared" si="3"/>
        <v/>
      </c>
      <c r="AA39" s="644">
        <f t="shared" si="4"/>
        <v>1046</v>
      </c>
      <c r="AB39" s="645" t="str">
        <f t="shared" si="5"/>
        <v xml:space="preserve"> École Sacré-Coeur</v>
      </c>
      <c r="AC39" s="644">
        <f t="shared" si="30"/>
        <v>0</v>
      </c>
      <c r="AD39" s="639" t="str">
        <f t="shared" si="31"/>
        <v/>
      </c>
      <c r="AE39" s="317" t="str">
        <f t="shared" si="6"/>
        <v/>
      </c>
      <c r="AF39" s="45">
        <v>151</v>
      </c>
      <c r="AG39" s="45">
        <v>1046</v>
      </c>
      <c r="AH39" s="49" t="s">
        <v>389</v>
      </c>
      <c r="AI39" s="45" t="s">
        <v>319</v>
      </c>
      <c r="AJ39" s="45"/>
      <c r="AK39" s="73">
        <f t="shared" si="7"/>
        <v>0</v>
      </c>
      <c r="AL39" s="73">
        <f t="shared" si="8"/>
        <v>0</v>
      </c>
      <c r="AM39" s="45"/>
      <c r="AN39" s="45">
        <v>114</v>
      </c>
      <c r="AO39" s="639" t="s">
        <v>174</v>
      </c>
      <c r="AP39" s="49" t="s">
        <v>335</v>
      </c>
      <c r="AQ39" s="302">
        <f t="shared" si="9"/>
        <v>0</v>
      </c>
      <c r="AR39" s="302">
        <f t="shared" si="10"/>
        <v>0</v>
      </c>
      <c r="AS39" s="45"/>
      <c r="AT39" s="282" t="str">
        <f t="shared" si="11"/>
        <v/>
      </c>
      <c r="AU39" s="45">
        <v>1046</v>
      </c>
      <c r="AV39" s="49" t="s">
        <v>389</v>
      </c>
      <c r="AW39" s="45"/>
      <c r="AX39" s="456">
        <v>114</v>
      </c>
      <c r="AY39" s="652" t="s">
        <v>174</v>
      </c>
      <c r="AZ39" s="262" t="s">
        <v>335</v>
      </c>
      <c r="BA39" s="212">
        <v>26</v>
      </c>
      <c r="BB39" s="212">
        <v>8501</v>
      </c>
      <c r="BC39" s="213">
        <f t="shared" si="12"/>
        <v>26</v>
      </c>
      <c r="BD39" s="214">
        <f t="shared" si="13"/>
        <v>8532</v>
      </c>
      <c r="BE39" s="653">
        <f t="shared" si="32"/>
        <v>31</v>
      </c>
      <c r="BF39" s="654">
        <f t="shared" si="33"/>
        <v>3.6466298082578519E-3</v>
      </c>
      <c r="BG39" s="655">
        <f t="shared" si="34"/>
        <v>1</v>
      </c>
      <c r="BH39" s="656">
        <f t="shared" si="35"/>
        <v>0</v>
      </c>
      <c r="BI39" s="53"/>
      <c r="BJ39" s="639">
        <v>189</v>
      </c>
      <c r="BK39" s="650" t="s">
        <v>390</v>
      </c>
      <c r="BL39" s="651">
        <f t="shared" si="14"/>
        <v>29</v>
      </c>
      <c r="BM39" s="651">
        <f t="shared" si="15"/>
        <v>0</v>
      </c>
      <c r="BN39" s="651">
        <f t="shared" si="16"/>
        <v>297</v>
      </c>
      <c r="BO39" s="651">
        <f t="shared" si="17"/>
        <v>354</v>
      </c>
      <c r="BP39" s="651">
        <f t="shared" si="18"/>
        <v>361</v>
      </c>
      <c r="BQ39" s="651">
        <f t="shared" si="19"/>
        <v>340</v>
      </c>
      <c r="BR39" s="651">
        <f t="shared" si="20"/>
        <v>391</v>
      </c>
      <c r="BS39" s="651">
        <f t="shared" si="21"/>
        <v>384</v>
      </c>
      <c r="BT39" s="651">
        <f t="shared" si="22"/>
        <v>429</v>
      </c>
      <c r="BU39" s="651">
        <f t="shared" si="23"/>
        <v>381</v>
      </c>
      <c r="BV39" s="651">
        <f t="shared" si="24"/>
        <v>402</v>
      </c>
      <c r="BW39" s="651">
        <f t="shared" si="25"/>
        <v>370</v>
      </c>
      <c r="BX39" s="651">
        <f t="shared" si="26"/>
        <v>390</v>
      </c>
      <c r="BY39" s="651">
        <f t="shared" si="27"/>
        <v>349</v>
      </c>
      <c r="BZ39" s="651">
        <f t="shared" si="28"/>
        <v>331</v>
      </c>
      <c r="CA39" s="175">
        <f t="shared" si="36"/>
        <v>4808</v>
      </c>
      <c r="CB39" s="651">
        <f t="shared" si="29"/>
        <v>19</v>
      </c>
    </row>
    <row r="40" spans="1:80" ht="14.95" customHeight="1" x14ac:dyDescent="0.2">
      <c r="A40" s="642">
        <v>31</v>
      </c>
      <c r="B40" s="639" t="s">
        <v>319</v>
      </c>
      <c r="C40" s="45">
        <v>118</v>
      </c>
      <c r="D40" s="643">
        <v>1050</v>
      </c>
      <c r="E40" s="316" t="s">
        <v>391</v>
      </c>
      <c r="F40" s="53">
        <v>0</v>
      </c>
      <c r="G40" s="53">
        <v>0</v>
      </c>
      <c r="H40" s="53">
        <v>0</v>
      </c>
      <c r="I40" s="53">
        <v>34</v>
      </c>
      <c r="J40" s="53">
        <v>19</v>
      </c>
      <c r="K40" s="53">
        <v>43</v>
      </c>
      <c r="L40" s="53">
        <v>24</v>
      </c>
      <c r="M40" s="53">
        <v>43</v>
      </c>
      <c r="N40" s="53">
        <v>37</v>
      </c>
      <c r="O40" s="53">
        <v>0</v>
      </c>
      <c r="P40" s="53">
        <v>0</v>
      </c>
      <c r="Q40" s="53">
        <v>0</v>
      </c>
      <c r="R40" s="53">
        <v>0</v>
      </c>
      <c r="S40" s="53">
        <v>0</v>
      </c>
      <c r="T40" s="53">
        <v>0</v>
      </c>
      <c r="U40" s="53">
        <v>0</v>
      </c>
      <c r="W40" s="51">
        <f t="shared" si="0"/>
        <v>200</v>
      </c>
      <c r="X40" s="53">
        <f t="shared" si="1"/>
        <v>1</v>
      </c>
      <c r="Y40" s="51">
        <f t="shared" si="2"/>
        <v>0</v>
      </c>
      <c r="Z40" s="36" t="str">
        <f t="shared" si="3"/>
        <v/>
      </c>
      <c r="AA40" s="644">
        <f t="shared" si="4"/>
        <v>1050</v>
      </c>
      <c r="AB40" s="645" t="str">
        <f t="shared" si="5"/>
        <v xml:space="preserve"> Forest Park School</v>
      </c>
      <c r="AC40" s="644">
        <f t="shared" si="30"/>
        <v>0</v>
      </c>
      <c r="AD40" s="639" t="str">
        <f t="shared" si="31"/>
        <v/>
      </c>
      <c r="AE40" s="317" t="str">
        <f t="shared" si="6"/>
        <v/>
      </c>
      <c r="AF40" s="45">
        <v>118</v>
      </c>
      <c r="AG40" s="45">
        <v>1050</v>
      </c>
      <c r="AH40" s="49" t="s">
        <v>391</v>
      </c>
      <c r="AI40" s="45" t="s">
        <v>319</v>
      </c>
      <c r="AJ40" s="45"/>
      <c r="AK40" s="73">
        <f t="shared" si="7"/>
        <v>0</v>
      </c>
      <c r="AL40" s="73">
        <f t="shared" si="8"/>
        <v>0</v>
      </c>
      <c r="AM40" s="45"/>
      <c r="AN40" s="45">
        <v>189</v>
      </c>
      <c r="AO40" s="639" t="s">
        <v>176</v>
      </c>
      <c r="AP40" s="49" t="s">
        <v>390</v>
      </c>
      <c r="AQ40" s="302">
        <f t="shared" si="9"/>
        <v>0</v>
      </c>
      <c r="AR40" s="302">
        <f t="shared" si="10"/>
        <v>0</v>
      </c>
      <c r="AS40" s="45"/>
      <c r="AT40" s="282" t="str">
        <f t="shared" si="11"/>
        <v/>
      </c>
      <c r="AU40" s="45">
        <v>1050</v>
      </c>
      <c r="AV40" s="49" t="s">
        <v>391</v>
      </c>
      <c r="AW40" s="45"/>
      <c r="AX40" s="456">
        <v>189</v>
      </c>
      <c r="AY40" s="652" t="s">
        <v>176</v>
      </c>
      <c r="AZ40" s="262" t="s">
        <v>390</v>
      </c>
      <c r="BA40" s="212">
        <v>19</v>
      </c>
      <c r="BB40" s="212">
        <v>4807</v>
      </c>
      <c r="BC40" s="213">
        <f t="shared" si="12"/>
        <v>19</v>
      </c>
      <c r="BD40" s="214">
        <f t="shared" si="13"/>
        <v>4808</v>
      </c>
      <c r="BE40" s="653">
        <f t="shared" si="32"/>
        <v>1</v>
      </c>
      <c r="BF40" s="654">
        <f t="shared" si="33"/>
        <v>2.0802995631370917E-4</v>
      </c>
      <c r="BG40" s="655">
        <f t="shared" si="34"/>
        <v>1</v>
      </c>
      <c r="BH40" s="656">
        <f t="shared" si="35"/>
        <v>0</v>
      </c>
      <c r="BI40" s="53"/>
      <c r="BJ40" s="639">
        <v>190</v>
      </c>
      <c r="BK40" s="650" t="s">
        <v>381</v>
      </c>
      <c r="BL40" s="651">
        <f t="shared" si="14"/>
        <v>0</v>
      </c>
      <c r="BM40" s="651">
        <f t="shared" si="15"/>
        <v>0</v>
      </c>
      <c r="BN40" s="651">
        <f t="shared" si="16"/>
        <v>166</v>
      </c>
      <c r="BO40" s="651">
        <f t="shared" si="17"/>
        <v>180</v>
      </c>
      <c r="BP40" s="651">
        <f t="shared" si="18"/>
        <v>168</v>
      </c>
      <c r="BQ40" s="651">
        <f t="shared" si="19"/>
        <v>181</v>
      </c>
      <c r="BR40" s="651">
        <f t="shared" si="20"/>
        <v>171</v>
      </c>
      <c r="BS40" s="651">
        <f t="shared" si="21"/>
        <v>194</v>
      </c>
      <c r="BT40" s="651">
        <f t="shared" si="22"/>
        <v>211</v>
      </c>
      <c r="BU40" s="651">
        <f t="shared" si="23"/>
        <v>181</v>
      </c>
      <c r="BV40" s="651">
        <f t="shared" si="24"/>
        <v>210</v>
      </c>
      <c r="BW40" s="651">
        <f t="shared" si="25"/>
        <v>191</v>
      </c>
      <c r="BX40" s="651">
        <f t="shared" si="26"/>
        <v>209</v>
      </c>
      <c r="BY40" s="651">
        <f t="shared" si="27"/>
        <v>187</v>
      </c>
      <c r="BZ40" s="651">
        <f t="shared" si="28"/>
        <v>207</v>
      </c>
      <c r="CA40" s="175">
        <f t="shared" si="36"/>
        <v>2456</v>
      </c>
      <c r="CB40" s="651">
        <f t="shared" si="29"/>
        <v>13</v>
      </c>
    </row>
    <row r="41" spans="1:80" ht="14.95" customHeight="1" x14ac:dyDescent="0.2">
      <c r="A41" s="642">
        <v>32</v>
      </c>
      <c r="B41" s="639" t="s">
        <v>323</v>
      </c>
      <c r="C41" s="45">
        <v>195</v>
      </c>
      <c r="D41" s="643">
        <v>1052</v>
      </c>
      <c r="E41" s="316" t="s">
        <v>392</v>
      </c>
      <c r="F41" s="53">
        <v>0</v>
      </c>
      <c r="G41" s="53">
        <v>0</v>
      </c>
      <c r="H41" s="53">
        <v>0</v>
      </c>
      <c r="I41" s="53">
        <v>3</v>
      </c>
      <c r="J41" s="53">
        <v>1</v>
      </c>
      <c r="K41" s="53">
        <v>6</v>
      </c>
      <c r="L41" s="53">
        <v>3</v>
      </c>
      <c r="M41" s="53">
        <v>4</v>
      </c>
      <c r="N41" s="53">
        <v>3</v>
      </c>
      <c r="O41" s="53">
        <v>0</v>
      </c>
      <c r="P41" s="53">
        <v>5</v>
      </c>
      <c r="Q41" s="53">
        <v>4</v>
      </c>
      <c r="R41" s="53">
        <v>4</v>
      </c>
      <c r="S41" s="53">
        <v>6</v>
      </c>
      <c r="T41" s="53">
        <v>0</v>
      </c>
      <c r="U41" s="53">
        <v>0</v>
      </c>
      <c r="W41" s="51">
        <f t="shared" si="0"/>
        <v>39</v>
      </c>
      <c r="X41" s="53">
        <f t="shared" si="1"/>
        <v>1</v>
      </c>
      <c r="Y41" s="51">
        <f t="shared" si="2"/>
        <v>0</v>
      </c>
      <c r="Z41" s="36" t="str">
        <f t="shared" si="3"/>
        <v/>
      </c>
      <c r="AA41" s="644">
        <f t="shared" si="4"/>
        <v>1052</v>
      </c>
      <c r="AB41" s="645" t="str">
        <f t="shared" si="5"/>
        <v xml:space="preserve"> James Valley Colony School</v>
      </c>
      <c r="AC41" s="644">
        <f t="shared" si="30"/>
        <v>5</v>
      </c>
      <c r="AD41" s="639" t="str">
        <f t="shared" si="31"/>
        <v>H</v>
      </c>
      <c r="AE41" s="317" t="str">
        <f t="shared" si="6"/>
        <v/>
      </c>
      <c r="AF41" s="45">
        <v>195</v>
      </c>
      <c r="AG41" s="45">
        <v>1052</v>
      </c>
      <c r="AH41" s="49" t="s">
        <v>392</v>
      </c>
      <c r="AI41" s="45" t="s">
        <v>323</v>
      </c>
      <c r="AJ41" s="45"/>
      <c r="AK41" s="73">
        <f t="shared" si="7"/>
        <v>0</v>
      </c>
      <c r="AL41" s="73">
        <f t="shared" si="8"/>
        <v>0</v>
      </c>
      <c r="AM41" s="45"/>
      <c r="AN41" s="45">
        <v>120</v>
      </c>
      <c r="AO41" s="639" t="s">
        <v>178</v>
      </c>
      <c r="AP41" s="49" t="s">
        <v>342</v>
      </c>
      <c r="AQ41" s="302">
        <f t="shared" si="9"/>
        <v>0</v>
      </c>
      <c r="AR41" s="302">
        <f t="shared" si="10"/>
        <v>0</v>
      </c>
      <c r="AS41" s="45"/>
      <c r="AT41" s="282" t="str">
        <f t="shared" si="11"/>
        <v/>
      </c>
      <c r="AU41" s="45">
        <v>1052</v>
      </c>
      <c r="AV41" s="49" t="s">
        <v>392</v>
      </c>
      <c r="AW41" s="45"/>
      <c r="AX41" s="456">
        <v>120</v>
      </c>
      <c r="AY41" s="652" t="s">
        <v>178</v>
      </c>
      <c r="AZ41" s="262" t="s">
        <v>342</v>
      </c>
      <c r="BA41" s="212">
        <v>7</v>
      </c>
      <c r="BB41" s="212">
        <v>1445</v>
      </c>
      <c r="BC41" s="213">
        <f t="shared" si="12"/>
        <v>7</v>
      </c>
      <c r="BD41" s="214">
        <f t="shared" si="13"/>
        <v>1444</v>
      </c>
      <c r="BE41" s="657">
        <f t="shared" si="32"/>
        <v>-1</v>
      </c>
      <c r="BF41" s="658">
        <f t="shared" si="33"/>
        <v>-6.9204152249134946E-4</v>
      </c>
      <c r="BG41" s="655">
        <f t="shared" si="34"/>
        <v>0</v>
      </c>
      <c r="BH41" s="656">
        <f t="shared" si="35"/>
        <v>1</v>
      </c>
      <c r="BI41" s="53"/>
      <c r="BJ41" s="639">
        <v>191</v>
      </c>
      <c r="BK41" s="650" t="s">
        <v>388</v>
      </c>
      <c r="BL41" s="651">
        <f t="shared" si="14"/>
        <v>0</v>
      </c>
      <c r="BM41" s="651">
        <f t="shared" si="15"/>
        <v>0</v>
      </c>
      <c r="BN41" s="651">
        <f t="shared" si="16"/>
        <v>119</v>
      </c>
      <c r="BO41" s="651">
        <f t="shared" si="17"/>
        <v>100</v>
      </c>
      <c r="BP41" s="651">
        <f t="shared" si="18"/>
        <v>118</v>
      </c>
      <c r="BQ41" s="651">
        <f t="shared" si="19"/>
        <v>98</v>
      </c>
      <c r="BR41" s="651">
        <f t="shared" si="20"/>
        <v>141</v>
      </c>
      <c r="BS41" s="651">
        <f t="shared" si="21"/>
        <v>109</v>
      </c>
      <c r="BT41" s="651">
        <f t="shared" si="22"/>
        <v>138</v>
      </c>
      <c r="BU41" s="651">
        <f t="shared" si="23"/>
        <v>102</v>
      </c>
      <c r="BV41" s="651">
        <f t="shared" si="24"/>
        <v>133</v>
      </c>
      <c r="BW41" s="651">
        <f t="shared" si="25"/>
        <v>106</v>
      </c>
      <c r="BX41" s="651">
        <f t="shared" si="26"/>
        <v>111</v>
      </c>
      <c r="BY41" s="651">
        <f t="shared" si="27"/>
        <v>112</v>
      </c>
      <c r="BZ41" s="651">
        <f t="shared" si="28"/>
        <v>93</v>
      </c>
      <c r="CA41" s="175">
        <f t="shared" si="36"/>
        <v>1480</v>
      </c>
      <c r="CB41" s="651">
        <f t="shared" si="29"/>
        <v>12</v>
      </c>
    </row>
    <row r="42" spans="1:80" ht="14.95" customHeight="1" x14ac:dyDescent="0.2">
      <c r="A42" s="642">
        <v>33</v>
      </c>
      <c r="B42" s="639" t="s">
        <v>323</v>
      </c>
      <c r="C42" s="45">
        <v>195</v>
      </c>
      <c r="D42" s="643">
        <v>1053</v>
      </c>
      <c r="E42" s="316" t="s">
        <v>393</v>
      </c>
      <c r="F42" s="53">
        <v>0</v>
      </c>
      <c r="G42" s="53">
        <v>0</v>
      </c>
      <c r="H42" s="53">
        <v>0</v>
      </c>
      <c r="I42" s="53">
        <v>8</v>
      </c>
      <c r="J42" s="53">
        <v>4</v>
      </c>
      <c r="K42" s="53">
        <v>5</v>
      </c>
      <c r="L42" s="53">
        <v>2</v>
      </c>
      <c r="M42" s="53">
        <v>3</v>
      </c>
      <c r="N42" s="53">
        <v>2</v>
      </c>
      <c r="O42" s="53">
        <v>2</v>
      </c>
      <c r="P42" s="53">
        <v>3</v>
      </c>
      <c r="Q42" s="53">
        <v>2</v>
      </c>
      <c r="R42" s="53">
        <v>1</v>
      </c>
      <c r="S42" s="53">
        <v>4</v>
      </c>
      <c r="T42" s="53">
        <v>1</v>
      </c>
      <c r="U42" s="53">
        <v>1</v>
      </c>
      <c r="W42" s="51">
        <f t="shared" si="0"/>
        <v>38</v>
      </c>
      <c r="X42" s="53">
        <f t="shared" si="1"/>
        <v>1</v>
      </c>
      <c r="Y42" s="51">
        <f t="shared" si="2"/>
        <v>0</v>
      </c>
      <c r="Z42" s="36" t="str">
        <f t="shared" si="3"/>
        <v/>
      </c>
      <c r="AA42" s="644">
        <f t="shared" si="4"/>
        <v>1053</v>
      </c>
      <c r="AB42" s="645" t="str">
        <f t="shared" si="5"/>
        <v xml:space="preserve"> Lakeside Colony School</v>
      </c>
      <c r="AC42" s="644">
        <f t="shared" si="30"/>
        <v>5</v>
      </c>
      <c r="AD42" s="639" t="str">
        <f t="shared" si="31"/>
        <v>H</v>
      </c>
      <c r="AE42" s="317" t="str">
        <f t="shared" si="6"/>
        <v/>
      </c>
      <c r="AF42" s="45">
        <v>195</v>
      </c>
      <c r="AG42" s="45">
        <v>1053</v>
      </c>
      <c r="AH42" s="49" t="s">
        <v>393</v>
      </c>
      <c r="AI42" s="45" t="s">
        <v>323</v>
      </c>
      <c r="AJ42" s="45"/>
      <c r="AK42" s="73">
        <f t="shared" si="7"/>
        <v>0</v>
      </c>
      <c r="AL42" s="73">
        <f t="shared" si="8"/>
        <v>0</v>
      </c>
      <c r="AM42" s="45"/>
      <c r="AN42" s="45">
        <v>141</v>
      </c>
      <c r="AO42" s="639" t="s">
        <v>180</v>
      </c>
      <c r="AP42" s="49" t="s">
        <v>362</v>
      </c>
      <c r="AQ42" s="302">
        <f t="shared" si="9"/>
        <v>0</v>
      </c>
      <c r="AR42" s="302">
        <f t="shared" si="10"/>
        <v>0</v>
      </c>
      <c r="AS42" s="45"/>
      <c r="AT42" s="282" t="str">
        <f t="shared" si="11"/>
        <v/>
      </c>
      <c r="AU42" s="45">
        <v>1053</v>
      </c>
      <c r="AV42" s="49" t="s">
        <v>393</v>
      </c>
      <c r="AW42" s="45"/>
      <c r="AX42" s="456">
        <v>141</v>
      </c>
      <c r="AY42" s="652" t="s">
        <v>180</v>
      </c>
      <c r="AZ42" s="262" t="s">
        <v>362</v>
      </c>
      <c r="BA42" s="212">
        <v>7</v>
      </c>
      <c r="BB42" s="212">
        <v>1148</v>
      </c>
      <c r="BC42" s="213">
        <f t="shared" si="12"/>
        <v>7</v>
      </c>
      <c r="BD42" s="214">
        <f t="shared" si="13"/>
        <v>1144</v>
      </c>
      <c r="BE42" s="653">
        <f t="shared" si="32"/>
        <v>-4</v>
      </c>
      <c r="BF42" s="654">
        <f t="shared" si="33"/>
        <v>-3.4843205574912892E-3</v>
      </c>
      <c r="BG42" s="655">
        <f t="shared" si="34"/>
        <v>0</v>
      </c>
      <c r="BH42" s="656">
        <f t="shared" si="35"/>
        <v>1</v>
      </c>
      <c r="BI42" s="53"/>
      <c r="BJ42" s="639">
        <v>192</v>
      </c>
      <c r="BK42" s="650" t="s">
        <v>341</v>
      </c>
      <c r="BL42" s="651">
        <f t="shared" si="14"/>
        <v>0</v>
      </c>
      <c r="BM42" s="651">
        <f t="shared" si="15"/>
        <v>261</v>
      </c>
      <c r="BN42" s="651">
        <f t="shared" si="16"/>
        <v>421</v>
      </c>
      <c r="BO42" s="651">
        <f t="shared" si="17"/>
        <v>474</v>
      </c>
      <c r="BP42" s="651">
        <f t="shared" si="18"/>
        <v>487</v>
      </c>
      <c r="BQ42" s="651">
        <f t="shared" si="19"/>
        <v>494</v>
      </c>
      <c r="BR42" s="651">
        <f t="shared" si="20"/>
        <v>490</v>
      </c>
      <c r="BS42" s="651">
        <f t="shared" si="21"/>
        <v>488</v>
      </c>
      <c r="BT42" s="651">
        <f t="shared" si="22"/>
        <v>449</v>
      </c>
      <c r="BU42" s="651">
        <f t="shared" si="23"/>
        <v>484</v>
      </c>
      <c r="BV42" s="651">
        <f t="shared" si="24"/>
        <v>418</v>
      </c>
      <c r="BW42" s="651">
        <f t="shared" si="25"/>
        <v>535</v>
      </c>
      <c r="BX42" s="651">
        <f t="shared" si="26"/>
        <v>446</v>
      </c>
      <c r="BY42" s="651">
        <f t="shared" si="27"/>
        <v>370</v>
      </c>
      <c r="BZ42" s="651">
        <f t="shared" si="28"/>
        <v>413</v>
      </c>
      <c r="CA42" s="175">
        <f t="shared" si="36"/>
        <v>6230</v>
      </c>
      <c r="CB42" s="651">
        <f t="shared" si="29"/>
        <v>36</v>
      </c>
    </row>
    <row r="43" spans="1:80" ht="14.95" customHeight="1" x14ac:dyDescent="0.2">
      <c r="A43" s="642">
        <v>34</v>
      </c>
      <c r="B43" s="639" t="s">
        <v>319</v>
      </c>
      <c r="C43" s="45">
        <v>195</v>
      </c>
      <c r="D43" s="643">
        <v>1054</v>
      </c>
      <c r="E43" s="316" t="s">
        <v>394</v>
      </c>
      <c r="F43" s="53">
        <v>0</v>
      </c>
      <c r="G43" s="53">
        <v>0</v>
      </c>
      <c r="H43" s="53">
        <v>0</v>
      </c>
      <c r="I43" s="53">
        <v>16</v>
      </c>
      <c r="J43" s="53">
        <v>18</v>
      </c>
      <c r="K43" s="53">
        <v>24</v>
      </c>
      <c r="L43" s="53">
        <v>22</v>
      </c>
      <c r="M43" s="53">
        <v>27</v>
      </c>
      <c r="N43" s="53">
        <v>23</v>
      </c>
      <c r="O43" s="53">
        <v>31</v>
      </c>
      <c r="P43" s="53">
        <v>0</v>
      </c>
      <c r="Q43" s="53">
        <v>0</v>
      </c>
      <c r="R43" s="53">
        <v>0</v>
      </c>
      <c r="S43" s="53">
        <v>0</v>
      </c>
      <c r="T43" s="53">
        <v>0</v>
      </c>
      <c r="U43" s="53">
        <v>0</v>
      </c>
      <c r="W43" s="51">
        <f t="shared" si="0"/>
        <v>161</v>
      </c>
      <c r="X43" s="53">
        <f t="shared" si="1"/>
        <v>1</v>
      </c>
      <c r="Y43" s="51">
        <f t="shared" si="2"/>
        <v>0</v>
      </c>
      <c r="Z43" s="36" t="str">
        <f t="shared" si="3"/>
        <v/>
      </c>
      <c r="AA43" s="644">
        <f t="shared" si="4"/>
        <v>1054</v>
      </c>
      <c r="AB43" s="645" t="str">
        <f t="shared" si="5"/>
        <v xml:space="preserve"> St. Francois Xavier Community School</v>
      </c>
      <c r="AC43" s="644">
        <f t="shared" si="30"/>
        <v>0</v>
      </c>
      <c r="AD43" s="639" t="str">
        <f t="shared" si="31"/>
        <v/>
      </c>
      <c r="AE43" s="317" t="str">
        <f t="shared" si="6"/>
        <v/>
      </c>
      <c r="AF43" s="45">
        <v>195</v>
      </c>
      <c r="AG43" s="45">
        <v>1054</v>
      </c>
      <c r="AH43" s="49" t="s">
        <v>394</v>
      </c>
      <c r="AI43" s="45" t="s">
        <v>319</v>
      </c>
      <c r="AJ43" s="45"/>
      <c r="AK43" s="73">
        <f t="shared" si="7"/>
        <v>0</v>
      </c>
      <c r="AL43" s="73">
        <f t="shared" si="8"/>
        <v>0</v>
      </c>
      <c r="AM43" s="45"/>
      <c r="AN43" s="45">
        <v>128</v>
      </c>
      <c r="AO43" s="639" t="s">
        <v>182</v>
      </c>
      <c r="AP43" s="49" t="s">
        <v>353</v>
      </c>
      <c r="AQ43" s="302">
        <f t="shared" si="9"/>
        <v>0</v>
      </c>
      <c r="AR43" s="302">
        <f t="shared" si="10"/>
        <v>0</v>
      </c>
      <c r="AS43" s="45"/>
      <c r="AT43" s="282" t="str">
        <f t="shared" si="11"/>
        <v/>
      </c>
      <c r="AU43" s="45">
        <v>1054</v>
      </c>
      <c r="AV43" s="49" t="s">
        <v>394</v>
      </c>
      <c r="AW43" s="45"/>
      <c r="AX43" s="456">
        <v>128</v>
      </c>
      <c r="AY43" s="652" t="s">
        <v>182</v>
      </c>
      <c r="AZ43" s="262" t="s">
        <v>353</v>
      </c>
      <c r="BA43" s="212">
        <v>7</v>
      </c>
      <c r="BB43" s="212">
        <v>615</v>
      </c>
      <c r="BC43" s="213">
        <f t="shared" si="12"/>
        <v>7</v>
      </c>
      <c r="BD43" s="214">
        <f t="shared" si="13"/>
        <v>612</v>
      </c>
      <c r="BE43" s="653">
        <f t="shared" si="32"/>
        <v>-3</v>
      </c>
      <c r="BF43" s="654">
        <f t="shared" si="33"/>
        <v>-4.8780487804878049E-3</v>
      </c>
      <c r="BG43" s="655">
        <f t="shared" si="34"/>
        <v>0</v>
      </c>
      <c r="BH43" s="656">
        <f t="shared" si="35"/>
        <v>1</v>
      </c>
      <c r="BI43" s="53"/>
      <c r="BJ43" s="639">
        <v>193</v>
      </c>
      <c r="BK43" s="650" t="s">
        <v>378</v>
      </c>
      <c r="BL43" s="651">
        <f t="shared" si="14"/>
        <v>0</v>
      </c>
      <c r="BM43" s="651">
        <f t="shared" si="15"/>
        <v>0</v>
      </c>
      <c r="BN43" s="651">
        <f t="shared" si="16"/>
        <v>153</v>
      </c>
      <c r="BO43" s="651">
        <f t="shared" si="17"/>
        <v>165</v>
      </c>
      <c r="BP43" s="651">
        <f t="shared" si="18"/>
        <v>154</v>
      </c>
      <c r="BQ43" s="651">
        <f t="shared" si="19"/>
        <v>178</v>
      </c>
      <c r="BR43" s="651">
        <f t="shared" si="20"/>
        <v>191</v>
      </c>
      <c r="BS43" s="651">
        <f t="shared" si="21"/>
        <v>160</v>
      </c>
      <c r="BT43" s="651">
        <f t="shared" si="22"/>
        <v>172</v>
      </c>
      <c r="BU43" s="651">
        <f t="shared" si="23"/>
        <v>179</v>
      </c>
      <c r="BV43" s="651">
        <f t="shared" si="24"/>
        <v>157</v>
      </c>
      <c r="BW43" s="651">
        <f t="shared" si="25"/>
        <v>195</v>
      </c>
      <c r="BX43" s="651">
        <f t="shared" si="26"/>
        <v>193</v>
      </c>
      <c r="BY43" s="651">
        <f t="shared" si="27"/>
        <v>184</v>
      </c>
      <c r="BZ43" s="651">
        <f t="shared" si="28"/>
        <v>194</v>
      </c>
      <c r="CA43" s="175">
        <f t="shared" si="36"/>
        <v>2275</v>
      </c>
      <c r="CB43" s="651">
        <f t="shared" si="29"/>
        <v>29</v>
      </c>
    </row>
    <row r="44" spans="1:80" ht="14.95" customHeight="1" x14ac:dyDescent="0.2">
      <c r="A44" s="642">
        <v>35</v>
      </c>
      <c r="B44" s="639" t="s">
        <v>323</v>
      </c>
      <c r="C44" s="45">
        <v>121</v>
      </c>
      <c r="D44" s="643">
        <v>1055</v>
      </c>
      <c r="E44" s="316" t="s">
        <v>395</v>
      </c>
      <c r="F44" s="53">
        <v>0</v>
      </c>
      <c r="G44" s="53">
        <v>0</v>
      </c>
      <c r="H44" s="53">
        <v>0</v>
      </c>
      <c r="I44" s="53">
        <v>4</v>
      </c>
      <c r="J44" s="53">
        <v>2</v>
      </c>
      <c r="K44" s="53">
        <v>2</v>
      </c>
      <c r="L44" s="53">
        <v>4</v>
      </c>
      <c r="M44" s="53">
        <v>4</v>
      </c>
      <c r="N44" s="53">
        <v>2</v>
      </c>
      <c r="O44" s="53">
        <v>4</v>
      </c>
      <c r="P44" s="53">
        <v>2</v>
      </c>
      <c r="Q44" s="53">
        <v>4</v>
      </c>
      <c r="R44" s="53">
        <v>1</v>
      </c>
      <c r="S44" s="53">
        <v>3</v>
      </c>
      <c r="T44" s="53">
        <v>4</v>
      </c>
      <c r="U44" s="53">
        <v>1</v>
      </c>
      <c r="W44" s="51">
        <f t="shared" si="0"/>
        <v>37</v>
      </c>
      <c r="X44" s="53">
        <f t="shared" si="1"/>
        <v>1</v>
      </c>
      <c r="Y44" s="51">
        <f t="shared" si="2"/>
        <v>0</v>
      </c>
      <c r="Z44" s="36" t="str">
        <f t="shared" si="3"/>
        <v/>
      </c>
      <c r="AA44" s="644">
        <f t="shared" si="4"/>
        <v>1055</v>
      </c>
      <c r="AB44" s="645" t="str">
        <f t="shared" si="5"/>
        <v xml:space="preserve"> Sunnyside School</v>
      </c>
      <c r="AC44" s="644">
        <f t="shared" si="30"/>
        <v>5</v>
      </c>
      <c r="AD44" s="639" t="str">
        <f t="shared" si="31"/>
        <v>H</v>
      </c>
      <c r="AE44" s="317" t="str">
        <f t="shared" si="6"/>
        <v/>
      </c>
      <c r="AF44" s="45">
        <v>121</v>
      </c>
      <c r="AG44" s="45">
        <v>1055</v>
      </c>
      <c r="AH44" s="49" t="s">
        <v>395</v>
      </c>
      <c r="AI44" s="45" t="s">
        <v>323</v>
      </c>
      <c r="AJ44" s="45"/>
      <c r="AK44" s="73">
        <f t="shared" si="7"/>
        <v>0</v>
      </c>
      <c r="AL44" s="73">
        <f t="shared" si="8"/>
        <v>0</v>
      </c>
      <c r="AM44" s="45"/>
      <c r="AN44" s="45">
        <v>123</v>
      </c>
      <c r="AO44" s="639" t="s">
        <v>184</v>
      </c>
      <c r="AP44" s="49" t="s">
        <v>347</v>
      </c>
      <c r="AQ44" s="302">
        <f t="shared" si="9"/>
        <v>0</v>
      </c>
      <c r="AR44" s="302">
        <f t="shared" si="10"/>
        <v>0</v>
      </c>
      <c r="AS44" s="45"/>
      <c r="AT44" s="282" t="str">
        <f t="shared" si="11"/>
        <v/>
      </c>
      <c r="AU44" s="45">
        <v>1055</v>
      </c>
      <c r="AV44" s="49" t="s">
        <v>395</v>
      </c>
      <c r="AW44" s="45"/>
      <c r="AX44" s="456">
        <v>123</v>
      </c>
      <c r="AY44" s="652" t="s">
        <v>184</v>
      </c>
      <c r="AZ44" s="262" t="s">
        <v>347</v>
      </c>
      <c r="BA44" s="212">
        <v>5</v>
      </c>
      <c r="BB44" s="212">
        <v>2332</v>
      </c>
      <c r="BC44" s="213">
        <f t="shared" si="12"/>
        <v>5</v>
      </c>
      <c r="BD44" s="214">
        <f t="shared" si="13"/>
        <v>2353</v>
      </c>
      <c r="BE44" s="657">
        <f t="shared" si="32"/>
        <v>21</v>
      </c>
      <c r="BF44" s="658">
        <f t="shared" si="33"/>
        <v>9.0051457975986286E-3</v>
      </c>
      <c r="BG44" s="655">
        <f t="shared" si="34"/>
        <v>1</v>
      </c>
      <c r="BH44" s="656">
        <f t="shared" si="35"/>
        <v>0</v>
      </c>
      <c r="BI44" s="53"/>
      <c r="BJ44" s="639">
        <v>194</v>
      </c>
      <c r="BK44" s="650" t="s">
        <v>367</v>
      </c>
      <c r="BL44" s="651">
        <f t="shared" si="14"/>
        <v>0</v>
      </c>
      <c r="BM44" s="651">
        <f t="shared" si="15"/>
        <v>33</v>
      </c>
      <c r="BN44" s="651">
        <f t="shared" si="16"/>
        <v>154</v>
      </c>
      <c r="BO44" s="651">
        <f t="shared" si="17"/>
        <v>164</v>
      </c>
      <c r="BP44" s="651">
        <f t="shared" si="18"/>
        <v>178</v>
      </c>
      <c r="BQ44" s="651">
        <f t="shared" si="19"/>
        <v>169</v>
      </c>
      <c r="BR44" s="651">
        <f t="shared" si="20"/>
        <v>167</v>
      </c>
      <c r="BS44" s="651">
        <f t="shared" si="21"/>
        <v>177</v>
      </c>
      <c r="BT44" s="651">
        <f t="shared" si="22"/>
        <v>162</v>
      </c>
      <c r="BU44" s="651">
        <f t="shared" si="23"/>
        <v>179</v>
      </c>
      <c r="BV44" s="651">
        <f t="shared" si="24"/>
        <v>178</v>
      </c>
      <c r="BW44" s="651">
        <f t="shared" si="25"/>
        <v>187</v>
      </c>
      <c r="BX44" s="651">
        <f t="shared" si="26"/>
        <v>188</v>
      </c>
      <c r="BY44" s="651">
        <f t="shared" si="27"/>
        <v>159</v>
      </c>
      <c r="BZ44" s="651">
        <f t="shared" si="28"/>
        <v>179</v>
      </c>
      <c r="CA44" s="175">
        <f t="shared" si="36"/>
        <v>2274</v>
      </c>
      <c r="CB44" s="651">
        <f t="shared" si="29"/>
        <v>15</v>
      </c>
    </row>
    <row r="45" spans="1:80" ht="14.95" customHeight="1" x14ac:dyDescent="0.2">
      <c r="A45" s="642">
        <v>36</v>
      </c>
      <c r="B45" s="639" t="s">
        <v>319</v>
      </c>
      <c r="C45" s="45">
        <v>194</v>
      </c>
      <c r="D45" s="643">
        <v>1057</v>
      </c>
      <c r="E45" s="316" t="s">
        <v>396</v>
      </c>
      <c r="F45" s="53">
        <v>0</v>
      </c>
      <c r="G45" s="53">
        <v>0</v>
      </c>
      <c r="H45" s="53">
        <v>0</v>
      </c>
      <c r="I45" s="53">
        <v>7</v>
      </c>
      <c r="J45" s="53">
        <v>5</v>
      </c>
      <c r="K45" s="53">
        <v>5</v>
      </c>
      <c r="L45" s="53">
        <v>11</v>
      </c>
      <c r="M45" s="53">
        <v>8</v>
      </c>
      <c r="N45" s="53">
        <v>3</v>
      </c>
      <c r="O45" s="53">
        <v>5</v>
      </c>
      <c r="P45" s="53">
        <v>9</v>
      </c>
      <c r="Q45" s="53">
        <v>1</v>
      </c>
      <c r="R45" s="53">
        <v>0</v>
      </c>
      <c r="S45" s="53">
        <v>0</v>
      </c>
      <c r="T45" s="53">
        <v>0</v>
      </c>
      <c r="U45" s="53">
        <v>0</v>
      </c>
      <c r="W45" s="51">
        <f t="shared" si="0"/>
        <v>54</v>
      </c>
      <c r="X45" s="53">
        <f t="shared" si="1"/>
        <v>1</v>
      </c>
      <c r="Y45" s="51">
        <f t="shared" si="2"/>
        <v>0</v>
      </c>
      <c r="Z45" s="36" t="str">
        <f t="shared" si="3"/>
        <v/>
      </c>
      <c r="AA45" s="644">
        <f t="shared" si="4"/>
        <v>1057</v>
      </c>
      <c r="AB45" s="645" t="str">
        <f t="shared" si="5"/>
        <v xml:space="preserve"> Inglis Elementary</v>
      </c>
      <c r="AC45" s="644">
        <f t="shared" si="30"/>
        <v>0</v>
      </c>
      <c r="AD45" s="639" t="str">
        <f t="shared" si="31"/>
        <v/>
      </c>
      <c r="AE45" s="317" t="str">
        <f t="shared" si="6"/>
        <v/>
      </c>
      <c r="AF45" s="45">
        <v>194</v>
      </c>
      <c r="AG45" s="45">
        <v>1057</v>
      </c>
      <c r="AH45" s="49" t="s">
        <v>396</v>
      </c>
      <c r="AI45" s="45" t="s">
        <v>319</v>
      </c>
      <c r="AJ45" s="45"/>
      <c r="AK45" s="73">
        <f t="shared" si="7"/>
        <v>0</v>
      </c>
      <c r="AL45" s="73">
        <f t="shared" si="8"/>
        <v>0</v>
      </c>
      <c r="AM45" s="45"/>
      <c r="AN45" s="45">
        <v>151</v>
      </c>
      <c r="AO45" s="639" t="s">
        <v>186</v>
      </c>
      <c r="AP45" s="49" t="s">
        <v>370</v>
      </c>
      <c r="AQ45" s="302">
        <f t="shared" si="9"/>
        <v>0</v>
      </c>
      <c r="AR45" s="302">
        <f t="shared" si="10"/>
        <v>0</v>
      </c>
      <c r="AS45" s="45"/>
      <c r="AT45" s="282" t="str">
        <f t="shared" si="11"/>
        <v/>
      </c>
      <c r="AU45" s="45">
        <v>1057</v>
      </c>
      <c r="AV45" s="49" t="s">
        <v>396</v>
      </c>
      <c r="AW45" s="45"/>
      <c r="AX45" s="456">
        <v>151</v>
      </c>
      <c r="AY45" s="652" t="s">
        <v>186</v>
      </c>
      <c r="AZ45" s="262" t="s">
        <v>370</v>
      </c>
      <c r="BA45" s="212">
        <v>80</v>
      </c>
      <c r="BB45" s="212">
        <v>31604</v>
      </c>
      <c r="BC45" s="213">
        <f t="shared" si="12"/>
        <v>80</v>
      </c>
      <c r="BD45" s="214">
        <f t="shared" si="13"/>
        <v>30837</v>
      </c>
      <c r="BE45" s="657">
        <f t="shared" si="32"/>
        <v>-767</v>
      </c>
      <c r="BF45" s="658">
        <f t="shared" si="33"/>
        <v>-2.4269079863308441E-2</v>
      </c>
      <c r="BG45" s="655">
        <f t="shared" si="34"/>
        <v>0</v>
      </c>
      <c r="BH45" s="656">
        <f t="shared" si="35"/>
        <v>1</v>
      </c>
      <c r="BI45" s="53"/>
      <c r="BJ45" s="639">
        <v>195</v>
      </c>
      <c r="BK45" s="650" t="s">
        <v>375</v>
      </c>
      <c r="BL45" s="651">
        <f t="shared" si="14"/>
        <v>0</v>
      </c>
      <c r="BM45" s="651">
        <f t="shared" si="15"/>
        <v>0</v>
      </c>
      <c r="BN45" s="651">
        <f t="shared" si="16"/>
        <v>166</v>
      </c>
      <c r="BO45" s="651">
        <f t="shared" si="17"/>
        <v>157</v>
      </c>
      <c r="BP45" s="651">
        <f t="shared" si="18"/>
        <v>173</v>
      </c>
      <c r="BQ45" s="651">
        <f t="shared" si="19"/>
        <v>174</v>
      </c>
      <c r="BR45" s="651">
        <f t="shared" si="20"/>
        <v>197</v>
      </c>
      <c r="BS45" s="651">
        <f t="shared" si="21"/>
        <v>172</v>
      </c>
      <c r="BT45" s="651">
        <f t="shared" si="22"/>
        <v>204</v>
      </c>
      <c r="BU45" s="651">
        <f t="shared" si="23"/>
        <v>210</v>
      </c>
      <c r="BV45" s="651">
        <f t="shared" si="24"/>
        <v>197</v>
      </c>
      <c r="BW45" s="651">
        <f t="shared" si="25"/>
        <v>193</v>
      </c>
      <c r="BX45" s="651">
        <f t="shared" si="26"/>
        <v>174</v>
      </c>
      <c r="BY45" s="651">
        <f t="shared" si="27"/>
        <v>139</v>
      </c>
      <c r="BZ45" s="651">
        <f t="shared" si="28"/>
        <v>146</v>
      </c>
      <c r="CA45" s="175">
        <f t="shared" si="36"/>
        <v>2302</v>
      </c>
      <c r="CB45" s="651">
        <f t="shared" si="29"/>
        <v>22</v>
      </c>
    </row>
    <row r="46" spans="1:80" ht="14.95" customHeight="1" x14ac:dyDescent="0.2">
      <c r="A46" s="642">
        <v>37</v>
      </c>
      <c r="B46" s="639" t="s">
        <v>319</v>
      </c>
      <c r="C46" s="45">
        <v>185</v>
      </c>
      <c r="D46" s="643">
        <v>1059</v>
      </c>
      <c r="E46" s="316" t="s">
        <v>397</v>
      </c>
      <c r="F46" s="53">
        <v>0</v>
      </c>
      <c r="G46" s="53">
        <v>0</v>
      </c>
      <c r="H46" s="53">
        <v>0</v>
      </c>
      <c r="I46" s="53">
        <v>10</v>
      </c>
      <c r="J46" s="53">
        <v>7</v>
      </c>
      <c r="K46" s="53">
        <v>8</v>
      </c>
      <c r="L46" s="53">
        <v>12</v>
      </c>
      <c r="M46" s="53">
        <v>8</v>
      </c>
      <c r="N46" s="53">
        <v>9</v>
      </c>
      <c r="O46" s="53">
        <v>9</v>
      </c>
      <c r="P46" s="53">
        <v>12</v>
      </c>
      <c r="Q46" s="53">
        <v>9</v>
      </c>
      <c r="R46" s="53">
        <v>7</v>
      </c>
      <c r="S46" s="53">
        <v>12</v>
      </c>
      <c r="T46" s="53">
        <v>9</v>
      </c>
      <c r="U46" s="53">
        <v>11</v>
      </c>
      <c r="W46" s="51">
        <f t="shared" si="0"/>
        <v>123</v>
      </c>
      <c r="X46" s="53">
        <f t="shared" si="1"/>
        <v>1</v>
      </c>
      <c r="Y46" s="51">
        <f t="shared" si="2"/>
        <v>0</v>
      </c>
      <c r="Z46" s="36" t="str">
        <f t="shared" si="3"/>
        <v/>
      </c>
      <c r="AA46" s="644">
        <f t="shared" si="4"/>
        <v>1059</v>
      </c>
      <c r="AB46" s="645" t="str">
        <f t="shared" si="5"/>
        <v xml:space="preserve"> Ross L. Gray School</v>
      </c>
      <c r="AC46" s="644">
        <f t="shared" si="30"/>
        <v>0</v>
      </c>
      <c r="AD46" s="639" t="str">
        <f t="shared" si="31"/>
        <v/>
      </c>
      <c r="AE46" s="317" t="str">
        <f t="shared" si="6"/>
        <v/>
      </c>
      <c r="AF46" s="45">
        <v>185</v>
      </c>
      <c r="AG46" s="45">
        <v>1059</v>
      </c>
      <c r="AH46" s="49" t="s">
        <v>397</v>
      </c>
      <c r="AI46" s="45" t="s">
        <v>319</v>
      </c>
      <c r="AJ46" s="45"/>
      <c r="AK46" s="73">
        <f t="shared" si="7"/>
        <v>0</v>
      </c>
      <c r="AL46" s="73">
        <f t="shared" si="8"/>
        <v>0</v>
      </c>
      <c r="AM46" s="45"/>
      <c r="AN46" s="45">
        <v>113</v>
      </c>
      <c r="AO46" s="662" t="s">
        <v>188</v>
      </c>
      <c r="AP46" s="49" t="s">
        <v>332</v>
      </c>
      <c r="AQ46" s="302">
        <f t="shared" si="9"/>
        <v>0</v>
      </c>
      <c r="AR46" s="302">
        <f t="shared" si="10"/>
        <v>0</v>
      </c>
      <c r="AS46" s="45"/>
      <c r="AT46" s="282" t="str">
        <f t="shared" si="11"/>
        <v/>
      </c>
      <c r="AU46" s="45">
        <v>1059</v>
      </c>
      <c r="AV46" s="49" t="s">
        <v>397</v>
      </c>
      <c r="AW46" s="45"/>
      <c r="AX46" s="457">
        <v>113</v>
      </c>
      <c r="AY46" s="664" t="s">
        <v>188</v>
      </c>
      <c r="AZ46" s="263" t="s">
        <v>332</v>
      </c>
      <c r="BA46" s="215">
        <v>2</v>
      </c>
      <c r="BB46" s="215">
        <v>222</v>
      </c>
      <c r="BC46" s="216">
        <f t="shared" si="12"/>
        <v>2</v>
      </c>
      <c r="BD46" s="217">
        <f t="shared" si="13"/>
        <v>212</v>
      </c>
      <c r="BE46" s="665">
        <f t="shared" si="32"/>
        <v>-10</v>
      </c>
      <c r="BF46" s="666">
        <f t="shared" si="33"/>
        <v>-4.5045045045045043E-2</v>
      </c>
      <c r="BG46" s="667">
        <f t="shared" si="34"/>
        <v>0</v>
      </c>
      <c r="BH46" s="668">
        <f t="shared" si="35"/>
        <v>1</v>
      </c>
      <c r="BI46" s="53"/>
      <c r="BJ46" s="639">
        <v>196</v>
      </c>
      <c r="BK46" s="650" t="s">
        <v>383</v>
      </c>
      <c r="BL46" s="651">
        <f t="shared" si="14"/>
        <v>77</v>
      </c>
      <c r="BM46" s="651">
        <f t="shared" si="15"/>
        <v>0</v>
      </c>
      <c r="BN46" s="651">
        <f t="shared" si="16"/>
        <v>1185</v>
      </c>
      <c r="BO46" s="651">
        <f t="shared" si="17"/>
        <v>1263</v>
      </c>
      <c r="BP46" s="651">
        <f t="shared" si="18"/>
        <v>1376</v>
      </c>
      <c r="BQ46" s="651">
        <f t="shared" si="19"/>
        <v>1423</v>
      </c>
      <c r="BR46" s="651">
        <f t="shared" si="20"/>
        <v>1408</v>
      </c>
      <c r="BS46" s="651">
        <f t="shared" si="21"/>
        <v>1424</v>
      </c>
      <c r="BT46" s="651">
        <f t="shared" si="22"/>
        <v>1395</v>
      </c>
      <c r="BU46" s="651">
        <f t="shared" si="23"/>
        <v>1490</v>
      </c>
      <c r="BV46" s="651">
        <f t="shared" si="24"/>
        <v>1493</v>
      </c>
      <c r="BW46" s="651">
        <f t="shared" si="25"/>
        <v>1480</v>
      </c>
      <c r="BX46" s="651">
        <f t="shared" si="26"/>
        <v>1461</v>
      </c>
      <c r="BY46" s="651">
        <f t="shared" si="27"/>
        <v>1563</v>
      </c>
      <c r="BZ46" s="651">
        <f t="shared" si="28"/>
        <v>1659</v>
      </c>
      <c r="CA46" s="175">
        <f t="shared" si="36"/>
        <v>18697</v>
      </c>
      <c r="CB46" s="651">
        <f t="shared" si="29"/>
        <v>42</v>
      </c>
    </row>
    <row r="47" spans="1:80" ht="14.95" customHeight="1" x14ac:dyDescent="0.2">
      <c r="A47" s="642">
        <v>38</v>
      </c>
      <c r="B47" s="639" t="s">
        <v>319</v>
      </c>
      <c r="C47" s="45">
        <v>151</v>
      </c>
      <c r="D47" s="643">
        <v>1060</v>
      </c>
      <c r="E47" s="316" t="s">
        <v>398</v>
      </c>
      <c r="F47" s="53">
        <v>0</v>
      </c>
      <c r="G47" s="53">
        <v>0</v>
      </c>
      <c r="H47" s="53">
        <v>0</v>
      </c>
      <c r="I47" s="53">
        <v>0</v>
      </c>
      <c r="J47" s="53">
        <v>0</v>
      </c>
      <c r="K47" s="53">
        <v>0</v>
      </c>
      <c r="L47" s="53">
        <v>0</v>
      </c>
      <c r="M47" s="53">
        <v>0</v>
      </c>
      <c r="N47" s="53">
        <v>0</v>
      </c>
      <c r="O47" s="53">
        <v>0</v>
      </c>
      <c r="P47" s="53">
        <v>0</v>
      </c>
      <c r="Q47" s="53">
        <v>0</v>
      </c>
      <c r="R47" s="53">
        <v>21</v>
      </c>
      <c r="S47" s="53">
        <v>22</v>
      </c>
      <c r="T47" s="53">
        <v>33</v>
      </c>
      <c r="U47" s="53">
        <v>41</v>
      </c>
      <c r="W47" s="51">
        <f t="shared" si="0"/>
        <v>117</v>
      </c>
      <c r="X47" s="53">
        <f t="shared" si="1"/>
        <v>1</v>
      </c>
      <c r="Y47" s="51">
        <f t="shared" si="2"/>
        <v>0</v>
      </c>
      <c r="Z47" s="36" t="str">
        <f t="shared" si="3"/>
        <v/>
      </c>
      <c r="AA47" s="644">
        <f t="shared" si="4"/>
        <v>1060</v>
      </c>
      <c r="AB47" s="645" t="str">
        <f t="shared" si="5"/>
        <v xml:space="preserve"> Argyle Alternative High School</v>
      </c>
      <c r="AC47" s="644">
        <f t="shared" si="30"/>
        <v>0</v>
      </c>
      <c r="AD47" s="639" t="str">
        <f t="shared" si="31"/>
        <v/>
      </c>
      <c r="AE47" s="317" t="str">
        <f t="shared" si="6"/>
        <v/>
      </c>
      <c r="AF47" s="45">
        <v>151</v>
      </c>
      <c r="AG47" s="45">
        <v>1060</v>
      </c>
      <c r="AH47" s="49" t="s">
        <v>398</v>
      </c>
      <c r="AI47" s="45" t="s">
        <v>319</v>
      </c>
      <c r="AJ47" s="45"/>
      <c r="AK47" s="73">
        <f t="shared" si="7"/>
        <v>0</v>
      </c>
      <c r="AL47" s="73">
        <f t="shared" si="8"/>
        <v>0</v>
      </c>
      <c r="AM47" s="45"/>
      <c r="AN47" s="45"/>
      <c r="AO47" s="45"/>
      <c r="AP47" s="45"/>
      <c r="AQ47" s="43">
        <f>SUM(AQ10:AQ46)</f>
        <v>0</v>
      </c>
      <c r="AR47" s="43">
        <f>SUM(AR10:AR46)</f>
        <v>0</v>
      </c>
      <c r="AS47" s="45"/>
      <c r="AT47" s="282" t="str">
        <f t="shared" si="11"/>
        <v/>
      </c>
      <c r="AU47" s="45">
        <v>1060</v>
      </c>
      <c r="AV47" s="49" t="s">
        <v>398</v>
      </c>
      <c r="AW47" s="45"/>
      <c r="AX47" s="458"/>
      <c r="AY47" s="459"/>
      <c r="AZ47" s="460"/>
      <c r="BA47" s="461">
        <f>SUM(BA10:BA46)</f>
        <v>696</v>
      </c>
      <c r="BB47" s="461">
        <f>SUM(BB10:BB46)</f>
        <v>199153</v>
      </c>
      <c r="BC47" s="462">
        <f>SUM(BC10:BC46)</f>
        <v>696</v>
      </c>
      <c r="BD47" s="463">
        <f>SUM(BD10:BD46)</f>
        <v>198589</v>
      </c>
      <c r="BE47" s="464">
        <f>SUM(BE10:BE46)</f>
        <v>-564</v>
      </c>
      <c r="BF47" s="465">
        <f t="shared" si="33"/>
        <v>-2.8319934924404856E-3</v>
      </c>
      <c r="BG47" s="466">
        <f>SUM(BG10:BG46)</f>
        <v>20</v>
      </c>
      <c r="BH47" s="475">
        <f>SUM(BH10:BH46)</f>
        <v>17</v>
      </c>
      <c r="BI47" s="53"/>
      <c r="BJ47" s="640"/>
      <c r="BK47" s="640"/>
      <c r="BL47" s="175">
        <f>SUM(BL10:BL46)</f>
        <v>546</v>
      </c>
      <c r="BM47" s="175">
        <f t="shared" ref="BM47:CB47" si="37">SUM(BM10:BM46)</f>
        <v>1451</v>
      </c>
      <c r="BN47" s="175">
        <f t="shared" si="37"/>
        <v>13018</v>
      </c>
      <c r="BO47" s="175">
        <f t="shared" si="37"/>
        <v>13742</v>
      </c>
      <c r="BP47" s="175">
        <f t="shared" si="37"/>
        <v>14495</v>
      </c>
      <c r="BQ47" s="175">
        <f t="shared" si="37"/>
        <v>14650</v>
      </c>
      <c r="BR47" s="175">
        <f t="shared" si="37"/>
        <v>15065</v>
      </c>
      <c r="BS47" s="175">
        <f t="shared" si="37"/>
        <v>15123</v>
      </c>
      <c r="BT47" s="175">
        <f t="shared" si="37"/>
        <v>15245</v>
      </c>
      <c r="BU47" s="175">
        <f t="shared" si="37"/>
        <v>15225</v>
      </c>
      <c r="BV47" s="175">
        <f t="shared" si="37"/>
        <v>15253</v>
      </c>
      <c r="BW47" s="175">
        <f t="shared" si="37"/>
        <v>15382</v>
      </c>
      <c r="BX47" s="175">
        <f t="shared" si="37"/>
        <v>15386</v>
      </c>
      <c r="BY47" s="175">
        <f t="shared" si="37"/>
        <v>15922</v>
      </c>
      <c r="BZ47" s="175">
        <f t="shared" si="37"/>
        <v>18086</v>
      </c>
      <c r="CA47" s="175">
        <f t="shared" si="37"/>
        <v>198589</v>
      </c>
      <c r="CB47" s="175">
        <f t="shared" si="37"/>
        <v>696</v>
      </c>
    </row>
    <row r="48" spans="1:80" ht="14.95" customHeight="1" x14ac:dyDescent="0.2">
      <c r="A48" s="642">
        <v>39</v>
      </c>
      <c r="B48" s="639" t="s">
        <v>319</v>
      </c>
      <c r="C48" s="45">
        <v>151</v>
      </c>
      <c r="D48" s="643">
        <v>1061</v>
      </c>
      <c r="E48" s="316" t="s">
        <v>399</v>
      </c>
      <c r="F48" s="53">
        <v>0</v>
      </c>
      <c r="G48" s="53">
        <v>0</v>
      </c>
      <c r="H48" s="53">
        <v>0</v>
      </c>
      <c r="I48" s="53">
        <v>0</v>
      </c>
      <c r="J48" s="53">
        <v>0</v>
      </c>
      <c r="K48" s="53">
        <v>0</v>
      </c>
      <c r="L48" s="53">
        <v>0</v>
      </c>
      <c r="M48" s="53">
        <v>0</v>
      </c>
      <c r="N48" s="53">
        <v>0</v>
      </c>
      <c r="O48" s="53">
        <v>0</v>
      </c>
      <c r="P48" s="53">
        <v>113</v>
      </c>
      <c r="Q48" s="53">
        <v>94</v>
      </c>
      <c r="R48" s="53">
        <v>106</v>
      </c>
      <c r="S48" s="53">
        <v>0</v>
      </c>
      <c r="T48" s="53">
        <v>0</v>
      </c>
      <c r="U48" s="53">
        <v>0</v>
      </c>
      <c r="W48" s="51">
        <f t="shared" si="0"/>
        <v>313</v>
      </c>
      <c r="X48" s="53">
        <f t="shared" si="1"/>
        <v>1</v>
      </c>
      <c r="Y48" s="51">
        <f t="shared" si="2"/>
        <v>0</v>
      </c>
      <c r="Z48" s="36" t="str">
        <f t="shared" si="3"/>
        <v/>
      </c>
      <c r="AA48" s="644">
        <f t="shared" si="4"/>
        <v>1061</v>
      </c>
      <c r="AB48" s="645" t="str">
        <f t="shared" si="5"/>
        <v xml:space="preserve"> Andrew Mynarski V.C. School</v>
      </c>
      <c r="AC48" s="644">
        <f t="shared" si="30"/>
        <v>0</v>
      </c>
      <c r="AD48" s="639" t="str">
        <f t="shared" si="31"/>
        <v/>
      </c>
      <c r="AE48" s="317" t="str">
        <f t="shared" si="6"/>
        <v/>
      </c>
      <c r="AF48" s="45">
        <v>151</v>
      </c>
      <c r="AG48" s="45">
        <v>1061</v>
      </c>
      <c r="AH48" s="49" t="s">
        <v>399</v>
      </c>
      <c r="AI48" s="45" t="s">
        <v>319</v>
      </c>
      <c r="AJ48" s="45"/>
      <c r="AK48" s="73">
        <f t="shared" si="7"/>
        <v>0</v>
      </c>
      <c r="AL48" s="73">
        <f t="shared" si="8"/>
        <v>0</v>
      </c>
      <c r="AM48" s="45"/>
      <c r="AN48" s="45"/>
      <c r="AO48" s="45"/>
      <c r="AP48" s="45"/>
      <c r="AQ48" s="45"/>
      <c r="AR48" s="45"/>
      <c r="AS48" s="45"/>
      <c r="AT48" s="282" t="str">
        <f t="shared" si="11"/>
        <v/>
      </c>
      <c r="AU48" s="45">
        <v>1061</v>
      </c>
      <c r="AV48" s="49" t="s">
        <v>399</v>
      </c>
      <c r="AW48" s="45"/>
      <c r="BE48" s="50"/>
      <c r="BF48" s="50"/>
      <c r="BG48" s="50"/>
      <c r="BH48" s="50">
        <f>BG47+BH47</f>
        <v>37</v>
      </c>
      <c r="BI48" s="50"/>
      <c r="BJ48" s="53"/>
    </row>
    <row r="49" spans="1:63" ht="14.95" customHeight="1" x14ac:dyDescent="0.2">
      <c r="A49" s="642">
        <v>40</v>
      </c>
      <c r="B49" s="639" t="s">
        <v>319</v>
      </c>
      <c r="C49" s="45">
        <v>188</v>
      </c>
      <c r="D49" s="643">
        <v>1062</v>
      </c>
      <c r="E49" s="316" t="s">
        <v>400</v>
      </c>
      <c r="F49" s="53">
        <v>0</v>
      </c>
      <c r="G49" s="53">
        <v>0</v>
      </c>
      <c r="H49" s="53">
        <v>0</v>
      </c>
      <c r="I49" s="53">
        <v>0</v>
      </c>
      <c r="J49" s="53">
        <v>0</v>
      </c>
      <c r="K49" s="53">
        <v>0</v>
      </c>
      <c r="L49" s="53">
        <v>0</v>
      </c>
      <c r="M49" s="53">
        <v>0</v>
      </c>
      <c r="N49" s="53">
        <v>0</v>
      </c>
      <c r="O49" s="53">
        <v>0</v>
      </c>
      <c r="P49" s="53">
        <v>0</v>
      </c>
      <c r="Q49" s="53">
        <v>0</v>
      </c>
      <c r="R49" s="53">
        <v>304</v>
      </c>
      <c r="S49" s="53">
        <v>322</v>
      </c>
      <c r="T49" s="53">
        <v>332</v>
      </c>
      <c r="U49" s="53">
        <v>373</v>
      </c>
      <c r="W49" s="51">
        <f t="shared" si="0"/>
        <v>1331</v>
      </c>
      <c r="X49" s="53">
        <f t="shared" si="1"/>
        <v>1</v>
      </c>
      <c r="Y49" s="51">
        <f t="shared" si="2"/>
        <v>0</v>
      </c>
      <c r="Z49" s="36" t="str">
        <f t="shared" si="3"/>
        <v/>
      </c>
      <c r="AA49" s="644">
        <f t="shared" si="4"/>
        <v>1062</v>
      </c>
      <c r="AB49" s="645" t="str">
        <f t="shared" si="5"/>
        <v xml:space="preserve"> Vincent Massey Collegiate</v>
      </c>
      <c r="AC49" s="644">
        <f t="shared" si="30"/>
        <v>0</v>
      </c>
      <c r="AD49" s="639" t="str">
        <f t="shared" si="31"/>
        <v/>
      </c>
      <c r="AE49" s="317" t="str">
        <f t="shared" si="6"/>
        <v/>
      </c>
      <c r="AF49" s="45">
        <v>188</v>
      </c>
      <c r="AG49" s="45">
        <v>1062</v>
      </c>
      <c r="AH49" s="49" t="s">
        <v>400</v>
      </c>
      <c r="AI49" s="45" t="s">
        <v>319</v>
      </c>
      <c r="AJ49" s="45"/>
      <c r="AK49" s="73">
        <f t="shared" si="7"/>
        <v>0</v>
      </c>
      <c r="AL49" s="73">
        <f t="shared" si="8"/>
        <v>0</v>
      </c>
      <c r="AM49" s="45"/>
      <c r="AN49" s="45"/>
      <c r="AO49" s="45"/>
      <c r="AP49" s="45"/>
      <c r="AQ49" s="45"/>
      <c r="AR49" s="45"/>
      <c r="AS49" s="45"/>
      <c r="AT49" s="282" t="str">
        <f t="shared" si="11"/>
        <v/>
      </c>
      <c r="AU49" s="45">
        <v>1062</v>
      </c>
      <c r="AV49" s="49" t="s">
        <v>400</v>
      </c>
      <c r="AW49" s="45"/>
      <c r="AX49" s="53"/>
      <c r="BD49" s="52"/>
      <c r="BJ49" s="48" t="s">
        <v>401</v>
      </c>
    </row>
    <row r="50" spans="1:63" ht="14.95" customHeight="1" x14ac:dyDescent="0.2">
      <c r="A50" s="642">
        <v>41</v>
      </c>
      <c r="B50" s="639" t="s">
        <v>319</v>
      </c>
      <c r="C50" s="45">
        <v>128</v>
      </c>
      <c r="D50" s="643">
        <v>1063</v>
      </c>
      <c r="E50" s="316" t="s">
        <v>402</v>
      </c>
      <c r="F50" s="53">
        <v>0</v>
      </c>
      <c r="G50" s="53">
        <v>0</v>
      </c>
      <c r="H50" s="53">
        <v>0</v>
      </c>
      <c r="I50" s="53">
        <v>4</v>
      </c>
      <c r="J50" s="53">
        <v>4</v>
      </c>
      <c r="K50" s="53">
        <v>7</v>
      </c>
      <c r="L50" s="53">
        <v>7</v>
      </c>
      <c r="M50" s="53">
        <v>6</v>
      </c>
      <c r="N50" s="53">
        <v>3</v>
      </c>
      <c r="O50" s="53">
        <v>7</v>
      </c>
      <c r="P50" s="53">
        <v>5</v>
      </c>
      <c r="Q50" s="53">
        <v>8</v>
      </c>
      <c r="R50" s="53">
        <v>7</v>
      </c>
      <c r="S50" s="53">
        <v>4</v>
      </c>
      <c r="T50" s="53">
        <v>8</v>
      </c>
      <c r="U50" s="53">
        <v>3</v>
      </c>
      <c r="W50" s="51">
        <f t="shared" si="0"/>
        <v>73</v>
      </c>
      <c r="X50" s="53">
        <f t="shared" si="1"/>
        <v>1</v>
      </c>
      <c r="Y50" s="51">
        <f t="shared" si="2"/>
        <v>0</v>
      </c>
      <c r="Z50" s="36" t="str">
        <f t="shared" si="3"/>
        <v/>
      </c>
      <c r="AA50" s="644">
        <f t="shared" si="4"/>
        <v>1063</v>
      </c>
      <c r="AB50" s="645" t="str">
        <f t="shared" si="5"/>
        <v xml:space="preserve"> Glenella School</v>
      </c>
      <c r="AC50" s="644">
        <f t="shared" si="30"/>
        <v>0</v>
      </c>
      <c r="AD50" s="639" t="str">
        <f t="shared" si="31"/>
        <v/>
      </c>
      <c r="AE50" s="317" t="str">
        <f t="shared" si="6"/>
        <v/>
      </c>
      <c r="AF50" s="45">
        <v>128</v>
      </c>
      <c r="AG50" s="45">
        <v>1063</v>
      </c>
      <c r="AH50" s="49" t="s">
        <v>402</v>
      </c>
      <c r="AI50" s="45" t="s">
        <v>319</v>
      </c>
      <c r="AJ50" s="45"/>
      <c r="AK50" s="73">
        <f t="shared" si="7"/>
        <v>0</v>
      </c>
      <c r="AL50" s="73">
        <f t="shared" si="8"/>
        <v>0</v>
      </c>
      <c r="AM50" s="45"/>
      <c r="AN50" s="45"/>
      <c r="AO50" s="45"/>
      <c r="AP50" s="45"/>
      <c r="AQ50" s="45"/>
      <c r="AR50" s="45"/>
      <c r="AS50" s="45"/>
      <c r="AT50" s="282" t="str">
        <f t="shared" si="11"/>
        <v/>
      </c>
      <c r="AU50" s="45">
        <v>1063</v>
      </c>
      <c r="AV50" s="49" t="s">
        <v>402</v>
      </c>
      <c r="AW50" s="45"/>
      <c r="AX50" s="53"/>
      <c r="BD50" s="52"/>
      <c r="BJ50" s="639">
        <v>192</v>
      </c>
      <c r="BK50" s="640" t="s">
        <v>341</v>
      </c>
    </row>
    <row r="51" spans="1:63" ht="14.95" customHeight="1" x14ac:dyDescent="0.2">
      <c r="A51" s="642">
        <v>42</v>
      </c>
      <c r="B51" s="639" t="s">
        <v>323</v>
      </c>
      <c r="C51" s="45">
        <v>190</v>
      </c>
      <c r="D51" s="643">
        <v>1069</v>
      </c>
      <c r="E51" s="316" t="s">
        <v>403</v>
      </c>
      <c r="F51" s="53">
        <v>0</v>
      </c>
      <c r="G51" s="53">
        <v>0</v>
      </c>
      <c r="H51" s="53">
        <v>0</v>
      </c>
      <c r="I51" s="53">
        <v>2</v>
      </c>
      <c r="J51" s="53">
        <v>3</v>
      </c>
      <c r="K51" s="53">
        <v>2</v>
      </c>
      <c r="L51" s="53">
        <v>4</v>
      </c>
      <c r="M51" s="53">
        <v>2</v>
      </c>
      <c r="N51" s="53">
        <v>6</v>
      </c>
      <c r="O51" s="53">
        <v>2</v>
      </c>
      <c r="P51" s="53">
        <v>6</v>
      </c>
      <c r="Q51" s="53">
        <v>2</v>
      </c>
      <c r="R51" s="53">
        <v>4</v>
      </c>
      <c r="S51" s="53">
        <v>5</v>
      </c>
      <c r="T51" s="53">
        <v>4</v>
      </c>
      <c r="U51" s="53">
        <v>2</v>
      </c>
      <c r="W51" s="51">
        <f t="shared" si="0"/>
        <v>44</v>
      </c>
      <c r="X51" s="53">
        <f t="shared" si="1"/>
        <v>1</v>
      </c>
      <c r="Y51" s="51">
        <f t="shared" si="2"/>
        <v>0</v>
      </c>
      <c r="Z51" s="36" t="str">
        <f t="shared" si="3"/>
        <v/>
      </c>
      <c r="AA51" s="644">
        <f t="shared" si="4"/>
        <v>1069</v>
      </c>
      <c r="AB51" s="645" t="str">
        <f t="shared" si="5"/>
        <v xml:space="preserve"> Peace Valley School</v>
      </c>
      <c r="AC51" s="644">
        <f t="shared" si="30"/>
        <v>5</v>
      </c>
      <c r="AD51" s="639" t="str">
        <f t="shared" si="31"/>
        <v>H</v>
      </c>
      <c r="AE51" s="317" t="str">
        <f t="shared" si="6"/>
        <v/>
      </c>
      <c r="AF51" s="45">
        <v>190</v>
      </c>
      <c r="AG51" s="45">
        <v>1069</v>
      </c>
      <c r="AH51" s="49" t="s">
        <v>403</v>
      </c>
      <c r="AI51" s="45" t="s">
        <v>323</v>
      </c>
      <c r="AJ51" s="45"/>
      <c r="AK51" s="73">
        <f t="shared" si="7"/>
        <v>0</v>
      </c>
      <c r="AL51" s="73">
        <f t="shared" si="8"/>
        <v>0</v>
      </c>
      <c r="AT51" s="282">
        <f t="shared" si="11"/>
        <v>1</v>
      </c>
      <c r="AU51" s="45">
        <v>1066</v>
      </c>
      <c r="AV51" s="49" t="s">
        <v>404</v>
      </c>
      <c r="AX51" s="53"/>
      <c r="BD51" s="52"/>
      <c r="BJ51" s="639">
        <v>194</v>
      </c>
      <c r="BK51" s="640" t="s">
        <v>367</v>
      </c>
    </row>
    <row r="52" spans="1:63" ht="14.95" customHeight="1" x14ac:dyDescent="0.2">
      <c r="A52" s="642">
        <v>43</v>
      </c>
      <c r="B52" s="639" t="s">
        <v>319</v>
      </c>
      <c r="C52" s="45">
        <v>195</v>
      </c>
      <c r="D52" s="643">
        <v>1070</v>
      </c>
      <c r="E52" s="316" t="s">
        <v>405</v>
      </c>
      <c r="F52" s="53">
        <v>0</v>
      </c>
      <c r="G52" s="53">
        <v>0</v>
      </c>
      <c r="H52" s="53">
        <v>0</v>
      </c>
      <c r="I52" s="53">
        <v>0</v>
      </c>
      <c r="J52" s="53">
        <v>0</v>
      </c>
      <c r="K52" s="53">
        <v>0</v>
      </c>
      <c r="L52" s="53">
        <v>0</v>
      </c>
      <c r="M52" s="53">
        <v>0</v>
      </c>
      <c r="N52" s="53">
        <v>0</v>
      </c>
      <c r="O52" s="53">
        <v>0</v>
      </c>
      <c r="P52" s="53">
        <v>50</v>
      </c>
      <c r="Q52" s="53">
        <v>46</v>
      </c>
      <c r="R52" s="53">
        <v>32</v>
      </c>
      <c r="S52" s="53">
        <v>36</v>
      </c>
      <c r="T52" s="53">
        <v>39</v>
      </c>
      <c r="U52" s="53">
        <v>25</v>
      </c>
      <c r="W52" s="51">
        <f t="shared" si="0"/>
        <v>228</v>
      </c>
      <c r="X52" s="53">
        <f t="shared" si="1"/>
        <v>1</v>
      </c>
      <c r="Y52" s="51">
        <f t="shared" si="2"/>
        <v>0</v>
      </c>
      <c r="Z52" s="36" t="str">
        <f t="shared" si="3"/>
        <v/>
      </c>
      <c r="AA52" s="644">
        <f t="shared" si="4"/>
        <v>1070</v>
      </c>
      <c r="AB52" s="645" t="str">
        <f t="shared" si="5"/>
        <v xml:space="preserve"> St. Paul's Collegiate</v>
      </c>
      <c r="AC52" s="644">
        <f t="shared" si="30"/>
        <v>0</v>
      </c>
      <c r="AD52" s="639" t="str">
        <f t="shared" si="31"/>
        <v/>
      </c>
      <c r="AE52" s="317" t="str">
        <f t="shared" si="6"/>
        <v/>
      </c>
      <c r="AF52" s="45">
        <v>195</v>
      </c>
      <c r="AG52" s="45">
        <v>1070</v>
      </c>
      <c r="AH52" s="49" t="s">
        <v>405</v>
      </c>
      <c r="AI52" s="45" t="s">
        <v>319</v>
      </c>
      <c r="AJ52" s="45"/>
      <c r="AK52" s="73">
        <f t="shared" si="7"/>
        <v>0</v>
      </c>
      <c r="AL52" s="73">
        <f t="shared" si="8"/>
        <v>0</v>
      </c>
      <c r="AT52" s="282">
        <f t="shared" si="11"/>
        <v>1</v>
      </c>
      <c r="AU52" s="45">
        <v>1069</v>
      </c>
      <c r="AV52" s="49" t="s">
        <v>403</v>
      </c>
      <c r="AX52" s="53"/>
      <c r="BD52" s="52"/>
    </row>
    <row r="53" spans="1:63" ht="14.95" customHeight="1" x14ac:dyDescent="0.2">
      <c r="A53" s="642">
        <v>44</v>
      </c>
      <c r="B53" s="639" t="s">
        <v>319</v>
      </c>
      <c r="C53" s="45">
        <v>187</v>
      </c>
      <c r="D53" s="643">
        <v>1072</v>
      </c>
      <c r="E53" s="316" t="s">
        <v>406</v>
      </c>
      <c r="F53" s="53">
        <v>0</v>
      </c>
      <c r="G53" s="53">
        <v>0</v>
      </c>
      <c r="H53" s="53">
        <v>0</v>
      </c>
      <c r="I53" s="53">
        <v>0</v>
      </c>
      <c r="J53" s="53">
        <v>0</v>
      </c>
      <c r="K53" s="53">
        <v>0</v>
      </c>
      <c r="L53" s="53">
        <v>0</v>
      </c>
      <c r="M53" s="53">
        <v>0</v>
      </c>
      <c r="N53" s="53">
        <v>0</v>
      </c>
      <c r="O53" s="53">
        <v>0</v>
      </c>
      <c r="P53" s="53">
        <v>0</v>
      </c>
      <c r="Q53" s="53">
        <v>0</v>
      </c>
      <c r="R53" s="53">
        <v>138</v>
      </c>
      <c r="S53" s="53">
        <v>157</v>
      </c>
      <c r="T53" s="53">
        <v>193</v>
      </c>
      <c r="U53" s="53">
        <v>221</v>
      </c>
      <c r="W53" s="51">
        <f t="shared" si="0"/>
        <v>709</v>
      </c>
      <c r="X53" s="53">
        <f t="shared" si="1"/>
        <v>1</v>
      </c>
      <c r="Y53" s="51">
        <f t="shared" si="2"/>
        <v>0</v>
      </c>
      <c r="Z53" s="36" t="str">
        <f t="shared" si="3"/>
        <v/>
      </c>
      <c r="AA53" s="644">
        <f t="shared" si="4"/>
        <v>1072</v>
      </c>
      <c r="AB53" s="645" t="str">
        <f t="shared" si="5"/>
        <v xml:space="preserve"> Dauphin Regional Comp Secondary</v>
      </c>
      <c r="AC53" s="644">
        <f t="shared" si="30"/>
        <v>0</v>
      </c>
      <c r="AD53" s="639" t="str">
        <f t="shared" si="31"/>
        <v/>
      </c>
      <c r="AE53" s="317" t="str">
        <f t="shared" si="6"/>
        <v/>
      </c>
      <c r="AF53" s="45">
        <v>187</v>
      </c>
      <c r="AG53" s="45">
        <v>1072</v>
      </c>
      <c r="AH53" s="49" t="s">
        <v>406</v>
      </c>
      <c r="AI53" s="45" t="s">
        <v>319</v>
      </c>
      <c r="AJ53" s="45"/>
      <c r="AK53" s="73">
        <f t="shared" si="7"/>
        <v>0</v>
      </c>
      <c r="AL53" s="73">
        <f t="shared" si="8"/>
        <v>0</v>
      </c>
      <c r="AT53" s="282">
        <f t="shared" si="11"/>
        <v>1</v>
      </c>
      <c r="AU53" s="45">
        <v>1070</v>
      </c>
      <c r="AV53" s="49" t="s">
        <v>405</v>
      </c>
      <c r="AX53" s="53"/>
      <c r="BD53" s="52"/>
    </row>
    <row r="54" spans="1:63" ht="14.95" customHeight="1" x14ac:dyDescent="0.2">
      <c r="A54" s="642">
        <v>45</v>
      </c>
      <c r="B54" s="639" t="s">
        <v>319</v>
      </c>
      <c r="C54" s="45">
        <v>192</v>
      </c>
      <c r="D54" s="643">
        <v>1073</v>
      </c>
      <c r="E54" s="316" t="s">
        <v>407</v>
      </c>
      <c r="F54" s="53">
        <v>0</v>
      </c>
      <c r="G54" s="53">
        <v>0</v>
      </c>
      <c r="H54" s="53">
        <v>0</v>
      </c>
      <c r="I54" s="53">
        <v>5</v>
      </c>
      <c r="J54" s="53">
        <v>10</v>
      </c>
      <c r="K54" s="53">
        <v>11</v>
      </c>
      <c r="L54" s="53">
        <v>17</v>
      </c>
      <c r="M54" s="53">
        <v>20</v>
      </c>
      <c r="N54" s="53">
        <v>20</v>
      </c>
      <c r="O54" s="53">
        <v>11</v>
      </c>
      <c r="P54" s="53">
        <v>20</v>
      </c>
      <c r="Q54" s="53">
        <v>19</v>
      </c>
      <c r="R54" s="53">
        <v>14</v>
      </c>
      <c r="S54" s="53">
        <v>21</v>
      </c>
      <c r="T54" s="53">
        <v>10</v>
      </c>
      <c r="U54" s="53">
        <v>25</v>
      </c>
      <c r="W54" s="51">
        <f t="shared" si="0"/>
        <v>203</v>
      </c>
      <c r="X54" s="53">
        <f t="shared" si="1"/>
        <v>1</v>
      </c>
      <c r="Y54" s="51">
        <f t="shared" si="2"/>
        <v>0</v>
      </c>
      <c r="Z54" s="36" t="str">
        <f t="shared" si="3"/>
        <v/>
      </c>
      <c r="AA54" s="644">
        <f t="shared" si="4"/>
        <v>1073</v>
      </c>
      <c r="AB54" s="645" t="str">
        <f t="shared" si="5"/>
        <v xml:space="preserve"> West Lynn Heights School</v>
      </c>
      <c r="AC54" s="644">
        <f t="shared" si="30"/>
        <v>0</v>
      </c>
      <c r="AD54" s="639" t="str">
        <f t="shared" si="31"/>
        <v/>
      </c>
      <c r="AE54" s="317" t="str">
        <f t="shared" si="6"/>
        <v/>
      </c>
      <c r="AF54" s="45">
        <v>192</v>
      </c>
      <c r="AG54" s="45">
        <v>1073</v>
      </c>
      <c r="AH54" s="49" t="s">
        <v>407</v>
      </c>
      <c r="AI54" s="45" t="s">
        <v>319</v>
      </c>
      <c r="AJ54" s="45"/>
      <c r="AK54" s="73">
        <f t="shared" si="7"/>
        <v>0</v>
      </c>
      <c r="AL54" s="73">
        <f t="shared" si="8"/>
        <v>0</v>
      </c>
      <c r="AT54" s="282">
        <f t="shared" si="11"/>
        <v>1</v>
      </c>
      <c r="AU54" s="45">
        <v>1072</v>
      </c>
      <c r="AV54" s="49" t="s">
        <v>406</v>
      </c>
      <c r="AX54" s="53"/>
      <c r="BD54" s="52"/>
    </row>
    <row r="55" spans="1:63" ht="14.95" customHeight="1" x14ac:dyDescent="0.2">
      <c r="A55" s="642">
        <v>46</v>
      </c>
      <c r="B55" s="639" t="s">
        <v>319</v>
      </c>
      <c r="C55" s="45">
        <v>114</v>
      </c>
      <c r="D55" s="643">
        <v>1076</v>
      </c>
      <c r="E55" s="316" t="s">
        <v>408</v>
      </c>
      <c r="F55" s="53">
        <v>0</v>
      </c>
      <c r="G55" s="53">
        <v>0</v>
      </c>
      <c r="H55" s="53">
        <v>0</v>
      </c>
      <c r="I55" s="53">
        <v>0</v>
      </c>
      <c r="J55" s="53">
        <v>0</v>
      </c>
      <c r="K55" s="53">
        <v>0</v>
      </c>
      <c r="L55" s="53">
        <v>0</v>
      </c>
      <c r="M55" s="53">
        <v>0</v>
      </c>
      <c r="N55" s="53">
        <v>0</v>
      </c>
      <c r="O55" s="53">
        <v>0</v>
      </c>
      <c r="P55" s="53">
        <v>0</v>
      </c>
      <c r="Q55" s="53">
        <v>0</v>
      </c>
      <c r="R55" s="53">
        <v>133</v>
      </c>
      <c r="S55" s="53">
        <v>123</v>
      </c>
      <c r="T55" s="53">
        <v>163</v>
      </c>
      <c r="U55" s="53">
        <v>158</v>
      </c>
      <c r="W55" s="51">
        <f t="shared" si="0"/>
        <v>577</v>
      </c>
      <c r="X55" s="53">
        <f t="shared" si="1"/>
        <v>1</v>
      </c>
      <c r="Y55" s="51">
        <f t="shared" si="2"/>
        <v>0</v>
      </c>
      <c r="Z55" s="36" t="str">
        <f t="shared" si="3"/>
        <v/>
      </c>
      <c r="AA55" s="644">
        <f t="shared" si="4"/>
        <v>1076</v>
      </c>
      <c r="AB55" s="645" t="str">
        <f t="shared" si="5"/>
        <v xml:space="preserve"> Westwood Collegiate</v>
      </c>
      <c r="AC55" s="644">
        <f t="shared" si="30"/>
        <v>0</v>
      </c>
      <c r="AD55" s="639" t="str">
        <f t="shared" si="31"/>
        <v/>
      </c>
      <c r="AE55" s="317" t="str">
        <f t="shared" si="6"/>
        <v/>
      </c>
      <c r="AF55" s="45">
        <v>114</v>
      </c>
      <c r="AG55" s="45">
        <v>1076</v>
      </c>
      <c r="AH55" s="49" t="s">
        <v>408</v>
      </c>
      <c r="AI55" s="45" t="s">
        <v>319</v>
      </c>
      <c r="AJ55" s="45"/>
      <c r="AK55" s="73">
        <f t="shared" si="7"/>
        <v>0</v>
      </c>
      <c r="AL55" s="73">
        <f t="shared" si="8"/>
        <v>0</v>
      </c>
      <c r="AT55" s="282">
        <f t="shared" si="11"/>
        <v>1</v>
      </c>
      <c r="AU55" s="45">
        <v>1073</v>
      </c>
      <c r="AV55" s="49" t="s">
        <v>407</v>
      </c>
      <c r="AX55" s="53"/>
      <c r="BD55" s="52"/>
    </row>
    <row r="56" spans="1:63" ht="14.95" customHeight="1" x14ac:dyDescent="0.2">
      <c r="A56" s="642">
        <v>47</v>
      </c>
      <c r="B56" s="639" t="s">
        <v>319</v>
      </c>
      <c r="C56" s="45">
        <v>118</v>
      </c>
      <c r="D56" s="643">
        <v>1078</v>
      </c>
      <c r="E56" s="316" t="s">
        <v>409</v>
      </c>
      <c r="F56" s="53">
        <v>0</v>
      </c>
      <c r="G56" s="53">
        <v>0</v>
      </c>
      <c r="H56" s="53">
        <v>0</v>
      </c>
      <c r="I56" s="53">
        <v>39</v>
      </c>
      <c r="J56" s="53">
        <v>42</v>
      </c>
      <c r="K56" s="53">
        <v>54</v>
      </c>
      <c r="L56" s="53">
        <v>39</v>
      </c>
      <c r="M56" s="53">
        <v>43</v>
      </c>
      <c r="N56" s="53">
        <v>47</v>
      </c>
      <c r="O56" s="53">
        <v>0</v>
      </c>
      <c r="P56" s="53">
        <v>0</v>
      </c>
      <c r="Q56" s="53">
        <v>0</v>
      </c>
      <c r="R56" s="53">
        <v>0</v>
      </c>
      <c r="S56" s="53">
        <v>0</v>
      </c>
      <c r="T56" s="53">
        <v>0</v>
      </c>
      <c r="U56" s="53">
        <v>0</v>
      </c>
      <c r="W56" s="51">
        <f t="shared" si="0"/>
        <v>264</v>
      </c>
      <c r="X56" s="53">
        <f t="shared" si="1"/>
        <v>1</v>
      </c>
      <c r="Y56" s="51">
        <f t="shared" si="2"/>
        <v>0</v>
      </c>
      <c r="Z56" s="36" t="str">
        <f t="shared" si="3"/>
        <v/>
      </c>
      <c r="AA56" s="644">
        <f t="shared" si="4"/>
        <v>1078</v>
      </c>
      <c r="AB56" s="645" t="str">
        <f t="shared" si="5"/>
        <v xml:space="preserve"> Shkola R.F. Morrison School</v>
      </c>
      <c r="AC56" s="644">
        <f t="shared" si="30"/>
        <v>0</v>
      </c>
      <c r="AD56" s="639" t="str">
        <f t="shared" si="31"/>
        <v/>
      </c>
      <c r="AE56" s="317" t="str">
        <f t="shared" si="6"/>
        <v/>
      </c>
      <c r="AF56" s="45">
        <v>118</v>
      </c>
      <c r="AG56" s="45">
        <v>1078</v>
      </c>
      <c r="AH56" s="49" t="s">
        <v>409</v>
      </c>
      <c r="AI56" s="45" t="s">
        <v>319</v>
      </c>
      <c r="AJ56" s="45"/>
      <c r="AK56" s="73">
        <f t="shared" si="7"/>
        <v>0</v>
      </c>
      <c r="AL56" s="73">
        <f t="shared" si="8"/>
        <v>0</v>
      </c>
      <c r="AT56" s="282">
        <f t="shared" si="11"/>
        <v>1</v>
      </c>
      <c r="AU56" s="45">
        <v>1076</v>
      </c>
      <c r="AV56" s="49" t="s">
        <v>408</v>
      </c>
      <c r="AX56" s="53"/>
      <c r="BD56" s="52"/>
    </row>
    <row r="57" spans="1:63" ht="14.95" customHeight="1" x14ac:dyDescent="0.2">
      <c r="A57" s="642">
        <v>48</v>
      </c>
      <c r="B57" s="639" t="s">
        <v>319</v>
      </c>
      <c r="C57" s="45">
        <v>118</v>
      </c>
      <c r="D57" s="643">
        <v>1079</v>
      </c>
      <c r="E57" s="316" t="s">
        <v>410</v>
      </c>
      <c r="F57" s="53">
        <v>0</v>
      </c>
      <c r="G57" s="53">
        <v>0</v>
      </c>
      <c r="H57" s="53">
        <v>0</v>
      </c>
      <c r="I57" s="53">
        <v>33</v>
      </c>
      <c r="J57" s="53">
        <v>32</v>
      </c>
      <c r="K57" s="53">
        <v>27</v>
      </c>
      <c r="L57" s="53">
        <v>39</v>
      </c>
      <c r="M57" s="53">
        <v>44</v>
      </c>
      <c r="N57" s="53">
        <v>32</v>
      </c>
      <c r="O57" s="53">
        <v>0</v>
      </c>
      <c r="P57" s="53">
        <v>0</v>
      </c>
      <c r="Q57" s="53">
        <v>0</v>
      </c>
      <c r="R57" s="53">
        <v>0</v>
      </c>
      <c r="S57" s="53">
        <v>0</v>
      </c>
      <c r="T57" s="53">
        <v>0</v>
      </c>
      <c r="U57" s="53">
        <v>0</v>
      </c>
      <c r="W57" s="51">
        <f t="shared" si="0"/>
        <v>207</v>
      </c>
      <c r="X57" s="53">
        <f t="shared" si="1"/>
        <v>1</v>
      </c>
      <c r="Y57" s="51">
        <f t="shared" si="2"/>
        <v>0</v>
      </c>
      <c r="Z57" s="36" t="str">
        <f t="shared" si="3"/>
        <v/>
      </c>
      <c r="AA57" s="644">
        <f t="shared" si="4"/>
        <v>1079</v>
      </c>
      <c r="AB57" s="645" t="str">
        <f t="shared" si="5"/>
        <v xml:space="preserve"> Victory School</v>
      </c>
      <c r="AC57" s="644">
        <f t="shared" si="30"/>
        <v>0</v>
      </c>
      <c r="AD57" s="639" t="str">
        <f t="shared" si="31"/>
        <v/>
      </c>
      <c r="AE57" s="317" t="str">
        <f t="shared" si="6"/>
        <v/>
      </c>
      <c r="AF57" s="45">
        <v>118</v>
      </c>
      <c r="AG57" s="45">
        <v>1079</v>
      </c>
      <c r="AH57" s="49" t="s">
        <v>410</v>
      </c>
      <c r="AI57" s="45" t="s">
        <v>319</v>
      </c>
      <c r="AJ57" s="45"/>
      <c r="AK57" s="73">
        <f t="shared" si="7"/>
        <v>0</v>
      </c>
      <c r="AL57" s="73">
        <f t="shared" si="8"/>
        <v>0</v>
      </c>
      <c r="AT57" s="282">
        <f t="shared" si="11"/>
        <v>1</v>
      </c>
      <c r="AU57" s="45">
        <v>1078</v>
      </c>
      <c r="AV57" s="49" t="s">
        <v>409</v>
      </c>
      <c r="AX57" s="53"/>
      <c r="BD57" s="52"/>
    </row>
    <row r="58" spans="1:63" ht="14.95" customHeight="1" x14ac:dyDescent="0.2">
      <c r="A58" s="642">
        <v>49</v>
      </c>
      <c r="B58" s="639" t="s">
        <v>319</v>
      </c>
      <c r="C58" s="45">
        <v>118</v>
      </c>
      <c r="D58" s="643">
        <v>1080</v>
      </c>
      <c r="E58" s="316" t="s">
        <v>411</v>
      </c>
      <c r="F58" s="53">
        <v>0</v>
      </c>
      <c r="G58" s="53">
        <v>0</v>
      </c>
      <c r="H58" s="53">
        <v>0</v>
      </c>
      <c r="I58" s="53">
        <v>35</v>
      </c>
      <c r="J58" s="53">
        <v>45</v>
      </c>
      <c r="K58" s="53">
        <v>33</v>
      </c>
      <c r="L58" s="53">
        <v>41</v>
      </c>
      <c r="M58" s="53">
        <v>35</v>
      </c>
      <c r="N58" s="53">
        <v>32</v>
      </c>
      <c r="O58" s="53">
        <v>38</v>
      </c>
      <c r="P58" s="53">
        <v>41</v>
      </c>
      <c r="Q58" s="53">
        <v>52</v>
      </c>
      <c r="R58" s="53">
        <v>0</v>
      </c>
      <c r="S58" s="53">
        <v>0</v>
      </c>
      <c r="T58" s="53">
        <v>0</v>
      </c>
      <c r="U58" s="53">
        <v>0</v>
      </c>
      <c r="W58" s="51">
        <f t="shared" si="0"/>
        <v>352</v>
      </c>
      <c r="X58" s="53">
        <f t="shared" si="1"/>
        <v>1</v>
      </c>
      <c r="Y58" s="51">
        <f t="shared" si="2"/>
        <v>0</v>
      </c>
      <c r="Z58" s="36" t="str">
        <f t="shared" si="3"/>
        <v/>
      </c>
      <c r="AA58" s="644">
        <f t="shared" si="4"/>
        <v>1080</v>
      </c>
      <c r="AB58" s="645" t="str">
        <f t="shared" si="5"/>
        <v xml:space="preserve"> O. V. Jewitt Elementary</v>
      </c>
      <c r="AC58" s="644">
        <f t="shared" si="30"/>
        <v>0</v>
      </c>
      <c r="AD58" s="639" t="str">
        <f t="shared" si="31"/>
        <v/>
      </c>
      <c r="AE58" s="317" t="str">
        <f t="shared" si="6"/>
        <v/>
      </c>
      <c r="AF58" s="45">
        <v>118</v>
      </c>
      <c r="AG58" s="45">
        <v>1080</v>
      </c>
      <c r="AH58" s="49" t="s">
        <v>411</v>
      </c>
      <c r="AI58" s="45" t="s">
        <v>319</v>
      </c>
      <c r="AJ58" s="45"/>
      <c r="AK58" s="73">
        <f t="shared" si="7"/>
        <v>0</v>
      </c>
      <c r="AL58" s="73">
        <f t="shared" si="8"/>
        <v>0</v>
      </c>
      <c r="AT58" s="282">
        <f t="shared" si="11"/>
        <v>1</v>
      </c>
      <c r="AU58" s="45">
        <v>1079</v>
      </c>
      <c r="AV58" s="49" t="s">
        <v>410</v>
      </c>
      <c r="AX58" s="53"/>
      <c r="BD58" s="52"/>
    </row>
    <row r="59" spans="1:63" ht="14.95" customHeight="1" x14ac:dyDescent="0.2">
      <c r="A59" s="642">
        <v>50</v>
      </c>
      <c r="B59" s="639" t="s">
        <v>319</v>
      </c>
      <c r="C59" s="45">
        <v>196</v>
      </c>
      <c r="D59" s="643">
        <v>1081</v>
      </c>
      <c r="E59" s="316" t="s">
        <v>412</v>
      </c>
      <c r="F59" s="53">
        <v>0</v>
      </c>
      <c r="G59" s="53">
        <v>27</v>
      </c>
      <c r="H59" s="53">
        <v>0</v>
      </c>
      <c r="I59" s="53">
        <v>0</v>
      </c>
      <c r="J59" s="53">
        <v>0</v>
      </c>
      <c r="K59" s="53">
        <v>0</v>
      </c>
      <c r="L59" s="53">
        <v>0</v>
      </c>
      <c r="M59" s="53">
        <v>0</v>
      </c>
      <c r="N59" s="53">
        <v>0</v>
      </c>
      <c r="O59" s="53">
        <v>0</v>
      </c>
      <c r="P59" s="53">
        <v>0</v>
      </c>
      <c r="Q59" s="53">
        <v>0</v>
      </c>
      <c r="R59" s="53">
        <v>220</v>
      </c>
      <c r="S59" s="53">
        <v>192</v>
      </c>
      <c r="T59" s="53">
        <v>242</v>
      </c>
      <c r="U59" s="53">
        <v>219</v>
      </c>
      <c r="W59" s="51">
        <f t="shared" si="0"/>
        <v>900</v>
      </c>
      <c r="X59" s="53">
        <f t="shared" si="1"/>
        <v>1</v>
      </c>
      <c r="Y59" s="51">
        <f t="shared" si="2"/>
        <v>27</v>
      </c>
      <c r="Z59" s="36" t="str">
        <f t="shared" si="3"/>
        <v/>
      </c>
      <c r="AA59" s="644">
        <f t="shared" si="4"/>
        <v>1081</v>
      </c>
      <c r="AB59" s="645" t="str">
        <f t="shared" si="5"/>
        <v xml:space="preserve"> Transcona Collegiate</v>
      </c>
      <c r="AC59" s="644">
        <f t="shared" si="30"/>
        <v>0</v>
      </c>
      <c r="AD59" s="639" t="str">
        <f t="shared" si="31"/>
        <v/>
      </c>
      <c r="AE59" s="317" t="str">
        <f t="shared" si="6"/>
        <v/>
      </c>
      <c r="AF59" s="45">
        <v>196</v>
      </c>
      <c r="AG59" s="45">
        <v>1081</v>
      </c>
      <c r="AH59" s="49" t="s">
        <v>412</v>
      </c>
      <c r="AI59" s="45" t="s">
        <v>319</v>
      </c>
      <c r="AJ59" s="45"/>
      <c r="AK59" s="73">
        <f t="shared" si="7"/>
        <v>0</v>
      </c>
      <c r="AL59" s="73">
        <f t="shared" si="8"/>
        <v>0</v>
      </c>
      <c r="AT59" s="282">
        <f t="shared" si="11"/>
        <v>1</v>
      </c>
      <c r="AU59" s="45">
        <v>1080</v>
      </c>
      <c r="AV59" s="49" t="s">
        <v>411</v>
      </c>
      <c r="AX59" s="53"/>
      <c r="BD59" s="52"/>
    </row>
    <row r="60" spans="1:63" ht="14.95" customHeight="1" x14ac:dyDescent="0.2">
      <c r="A60" s="642">
        <v>51</v>
      </c>
      <c r="B60" s="639" t="s">
        <v>319</v>
      </c>
      <c r="C60" s="45">
        <v>190</v>
      </c>
      <c r="D60" s="643">
        <v>1084</v>
      </c>
      <c r="E60" s="316" t="s">
        <v>413</v>
      </c>
      <c r="F60" s="53">
        <v>0</v>
      </c>
      <c r="G60" s="53">
        <v>0</v>
      </c>
      <c r="H60" s="53">
        <v>0</v>
      </c>
      <c r="I60" s="53">
        <v>30</v>
      </c>
      <c r="J60" s="53">
        <v>33</v>
      </c>
      <c r="K60" s="53">
        <v>32</v>
      </c>
      <c r="L60" s="53">
        <v>25</v>
      </c>
      <c r="M60" s="53">
        <v>28</v>
      </c>
      <c r="N60" s="53">
        <v>27</v>
      </c>
      <c r="O60" s="53">
        <v>36</v>
      </c>
      <c r="P60" s="53">
        <v>26</v>
      </c>
      <c r="Q60" s="53">
        <v>40</v>
      </c>
      <c r="R60" s="53">
        <v>46</v>
      </c>
      <c r="S60" s="53">
        <v>44</v>
      </c>
      <c r="T60" s="53">
        <v>53</v>
      </c>
      <c r="U60" s="53">
        <v>69</v>
      </c>
      <c r="W60" s="51">
        <f t="shared" si="0"/>
        <v>489</v>
      </c>
      <c r="X60" s="53">
        <f t="shared" si="1"/>
        <v>1</v>
      </c>
      <c r="Y60" s="51">
        <f t="shared" si="2"/>
        <v>0</v>
      </c>
      <c r="Z60" s="36" t="str">
        <f t="shared" si="3"/>
        <v/>
      </c>
      <c r="AA60" s="644">
        <f t="shared" si="4"/>
        <v>1084</v>
      </c>
      <c r="AB60" s="645" t="str">
        <f t="shared" si="5"/>
        <v xml:space="preserve"> Morris School</v>
      </c>
      <c r="AC60" s="644">
        <f t="shared" si="30"/>
        <v>0</v>
      </c>
      <c r="AD60" s="639" t="str">
        <f t="shared" si="31"/>
        <v/>
      </c>
      <c r="AE60" s="317" t="str">
        <f t="shared" si="6"/>
        <v/>
      </c>
      <c r="AF60" s="45">
        <v>190</v>
      </c>
      <c r="AG60" s="45">
        <v>1084</v>
      </c>
      <c r="AH60" s="49" t="s">
        <v>413</v>
      </c>
      <c r="AI60" s="45" t="s">
        <v>319</v>
      </c>
      <c r="AJ60" s="45"/>
      <c r="AK60" s="73">
        <f t="shared" si="7"/>
        <v>0</v>
      </c>
      <c r="AL60" s="73">
        <f t="shared" si="8"/>
        <v>0</v>
      </c>
      <c r="AT60" s="282">
        <f t="shared" si="11"/>
        <v>1</v>
      </c>
      <c r="AU60" s="45">
        <v>1081</v>
      </c>
      <c r="AV60" s="49" t="s">
        <v>412</v>
      </c>
      <c r="AX60" s="53"/>
      <c r="BD60" s="52"/>
    </row>
    <row r="61" spans="1:63" ht="14.95" customHeight="1" x14ac:dyDescent="0.2">
      <c r="A61" s="642">
        <v>52</v>
      </c>
      <c r="B61" s="639" t="s">
        <v>319</v>
      </c>
      <c r="C61" s="45">
        <v>120</v>
      </c>
      <c r="D61" s="643">
        <v>1085</v>
      </c>
      <c r="E61" s="316" t="s">
        <v>414</v>
      </c>
      <c r="F61" s="53">
        <v>0</v>
      </c>
      <c r="G61" s="53">
        <v>0</v>
      </c>
      <c r="H61" s="53">
        <v>0</v>
      </c>
      <c r="I61" s="53">
        <v>65</v>
      </c>
      <c r="J61" s="53">
        <v>54</v>
      </c>
      <c r="K61" s="53">
        <v>73</v>
      </c>
      <c r="L61" s="53">
        <v>0</v>
      </c>
      <c r="M61" s="53">
        <v>0</v>
      </c>
      <c r="N61" s="53">
        <v>0</v>
      </c>
      <c r="O61" s="53">
        <v>0</v>
      </c>
      <c r="P61" s="53">
        <v>0</v>
      </c>
      <c r="Q61" s="53">
        <v>0</v>
      </c>
      <c r="R61" s="53">
        <v>0</v>
      </c>
      <c r="S61" s="53">
        <v>0</v>
      </c>
      <c r="T61" s="53">
        <v>0</v>
      </c>
      <c r="U61" s="53">
        <v>0</v>
      </c>
      <c r="W61" s="51">
        <f t="shared" si="0"/>
        <v>192</v>
      </c>
      <c r="X61" s="53">
        <f t="shared" si="1"/>
        <v>1</v>
      </c>
      <c r="Y61" s="51">
        <f t="shared" si="2"/>
        <v>0</v>
      </c>
      <c r="Z61" s="36" t="str">
        <f t="shared" si="3"/>
        <v/>
      </c>
      <c r="AA61" s="644">
        <f t="shared" si="4"/>
        <v>1085</v>
      </c>
      <c r="AB61" s="645" t="str">
        <f t="shared" si="5"/>
        <v xml:space="preserve"> Taylor Elementary</v>
      </c>
      <c r="AC61" s="644">
        <f t="shared" si="30"/>
        <v>0</v>
      </c>
      <c r="AD61" s="639" t="str">
        <f t="shared" si="31"/>
        <v/>
      </c>
      <c r="AE61" s="317" t="str">
        <f t="shared" si="6"/>
        <v/>
      </c>
      <c r="AF61" s="45">
        <v>120</v>
      </c>
      <c r="AG61" s="45">
        <v>1085</v>
      </c>
      <c r="AH61" s="49" t="s">
        <v>414</v>
      </c>
      <c r="AI61" s="45" t="s">
        <v>319</v>
      </c>
      <c r="AJ61" s="45"/>
      <c r="AK61" s="73">
        <f t="shared" si="7"/>
        <v>0</v>
      </c>
      <c r="AL61" s="73">
        <f t="shared" si="8"/>
        <v>0</v>
      </c>
      <c r="AT61" s="282">
        <f t="shared" si="11"/>
        <v>1</v>
      </c>
      <c r="AU61" s="45">
        <v>1084</v>
      </c>
      <c r="AV61" s="49" t="s">
        <v>413</v>
      </c>
      <c r="AX61" s="53"/>
      <c r="BD61" s="52"/>
    </row>
    <row r="62" spans="1:63" ht="14.95" customHeight="1" x14ac:dyDescent="0.2">
      <c r="A62" s="642">
        <v>53</v>
      </c>
      <c r="B62" s="639" t="s">
        <v>319</v>
      </c>
      <c r="C62" s="45">
        <v>118</v>
      </c>
      <c r="D62" s="643">
        <v>1088</v>
      </c>
      <c r="E62" s="316" t="s">
        <v>415</v>
      </c>
      <c r="F62" s="53">
        <v>0</v>
      </c>
      <c r="G62" s="53">
        <v>0</v>
      </c>
      <c r="H62" s="53">
        <v>0</v>
      </c>
      <c r="I62" s="53">
        <v>39</v>
      </c>
      <c r="J62" s="53">
        <v>46</v>
      </c>
      <c r="K62" s="53">
        <v>44</v>
      </c>
      <c r="L62" s="53">
        <v>50</v>
      </c>
      <c r="M62" s="53">
        <v>36</v>
      </c>
      <c r="N62" s="53">
        <v>43</v>
      </c>
      <c r="O62" s="53">
        <v>68</v>
      </c>
      <c r="P62" s="53">
        <v>61</v>
      </c>
      <c r="Q62" s="53">
        <v>60</v>
      </c>
      <c r="R62" s="53">
        <v>0</v>
      </c>
      <c r="S62" s="53">
        <v>0</v>
      </c>
      <c r="T62" s="53">
        <v>0</v>
      </c>
      <c r="U62" s="53">
        <v>0</v>
      </c>
      <c r="W62" s="51">
        <f t="shared" si="0"/>
        <v>447</v>
      </c>
      <c r="X62" s="53">
        <f t="shared" si="1"/>
        <v>1</v>
      </c>
      <c r="Y62" s="51">
        <f t="shared" si="2"/>
        <v>0</v>
      </c>
      <c r="Z62" s="36" t="str">
        <f t="shared" si="3"/>
        <v/>
      </c>
      <c r="AA62" s="644">
        <f t="shared" si="4"/>
        <v>1088</v>
      </c>
      <c r="AB62" s="645" t="str">
        <f t="shared" si="5"/>
        <v xml:space="preserve"> Arthur E. Wright Community School</v>
      </c>
      <c r="AC62" s="644">
        <f t="shared" si="30"/>
        <v>0</v>
      </c>
      <c r="AD62" s="639" t="str">
        <f t="shared" si="31"/>
        <v/>
      </c>
      <c r="AE62" s="317" t="str">
        <f t="shared" si="6"/>
        <v/>
      </c>
      <c r="AF62" s="45">
        <v>118</v>
      </c>
      <c r="AG62" s="45">
        <v>1088</v>
      </c>
      <c r="AH62" s="49" t="s">
        <v>415</v>
      </c>
      <c r="AI62" s="45" t="s">
        <v>319</v>
      </c>
      <c r="AJ62" s="45"/>
      <c r="AK62" s="73">
        <f t="shared" si="7"/>
        <v>0</v>
      </c>
      <c r="AL62" s="73">
        <f t="shared" si="8"/>
        <v>0</v>
      </c>
      <c r="AT62" s="282">
        <f t="shared" si="11"/>
        <v>1</v>
      </c>
      <c r="AU62" s="45">
        <v>1085</v>
      </c>
      <c r="AV62" s="49" t="s">
        <v>414</v>
      </c>
      <c r="AX62" s="53"/>
      <c r="BD62" s="52"/>
    </row>
    <row r="63" spans="1:63" ht="14.95" customHeight="1" x14ac:dyDescent="0.2">
      <c r="A63" s="642">
        <v>54</v>
      </c>
      <c r="B63" s="639" t="s">
        <v>319</v>
      </c>
      <c r="C63" s="45">
        <v>149</v>
      </c>
      <c r="D63" s="643">
        <v>1090</v>
      </c>
      <c r="E63" s="316" t="s">
        <v>416</v>
      </c>
      <c r="F63" s="53">
        <v>0</v>
      </c>
      <c r="G63" s="53">
        <v>0</v>
      </c>
      <c r="H63" s="53">
        <v>0</v>
      </c>
      <c r="I63" s="53">
        <v>0</v>
      </c>
      <c r="J63" s="53">
        <v>0</v>
      </c>
      <c r="K63" s="53">
        <v>0</v>
      </c>
      <c r="L63" s="53">
        <v>0</v>
      </c>
      <c r="M63" s="53">
        <v>0</v>
      </c>
      <c r="N63" s="53">
        <v>15</v>
      </c>
      <c r="O63" s="53">
        <v>16</v>
      </c>
      <c r="P63" s="53">
        <v>16</v>
      </c>
      <c r="Q63" s="53">
        <v>15</v>
      </c>
      <c r="R63" s="53">
        <v>27</v>
      </c>
      <c r="S63" s="53">
        <v>29</v>
      </c>
      <c r="T63" s="53">
        <v>35</v>
      </c>
      <c r="U63" s="53">
        <v>29</v>
      </c>
      <c r="W63" s="51">
        <f t="shared" si="0"/>
        <v>182</v>
      </c>
      <c r="X63" s="53">
        <f t="shared" si="1"/>
        <v>1</v>
      </c>
      <c r="Y63" s="51">
        <f t="shared" si="2"/>
        <v>0</v>
      </c>
      <c r="Z63" s="36" t="str">
        <f t="shared" si="3"/>
        <v/>
      </c>
      <c r="AA63" s="644">
        <f t="shared" si="4"/>
        <v>1090</v>
      </c>
      <c r="AB63" s="645" t="str">
        <f t="shared" si="5"/>
        <v xml:space="preserve"> Ashern Central School</v>
      </c>
      <c r="AC63" s="644">
        <f t="shared" si="30"/>
        <v>0</v>
      </c>
      <c r="AD63" s="639" t="str">
        <f t="shared" si="31"/>
        <v/>
      </c>
      <c r="AE63" s="317" t="str">
        <f t="shared" si="6"/>
        <v/>
      </c>
      <c r="AF63" s="45">
        <v>149</v>
      </c>
      <c r="AG63" s="45">
        <v>1090</v>
      </c>
      <c r="AH63" s="49" t="s">
        <v>416</v>
      </c>
      <c r="AI63" s="45" t="s">
        <v>319</v>
      </c>
      <c r="AJ63" s="45"/>
      <c r="AK63" s="73">
        <f t="shared" si="7"/>
        <v>0</v>
      </c>
      <c r="AL63" s="73">
        <f t="shared" si="8"/>
        <v>0</v>
      </c>
      <c r="AT63" s="282">
        <f t="shared" si="11"/>
        <v>1</v>
      </c>
      <c r="AU63" s="45">
        <v>1088</v>
      </c>
      <c r="AV63" s="49" t="s">
        <v>415</v>
      </c>
      <c r="AX63" s="53"/>
      <c r="BD63" s="52"/>
    </row>
    <row r="64" spans="1:63" ht="14.95" customHeight="1" x14ac:dyDescent="0.2">
      <c r="A64" s="642">
        <v>55</v>
      </c>
      <c r="B64" s="639" t="s">
        <v>319</v>
      </c>
      <c r="C64" s="45">
        <v>105</v>
      </c>
      <c r="D64" s="643">
        <v>1091</v>
      </c>
      <c r="E64" s="316" t="s">
        <v>417</v>
      </c>
      <c r="F64" s="53">
        <v>0</v>
      </c>
      <c r="G64" s="53">
        <v>0</v>
      </c>
      <c r="H64" s="53">
        <v>0</v>
      </c>
      <c r="I64" s="53">
        <v>53</v>
      </c>
      <c r="J64" s="53">
        <v>39</v>
      </c>
      <c r="K64" s="53">
        <v>42</v>
      </c>
      <c r="L64" s="53">
        <v>44</v>
      </c>
      <c r="M64" s="53">
        <v>0</v>
      </c>
      <c r="N64" s="53">
        <v>0</v>
      </c>
      <c r="O64" s="53">
        <v>0</v>
      </c>
      <c r="P64" s="53">
        <v>0</v>
      </c>
      <c r="Q64" s="53">
        <v>0</v>
      </c>
      <c r="R64" s="53">
        <v>0</v>
      </c>
      <c r="S64" s="53">
        <v>0</v>
      </c>
      <c r="T64" s="53">
        <v>0</v>
      </c>
      <c r="U64" s="53">
        <v>0</v>
      </c>
      <c r="W64" s="51">
        <f t="shared" si="0"/>
        <v>178</v>
      </c>
      <c r="X64" s="53">
        <f t="shared" si="1"/>
        <v>1</v>
      </c>
      <c r="Y64" s="51">
        <f t="shared" si="2"/>
        <v>0</v>
      </c>
      <c r="Z64" s="36" t="str">
        <f t="shared" si="3"/>
        <v/>
      </c>
      <c r="AA64" s="644">
        <f t="shared" si="4"/>
        <v>1091</v>
      </c>
      <c r="AB64" s="645" t="str">
        <f t="shared" si="5"/>
        <v xml:space="preserve"> Southwood Elementary</v>
      </c>
      <c r="AC64" s="644">
        <f t="shared" si="30"/>
        <v>0</v>
      </c>
      <c r="AD64" s="639" t="str">
        <f t="shared" si="31"/>
        <v/>
      </c>
      <c r="AE64" s="317" t="str">
        <f t="shared" si="6"/>
        <v/>
      </c>
      <c r="AF64" s="45">
        <v>105</v>
      </c>
      <c r="AG64" s="45">
        <v>1091</v>
      </c>
      <c r="AH64" s="49" t="s">
        <v>417</v>
      </c>
      <c r="AI64" s="45" t="s">
        <v>319</v>
      </c>
      <c r="AJ64" s="45"/>
      <c r="AK64" s="73">
        <f t="shared" si="7"/>
        <v>0</v>
      </c>
      <c r="AL64" s="73">
        <f t="shared" si="8"/>
        <v>0</v>
      </c>
      <c r="AT64" s="282">
        <f t="shared" si="11"/>
        <v>1</v>
      </c>
      <c r="AU64" s="45">
        <v>1090</v>
      </c>
      <c r="AV64" s="49" t="s">
        <v>416</v>
      </c>
      <c r="AX64" s="52"/>
      <c r="BD64" s="52"/>
    </row>
    <row r="65" spans="1:56" ht="14.95" customHeight="1" x14ac:dyDescent="0.2">
      <c r="A65" s="642">
        <v>56</v>
      </c>
      <c r="B65" s="639" t="s">
        <v>323</v>
      </c>
      <c r="C65" s="45">
        <v>193</v>
      </c>
      <c r="D65" s="643">
        <v>1092</v>
      </c>
      <c r="E65" s="316" t="s">
        <v>418</v>
      </c>
      <c r="F65" s="53">
        <v>0</v>
      </c>
      <c r="G65" s="53">
        <v>0</v>
      </c>
      <c r="H65" s="53">
        <v>0</v>
      </c>
      <c r="I65" s="53">
        <v>3</v>
      </c>
      <c r="J65" s="53">
        <v>7</v>
      </c>
      <c r="K65" s="53">
        <v>1</v>
      </c>
      <c r="L65" s="53">
        <v>6</v>
      </c>
      <c r="M65" s="53">
        <v>3</v>
      </c>
      <c r="N65" s="53">
        <v>4</v>
      </c>
      <c r="O65" s="53">
        <v>5</v>
      </c>
      <c r="P65" s="53">
        <v>3</v>
      </c>
      <c r="Q65" s="53">
        <v>1</v>
      </c>
      <c r="R65" s="53">
        <v>5</v>
      </c>
      <c r="S65" s="53">
        <v>3</v>
      </c>
      <c r="T65" s="53">
        <v>3</v>
      </c>
      <c r="U65" s="53">
        <v>1</v>
      </c>
      <c r="W65" s="51">
        <f t="shared" si="0"/>
        <v>45</v>
      </c>
      <c r="X65" s="53">
        <f t="shared" si="1"/>
        <v>1</v>
      </c>
      <c r="Y65" s="51">
        <f t="shared" si="2"/>
        <v>0</v>
      </c>
      <c r="Z65" s="36" t="str">
        <f t="shared" si="3"/>
        <v/>
      </c>
      <c r="AA65" s="644">
        <f t="shared" si="4"/>
        <v>1092</v>
      </c>
      <c r="AB65" s="645" t="str">
        <f t="shared" si="5"/>
        <v xml:space="preserve"> Boyne Valley School</v>
      </c>
      <c r="AC65" s="644">
        <f t="shared" si="30"/>
        <v>5</v>
      </c>
      <c r="AD65" s="639" t="str">
        <f t="shared" si="31"/>
        <v>H</v>
      </c>
      <c r="AE65" s="317" t="str">
        <f t="shared" si="6"/>
        <v/>
      </c>
      <c r="AF65" s="45">
        <v>193</v>
      </c>
      <c r="AG65" s="45">
        <v>1092</v>
      </c>
      <c r="AH65" s="49" t="s">
        <v>418</v>
      </c>
      <c r="AI65" s="45" t="s">
        <v>323</v>
      </c>
      <c r="AJ65" s="45"/>
      <c r="AK65" s="73">
        <f t="shared" si="7"/>
        <v>0</v>
      </c>
      <c r="AL65" s="73">
        <f t="shared" si="8"/>
        <v>0</v>
      </c>
      <c r="AT65" s="282">
        <f t="shared" si="11"/>
        <v>1</v>
      </c>
      <c r="AU65" s="45">
        <v>1091</v>
      </c>
      <c r="AV65" s="49" t="s">
        <v>417</v>
      </c>
      <c r="BD65" s="52"/>
    </row>
    <row r="66" spans="1:56" ht="14.95" customHeight="1" x14ac:dyDescent="0.2">
      <c r="A66" s="642">
        <v>57</v>
      </c>
      <c r="B66" s="639" t="s">
        <v>319</v>
      </c>
      <c r="C66" s="45">
        <v>194</v>
      </c>
      <c r="D66" s="643">
        <v>1093</v>
      </c>
      <c r="E66" s="316" t="s">
        <v>419</v>
      </c>
      <c r="F66" s="53">
        <v>0</v>
      </c>
      <c r="G66" s="53">
        <v>0</v>
      </c>
      <c r="H66" s="53">
        <v>0</v>
      </c>
      <c r="I66" s="53">
        <v>7</v>
      </c>
      <c r="J66" s="53">
        <v>12</v>
      </c>
      <c r="K66" s="53">
        <v>9</v>
      </c>
      <c r="L66" s="53">
        <v>5</v>
      </c>
      <c r="M66" s="53">
        <v>8</v>
      </c>
      <c r="N66" s="53">
        <v>9</v>
      </c>
      <c r="O66" s="53">
        <v>8</v>
      </c>
      <c r="P66" s="53">
        <v>10</v>
      </c>
      <c r="Q66" s="53">
        <v>7</v>
      </c>
      <c r="R66" s="53">
        <v>0</v>
      </c>
      <c r="S66" s="53">
        <v>0</v>
      </c>
      <c r="T66" s="53">
        <v>0</v>
      </c>
      <c r="U66" s="53">
        <v>0</v>
      </c>
      <c r="W66" s="51">
        <f t="shared" si="0"/>
        <v>75</v>
      </c>
      <c r="X66" s="53">
        <f t="shared" si="1"/>
        <v>1</v>
      </c>
      <c r="Y66" s="51">
        <f t="shared" si="2"/>
        <v>0</v>
      </c>
      <c r="Z66" s="36" t="str">
        <f t="shared" si="3"/>
        <v/>
      </c>
      <c r="AA66" s="644">
        <f t="shared" si="4"/>
        <v>1093</v>
      </c>
      <c r="AB66" s="645" t="str">
        <f t="shared" si="5"/>
        <v xml:space="preserve"> Miniota School</v>
      </c>
      <c r="AC66" s="644">
        <f t="shared" si="30"/>
        <v>0</v>
      </c>
      <c r="AD66" s="639" t="str">
        <f t="shared" si="31"/>
        <v/>
      </c>
      <c r="AE66" s="317" t="str">
        <f t="shared" si="6"/>
        <v/>
      </c>
      <c r="AF66" s="45">
        <v>194</v>
      </c>
      <c r="AG66" s="45">
        <v>1093</v>
      </c>
      <c r="AH66" s="49" t="s">
        <v>419</v>
      </c>
      <c r="AI66" s="45" t="s">
        <v>319</v>
      </c>
      <c r="AJ66" s="45"/>
      <c r="AK66" s="73">
        <f t="shared" si="7"/>
        <v>0</v>
      </c>
      <c r="AL66" s="73">
        <f t="shared" si="8"/>
        <v>0</v>
      </c>
      <c r="AT66" s="282">
        <f t="shared" si="11"/>
        <v>1</v>
      </c>
      <c r="AU66" s="45">
        <v>1092</v>
      </c>
      <c r="AV66" s="49" t="s">
        <v>418</v>
      </c>
      <c r="BD66" s="52"/>
    </row>
    <row r="67" spans="1:56" ht="14.95" customHeight="1" x14ac:dyDescent="0.2">
      <c r="A67" s="642">
        <v>58</v>
      </c>
      <c r="B67" s="639" t="s">
        <v>323</v>
      </c>
      <c r="C67" s="45">
        <v>189</v>
      </c>
      <c r="D67" s="643">
        <v>1094</v>
      </c>
      <c r="E67" s="316" t="s">
        <v>420</v>
      </c>
      <c r="F67" s="53">
        <v>0</v>
      </c>
      <c r="G67" s="53">
        <v>0</v>
      </c>
      <c r="H67" s="53">
        <v>0</v>
      </c>
      <c r="I67" s="53">
        <v>1</v>
      </c>
      <c r="J67" s="53">
        <v>2</v>
      </c>
      <c r="K67" s="53">
        <v>0</v>
      </c>
      <c r="L67" s="53">
        <v>3</v>
      </c>
      <c r="M67" s="53">
        <v>1</v>
      </c>
      <c r="N67" s="53">
        <v>1</v>
      </c>
      <c r="O67" s="53">
        <v>1</v>
      </c>
      <c r="P67" s="53">
        <v>0</v>
      </c>
      <c r="Q67" s="53">
        <v>2</v>
      </c>
      <c r="R67" s="53">
        <v>2</v>
      </c>
      <c r="S67" s="53">
        <v>0</v>
      </c>
      <c r="T67" s="53">
        <v>2</v>
      </c>
      <c r="U67" s="53">
        <v>0</v>
      </c>
      <c r="W67" s="51">
        <f t="shared" si="0"/>
        <v>15</v>
      </c>
      <c r="X67" s="53">
        <f t="shared" si="1"/>
        <v>1</v>
      </c>
      <c r="Y67" s="51">
        <f t="shared" si="2"/>
        <v>0</v>
      </c>
      <c r="Z67" s="36" t="str">
        <f t="shared" si="3"/>
        <v/>
      </c>
      <c r="AA67" s="644">
        <f t="shared" si="4"/>
        <v>1094</v>
      </c>
      <c r="AB67" s="645" t="str">
        <f t="shared" si="5"/>
        <v xml:space="preserve"> Grafton School</v>
      </c>
      <c r="AC67" s="644">
        <f t="shared" si="30"/>
        <v>5</v>
      </c>
      <c r="AD67" s="639" t="str">
        <f t="shared" si="31"/>
        <v>H</v>
      </c>
      <c r="AE67" s="317" t="str">
        <f t="shared" si="6"/>
        <v/>
      </c>
      <c r="AF67" s="45">
        <v>189</v>
      </c>
      <c r="AG67" s="45">
        <v>1094</v>
      </c>
      <c r="AH67" s="49" t="s">
        <v>420</v>
      </c>
      <c r="AI67" s="45" t="s">
        <v>323</v>
      </c>
      <c r="AJ67" s="45"/>
      <c r="AK67" s="73">
        <f t="shared" si="7"/>
        <v>0</v>
      </c>
      <c r="AL67" s="73">
        <f t="shared" si="8"/>
        <v>0</v>
      </c>
      <c r="AT67" s="282">
        <f t="shared" si="11"/>
        <v>1</v>
      </c>
      <c r="AU67" s="45">
        <v>1093</v>
      </c>
      <c r="AV67" s="49" t="s">
        <v>419</v>
      </c>
      <c r="BD67" s="52"/>
    </row>
    <row r="68" spans="1:56" ht="14.95" customHeight="1" x14ac:dyDescent="0.2">
      <c r="A68" s="642">
        <v>59</v>
      </c>
      <c r="B68" s="639" t="s">
        <v>319</v>
      </c>
      <c r="C68" s="45">
        <v>193</v>
      </c>
      <c r="D68" s="643">
        <v>1096</v>
      </c>
      <c r="E68" s="316" t="s">
        <v>421</v>
      </c>
      <c r="F68" s="53">
        <v>0</v>
      </c>
      <c r="G68" s="53">
        <v>0</v>
      </c>
      <c r="H68" s="53">
        <v>0</v>
      </c>
      <c r="I68" s="53">
        <v>0</v>
      </c>
      <c r="J68" s="53">
        <v>0</v>
      </c>
      <c r="K68" s="53">
        <v>0</v>
      </c>
      <c r="L68" s="53">
        <v>0</v>
      </c>
      <c r="M68" s="53">
        <v>0</v>
      </c>
      <c r="N68" s="53">
        <v>0</v>
      </c>
      <c r="O68" s="53">
        <v>0</v>
      </c>
      <c r="P68" s="53">
        <v>19</v>
      </c>
      <c r="Q68" s="53">
        <v>24</v>
      </c>
      <c r="R68" s="53">
        <v>18</v>
      </c>
      <c r="S68" s="53">
        <v>21</v>
      </c>
      <c r="T68" s="53">
        <v>24</v>
      </c>
      <c r="U68" s="53">
        <v>27</v>
      </c>
      <c r="W68" s="51">
        <f t="shared" si="0"/>
        <v>133</v>
      </c>
      <c r="X68" s="53">
        <f t="shared" si="1"/>
        <v>1</v>
      </c>
      <c r="Y68" s="51">
        <f t="shared" si="2"/>
        <v>0</v>
      </c>
      <c r="Z68" s="36" t="str">
        <f t="shared" si="3"/>
        <v/>
      </c>
      <c r="AA68" s="644">
        <f t="shared" si="4"/>
        <v>1096</v>
      </c>
      <c r="AB68" s="645" t="str">
        <f t="shared" si="5"/>
        <v xml:space="preserve"> Nellie McClung Collegiate</v>
      </c>
      <c r="AC68" s="644">
        <f t="shared" si="30"/>
        <v>0</v>
      </c>
      <c r="AD68" s="639" t="str">
        <f t="shared" si="31"/>
        <v/>
      </c>
      <c r="AE68" s="317" t="str">
        <f t="shared" si="6"/>
        <v/>
      </c>
      <c r="AF68" s="45">
        <v>193</v>
      </c>
      <c r="AG68" s="45">
        <v>1096</v>
      </c>
      <c r="AH68" s="49" t="s">
        <v>421</v>
      </c>
      <c r="AI68" s="45" t="s">
        <v>319</v>
      </c>
      <c r="AJ68" s="45"/>
      <c r="AK68" s="73">
        <f t="shared" si="7"/>
        <v>0</v>
      </c>
      <c r="AL68" s="73">
        <f t="shared" si="8"/>
        <v>0</v>
      </c>
      <c r="AT68" s="282">
        <f t="shared" si="11"/>
        <v>1</v>
      </c>
      <c r="AU68" s="45">
        <v>1094</v>
      </c>
      <c r="AV68" s="49" t="s">
        <v>420</v>
      </c>
      <c r="BD68" s="52"/>
    </row>
    <row r="69" spans="1:56" ht="14.95" customHeight="1" x14ac:dyDescent="0.2">
      <c r="A69" s="642">
        <v>60</v>
      </c>
      <c r="B69" s="639" t="s">
        <v>319</v>
      </c>
      <c r="C69" s="45">
        <v>120</v>
      </c>
      <c r="D69" s="643">
        <v>1097</v>
      </c>
      <c r="E69" s="316" t="s">
        <v>422</v>
      </c>
      <c r="F69" s="53">
        <v>0</v>
      </c>
      <c r="G69" s="53">
        <v>0</v>
      </c>
      <c r="H69" s="53">
        <v>0</v>
      </c>
      <c r="I69" s="53">
        <v>13</v>
      </c>
      <c r="J69" s="53">
        <v>8</v>
      </c>
      <c r="K69" s="53">
        <v>9</v>
      </c>
      <c r="L69" s="53">
        <v>10</v>
      </c>
      <c r="M69" s="53">
        <v>17</v>
      </c>
      <c r="N69" s="53">
        <v>9</v>
      </c>
      <c r="O69" s="53">
        <v>12</v>
      </c>
      <c r="P69" s="53">
        <v>14</v>
      </c>
      <c r="Q69" s="53">
        <v>11</v>
      </c>
      <c r="R69" s="53">
        <v>0</v>
      </c>
      <c r="S69" s="53">
        <v>0</v>
      </c>
      <c r="T69" s="53">
        <v>0</v>
      </c>
      <c r="U69" s="53">
        <v>0</v>
      </c>
      <c r="W69" s="51">
        <f t="shared" si="0"/>
        <v>103</v>
      </c>
      <c r="X69" s="53">
        <f t="shared" si="1"/>
        <v>1</v>
      </c>
      <c r="Y69" s="51">
        <f t="shared" si="2"/>
        <v>0</v>
      </c>
      <c r="Z69" s="36" t="str">
        <f t="shared" si="3"/>
        <v/>
      </c>
      <c r="AA69" s="644">
        <f t="shared" si="4"/>
        <v>1097</v>
      </c>
      <c r="AB69" s="645" t="str">
        <f t="shared" si="5"/>
        <v xml:space="preserve"> Bowsman School</v>
      </c>
      <c r="AC69" s="644">
        <f t="shared" si="30"/>
        <v>0</v>
      </c>
      <c r="AD69" s="639" t="str">
        <f t="shared" si="31"/>
        <v/>
      </c>
      <c r="AE69" s="317" t="str">
        <f t="shared" si="6"/>
        <v/>
      </c>
      <c r="AF69" s="45">
        <v>120</v>
      </c>
      <c r="AG69" s="45">
        <v>1097</v>
      </c>
      <c r="AH69" s="49" t="s">
        <v>422</v>
      </c>
      <c r="AI69" s="45" t="s">
        <v>319</v>
      </c>
      <c r="AJ69" s="45"/>
      <c r="AK69" s="73">
        <f t="shared" si="7"/>
        <v>0</v>
      </c>
      <c r="AL69" s="73">
        <f t="shared" si="8"/>
        <v>0</v>
      </c>
      <c r="AT69" s="282">
        <f t="shared" si="11"/>
        <v>1</v>
      </c>
      <c r="AU69" s="45">
        <v>1096</v>
      </c>
      <c r="AV69" s="49" t="s">
        <v>421</v>
      </c>
      <c r="BD69" s="52"/>
    </row>
    <row r="70" spans="1:56" ht="14.95" customHeight="1" x14ac:dyDescent="0.2">
      <c r="A70" s="642">
        <v>61</v>
      </c>
      <c r="B70" s="639" t="s">
        <v>323</v>
      </c>
      <c r="C70" s="45">
        <v>141</v>
      </c>
      <c r="D70" s="643">
        <v>1098</v>
      </c>
      <c r="E70" s="316" t="s">
        <v>423</v>
      </c>
      <c r="F70" s="53">
        <v>0</v>
      </c>
      <c r="G70" s="53">
        <v>0</v>
      </c>
      <c r="H70" s="53">
        <v>0</v>
      </c>
      <c r="I70" s="53">
        <v>3</v>
      </c>
      <c r="J70" s="53">
        <v>2</v>
      </c>
      <c r="K70" s="53">
        <v>2</v>
      </c>
      <c r="L70" s="53">
        <v>3</v>
      </c>
      <c r="M70" s="53">
        <v>3</v>
      </c>
      <c r="N70" s="53">
        <v>4</v>
      </c>
      <c r="O70" s="53">
        <v>4</v>
      </c>
      <c r="P70" s="53">
        <v>6</v>
      </c>
      <c r="Q70" s="53">
        <v>1</v>
      </c>
      <c r="R70" s="53">
        <v>3</v>
      </c>
      <c r="S70" s="53">
        <v>3</v>
      </c>
      <c r="T70" s="53">
        <v>3</v>
      </c>
      <c r="U70" s="53">
        <v>5</v>
      </c>
      <c r="W70" s="51">
        <f t="shared" si="0"/>
        <v>42</v>
      </c>
      <c r="X70" s="53">
        <f t="shared" si="1"/>
        <v>1</v>
      </c>
      <c r="Y70" s="51">
        <f t="shared" si="2"/>
        <v>0</v>
      </c>
      <c r="Z70" s="36" t="str">
        <f t="shared" si="3"/>
        <v/>
      </c>
      <c r="AA70" s="644">
        <f t="shared" si="4"/>
        <v>1098</v>
      </c>
      <c r="AB70" s="645" t="str">
        <f t="shared" si="5"/>
        <v xml:space="preserve"> Holmfield Colony School</v>
      </c>
      <c r="AC70" s="644">
        <f t="shared" si="30"/>
        <v>5</v>
      </c>
      <c r="AD70" s="639" t="str">
        <f t="shared" si="31"/>
        <v>H</v>
      </c>
      <c r="AE70" s="317" t="str">
        <f t="shared" si="6"/>
        <v/>
      </c>
      <c r="AF70" s="45">
        <v>141</v>
      </c>
      <c r="AG70" s="45">
        <v>1098</v>
      </c>
      <c r="AH70" s="49" t="s">
        <v>423</v>
      </c>
      <c r="AI70" s="45" t="s">
        <v>323</v>
      </c>
      <c r="AJ70" s="45"/>
      <c r="AK70" s="73">
        <f t="shared" si="7"/>
        <v>0</v>
      </c>
      <c r="AL70" s="73">
        <f t="shared" si="8"/>
        <v>0</v>
      </c>
      <c r="AT70" s="282">
        <f t="shared" si="11"/>
        <v>1</v>
      </c>
      <c r="AU70" s="45">
        <v>1097</v>
      </c>
      <c r="AV70" s="49" t="s">
        <v>422</v>
      </c>
      <c r="BD70" s="52"/>
    </row>
    <row r="71" spans="1:56" ht="14.95" customHeight="1" x14ac:dyDescent="0.2">
      <c r="A71" s="642">
        <v>62</v>
      </c>
      <c r="B71" s="639" t="s">
        <v>319</v>
      </c>
      <c r="C71" s="45">
        <v>188</v>
      </c>
      <c r="D71" s="643">
        <v>1104</v>
      </c>
      <c r="E71" s="316" t="s">
        <v>424</v>
      </c>
      <c r="F71" s="53">
        <v>0</v>
      </c>
      <c r="G71" s="53">
        <v>0</v>
      </c>
      <c r="H71" s="53">
        <v>0</v>
      </c>
      <c r="I71" s="53">
        <v>0</v>
      </c>
      <c r="J71" s="53">
        <v>0</v>
      </c>
      <c r="K71" s="53">
        <v>0</v>
      </c>
      <c r="L71" s="53">
        <v>0</v>
      </c>
      <c r="M71" s="53">
        <v>0</v>
      </c>
      <c r="N71" s="53">
        <v>65</v>
      </c>
      <c r="O71" s="53">
        <v>185</v>
      </c>
      <c r="P71" s="53">
        <v>168</v>
      </c>
      <c r="Q71" s="53">
        <v>185</v>
      </c>
      <c r="R71" s="53">
        <v>0</v>
      </c>
      <c r="S71" s="53">
        <v>0</v>
      </c>
      <c r="T71" s="53">
        <v>0</v>
      </c>
      <c r="U71" s="53">
        <v>0</v>
      </c>
      <c r="W71" s="51">
        <f t="shared" si="0"/>
        <v>603</v>
      </c>
      <c r="X71" s="53">
        <f t="shared" si="1"/>
        <v>1</v>
      </c>
      <c r="Y71" s="51">
        <f t="shared" si="2"/>
        <v>0</v>
      </c>
      <c r="Z71" s="36" t="str">
        <f t="shared" si="3"/>
        <v/>
      </c>
      <c r="AA71" s="644">
        <f t="shared" si="4"/>
        <v>1104</v>
      </c>
      <c r="AB71" s="645" t="str">
        <f t="shared" si="5"/>
        <v xml:space="preserve"> Arthur A. Leach Junior High</v>
      </c>
      <c r="AC71" s="644">
        <f t="shared" si="30"/>
        <v>0</v>
      </c>
      <c r="AD71" s="639" t="str">
        <f t="shared" si="31"/>
        <v/>
      </c>
      <c r="AE71" s="317" t="str">
        <f t="shared" si="6"/>
        <v/>
      </c>
      <c r="AF71" s="45">
        <v>188</v>
      </c>
      <c r="AG71" s="45">
        <v>1104</v>
      </c>
      <c r="AH71" s="49" t="s">
        <v>424</v>
      </c>
      <c r="AI71" s="45" t="s">
        <v>319</v>
      </c>
      <c r="AJ71" s="45"/>
      <c r="AK71" s="73">
        <f t="shared" si="7"/>
        <v>0</v>
      </c>
      <c r="AL71" s="73">
        <f t="shared" si="8"/>
        <v>0</v>
      </c>
      <c r="AT71" s="282">
        <f t="shared" si="11"/>
        <v>1</v>
      </c>
      <c r="AU71" s="45">
        <v>1098</v>
      </c>
      <c r="AV71" s="49" t="s">
        <v>423</v>
      </c>
      <c r="BD71" s="52"/>
    </row>
    <row r="72" spans="1:56" ht="14.95" customHeight="1" x14ac:dyDescent="0.2">
      <c r="A72" s="642">
        <v>63</v>
      </c>
      <c r="B72" s="639" t="s">
        <v>319</v>
      </c>
      <c r="C72" s="45">
        <v>196</v>
      </c>
      <c r="D72" s="643">
        <v>1105</v>
      </c>
      <c r="E72" s="316" t="s">
        <v>425</v>
      </c>
      <c r="F72" s="53">
        <v>0</v>
      </c>
      <c r="G72" s="53">
        <v>0</v>
      </c>
      <c r="H72" s="53">
        <v>0</v>
      </c>
      <c r="I72" s="53">
        <v>0</v>
      </c>
      <c r="J72" s="53">
        <v>0</v>
      </c>
      <c r="K72" s="53">
        <v>0</v>
      </c>
      <c r="L72" s="53">
        <v>0</v>
      </c>
      <c r="M72" s="53">
        <v>0</v>
      </c>
      <c r="N72" s="53">
        <v>0</v>
      </c>
      <c r="O72" s="53">
        <v>161</v>
      </c>
      <c r="P72" s="53">
        <v>146</v>
      </c>
      <c r="Q72" s="53">
        <v>171</v>
      </c>
      <c r="R72" s="53">
        <v>0</v>
      </c>
      <c r="S72" s="53">
        <v>0</v>
      </c>
      <c r="T72" s="53">
        <v>0</v>
      </c>
      <c r="U72" s="53">
        <v>0</v>
      </c>
      <c r="W72" s="51">
        <f t="shared" si="0"/>
        <v>478</v>
      </c>
      <c r="X72" s="53">
        <f t="shared" si="1"/>
        <v>1</v>
      </c>
      <c r="Y72" s="51">
        <f t="shared" si="2"/>
        <v>0</v>
      </c>
      <c r="Z72" s="36" t="str">
        <f t="shared" si="3"/>
        <v/>
      </c>
      <c r="AA72" s="644">
        <f t="shared" si="4"/>
        <v>1105</v>
      </c>
      <c r="AB72" s="645" t="str">
        <f t="shared" si="5"/>
        <v xml:space="preserve"> Valley Gardens Middle School</v>
      </c>
      <c r="AC72" s="644">
        <f t="shared" si="30"/>
        <v>0</v>
      </c>
      <c r="AD72" s="639" t="str">
        <f t="shared" si="31"/>
        <v/>
      </c>
      <c r="AE72" s="317" t="str">
        <f t="shared" si="6"/>
        <v/>
      </c>
      <c r="AF72" s="45">
        <v>196</v>
      </c>
      <c r="AG72" s="45">
        <v>1105</v>
      </c>
      <c r="AH72" s="49" t="s">
        <v>425</v>
      </c>
      <c r="AI72" s="45" t="s">
        <v>319</v>
      </c>
      <c r="AJ72" s="45"/>
      <c r="AK72" s="73">
        <f t="shared" si="7"/>
        <v>0</v>
      </c>
      <c r="AL72" s="73">
        <f t="shared" si="8"/>
        <v>0</v>
      </c>
      <c r="AT72" s="282">
        <f t="shared" si="11"/>
        <v>1</v>
      </c>
      <c r="AU72" s="45">
        <v>1099</v>
      </c>
      <c r="AV72" s="49" t="s">
        <v>426</v>
      </c>
      <c r="BD72" s="52"/>
    </row>
    <row r="73" spans="1:56" ht="14.95" customHeight="1" x14ac:dyDescent="0.2">
      <c r="A73" s="642">
        <v>64</v>
      </c>
      <c r="B73" s="639" t="s">
        <v>319</v>
      </c>
      <c r="C73" s="45">
        <v>155</v>
      </c>
      <c r="D73" s="643">
        <v>1106</v>
      </c>
      <c r="E73" s="316" t="s">
        <v>427</v>
      </c>
      <c r="F73" s="53">
        <v>0</v>
      </c>
      <c r="G73" s="53">
        <v>0</v>
      </c>
      <c r="H73" s="53">
        <v>0</v>
      </c>
      <c r="I73" s="53">
        <v>81</v>
      </c>
      <c r="J73" s="53">
        <v>73</v>
      </c>
      <c r="K73" s="53">
        <v>85</v>
      </c>
      <c r="L73" s="53">
        <v>84</v>
      </c>
      <c r="M73" s="53">
        <v>88</v>
      </c>
      <c r="N73" s="53">
        <v>0</v>
      </c>
      <c r="O73" s="53">
        <v>0</v>
      </c>
      <c r="P73" s="53">
        <v>0</v>
      </c>
      <c r="Q73" s="53">
        <v>0</v>
      </c>
      <c r="R73" s="53">
        <v>0</v>
      </c>
      <c r="S73" s="53">
        <v>0</v>
      </c>
      <c r="T73" s="53">
        <v>0</v>
      </c>
      <c r="U73" s="53">
        <v>0</v>
      </c>
      <c r="W73" s="51">
        <f t="shared" si="0"/>
        <v>411</v>
      </c>
      <c r="X73" s="53">
        <f t="shared" si="1"/>
        <v>1</v>
      </c>
      <c r="Y73" s="51">
        <f t="shared" si="2"/>
        <v>0</v>
      </c>
      <c r="Z73" s="36" t="str">
        <f t="shared" si="3"/>
        <v/>
      </c>
      <c r="AA73" s="644">
        <f t="shared" si="4"/>
        <v>1106</v>
      </c>
      <c r="AB73" s="645" t="str">
        <f t="shared" si="5"/>
        <v xml:space="preserve"> École R. W. Bobby Bend School</v>
      </c>
      <c r="AC73" s="644">
        <f t="shared" si="30"/>
        <v>0</v>
      </c>
      <c r="AD73" s="639" t="str">
        <f t="shared" si="31"/>
        <v/>
      </c>
      <c r="AE73" s="317" t="str">
        <f t="shared" si="6"/>
        <v/>
      </c>
      <c r="AF73" s="45">
        <v>155</v>
      </c>
      <c r="AG73" s="45">
        <v>1106</v>
      </c>
      <c r="AH73" s="49" t="s">
        <v>427</v>
      </c>
      <c r="AI73" s="45" t="s">
        <v>319</v>
      </c>
      <c r="AJ73" s="45"/>
      <c r="AK73" s="73">
        <f t="shared" si="7"/>
        <v>0</v>
      </c>
      <c r="AL73" s="73">
        <f t="shared" si="8"/>
        <v>0</v>
      </c>
      <c r="AT73" s="282">
        <f t="shared" si="11"/>
        <v>1</v>
      </c>
      <c r="AU73" s="45">
        <v>1104</v>
      </c>
      <c r="AV73" s="49" t="s">
        <v>424</v>
      </c>
      <c r="BD73" s="52"/>
    </row>
    <row r="74" spans="1:56" ht="14.95" customHeight="1" x14ac:dyDescent="0.2">
      <c r="A74" s="642">
        <v>65</v>
      </c>
      <c r="B74" s="639" t="s">
        <v>323</v>
      </c>
      <c r="C74" s="45">
        <v>105</v>
      </c>
      <c r="D74" s="643">
        <v>1107</v>
      </c>
      <c r="E74" s="316" t="s">
        <v>428</v>
      </c>
      <c r="F74" s="53">
        <v>0</v>
      </c>
      <c r="G74" s="53">
        <v>0</v>
      </c>
      <c r="H74" s="53">
        <v>0</v>
      </c>
      <c r="I74" s="53">
        <v>1</v>
      </c>
      <c r="J74" s="53">
        <v>2</v>
      </c>
      <c r="K74" s="53">
        <v>3</v>
      </c>
      <c r="L74" s="53">
        <v>4</v>
      </c>
      <c r="M74" s="53">
        <v>2</v>
      </c>
      <c r="N74" s="53">
        <v>1</v>
      </c>
      <c r="O74" s="53">
        <v>1</v>
      </c>
      <c r="P74" s="53">
        <v>5</v>
      </c>
      <c r="Q74" s="53">
        <v>1</v>
      </c>
      <c r="R74" s="53">
        <v>4</v>
      </c>
      <c r="S74" s="53">
        <v>1</v>
      </c>
      <c r="T74" s="53">
        <v>3</v>
      </c>
      <c r="U74" s="53">
        <v>4</v>
      </c>
      <c r="W74" s="51">
        <f t="shared" ref="W74:W137" si="38">SUM(F74:U74)</f>
        <v>32</v>
      </c>
      <c r="X74" s="53">
        <f t="shared" ref="X74:X137" si="39">IF(W74&gt;0,1,0)</f>
        <v>1</v>
      </c>
      <c r="Y74" s="51">
        <f t="shared" ref="Y74:Y137" si="40">F74+G74</f>
        <v>0</v>
      </c>
      <c r="Z74" s="36" t="str">
        <f t="shared" ref="Z74:Z137" si="41">IF(D74=AA74,"",1)</f>
        <v/>
      </c>
      <c r="AA74" s="644">
        <f t="shared" ref="AA74:AA137" si="42">D74</f>
        <v>1107</v>
      </c>
      <c r="AB74" s="645" t="str">
        <f t="shared" ref="AB74:AB137" si="43">E74</f>
        <v xml:space="preserve"> Edelweiss School</v>
      </c>
      <c r="AC74" s="644">
        <f t="shared" si="30"/>
        <v>5</v>
      </c>
      <c r="AD74" s="639" t="str">
        <f t="shared" si="31"/>
        <v>H</v>
      </c>
      <c r="AE74" s="317" t="str">
        <f t="shared" ref="AE74:AE137" si="44">IF(E74=AH74,"",1)</f>
        <v/>
      </c>
      <c r="AF74" s="45">
        <v>105</v>
      </c>
      <c r="AG74" s="45">
        <v>1107</v>
      </c>
      <c r="AH74" s="49" t="s">
        <v>428</v>
      </c>
      <c r="AI74" s="45" t="s">
        <v>323</v>
      </c>
      <c r="AJ74" s="45"/>
      <c r="AK74" s="73">
        <f t="shared" ref="AK74:AK137" si="45">IF(AC74="H",1,)</f>
        <v>0</v>
      </c>
      <c r="AL74" s="73">
        <f t="shared" ref="AL74:AL137" si="46">IF(AK74=1,W74,0)</f>
        <v>0</v>
      </c>
      <c r="AT74" s="282">
        <f t="shared" ref="AT74:AT137" si="47">IF(E74=AV74,"",1)</f>
        <v>1</v>
      </c>
      <c r="AU74" s="45">
        <v>1105</v>
      </c>
      <c r="AV74" s="49" t="s">
        <v>425</v>
      </c>
      <c r="BD74" s="52"/>
    </row>
    <row r="75" spans="1:56" ht="14.95" customHeight="1" x14ac:dyDescent="0.2">
      <c r="A75" s="642">
        <v>66</v>
      </c>
      <c r="B75" s="639" t="s">
        <v>319</v>
      </c>
      <c r="C75" s="45">
        <v>196</v>
      </c>
      <c r="D75" s="643">
        <v>1109</v>
      </c>
      <c r="E75" s="316" t="s">
        <v>429</v>
      </c>
      <c r="F75" s="53">
        <v>0</v>
      </c>
      <c r="G75" s="53">
        <v>0</v>
      </c>
      <c r="H75" s="53">
        <v>0</v>
      </c>
      <c r="I75" s="53">
        <v>31</v>
      </c>
      <c r="J75" s="53">
        <v>36</v>
      </c>
      <c r="K75" s="53">
        <v>47</v>
      </c>
      <c r="L75" s="53">
        <v>37</v>
      </c>
      <c r="M75" s="53">
        <v>43</v>
      </c>
      <c r="N75" s="53">
        <v>51</v>
      </c>
      <c r="O75" s="53">
        <v>0</v>
      </c>
      <c r="P75" s="53">
        <v>0</v>
      </c>
      <c r="Q75" s="53">
        <v>0</v>
      </c>
      <c r="R75" s="53">
        <v>0</v>
      </c>
      <c r="S75" s="53">
        <v>0</v>
      </c>
      <c r="T75" s="53">
        <v>0</v>
      </c>
      <c r="U75" s="53">
        <v>0</v>
      </c>
      <c r="W75" s="51">
        <f t="shared" si="38"/>
        <v>245</v>
      </c>
      <c r="X75" s="53">
        <f t="shared" si="39"/>
        <v>1</v>
      </c>
      <c r="Y75" s="51">
        <f t="shared" si="40"/>
        <v>0</v>
      </c>
      <c r="Z75" s="36" t="str">
        <f t="shared" si="41"/>
        <v/>
      </c>
      <c r="AA75" s="644">
        <f t="shared" si="42"/>
        <v>1109</v>
      </c>
      <c r="AB75" s="645" t="str">
        <f t="shared" si="43"/>
        <v xml:space="preserve"> Dr. F.W.L. Hamilton School</v>
      </c>
      <c r="AC75" s="644">
        <f t="shared" ref="AC75:AC138" si="48">IF(AD75="H",5,0)</f>
        <v>0</v>
      </c>
      <c r="AD75" s="639" t="str">
        <f t="shared" ref="AD75:AD138" si="49">B75</f>
        <v/>
      </c>
      <c r="AE75" s="317" t="str">
        <f t="shared" si="44"/>
        <v/>
      </c>
      <c r="AF75" s="45">
        <v>196</v>
      </c>
      <c r="AG75" s="45">
        <v>1109</v>
      </c>
      <c r="AH75" s="49" t="s">
        <v>429</v>
      </c>
      <c r="AI75" s="45" t="s">
        <v>319</v>
      </c>
      <c r="AJ75" s="45"/>
      <c r="AK75" s="73">
        <f t="shared" si="45"/>
        <v>0</v>
      </c>
      <c r="AL75" s="73">
        <f t="shared" si="46"/>
        <v>0</v>
      </c>
      <c r="AT75" s="282">
        <f t="shared" si="47"/>
        <v>1</v>
      </c>
      <c r="AU75" s="45">
        <v>1106</v>
      </c>
      <c r="AV75" s="49" t="s">
        <v>427</v>
      </c>
      <c r="BD75" s="52"/>
    </row>
    <row r="76" spans="1:56" ht="14.95" customHeight="1" x14ac:dyDescent="0.2">
      <c r="A76" s="642">
        <v>67</v>
      </c>
      <c r="B76" s="639" t="s">
        <v>319</v>
      </c>
      <c r="C76" s="45">
        <v>119</v>
      </c>
      <c r="D76" s="643">
        <v>1112</v>
      </c>
      <c r="E76" s="316" t="s">
        <v>430</v>
      </c>
      <c r="F76" s="53">
        <v>0</v>
      </c>
      <c r="G76" s="53">
        <v>0</v>
      </c>
      <c r="H76" s="53">
        <v>0</v>
      </c>
      <c r="I76" s="53">
        <v>19</v>
      </c>
      <c r="J76" s="53">
        <v>24</v>
      </c>
      <c r="K76" s="53">
        <v>24</v>
      </c>
      <c r="L76" s="53">
        <v>21</v>
      </c>
      <c r="M76" s="53">
        <v>32</v>
      </c>
      <c r="N76" s="53">
        <v>34</v>
      </c>
      <c r="O76" s="53">
        <v>31</v>
      </c>
      <c r="P76" s="53">
        <v>24</v>
      </c>
      <c r="Q76" s="53">
        <v>26</v>
      </c>
      <c r="R76" s="53">
        <v>0</v>
      </c>
      <c r="S76" s="53">
        <v>0</v>
      </c>
      <c r="T76" s="53">
        <v>0</v>
      </c>
      <c r="U76" s="53">
        <v>0</v>
      </c>
      <c r="W76" s="51">
        <f t="shared" si="38"/>
        <v>235</v>
      </c>
      <c r="X76" s="53">
        <f t="shared" si="39"/>
        <v>1</v>
      </c>
      <c r="Y76" s="51">
        <f t="shared" si="40"/>
        <v>0</v>
      </c>
      <c r="Z76" s="36" t="str">
        <f t="shared" si="41"/>
        <v/>
      </c>
      <c r="AA76" s="644">
        <f t="shared" si="42"/>
        <v>1112</v>
      </c>
      <c r="AB76" s="645" t="str">
        <f t="shared" si="43"/>
        <v xml:space="preserve"> Green Acres School</v>
      </c>
      <c r="AC76" s="644">
        <f t="shared" si="48"/>
        <v>0</v>
      </c>
      <c r="AD76" s="639" t="str">
        <f t="shared" si="49"/>
        <v/>
      </c>
      <c r="AE76" s="317" t="str">
        <f t="shared" si="44"/>
        <v/>
      </c>
      <c r="AF76" s="45">
        <v>119</v>
      </c>
      <c r="AG76" s="45">
        <v>1112</v>
      </c>
      <c r="AH76" s="49" t="s">
        <v>430</v>
      </c>
      <c r="AI76" s="45" t="s">
        <v>319</v>
      </c>
      <c r="AJ76" s="45"/>
      <c r="AK76" s="73">
        <f t="shared" si="45"/>
        <v>0</v>
      </c>
      <c r="AL76" s="73">
        <f t="shared" si="46"/>
        <v>0</v>
      </c>
      <c r="AT76" s="282">
        <f t="shared" si="47"/>
        <v>1</v>
      </c>
      <c r="AU76" s="45">
        <v>1107</v>
      </c>
      <c r="AV76" s="49" t="s">
        <v>428</v>
      </c>
      <c r="BD76" s="52"/>
    </row>
    <row r="77" spans="1:56" ht="14.95" customHeight="1" x14ac:dyDescent="0.2">
      <c r="A77" s="642">
        <v>68</v>
      </c>
      <c r="B77" s="639" t="s">
        <v>319</v>
      </c>
      <c r="C77" s="45">
        <v>151</v>
      </c>
      <c r="D77" s="643">
        <v>1113</v>
      </c>
      <c r="E77" s="316" t="s">
        <v>431</v>
      </c>
      <c r="F77" s="53">
        <v>0</v>
      </c>
      <c r="G77" s="53">
        <v>0</v>
      </c>
      <c r="H77" s="53">
        <v>21</v>
      </c>
      <c r="I77" s="53">
        <v>32</v>
      </c>
      <c r="J77" s="53">
        <v>42</v>
      </c>
      <c r="K77" s="53">
        <v>35</v>
      </c>
      <c r="L77" s="53">
        <v>37</v>
      </c>
      <c r="M77" s="53">
        <v>49</v>
      </c>
      <c r="N77" s="53">
        <v>48</v>
      </c>
      <c r="O77" s="53">
        <v>42</v>
      </c>
      <c r="P77" s="53">
        <v>78</v>
      </c>
      <c r="Q77" s="53">
        <v>75</v>
      </c>
      <c r="R77" s="53">
        <v>0</v>
      </c>
      <c r="S77" s="53">
        <v>0</v>
      </c>
      <c r="T77" s="53">
        <v>0</v>
      </c>
      <c r="U77" s="53">
        <v>0</v>
      </c>
      <c r="W77" s="51">
        <f t="shared" si="38"/>
        <v>459</v>
      </c>
      <c r="X77" s="53">
        <f t="shared" si="39"/>
        <v>1</v>
      </c>
      <c r="Y77" s="51">
        <f t="shared" si="40"/>
        <v>0</v>
      </c>
      <c r="Z77" s="36" t="str">
        <f t="shared" si="41"/>
        <v/>
      </c>
      <c r="AA77" s="644">
        <f t="shared" si="42"/>
        <v>1113</v>
      </c>
      <c r="AB77" s="645" t="str">
        <f t="shared" si="43"/>
        <v xml:space="preserve"> Keewatin Prairie Community School</v>
      </c>
      <c r="AC77" s="644">
        <f t="shared" si="48"/>
        <v>0</v>
      </c>
      <c r="AD77" s="639" t="str">
        <f t="shared" si="49"/>
        <v/>
      </c>
      <c r="AE77" s="317" t="str">
        <f t="shared" si="44"/>
        <v/>
      </c>
      <c r="AF77" s="45">
        <v>151</v>
      </c>
      <c r="AG77" s="45">
        <v>1113</v>
      </c>
      <c r="AH77" s="49" t="s">
        <v>431</v>
      </c>
      <c r="AI77" s="45" t="s">
        <v>319</v>
      </c>
      <c r="AJ77" s="45"/>
      <c r="AK77" s="73">
        <f t="shared" si="45"/>
        <v>0</v>
      </c>
      <c r="AL77" s="73">
        <f t="shared" si="46"/>
        <v>0</v>
      </c>
      <c r="AT77" s="282">
        <f t="shared" si="47"/>
        <v>1</v>
      </c>
      <c r="AU77" s="45">
        <v>1109</v>
      </c>
      <c r="AV77" s="49" t="s">
        <v>429</v>
      </c>
      <c r="BD77" s="52"/>
    </row>
    <row r="78" spans="1:56" ht="14.95" customHeight="1" x14ac:dyDescent="0.2">
      <c r="A78" s="642">
        <v>69</v>
      </c>
      <c r="B78" s="639" t="s">
        <v>319</v>
      </c>
      <c r="C78" s="45">
        <v>188</v>
      </c>
      <c r="D78" s="643">
        <v>1114</v>
      </c>
      <c r="E78" s="316" t="s">
        <v>432</v>
      </c>
      <c r="F78" s="53">
        <v>0</v>
      </c>
      <c r="G78" s="53">
        <v>0</v>
      </c>
      <c r="H78" s="53">
        <v>0</v>
      </c>
      <c r="I78" s="53">
        <v>0</v>
      </c>
      <c r="J78" s="53">
        <v>0</v>
      </c>
      <c r="K78" s="53">
        <v>0</v>
      </c>
      <c r="L78" s="53">
        <v>0</v>
      </c>
      <c r="M78" s="53">
        <v>0</v>
      </c>
      <c r="N78" s="53">
        <v>0</v>
      </c>
      <c r="O78" s="53">
        <v>0</v>
      </c>
      <c r="P78" s="53">
        <v>0</v>
      </c>
      <c r="Q78" s="53">
        <v>0</v>
      </c>
      <c r="R78" s="53">
        <v>171</v>
      </c>
      <c r="S78" s="53">
        <v>200</v>
      </c>
      <c r="T78" s="53">
        <v>199</v>
      </c>
      <c r="U78" s="53">
        <v>227</v>
      </c>
      <c r="W78" s="51">
        <f t="shared" si="38"/>
        <v>797</v>
      </c>
      <c r="X78" s="53">
        <f t="shared" si="39"/>
        <v>1</v>
      </c>
      <c r="Y78" s="51">
        <f t="shared" si="40"/>
        <v>0</v>
      </c>
      <c r="Z78" s="36" t="str">
        <f t="shared" si="41"/>
        <v/>
      </c>
      <c r="AA78" s="644">
        <f t="shared" si="42"/>
        <v>1114</v>
      </c>
      <c r="AB78" s="645" t="str">
        <f t="shared" si="43"/>
        <v xml:space="preserve"> Shaftesbury High</v>
      </c>
      <c r="AC78" s="644">
        <f t="shared" si="48"/>
        <v>0</v>
      </c>
      <c r="AD78" s="639" t="str">
        <f t="shared" si="49"/>
        <v/>
      </c>
      <c r="AE78" s="317" t="str">
        <f t="shared" si="44"/>
        <v/>
      </c>
      <c r="AF78" s="45">
        <v>188</v>
      </c>
      <c r="AG78" s="45">
        <v>1114</v>
      </c>
      <c r="AH78" s="49" t="s">
        <v>432</v>
      </c>
      <c r="AI78" s="45" t="s">
        <v>319</v>
      </c>
      <c r="AJ78" s="45"/>
      <c r="AK78" s="73">
        <f t="shared" si="45"/>
        <v>0</v>
      </c>
      <c r="AL78" s="73">
        <f t="shared" si="46"/>
        <v>0</v>
      </c>
      <c r="AT78" s="282">
        <f t="shared" si="47"/>
        <v>1</v>
      </c>
      <c r="AU78" s="45">
        <v>1112</v>
      </c>
      <c r="AV78" s="49" t="s">
        <v>430</v>
      </c>
      <c r="BD78" s="52"/>
    </row>
    <row r="79" spans="1:56" ht="14.95" customHeight="1" x14ac:dyDescent="0.2">
      <c r="A79" s="642">
        <v>70</v>
      </c>
      <c r="B79" s="639" t="s">
        <v>319</v>
      </c>
      <c r="C79" s="45">
        <v>136</v>
      </c>
      <c r="D79" s="643">
        <v>1115</v>
      </c>
      <c r="E79" s="316" t="s">
        <v>433</v>
      </c>
      <c r="F79" s="53">
        <v>0</v>
      </c>
      <c r="G79" s="53">
        <v>0</v>
      </c>
      <c r="H79" s="53">
        <v>0</v>
      </c>
      <c r="I79" s="53">
        <v>0</v>
      </c>
      <c r="J79" s="53">
        <v>0</v>
      </c>
      <c r="K79" s="53">
        <v>0</v>
      </c>
      <c r="L79" s="53">
        <v>0</v>
      </c>
      <c r="M79" s="53">
        <v>0</v>
      </c>
      <c r="N79" s="53">
        <v>0</v>
      </c>
      <c r="O79" s="53">
        <v>0</v>
      </c>
      <c r="P79" s="53">
        <v>0</v>
      </c>
      <c r="Q79" s="53">
        <v>0</v>
      </c>
      <c r="R79" s="53">
        <v>143</v>
      </c>
      <c r="S79" s="53">
        <v>130</v>
      </c>
      <c r="T79" s="53">
        <v>106</v>
      </c>
      <c r="U79" s="53">
        <v>144</v>
      </c>
      <c r="W79" s="51">
        <f t="shared" si="38"/>
        <v>523</v>
      </c>
      <c r="X79" s="53">
        <f t="shared" si="39"/>
        <v>1</v>
      </c>
      <c r="Y79" s="51">
        <f t="shared" si="40"/>
        <v>0</v>
      </c>
      <c r="Z79" s="36" t="str">
        <f t="shared" si="41"/>
        <v/>
      </c>
      <c r="AA79" s="644">
        <f t="shared" si="42"/>
        <v>1115</v>
      </c>
      <c r="AB79" s="645" t="str">
        <f t="shared" si="43"/>
        <v xml:space="preserve"> Collège Lorette Collegiate</v>
      </c>
      <c r="AC79" s="644">
        <f t="shared" si="48"/>
        <v>0</v>
      </c>
      <c r="AD79" s="639" t="str">
        <f t="shared" si="49"/>
        <v/>
      </c>
      <c r="AE79" s="317" t="str">
        <f t="shared" si="44"/>
        <v/>
      </c>
      <c r="AF79" s="45">
        <v>136</v>
      </c>
      <c r="AG79" s="45">
        <v>1115</v>
      </c>
      <c r="AH79" s="49" t="s">
        <v>433</v>
      </c>
      <c r="AI79" s="45" t="s">
        <v>319</v>
      </c>
      <c r="AJ79" s="45"/>
      <c r="AK79" s="73">
        <f t="shared" si="45"/>
        <v>0</v>
      </c>
      <c r="AL79" s="73">
        <f t="shared" si="46"/>
        <v>0</v>
      </c>
      <c r="AT79" s="282">
        <f t="shared" si="47"/>
        <v>1</v>
      </c>
      <c r="AU79" s="45">
        <v>1113</v>
      </c>
      <c r="AV79" s="49" t="s">
        <v>434</v>
      </c>
      <c r="BD79" s="52"/>
    </row>
    <row r="80" spans="1:56" ht="14.95" customHeight="1" x14ac:dyDescent="0.2">
      <c r="A80" s="642">
        <v>71</v>
      </c>
      <c r="B80" s="639" t="s">
        <v>319</v>
      </c>
      <c r="C80" s="45">
        <v>149</v>
      </c>
      <c r="D80" s="643">
        <v>1116</v>
      </c>
      <c r="E80" s="316" t="s">
        <v>435</v>
      </c>
      <c r="F80" s="53">
        <v>0</v>
      </c>
      <c r="G80" s="53">
        <v>0</v>
      </c>
      <c r="H80" s="53">
        <v>0</v>
      </c>
      <c r="I80" s="53">
        <v>6</v>
      </c>
      <c r="J80" s="53">
        <v>7</v>
      </c>
      <c r="K80" s="53">
        <v>6</v>
      </c>
      <c r="L80" s="53">
        <v>11</v>
      </c>
      <c r="M80" s="53">
        <v>5</v>
      </c>
      <c r="N80" s="53">
        <v>23</v>
      </c>
      <c r="O80" s="53">
        <v>27</v>
      </c>
      <c r="P80" s="53">
        <v>26</v>
      </c>
      <c r="Q80" s="53">
        <v>19</v>
      </c>
      <c r="R80" s="53">
        <v>0</v>
      </c>
      <c r="S80" s="53">
        <v>0</v>
      </c>
      <c r="T80" s="53">
        <v>0</v>
      </c>
      <c r="U80" s="53">
        <v>0</v>
      </c>
      <c r="W80" s="51">
        <f t="shared" si="38"/>
        <v>130</v>
      </c>
      <c r="X80" s="53">
        <f t="shared" si="39"/>
        <v>1</v>
      </c>
      <c r="Y80" s="51">
        <f t="shared" si="40"/>
        <v>0</v>
      </c>
      <c r="Z80" s="36" t="str">
        <f t="shared" si="41"/>
        <v/>
      </c>
      <c r="AA80" s="644">
        <f t="shared" si="42"/>
        <v>1116</v>
      </c>
      <c r="AB80" s="645" t="str">
        <f t="shared" si="43"/>
        <v xml:space="preserve"> Eriksdale School</v>
      </c>
      <c r="AC80" s="644">
        <f t="shared" si="48"/>
        <v>0</v>
      </c>
      <c r="AD80" s="639" t="str">
        <f t="shared" si="49"/>
        <v/>
      </c>
      <c r="AE80" s="317" t="str">
        <f t="shared" si="44"/>
        <v/>
      </c>
      <c r="AF80" s="45">
        <v>149</v>
      </c>
      <c r="AG80" s="45">
        <v>1116</v>
      </c>
      <c r="AH80" s="49" t="s">
        <v>435</v>
      </c>
      <c r="AI80" s="45" t="s">
        <v>319</v>
      </c>
      <c r="AJ80" s="45"/>
      <c r="AK80" s="73">
        <f t="shared" si="45"/>
        <v>0</v>
      </c>
      <c r="AL80" s="73">
        <f t="shared" si="46"/>
        <v>0</v>
      </c>
      <c r="AT80" s="282">
        <f t="shared" si="47"/>
        <v>1</v>
      </c>
      <c r="AU80" s="45">
        <v>1114</v>
      </c>
      <c r="AV80" s="49" t="s">
        <v>432</v>
      </c>
      <c r="BD80" s="52"/>
    </row>
    <row r="81" spans="1:56" ht="14.95" customHeight="1" x14ac:dyDescent="0.2">
      <c r="A81" s="642">
        <v>72</v>
      </c>
      <c r="B81" s="639" t="s">
        <v>319</v>
      </c>
      <c r="C81" s="45">
        <v>153</v>
      </c>
      <c r="D81" s="643">
        <v>1117</v>
      </c>
      <c r="E81" s="316" t="s">
        <v>436</v>
      </c>
      <c r="F81" s="53">
        <v>0</v>
      </c>
      <c r="G81" s="53">
        <v>0</v>
      </c>
      <c r="H81" s="53">
        <v>0</v>
      </c>
      <c r="I81" s="53">
        <v>2</v>
      </c>
      <c r="J81" s="53">
        <v>3</v>
      </c>
      <c r="K81" s="53">
        <v>3</v>
      </c>
      <c r="L81" s="53">
        <v>3</v>
      </c>
      <c r="M81" s="53">
        <v>5</v>
      </c>
      <c r="N81" s="53">
        <v>1</v>
      </c>
      <c r="O81" s="53">
        <v>4</v>
      </c>
      <c r="P81" s="53">
        <v>6</v>
      </c>
      <c r="Q81" s="53">
        <v>4</v>
      </c>
      <c r="R81" s="53">
        <v>0</v>
      </c>
      <c r="S81" s="53">
        <v>0</v>
      </c>
      <c r="T81" s="53">
        <v>0</v>
      </c>
      <c r="U81" s="53">
        <v>0</v>
      </c>
      <c r="W81" s="51">
        <f t="shared" si="38"/>
        <v>31</v>
      </c>
      <c r="X81" s="53">
        <f t="shared" si="39"/>
        <v>1</v>
      </c>
      <c r="Y81" s="51">
        <f t="shared" si="40"/>
        <v>0</v>
      </c>
      <c r="Z81" s="36" t="str">
        <f t="shared" si="41"/>
        <v/>
      </c>
      <c r="AA81" s="644">
        <f t="shared" si="42"/>
        <v>1117</v>
      </c>
      <c r="AB81" s="645" t="str">
        <f t="shared" si="43"/>
        <v xml:space="preserve"> Brookdale School</v>
      </c>
      <c r="AC81" s="644">
        <f t="shared" si="48"/>
        <v>0</v>
      </c>
      <c r="AD81" s="639" t="str">
        <f t="shared" si="49"/>
        <v/>
      </c>
      <c r="AE81" s="317" t="str">
        <f t="shared" si="44"/>
        <v/>
      </c>
      <c r="AF81" s="45">
        <v>153</v>
      </c>
      <c r="AG81" s="45">
        <v>1117</v>
      </c>
      <c r="AH81" s="49" t="s">
        <v>436</v>
      </c>
      <c r="AI81" s="45" t="s">
        <v>319</v>
      </c>
      <c r="AJ81" s="45"/>
      <c r="AK81" s="73">
        <f t="shared" si="45"/>
        <v>0</v>
      </c>
      <c r="AL81" s="73">
        <f t="shared" si="46"/>
        <v>0</v>
      </c>
      <c r="AT81" s="282">
        <f t="shared" si="47"/>
        <v>1</v>
      </c>
      <c r="AU81" s="45">
        <v>1115</v>
      </c>
      <c r="AV81" s="49" t="s">
        <v>433</v>
      </c>
      <c r="BD81" s="52"/>
    </row>
    <row r="82" spans="1:56" ht="14.95" customHeight="1" x14ac:dyDescent="0.2">
      <c r="A82" s="642">
        <v>73</v>
      </c>
      <c r="B82" s="639" t="s">
        <v>319</v>
      </c>
      <c r="C82" s="45">
        <v>187</v>
      </c>
      <c r="D82" s="643">
        <v>1118</v>
      </c>
      <c r="E82" s="316" t="s">
        <v>437</v>
      </c>
      <c r="F82" s="53">
        <v>0</v>
      </c>
      <c r="G82" s="53">
        <v>0</v>
      </c>
      <c r="H82" s="53">
        <v>0</v>
      </c>
      <c r="I82" s="53">
        <v>5</v>
      </c>
      <c r="J82" s="53">
        <v>9</v>
      </c>
      <c r="K82" s="53">
        <v>7</v>
      </c>
      <c r="L82" s="53">
        <v>10</v>
      </c>
      <c r="M82" s="53">
        <v>10</v>
      </c>
      <c r="N82" s="53">
        <v>4</v>
      </c>
      <c r="O82" s="53">
        <v>14</v>
      </c>
      <c r="P82" s="53">
        <v>7</v>
      </c>
      <c r="Q82" s="53">
        <v>11</v>
      </c>
      <c r="R82" s="53">
        <v>0</v>
      </c>
      <c r="S82" s="53">
        <v>0</v>
      </c>
      <c r="T82" s="53">
        <v>0</v>
      </c>
      <c r="U82" s="53">
        <v>0</v>
      </c>
      <c r="W82" s="51">
        <f t="shared" si="38"/>
        <v>77</v>
      </c>
      <c r="X82" s="53">
        <f t="shared" si="39"/>
        <v>1</v>
      </c>
      <c r="Y82" s="51">
        <f t="shared" si="40"/>
        <v>0</v>
      </c>
      <c r="Z82" s="36" t="str">
        <f t="shared" si="41"/>
        <v/>
      </c>
      <c r="AA82" s="644">
        <f t="shared" si="42"/>
        <v>1118</v>
      </c>
      <c r="AB82" s="645" t="str">
        <f t="shared" si="43"/>
        <v xml:space="preserve"> Ochre River School</v>
      </c>
      <c r="AC82" s="644">
        <f t="shared" si="48"/>
        <v>0</v>
      </c>
      <c r="AD82" s="639" t="str">
        <f t="shared" si="49"/>
        <v/>
      </c>
      <c r="AE82" s="317" t="str">
        <f t="shared" si="44"/>
        <v/>
      </c>
      <c r="AF82" s="45">
        <v>187</v>
      </c>
      <c r="AG82" s="45">
        <v>1118</v>
      </c>
      <c r="AH82" s="49" t="s">
        <v>437</v>
      </c>
      <c r="AI82" s="45" t="s">
        <v>319</v>
      </c>
      <c r="AJ82" s="45"/>
      <c r="AK82" s="73">
        <f t="shared" si="45"/>
        <v>0</v>
      </c>
      <c r="AL82" s="73">
        <f t="shared" si="46"/>
        <v>0</v>
      </c>
      <c r="AT82" s="282">
        <f t="shared" si="47"/>
        <v>1</v>
      </c>
      <c r="AU82" s="45">
        <v>1116</v>
      </c>
      <c r="AV82" s="49" t="s">
        <v>435</v>
      </c>
      <c r="BD82" s="52"/>
    </row>
    <row r="83" spans="1:56" ht="14.95" customHeight="1" x14ac:dyDescent="0.2">
      <c r="A83" s="642">
        <v>74</v>
      </c>
      <c r="B83" s="639" t="s">
        <v>319</v>
      </c>
      <c r="C83" s="45">
        <v>151</v>
      </c>
      <c r="D83" s="643">
        <v>1120</v>
      </c>
      <c r="E83" s="316" t="s">
        <v>438</v>
      </c>
      <c r="F83" s="53">
        <v>0</v>
      </c>
      <c r="G83" s="53">
        <v>0</v>
      </c>
      <c r="H83" s="53">
        <v>0</v>
      </c>
      <c r="I83" s="53">
        <v>37</v>
      </c>
      <c r="J83" s="53">
        <v>50</v>
      </c>
      <c r="K83" s="53">
        <v>57</v>
      </c>
      <c r="L83" s="53">
        <v>48</v>
      </c>
      <c r="M83" s="53">
        <v>54</v>
      </c>
      <c r="N83" s="53">
        <v>46</v>
      </c>
      <c r="O83" s="53">
        <v>52</v>
      </c>
      <c r="P83" s="53">
        <v>0</v>
      </c>
      <c r="Q83" s="53">
        <v>0</v>
      </c>
      <c r="R83" s="53">
        <v>0</v>
      </c>
      <c r="S83" s="53">
        <v>0</v>
      </c>
      <c r="T83" s="53">
        <v>0</v>
      </c>
      <c r="U83" s="53">
        <v>0</v>
      </c>
      <c r="W83" s="51">
        <f t="shared" si="38"/>
        <v>344</v>
      </c>
      <c r="X83" s="53">
        <f t="shared" si="39"/>
        <v>1</v>
      </c>
      <c r="Y83" s="51">
        <f t="shared" si="40"/>
        <v>0</v>
      </c>
      <c r="Z83" s="36" t="str">
        <f t="shared" si="41"/>
        <v/>
      </c>
      <c r="AA83" s="644">
        <f t="shared" si="42"/>
        <v>1120</v>
      </c>
      <c r="AB83" s="645" t="str">
        <f t="shared" si="43"/>
        <v xml:space="preserve"> J. B. Mitchell School</v>
      </c>
      <c r="AC83" s="644">
        <f t="shared" si="48"/>
        <v>0</v>
      </c>
      <c r="AD83" s="639" t="str">
        <f t="shared" si="49"/>
        <v/>
      </c>
      <c r="AE83" s="317" t="str">
        <f t="shared" si="44"/>
        <v/>
      </c>
      <c r="AF83" s="45">
        <v>151</v>
      </c>
      <c r="AG83" s="45">
        <v>1120</v>
      </c>
      <c r="AH83" s="49" t="s">
        <v>438</v>
      </c>
      <c r="AI83" s="45" t="s">
        <v>319</v>
      </c>
      <c r="AJ83" s="45"/>
      <c r="AK83" s="73">
        <f t="shared" si="45"/>
        <v>0</v>
      </c>
      <c r="AL83" s="73">
        <f t="shared" si="46"/>
        <v>0</v>
      </c>
      <c r="AT83" s="282">
        <f t="shared" si="47"/>
        <v>1</v>
      </c>
      <c r="AU83" s="45">
        <v>1117</v>
      </c>
      <c r="AV83" s="49" t="s">
        <v>436</v>
      </c>
      <c r="BD83" s="52"/>
    </row>
    <row r="84" spans="1:56" ht="14.95" customHeight="1" x14ac:dyDescent="0.2">
      <c r="A84" s="642">
        <v>75</v>
      </c>
      <c r="B84" s="639" t="s">
        <v>319</v>
      </c>
      <c r="C84" s="45">
        <v>174</v>
      </c>
      <c r="D84" s="643">
        <v>1122</v>
      </c>
      <c r="E84" s="316" t="s">
        <v>439</v>
      </c>
      <c r="F84" s="53">
        <v>0</v>
      </c>
      <c r="G84" s="53">
        <v>0</v>
      </c>
      <c r="H84" s="53">
        <v>0</v>
      </c>
      <c r="I84" s="53">
        <v>38</v>
      </c>
      <c r="J84" s="53">
        <v>35</v>
      </c>
      <c r="K84" s="53">
        <v>48</v>
      </c>
      <c r="L84" s="53">
        <v>54</v>
      </c>
      <c r="M84" s="53">
        <v>52</v>
      </c>
      <c r="N84" s="53">
        <v>46</v>
      </c>
      <c r="O84" s="53">
        <v>44</v>
      </c>
      <c r="P84" s="53">
        <v>57</v>
      </c>
      <c r="Q84" s="53">
        <v>38</v>
      </c>
      <c r="R84" s="53">
        <v>0</v>
      </c>
      <c r="S84" s="53">
        <v>0</v>
      </c>
      <c r="T84" s="53">
        <v>0</v>
      </c>
      <c r="U84" s="53">
        <v>0</v>
      </c>
      <c r="W84" s="51">
        <f t="shared" si="38"/>
        <v>412</v>
      </c>
      <c r="X84" s="53">
        <f t="shared" si="39"/>
        <v>1</v>
      </c>
      <c r="Y84" s="51">
        <f t="shared" si="40"/>
        <v>0</v>
      </c>
      <c r="Z84" s="36" t="str">
        <f t="shared" si="41"/>
        <v/>
      </c>
      <c r="AA84" s="644">
        <f t="shared" si="42"/>
        <v>1122</v>
      </c>
      <c r="AB84" s="645" t="str">
        <f t="shared" si="43"/>
        <v xml:space="preserve"> Blumenort School</v>
      </c>
      <c r="AC84" s="644">
        <f t="shared" si="48"/>
        <v>0</v>
      </c>
      <c r="AD84" s="639" t="str">
        <f t="shared" si="49"/>
        <v/>
      </c>
      <c r="AE84" s="317" t="str">
        <f t="shared" si="44"/>
        <v/>
      </c>
      <c r="AF84" s="45">
        <v>174</v>
      </c>
      <c r="AG84" s="45">
        <v>1122</v>
      </c>
      <c r="AH84" s="49" t="s">
        <v>439</v>
      </c>
      <c r="AI84" s="45" t="s">
        <v>319</v>
      </c>
      <c r="AJ84" s="45"/>
      <c r="AK84" s="73">
        <f t="shared" si="45"/>
        <v>0</v>
      </c>
      <c r="AL84" s="73">
        <f t="shared" si="46"/>
        <v>0</v>
      </c>
      <c r="AT84" s="282">
        <f t="shared" si="47"/>
        <v>1</v>
      </c>
      <c r="AU84" s="45">
        <v>1118</v>
      </c>
      <c r="AV84" s="49" t="s">
        <v>437</v>
      </c>
      <c r="BD84" s="52"/>
    </row>
    <row r="85" spans="1:56" ht="14.95" customHeight="1" x14ac:dyDescent="0.2">
      <c r="A85" s="642">
        <v>76</v>
      </c>
      <c r="B85" s="639" t="s">
        <v>323</v>
      </c>
      <c r="C85" s="45">
        <v>149</v>
      </c>
      <c r="D85" s="643">
        <v>1123</v>
      </c>
      <c r="E85" s="316" t="s">
        <v>440</v>
      </c>
      <c r="F85" s="53">
        <v>0</v>
      </c>
      <c r="G85" s="53">
        <v>0</v>
      </c>
      <c r="H85" s="53">
        <v>0</v>
      </c>
      <c r="I85" s="53">
        <v>4</v>
      </c>
      <c r="J85" s="53">
        <v>2</v>
      </c>
      <c r="K85" s="53">
        <v>3</v>
      </c>
      <c r="L85" s="53">
        <v>4</v>
      </c>
      <c r="M85" s="53">
        <v>3</v>
      </c>
      <c r="N85" s="53">
        <v>7</v>
      </c>
      <c r="O85" s="53">
        <v>3</v>
      </c>
      <c r="P85" s="53">
        <v>4</v>
      </c>
      <c r="Q85" s="53">
        <v>1</v>
      </c>
      <c r="R85" s="53">
        <v>5</v>
      </c>
      <c r="S85" s="53">
        <v>2</v>
      </c>
      <c r="T85" s="53">
        <v>2</v>
      </c>
      <c r="U85" s="53">
        <v>0</v>
      </c>
      <c r="W85" s="51">
        <f t="shared" si="38"/>
        <v>40</v>
      </c>
      <c r="X85" s="53">
        <f t="shared" si="39"/>
        <v>1</v>
      </c>
      <c r="Y85" s="51">
        <f t="shared" si="40"/>
        <v>0</v>
      </c>
      <c r="Z85" s="36" t="str">
        <f t="shared" si="41"/>
        <v/>
      </c>
      <c r="AA85" s="644">
        <f t="shared" si="42"/>
        <v>1123</v>
      </c>
      <c r="AB85" s="645" t="str">
        <f t="shared" si="43"/>
        <v xml:space="preserve"> Broad Valley Colony School</v>
      </c>
      <c r="AC85" s="644">
        <f t="shared" si="48"/>
        <v>5</v>
      </c>
      <c r="AD85" s="639" t="str">
        <f t="shared" si="49"/>
        <v>H</v>
      </c>
      <c r="AE85" s="317" t="str">
        <f t="shared" si="44"/>
        <v/>
      </c>
      <c r="AF85" s="45">
        <v>149</v>
      </c>
      <c r="AG85" s="45">
        <v>1123</v>
      </c>
      <c r="AH85" s="49" t="s">
        <v>440</v>
      </c>
      <c r="AI85" s="45" t="s">
        <v>323</v>
      </c>
      <c r="AJ85" s="45"/>
      <c r="AK85" s="73">
        <f t="shared" si="45"/>
        <v>0</v>
      </c>
      <c r="AL85" s="73">
        <f t="shared" si="46"/>
        <v>0</v>
      </c>
      <c r="AT85" s="282">
        <f t="shared" si="47"/>
        <v>1</v>
      </c>
      <c r="AU85" s="45">
        <v>1120</v>
      </c>
      <c r="AV85" s="49" t="s">
        <v>438</v>
      </c>
      <c r="BD85" s="52"/>
    </row>
    <row r="86" spans="1:56" ht="14.95" customHeight="1" x14ac:dyDescent="0.2">
      <c r="A86" s="642">
        <v>77</v>
      </c>
      <c r="B86" s="639" t="s">
        <v>319</v>
      </c>
      <c r="C86" s="45">
        <v>105</v>
      </c>
      <c r="D86" s="643">
        <v>1124</v>
      </c>
      <c r="E86" s="316" t="s">
        <v>441</v>
      </c>
      <c r="F86" s="53">
        <v>0</v>
      </c>
      <c r="G86" s="53">
        <v>0</v>
      </c>
      <c r="H86" s="53">
        <v>0</v>
      </c>
      <c r="I86" s="53">
        <v>45</v>
      </c>
      <c r="J86" s="53">
        <v>42</v>
      </c>
      <c r="K86" s="53">
        <v>36</v>
      </c>
      <c r="L86" s="53">
        <v>50</v>
      </c>
      <c r="M86" s="53">
        <v>44</v>
      </c>
      <c r="N86" s="53">
        <v>53</v>
      </c>
      <c r="O86" s="53">
        <v>43</v>
      </c>
      <c r="P86" s="53">
        <v>42</v>
      </c>
      <c r="Q86" s="53">
        <v>40</v>
      </c>
      <c r="R86" s="53">
        <v>0</v>
      </c>
      <c r="S86" s="53">
        <v>0</v>
      </c>
      <c r="T86" s="53">
        <v>0</v>
      </c>
      <c r="U86" s="53">
        <v>0</v>
      </c>
      <c r="W86" s="51">
        <f t="shared" si="38"/>
        <v>395</v>
      </c>
      <c r="X86" s="53">
        <f t="shared" si="39"/>
        <v>1</v>
      </c>
      <c r="Y86" s="51">
        <f t="shared" si="40"/>
        <v>0</v>
      </c>
      <c r="Z86" s="36" t="str">
        <f t="shared" si="41"/>
        <v/>
      </c>
      <c r="AA86" s="644">
        <f t="shared" si="42"/>
        <v>1124</v>
      </c>
      <c r="AB86" s="645" t="str">
        <f t="shared" si="43"/>
        <v xml:space="preserve"> Winkler Elementary</v>
      </c>
      <c r="AC86" s="644">
        <f t="shared" si="48"/>
        <v>0</v>
      </c>
      <c r="AD86" s="639" t="str">
        <f t="shared" si="49"/>
        <v/>
      </c>
      <c r="AE86" s="317" t="str">
        <f t="shared" si="44"/>
        <v/>
      </c>
      <c r="AF86" s="45">
        <v>105</v>
      </c>
      <c r="AG86" s="45">
        <v>1124</v>
      </c>
      <c r="AH86" s="49" t="s">
        <v>441</v>
      </c>
      <c r="AI86" s="45" t="s">
        <v>319</v>
      </c>
      <c r="AJ86" s="45"/>
      <c r="AK86" s="73">
        <f t="shared" si="45"/>
        <v>0</v>
      </c>
      <c r="AL86" s="73">
        <f t="shared" si="46"/>
        <v>0</v>
      </c>
      <c r="AT86" s="282">
        <f t="shared" si="47"/>
        <v>1</v>
      </c>
      <c r="AU86" s="45">
        <v>1122</v>
      </c>
      <c r="AV86" s="49" t="s">
        <v>439</v>
      </c>
      <c r="BD86" s="52"/>
    </row>
    <row r="87" spans="1:56" ht="14.95" customHeight="1" x14ac:dyDescent="0.2">
      <c r="A87" s="642">
        <v>78</v>
      </c>
      <c r="B87" s="639" t="s">
        <v>319</v>
      </c>
      <c r="C87" s="45">
        <v>194</v>
      </c>
      <c r="D87" s="643">
        <v>1125</v>
      </c>
      <c r="E87" s="316" t="s">
        <v>442</v>
      </c>
      <c r="F87" s="53">
        <v>0</v>
      </c>
      <c r="G87" s="53">
        <v>0</v>
      </c>
      <c r="H87" s="53">
        <v>0</v>
      </c>
      <c r="I87" s="53">
        <v>8</v>
      </c>
      <c r="J87" s="53">
        <v>5</v>
      </c>
      <c r="K87" s="53">
        <v>7</v>
      </c>
      <c r="L87" s="53">
        <v>7</v>
      </c>
      <c r="M87" s="53">
        <v>9</v>
      </c>
      <c r="N87" s="53">
        <v>12</v>
      </c>
      <c r="O87" s="53">
        <v>6</v>
      </c>
      <c r="P87" s="53">
        <v>6</v>
      </c>
      <c r="Q87" s="53">
        <v>7</v>
      </c>
      <c r="R87" s="53">
        <v>22</v>
      </c>
      <c r="S87" s="53">
        <v>20</v>
      </c>
      <c r="T87" s="53">
        <v>22</v>
      </c>
      <c r="U87" s="53">
        <v>24</v>
      </c>
      <c r="W87" s="51">
        <f t="shared" si="38"/>
        <v>155</v>
      </c>
      <c r="X87" s="53">
        <f t="shared" si="39"/>
        <v>1</v>
      </c>
      <c r="Y87" s="51">
        <f t="shared" si="40"/>
        <v>0</v>
      </c>
      <c r="Z87" s="36" t="str">
        <f t="shared" si="41"/>
        <v/>
      </c>
      <c r="AA87" s="644">
        <f t="shared" si="42"/>
        <v>1125</v>
      </c>
      <c r="AB87" s="645" t="str">
        <f t="shared" si="43"/>
        <v xml:space="preserve"> Strathclair Community School</v>
      </c>
      <c r="AC87" s="644">
        <f t="shared" si="48"/>
        <v>0</v>
      </c>
      <c r="AD87" s="639" t="str">
        <f t="shared" si="49"/>
        <v/>
      </c>
      <c r="AE87" s="317" t="str">
        <f t="shared" si="44"/>
        <v/>
      </c>
      <c r="AF87" s="45">
        <v>194</v>
      </c>
      <c r="AG87" s="45">
        <v>1125</v>
      </c>
      <c r="AH87" s="49" t="s">
        <v>442</v>
      </c>
      <c r="AI87" s="45" t="s">
        <v>319</v>
      </c>
      <c r="AJ87" s="45"/>
      <c r="AK87" s="73">
        <f t="shared" si="45"/>
        <v>0</v>
      </c>
      <c r="AL87" s="73">
        <f t="shared" si="46"/>
        <v>0</v>
      </c>
      <c r="AT87" s="282">
        <f t="shared" si="47"/>
        <v>1</v>
      </c>
      <c r="AU87" s="45">
        <v>1123</v>
      </c>
      <c r="AV87" s="49" t="s">
        <v>440</v>
      </c>
      <c r="BD87" s="52"/>
    </row>
    <row r="88" spans="1:56" ht="14.95" customHeight="1" x14ac:dyDescent="0.2">
      <c r="A88" s="642">
        <v>79</v>
      </c>
      <c r="B88" s="639" t="s">
        <v>319</v>
      </c>
      <c r="C88" s="45">
        <v>186</v>
      </c>
      <c r="D88" s="643">
        <v>1128</v>
      </c>
      <c r="E88" s="316" t="s">
        <v>443</v>
      </c>
      <c r="F88" s="53">
        <v>0</v>
      </c>
      <c r="G88" s="53">
        <v>0</v>
      </c>
      <c r="H88" s="53">
        <v>0</v>
      </c>
      <c r="I88" s="53">
        <v>37</v>
      </c>
      <c r="J88" s="53">
        <v>39</v>
      </c>
      <c r="K88" s="53">
        <v>42</v>
      </c>
      <c r="L88" s="53">
        <v>45</v>
      </c>
      <c r="M88" s="53">
        <v>32</v>
      </c>
      <c r="N88" s="53">
        <v>59</v>
      </c>
      <c r="O88" s="53">
        <v>60</v>
      </c>
      <c r="P88" s="53">
        <v>33</v>
      </c>
      <c r="Q88" s="53">
        <v>56</v>
      </c>
      <c r="R88" s="53">
        <v>0</v>
      </c>
      <c r="S88" s="53">
        <v>0</v>
      </c>
      <c r="T88" s="53">
        <v>0</v>
      </c>
      <c r="U88" s="53">
        <v>0</v>
      </c>
      <c r="W88" s="51">
        <f t="shared" si="38"/>
        <v>403</v>
      </c>
      <c r="X88" s="53">
        <f t="shared" si="39"/>
        <v>1</v>
      </c>
      <c r="Y88" s="51">
        <f t="shared" si="40"/>
        <v>0</v>
      </c>
      <c r="Z88" s="36" t="str">
        <f t="shared" si="41"/>
        <v/>
      </c>
      <c r="AA88" s="644">
        <f t="shared" si="42"/>
        <v>1128</v>
      </c>
      <c r="AB88" s="645" t="str">
        <f t="shared" si="43"/>
        <v xml:space="preserve"> Frontenac School</v>
      </c>
      <c r="AC88" s="644">
        <f t="shared" si="48"/>
        <v>0</v>
      </c>
      <c r="AD88" s="639" t="str">
        <f t="shared" si="49"/>
        <v/>
      </c>
      <c r="AE88" s="317" t="str">
        <f t="shared" si="44"/>
        <v/>
      </c>
      <c r="AF88" s="45">
        <v>186</v>
      </c>
      <c r="AG88" s="45">
        <v>1128</v>
      </c>
      <c r="AH88" s="49" t="s">
        <v>443</v>
      </c>
      <c r="AI88" s="45" t="s">
        <v>319</v>
      </c>
      <c r="AJ88" s="45"/>
      <c r="AK88" s="73">
        <f t="shared" si="45"/>
        <v>0</v>
      </c>
      <c r="AL88" s="73">
        <f t="shared" si="46"/>
        <v>0</v>
      </c>
      <c r="AT88" s="282">
        <f t="shared" si="47"/>
        <v>1</v>
      </c>
      <c r="AU88" s="45">
        <v>1124</v>
      </c>
      <c r="AV88" s="49" t="s">
        <v>441</v>
      </c>
      <c r="BD88" s="52"/>
    </row>
    <row r="89" spans="1:56" ht="14.95" customHeight="1" x14ac:dyDescent="0.2">
      <c r="A89" s="642">
        <v>80</v>
      </c>
      <c r="B89" s="639" t="s">
        <v>319</v>
      </c>
      <c r="C89" s="45">
        <v>174</v>
      </c>
      <c r="D89" s="643">
        <v>1129</v>
      </c>
      <c r="E89" s="316" t="s">
        <v>444</v>
      </c>
      <c r="F89" s="53">
        <v>0</v>
      </c>
      <c r="G89" s="53">
        <v>0</v>
      </c>
      <c r="H89" s="53">
        <v>0</v>
      </c>
      <c r="I89" s="53">
        <v>0</v>
      </c>
      <c r="J89" s="53">
        <v>0</v>
      </c>
      <c r="K89" s="53">
        <v>0</v>
      </c>
      <c r="L89" s="53">
        <v>0</v>
      </c>
      <c r="M89" s="53">
        <v>0</v>
      </c>
      <c r="N89" s="53">
        <v>0</v>
      </c>
      <c r="O89" s="53">
        <v>0</v>
      </c>
      <c r="P89" s="53">
        <v>35</v>
      </c>
      <c r="Q89" s="53">
        <v>31</v>
      </c>
      <c r="R89" s="53">
        <v>36</v>
      </c>
      <c r="S89" s="53">
        <v>30</v>
      </c>
      <c r="T89" s="53">
        <v>40</v>
      </c>
      <c r="U89" s="53">
        <v>31</v>
      </c>
      <c r="W89" s="51">
        <f t="shared" si="38"/>
        <v>203</v>
      </c>
      <c r="X89" s="53">
        <f t="shared" si="39"/>
        <v>1</v>
      </c>
      <c r="Y89" s="51">
        <f t="shared" si="40"/>
        <v>0</v>
      </c>
      <c r="Z89" s="36" t="str">
        <f t="shared" si="41"/>
        <v/>
      </c>
      <c r="AA89" s="644">
        <f t="shared" si="42"/>
        <v>1129</v>
      </c>
      <c r="AB89" s="645" t="str">
        <f t="shared" si="43"/>
        <v xml:space="preserve"> Landmark Collegiate</v>
      </c>
      <c r="AC89" s="644">
        <f t="shared" si="48"/>
        <v>0</v>
      </c>
      <c r="AD89" s="639" t="str">
        <f t="shared" si="49"/>
        <v/>
      </c>
      <c r="AE89" s="317" t="str">
        <f t="shared" si="44"/>
        <v/>
      </c>
      <c r="AF89" s="45">
        <v>174</v>
      </c>
      <c r="AG89" s="45">
        <v>1129</v>
      </c>
      <c r="AH89" s="49" t="s">
        <v>444</v>
      </c>
      <c r="AI89" s="45" t="s">
        <v>319</v>
      </c>
      <c r="AJ89" s="45"/>
      <c r="AK89" s="73">
        <f t="shared" si="45"/>
        <v>0</v>
      </c>
      <c r="AL89" s="73">
        <f t="shared" si="46"/>
        <v>0</v>
      </c>
      <c r="AT89" s="282">
        <f t="shared" si="47"/>
        <v>1</v>
      </c>
      <c r="AU89" s="45">
        <v>1125</v>
      </c>
      <c r="AV89" s="49" t="s">
        <v>442</v>
      </c>
      <c r="BD89" s="52"/>
    </row>
    <row r="90" spans="1:56" ht="14.95" customHeight="1" x14ac:dyDescent="0.2">
      <c r="A90" s="642">
        <v>81</v>
      </c>
      <c r="B90" s="639" t="s">
        <v>319</v>
      </c>
      <c r="C90" s="45">
        <v>149</v>
      </c>
      <c r="D90" s="643">
        <v>1130</v>
      </c>
      <c r="E90" s="316" t="s">
        <v>445</v>
      </c>
      <c r="F90" s="53">
        <v>0</v>
      </c>
      <c r="G90" s="53">
        <v>0</v>
      </c>
      <c r="H90" s="53">
        <v>0</v>
      </c>
      <c r="I90" s="53">
        <v>9</v>
      </c>
      <c r="J90" s="53">
        <v>13</v>
      </c>
      <c r="K90" s="53">
        <v>16</v>
      </c>
      <c r="L90" s="53">
        <v>20</v>
      </c>
      <c r="M90" s="53">
        <v>12</v>
      </c>
      <c r="N90" s="53">
        <v>0</v>
      </c>
      <c r="O90" s="53">
        <v>0</v>
      </c>
      <c r="P90" s="53">
        <v>0</v>
      </c>
      <c r="Q90" s="53">
        <v>0</v>
      </c>
      <c r="R90" s="53">
        <v>22</v>
      </c>
      <c r="S90" s="53">
        <v>32</v>
      </c>
      <c r="T90" s="53">
        <v>28</v>
      </c>
      <c r="U90" s="53">
        <v>29</v>
      </c>
      <c r="W90" s="51">
        <f t="shared" si="38"/>
        <v>181</v>
      </c>
      <c r="X90" s="53">
        <f t="shared" si="39"/>
        <v>1</v>
      </c>
      <c r="Y90" s="51">
        <f t="shared" si="40"/>
        <v>0</v>
      </c>
      <c r="Z90" s="36" t="str">
        <f t="shared" si="41"/>
        <v/>
      </c>
      <c r="AA90" s="644">
        <f t="shared" si="42"/>
        <v>1130</v>
      </c>
      <c r="AB90" s="645" t="str">
        <f t="shared" si="43"/>
        <v xml:space="preserve"> Lundar School</v>
      </c>
      <c r="AC90" s="644">
        <f t="shared" si="48"/>
        <v>0</v>
      </c>
      <c r="AD90" s="639" t="str">
        <f t="shared" si="49"/>
        <v/>
      </c>
      <c r="AE90" s="317" t="str">
        <f t="shared" si="44"/>
        <v/>
      </c>
      <c r="AF90" s="45">
        <v>149</v>
      </c>
      <c r="AG90" s="45">
        <v>1130</v>
      </c>
      <c r="AH90" s="49" t="s">
        <v>445</v>
      </c>
      <c r="AI90" s="45" t="s">
        <v>319</v>
      </c>
      <c r="AJ90" s="45"/>
      <c r="AK90" s="73">
        <f t="shared" si="45"/>
        <v>0</v>
      </c>
      <c r="AL90" s="73">
        <f t="shared" si="46"/>
        <v>0</v>
      </c>
      <c r="AT90" s="282">
        <f t="shared" si="47"/>
        <v>1</v>
      </c>
      <c r="AU90" s="45">
        <v>1128</v>
      </c>
      <c r="AV90" s="49" t="s">
        <v>443</v>
      </c>
      <c r="BD90" s="52"/>
    </row>
    <row r="91" spans="1:56" ht="14.95" customHeight="1" x14ac:dyDescent="0.2">
      <c r="A91" s="642">
        <v>82</v>
      </c>
      <c r="B91" s="639" t="s">
        <v>319</v>
      </c>
      <c r="C91" s="45">
        <v>151</v>
      </c>
      <c r="D91" s="643">
        <v>1134</v>
      </c>
      <c r="E91" s="316" t="s">
        <v>446</v>
      </c>
      <c r="F91" s="53">
        <v>0</v>
      </c>
      <c r="G91" s="53">
        <v>0</v>
      </c>
      <c r="H91" s="53">
        <v>24</v>
      </c>
      <c r="I91" s="53">
        <v>29</v>
      </c>
      <c r="J91" s="53">
        <v>41</v>
      </c>
      <c r="K91" s="53">
        <v>36</v>
      </c>
      <c r="L91" s="53">
        <v>42</v>
      </c>
      <c r="M91" s="53">
        <v>34</v>
      </c>
      <c r="N91" s="53">
        <v>33</v>
      </c>
      <c r="O91" s="53">
        <v>57</v>
      </c>
      <c r="P91" s="53">
        <v>50</v>
      </c>
      <c r="Q91" s="53">
        <v>50</v>
      </c>
      <c r="R91" s="53">
        <v>0</v>
      </c>
      <c r="S91" s="53">
        <v>0</v>
      </c>
      <c r="T91" s="53">
        <v>0</v>
      </c>
      <c r="U91" s="53">
        <v>0</v>
      </c>
      <c r="W91" s="51">
        <f t="shared" si="38"/>
        <v>396</v>
      </c>
      <c r="X91" s="53">
        <f t="shared" si="39"/>
        <v>1</v>
      </c>
      <c r="Y91" s="51">
        <f t="shared" si="40"/>
        <v>0</v>
      </c>
      <c r="Z91" s="36" t="str">
        <f t="shared" si="41"/>
        <v/>
      </c>
      <c r="AA91" s="644">
        <f t="shared" si="42"/>
        <v>1134</v>
      </c>
      <c r="AB91" s="645" t="str">
        <f t="shared" si="43"/>
        <v xml:space="preserve"> Shaughnessy Park School</v>
      </c>
      <c r="AC91" s="644">
        <f t="shared" si="48"/>
        <v>0</v>
      </c>
      <c r="AD91" s="639" t="str">
        <f t="shared" si="49"/>
        <v/>
      </c>
      <c r="AE91" s="317" t="str">
        <f t="shared" si="44"/>
        <v/>
      </c>
      <c r="AF91" s="45">
        <v>151</v>
      </c>
      <c r="AG91" s="45">
        <v>1134</v>
      </c>
      <c r="AH91" s="49" t="s">
        <v>446</v>
      </c>
      <c r="AI91" s="45" t="s">
        <v>319</v>
      </c>
      <c r="AJ91" s="45"/>
      <c r="AK91" s="73">
        <f t="shared" si="45"/>
        <v>0</v>
      </c>
      <c r="AL91" s="73">
        <f t="shared" si="46"/>
        <v>0</v>
      </c>
      <c r="AT91" s="282">
        <f t="shared" si="47"/>
        <v>1</v>
      </c>
      <c r="AU91" s="45">
        <v>1129</v>
      </c>
      <c r="AV91" s="49" t="s">
        <v>444</v>
      </c>
      <c r="BD91" s="52"/>
    </row>
    <row r="92" spans="1:56" ht="14.95" customHeight="1" x14ac:dyDescent="0.2">
      <c r="A92" s="642">
        <v>83</v>
      </c>
      <c r="B92" s="639" t="s">
        <v>319</v>
      </c>
      <c r="C92" s="45">
        <v>114</v>
      </c>
      <c r="D92" s="643">
        <v>1135</v>
      </c>
      <c r="E92" s="316" t="s">
        <v>447</v>
      </c>
      <c r="F92" s="53">
        <v>0</v>
      </c>
      <c r="G92" s="53">
        <v>0</v>
      </c>
      <c r="H92" s="53">
        <v>0</v>
      </c>
      <c r="I92" s="53">
        <v>0</v>
      </c>
      <c r="J92" s="53">
        <v>0</v>
      </c>
      <c r="K92" s="53">
        <v>0</v>
      </c>
      <c r="L92" s="53">
        <v>0</v>
      </c>
      <c r="M92" s="53">
        <v>0</v>
      </c>
      <c r="N92" s="53">
        <v>0</v>
      </c>
      <c r="O92" s="53">
        <v>0</v>
      </c>
      <c r="P92" s="53">
        <v>0</v>
      </c>
      <c r="Q92" s="53">
        <v>0</v>
      </c>
      <c r="R92" s="53">
        <v>276</v>
      </c>
      <c r="S92" s="53">
        <v>306</v>
      </c>
      <c r="T92" s="53">
        <v>309</v>
      </c>
      <c r="U92" s="53">
        <v>364</v>
      </c>
      <c r="W92" s="51">
        <f t="shared" si="38"/>
        <v>1255</v>
      </c>
      <c r="X92" s="53">
        <f t="shared" si="39"/>
        <v>1</v>
      </c>
      <c r="Y92" s="51">
        <f t="shared" si="40"/>
        <v>0</v>
      </c>
      <c r="Z92" s="36" t="str">
        <f t="shared" si="41"/>
        <v/>
      </c>
      <c r="AA92" s="644">
        <f t="shared" si="42"/>
        <v>1135</v>
      </c>
      <c r="AB92" s="645" t="str">
        <f t="shared" si="43"/>
        <v xml:space="preserve"> Collège Sturgeon Heights Collegiate</v>
      </c>
      <c r="AC92" s="644">
        <f t="shared" si="48"/>
        <v>0</v>
      </c>
      <c r="AD92" s="639" t="str">
        <f t="shared" si="49"/>
        <v/>
      </c>
      <c r="AE92" s="317" t="str">
        <f t="shared" si="44"/>
        <v/>
      </c>
      <c r="AF92" s="45">
        <v>114</v>
      </c>
      <c r="AG92" s="45">
        <v>1135</v>
      </c>
      <c r="AH92" s="49" t="s">
        <v>447</v>
      </c>
      <c r="AI92" s="45" t="s">
        <v>319</v>
      </c>
      <c r="AJ92" s="45"/>
      <c r="AK92" s="73">
        <f t="shared" si="45"/>
        <v>0</v>
      </c>
      <c r="AL92" s="73">
        <f t="shared" si="46"/>
        <v>0</v>
      </c>
      <c r="AT92" s="282">
        <f t="shared" si="47"/>
        <v>1</v>
      </c>
      <c r="AU92" s="45">
        <v>1130</v>
      </c>
      <c r="AV92" s="49" t="s">
        <v>445</v>
      </c>
      <c r="BD92" s="52"/>
    </row>
    <row r="93" spans="1:56" ht="14.95" customHeight="1" x14ac:dyDescent="0.2">
      <c r="A93" s="642">
        <v>84</v>
      </c>
      <c r="B93" s="639" t="s">
        <v>319</v>
      </c>
      <c r="C93" s="45">
        <v>186</v>
      </c>
      <c r="D93" s="643">
        <v>1136</v>
      </c>
      <c r="E93" s="316" t="s">
        <v>448</v>
      </c>
      <c r="F93" s="53">
        <v>0</v>
      </c>
      <c r="G93" s="53">
        <v>0</v>
      </c>
      <c r="H93" s="53">
        <v>0</v>
      </c>
      <c r="I93" s="53">
        <v>12</v>
      </c>
      <c r="J93" s="53">
        <v>19</v>
      </c>
      <c r="K93" s="53">
        <v>23</v>
      </c>
      <c r="L93" s="53">
        <v>22</v>
      </c>
      <c r="M93" s="53">
        <v>16</v>
      </c>
      <c r="N93" s="53">
        <v>17</v>
      </c>
      <c r="O93" s="53">
        <v>18</v>
      </c>
      <c r="P93" s="53">
        <v>18</v>
      </c>
      <c r="Q93" s="53">
        <v>20</v>
      </c>
      <c r="R93" s="53">
        <v>0</v>
      </c>
      <c r="S93" s="53">
        <v>0</v>
      </c>
      <c r="T93" s="53">
        <v>0</v>
      </c>
      <c r="U93" s="53">
        <v>0</v>
      </c>
      <c r="W93" s="51">
        <f t="shared" si="38"/>
        <v>165</v>
      </c>
      <c r="X93" s="53">
        <f t="shared" si="39"/>
        <v>1</v>
      </c>
      <c r="Y93" s="51">
        <f t="shared" si="40"/>
        <v>0</v>
      </c>
      <c r="Z93" s="36" t="str">
        <f t="shared" si="41"/>
        <v/>
      </c>
      <c r="AA93" s="644">
        <f t="shared" si="42"/>
        <v>1136</v>
      </c>
      <c r="AB93" s="645" t="str">
        <f t="shared" si="43"/>
        <v xml:space="preserve"> Archwood School</v>
      </c>
      <c r="AC93" s="644">
        <f t="shared" si="48"/>
        <v>0</v>
      </c>
      <c r="AD93" s="639" t="str">
        <f t="shared" si="49"/>
        <v/>
      </c>
      <c r="AE93" s="317" t="str">
        <f t="shared" si="44"/>
        <v/>
      </c>
      <c r="AF93" s="45">
        <v>186</v>
      </c>
      <c r="AG93" s="45">
        <v>1136</v>
      </c>
      <c r="AH93" s="49" t="s">
        <v>448</v>
      </c>
      <c r="AI93" s="45" t="s">
        <v>319</v>
      </c>
      <c r="AJ93" s="45"/>
      <c r="AK93" s="73">
        <f t="shared" si="45"/>
        <v>0</v>
      </c>
      <c r="AL93" s="73">
        <f t="shared" si="46"/>
        <v>0</v>
      </c>
      <c r="AT93" s="282">
        <f t="shared" si="47"/>
        <v>1</v>
      </c>
      <c r="AU93" s="45">
        <v>1134</v>
      </c>
      <c r="AV93" s="49" t="s">
        <v>446</v>
      </c>
      <c r="BD93" s="52"/>
    </row>
    <row r="94" spans="1:56" ht="14.95" customHeight="1" x14ac:dyDescent="0.2">
      <c r="A94" s="642">
        <v>85</v>
      </c>
      <c r="B94" s="639" t="s">
        <v>319</v>
      </c>
      <c r="C94" s="45">
        <v>151</v>
      </c>
      <c r="D94" s="643">
        <v>1137</v>
      </c>
      <c r="E94" s="316" t="s">
        <v>449</v>
      </c>
      <c r="F94" s="53">
        <v>0</v>
      </c>
      <c r="G94" s="53">
        <v>0</v>
      </c>
      <c r="H94" s="53">
        <v>10</v>
      </c>
      <c r="I94" s="53">
        <v>30</v>
      </c>
      <c r="J94" s="53">
        <v>42</v>
      </c>
      <c r="K94" s="53">
        <v>50</v>
      </c>
      <c r="L94" s="53">
        <v>44</v>
      </c>
      <c r="M94" s="53">
        <v>42</v>
      </c>
      <c r="N94" s="53">
        <v>38</v>
      </c>
      <c r="O94" s="53">
        <v>43</v>
      </c>
      <c r="P94" s="53">
        <v>0</v>
      </c>
      <c r="Q94" s="53">
        <v>0</v>
      </c>
      <c r="R94" s="53">
        <v>0</v>
      </c>
      <c r="S94" s="53">
        <v>0</v>
      </c>
      <c r="T94" s="53">
        <v>0</v>
      </c>
      <c r="U94" s="53">
        <v>0</v>
      </c>
      <c r="W94" s="51">
        <f t="shared" si="38"/>
        <v>299</v>
      </c>
      <c r="X94" s="53">
        <f t="shared" si="39"/>
        <v>1</v>
      </c>
      <c r="Y94" s="51">
        <f t="shared" si="40"/>
        <v>0</v>
      </c>
      <c r="Z94" s="36" t="str">
        <f t="shared" si="41"/>
        <v/>
      </c>
      <c r="AA94" s="644">
        <f t="shared" si="42"/>
        <v>1137</v>
      </c>
      <c r="AB94" s="645" t="str">
        <f t="shared" si="43"/>
        <v xml:space="preserve"> Lord Selkirk School</v>
      </c>
      <c r="AC94" s="644">
        <f t="shared" si="48"/>
        <v>0</v>
      </c>
      <c r="AD94" s="639" t="str">
        <f t="shared" si="49"/>
        <v/>
      </c>
      <c r="AE94" s="317" t="str">
        <f t="shared" si="44"/>
        <v/>
      </c>
      <c r="AF94" s="45">
        <v>151</v>
      </c>
      <c r="AG94" s="45">
        <v>1137</v>
      </c>
      <c r="AH94" s="49" t="s">
        <v>449</v>
      </c>
      <c r="AI94" s="45" t="s">
        <v>319</v>
      </c>
      <c r="AJ94" s="45"/>
      <c r="AK94" s="73">
        <f t="shared" si="45"/>
        <v>0</v>
      </c>
      <c r="AL94" s="73">
        <f t="shared" si="46"/>
        <v>0</v>
      </c>
      <c r="AT94" s="282">
        <f t="shared" si="47"/>
        <v>1</v>
      </c>
      <c r="AU94" s="45">
        <v>1135</v>
      </c>
      <c r="AV94" s="49" t="s">
        <v>447</v>
      </c>
      <c r="BD94" s="52"/>
    </row>
    <row r="95" spans="1:56" ht="14.95" customHeight="1" x14ac:dyDescent="0.2">
      <c r="A95" s="642">
        <v>86</v>
      </c>
      <c r="B95" s="639" t="s">
        <v>319</v>
      </c>
      <c r="C95" s="45">
        <v>188</v>
      </c>
      <c r="D95" s="643">
        <v>1138</v>
      </c>
      <c r="E95" s="316" t="s">
        <v>450</v>
      </c>
      <c r="F95" s="53">
        <v>0</v>
      </c>
      <c r="G95" s="53">
        <v>0</v>
      </c>
      <c r="H95" s="53">
        <v>0</v>
      </c>
      <c r="I95" s="53">
        <v>0</v>
      </c>
      <c r="J95" s="53">
        <v>0</v>
      </c>
      <c r="K95" s="53">
        <v>0</v>
      </c>
      <c r="L95" s="53">
        <v>0</v>
      </c>
      <c r="M95" s="53">
        <v>0</v>
      </c>
      <c r="N95" s="53">
        <v>0</v>
      </c>
      <c r="O95" s="53">
        <v>232</v>
      </c>
      <c r="P95" s="53">
        <v>249</v>
      </c>
      <c r="Q95" s="53">
        <v>247</v>
      </c>
      <c r="R95" s="53">
        <v>0</v>
      </c>
      <c r="S95" s="53">
        <v>0</v>
      </c>
      <c r="T95" s="53">
        <v>0</v>
      </c>
      <c r="U95" s="53">
        <v>0</v>
      </c>
      <c r="W95" s="51">
        <f t="shared" si="38"/>
        <v>728</v>
      </c>
      <c r="X95" s="53">
        <f t="shared" si="39"/>
        <v>1</v>
      </c>
      <c r="Y95" s="51">
        <f t="shared" si="40"/>
        <v>0</v>
      </c>
      <c r="Z95" s="36" t="str">
        <f t="shared" si="41"/>
        <v/>
      </c>
      <c r="AA95" s="644">
        <f t="shared" si="42"/>
        <v>1138</v>
      </c>
      <c r="AB95" s="645" t="str">
        <f t="shared" si="43"/>
        <v xml:space="preserve"> Acadia Junior High School</v>
      </c>
      <c r="AC95" s="644">
        <f t="shared" si="48"/>
        <v>0</v>
      </c>
      <c r="AD95" s="639" t="str">
        <f t="shared" si="49"/>
        <v/>
      </c>
      <c r="AE95" s="317" t="str">
        <f t="shared" si="44"/>
        <v/>
      </c>
      <c r="AF95" s="45">
        <v>188</v>
      </c>
      <c r="AG95" s="45">
        <v>1138</v>
      </c>
      <c r="AH95" s="49" t="s">
        <v>450</v>
      </c>
      <c r="AI95" s="45" t="s">
        <v>319</v>
      </c>
      <c r="AJ95" s="45"/>
      <c r="AK95" s="73">
        <f t="shared" si="45"/>
        <v>0</v>
      </c>
      <c r="AL95" s="73">
        <f t="shared" si="46"/>
        <v>0</v>
      </c>
      <c r="AT95" s="282">
        <f t="shared" si="47"/>
        <v>1</v>
      </c>
      <c r="AU95" s="45">
        <v>1136</v>
      </c>
      <c r="AV95" s="49" t="s">
        <v>448</v>
      </c>
      <c r="BD95" s="52"/>
    </row>
    <row r="96" spans="1:56" ht="14.95" customHeight="1" x14ac:dyDescent="0.2">
      <c r="A96" s="642">
        <v>87</v>
      </c>
      <c r="B96" s="639" t="s">
        <v>319</v>
      </c>
      <c r="C96" s="45">
        <v>196</v>
      </c>
      <c r="D96" s="643">
        <v>1139</v>
      </c>
      <c r="E96" s="316" t="s">
        <v>451</v>
      </c>
      <c r="F96" s="53">
        <v>0</v>
      </c>
      <c r="G96" s="53">
        <v>0</v>
      </c>
      <c r="H96" s="53">
        <v>0</v>
      </c>
      <c r="I96" s="53">
        <v>43</v>
      </c>
      <c r="J96" s="53">
        <v>43</v>
      </c>
      <c r="K96" s="53">
        <v>59</v>
      </c>
      <c r="L96" s="53">
        <v>50</v>
      </c>
      <c r="M96" s="53">
        <v>54</v>
      </c>
      <c r="N96" s="53">
        <v>39</v>
      </c>
      <c r="O96" s="53">
        <v>0</v>
      </c>
      <c r="P96" s="53">
        <v>0</v>
      </c>
      <c r="Q96" s="53">
        <v>0</v>
      </c>
      <c r="R96" s="53">
        <v>0</v>
      </c>
      <c r="S96" s="53">
        <v>0</v>
      </c>
      <c r="T96" s="53">
        <v>0</v>
      </c>
      <c r="U96" s="53">
        <v>0</v>
      </c>
      <c r="W96" s="51">
        <f t="shared" si="38"/>
        <v>288</v>
      </c>
      <c r="X96" s="53">
        <f t="shared" si="39"/>
        <v>1</v>
      </c>
      <c r="Y96" s="51">
        <f t="shared" si="40"/>
        <v>0</v>
      </c>
      <c r="Z96" s="36" t="str">
        <f t="shared" si="41"/>
        <v/>
      </c>
      <c r="AA96" s="644">
        <f t="shared" si="42"/>
        <v>1139</v>
      </c>
      <c r="AB96" s="645" t="str">
        <f t="shared" si="43"/>
        <v xml:space="preserve"> Bertrun E. Glavin School</v>
      </c>
      <c r="AC96" s="644">
        <f t="shared" si="48"/>
        <v>0</v>
      </c>
      <c r="AD96" s="639" t="str">
        <f t="shared" si="49"/>
        <v/>
      </c>
      <c r="AE96" s="317" t="str">
        <f t="shared" si="44"/>
        <v/>
      </c>
      <c r="AF96" s="45">
        <v>196</v>
      </c>
      <c r="AG96" s="45">
        <v>1139</v>
      </c>
      <c r="AH96" s="49" t="s">
        <v>451</v>
      </c>
      <c r="AI96" s="45" t="s">
        <v>319</v>
      </c>
      <c r="AJ96" s="45"/>
      <c r="AK96" s="73">
        <f t="shared" si="45"/>
        <v>0</v>
      </c>
      <c r="AL96" s="73">
        <f t="shared" si="46"/>
        <v>0</v>
      </c>
      <c r="AT96" s="282">
        <f t="shared" si="47"/>
        <v>1</v>
      </c>
      <c r="AU96" s="45">
        <v>1137</v>
      </c>
      <c r="AV96" s="49" t="s">
        <v>449</v>
      </c>
      <c r="BD96" s="52"/>
    </row>
    <row r="97" spans="1:56" ht="14.95" customHeight="1" x14ac:dyDescent="0.2">
      <c r="A97" s="642">
        <v>88</v>
      </c>
      <c r="B97" s="639" t="s">
        <v>319</v>
      </c>
      <c r="C97" s="45">
        <v>121</v>
      </c>
      <c r="D97" s="643">
        <v>1142</v>
      </c>
      <c r="E97" s="316" t="s">
        <v>452</v>
      </c>
      <c r="F97" s="53">
        <v>0</v>
      </c>
      <c r="G97" s="53">
        <v>0</v>
      </c>
      <c r="H97" s="53">
        <v>0</v>
      </c>
      <c r="I97" s="53">
        <v>44</v>
      </c>
      <c r="J97" s="53">
        <v>50</v>
      </c>
      <c r="K97" s="53">
        <v>48</v>
      </c>
      <c r="L97" s="53">
        <v>58</v>
      </c>
      <c r="M97" s="53">
        <v>40</v>
      </c>
      <c r="N97" s="53">
        <v>54</v>
      </c>
      <c r="O97" s="53">
        <v>49</v>
      </c>
      <c r="P97" s="53">
        <v>59</v>
      </c>
      <c r="Q97" s="53">
        <v>36</v>
      </c>
      <c r="R97" s="53">
        <v>0</v>
      </c>
      <c r="S97" s="53">
        <v>0</v>
      </c>
      <c r="T97" s="53">
        <v>0</v>
      </c>
      <c r="U97" s="53">
        <v>0</v>
      </c>
      <c r="W97" s="51">
        <f t="shared" si="38"/>
        <v>438</v>
      </c>
      <c r="X97" s="53">
        <f t="shared" si="39"/>
        <v>1</v>
      </c>
      <c r="Y97" s="51">
        <f t="shared" si="40"/>
        <v>0</v>
      </c>
      <c r="Z97" s="36" t="str">
        <f t="shared" si="41"/>
        <v/>
      </c>
      <c r="AA97" s="644">
        <f t="shared" si="42"/>
        <v>1142</v>
      </c>
      <c r="AB97" s="645" t="str">
        <f t="shared" si="43"/>
        <v xml:space="preserve"> École Arthur Meighen</v>
      </c>
      <c r="AC97" s="644">
        <f t="shared" si="48"/>
        <v>0</v>
      </c>
      <c r="AD97" s="639" t="str">
        <f t="shared" si="49"/>
        <v/>
      </c>
      <c r="AE97" s="317" t="str">
        <f t="shared" si="44"/>
        <v/>
      </c>
      <c r="AF97" s="45">
        <v>121</v>
      </c>
      <c r="AG97" s="45">
        <v>1142</v>
      </c>
      <c r="AH97" s="49" t="s">
        <v>452</v>
      </c>
      <c r="AI97" s="45" t="s">
        <v>319</v>
      </c>
      <c r="AJ97" s="45"/>
      <c r="AK97" s="73">
        <f t="shared" si="45"/>
        <v>0</v>
      </c>
      <c r="AL97" s="73">
        <f t="shared" si="46"/>
        <v>0</v>
      </c>
      <c r="AT97" s="282">
        <f t="shared" si="47"/>
        <v>1</v>
      </c>
      <c r="AU97" s="45">
        <v>1138</v>
      </c>
      <c r="AV97" s="49" t="s">
        <v>450</v>
      </c>
      <c r="BD97" s="52"/>
    </row>
    <row r="98" spans="1:56" ht="14.95" customHeight="1" x14ac:dyDescent="0.2">
      <c r="A98" s="642">
        <v>89</v>
      </c>
      <c r="B98" s="639" t="s">
        <v>319</v>
      </c>
      <c r="C98" s="45">
        <v>196</v>
      </c>
      <c r="D98" s="643">
        <v>1144</v>
      </c>
      <c r="E98" s="316" t="s">
        <v>453</v>
      </c>
      <c r="F98" s="53">
        <v>0</v>
      </c>
      <c r="G98" s="53">
        <v>0</v>
      </c>
      <c r="H98" s="53">
        <v>0</v>
      </c>
      <c r="I98" s="53">
        <v>40</v>
      </c>
      <c r="J98" s="53">
        <v>62</v>
      </c>
      <c r="K98" s="53">
        <v>50</v>
      </c>
      <c r="L98" s="53">
        <v>49</v>
      </c>
      <c r="M98" s="53">
        <v>53</v>
      </c>
      <c r="N98" s="53">
        <v>49</v>
      </c>
      <c r="O98" s="53">
        <v>0</v>
      </c>
      <c r="P98" s="53">
        <v>0</v>
      </c>
      <c r="Q98" s="53">
        <v>0</v>
      </c>
      <c r="R98" s="53">
        <v>0</v>
      </c>
      <c r="S98" s="53">
        <v>0</v>
      </c>
      <c r="T98" s="53">
        <v>0</v>
      </c>
      <c r="U98" s="53">
        <v>0</v>
      </c>
      <c r="W98" s="51">
        <f t="shared" si="38"/>
        <v>303</v>
      </c>
      <c r="X98" s="53">
        <f t="shared" si="39"/>
        <v>1</v>
      </c>
      <c r="Y98" s="51">
        <f t="shared" si="40"/>
        <v>0</v>
      </c>
      <c r="Z98" s="36" t="str">
        <f t="shared" si="41"/>
        <v/>
      </c>
      <c r="AA98" s="644">
        <f t="shared" si="42"/>
        <v>1144</v>
      </c>
      <c r="AB98" s="645" t="str">
        <f t="shared" si="43"/>
        <v xml:space="preserve"> École Centrale</v>
      </c>
      <c r="AC98" s="644">
        <f t="shared" si="48"/>
        <v>0</v>
      </c>
      <c r="AD98" s="639" t="str">
        <f t="shared" si="49"/>
        <v/>
      </c>
      <c r="AE98" s="317" t="str">
        <f t="shared" si="44"/>
        <v/>
      </c>
      <c r="AF98" s="45">
        <v>196</v>
      </c>
      <c r="AG98" s="45">
        <v>1144</v>
      </c>
      <c r="AH98" s="49" t="s">
        <v>453</v>
      </c>
      <c r="AI98" s="45" t="s">
        <v>319</v>
      </c>
      <c r="AJ98" s="45"/>
      <c r="AK98" s="73">
        <f t="shared" si="45"/>
        <v>0</v>
      </c>
      <c r="AL98" s="73">
        <f t="shared" si="46"/>
        <v>0</v>
      </c>
      <c r="AT98" s="282">
        <f t="shared" si="47"/>
        <v>1</v>
      </c>
      <c r="AU98" s="45">
        <v>1139</v>
      </c>
      <c r="AV98" s="49" t="s">
        <v>451</v>
      </c>
      <c r="BD98" s="52"/>
    </row>
    <row r="99" spans="1:56" ht="14.95" customHeight="1" x14ac:dyDescent="0.2">
      <c r="A99" s="642">
        <v>90</v>
      </c>
      <c r="B99" s="639" t="s">
        <v>319</v>
      </c>
      <c r="C99" s="45">
        <v>155</v>
      </c>
      <c r="D99" s="643">
        <v>1145</v>
      </c>
      <c r="E99" s="316" t="s">
        <v>454</v>
      </c>
      <c r="F99" s="53">
        <v>0</v>
      </c>
      <c r="G99" s="53">
        <v>0</v>
      </c>
      <c r="H99" s="53">
        <v>0</v>
      </c>
      <c r="I99" s="53">
        <v>0</v>
      </c>
      <c r="J99" s="53">
        <v>0</v>
      </c>
      <c r="K99" s="53">
        <v>0</v>
      </c>
      <c r="L99" s="53">
        <v>0</v>
      </c>
      <c r="M99" s="53">
        <v>0</v>
      </c>
      <c r="N99" s="53">
        <v>0</v>
      </c>
      <c r="O99" s="53">
        <v>0</v>
      </c>
      <c r="P99" s="53">
        <v>0</v>
      </c>
      <c r="Q99" s="53">
        <v>0</v>
      </c>
      <c r="R99" s="53">
        <v>154</v>
      </c>
      <c r="S99" s="53">
        <v>143</v>
      </c>
      <c r="T99" s="53">
        <v>151</v>
      </c>
      <c r="U99" s="53">
        <v>141</v>
      </c>
      <c r="W99" s="51">
        <f t="shared" si="38"/>
        <v>589</v>
      </c>
      <c r="X99" s="53">
        <f t="shared" si="39"/>
        <v>1</v>
      </c>
      <c r="Y99" s="51">
        <f t="shared" si="40"/>
        <v>0</v>
      </c>
      <c r="Z99" s="36" t="str">
        <f t="shared" si="41"/>
        <v/>
      </c>
      <c r="AA99" s="644">
        <f t="shared" si="42"/>
        <v>1145</v>
      </c>
      <c r="AB99" s="645" t="str">
        <f t="shared" si="43"/>
        <v xml:space="preserve"> Collège Stonewall Collegiate</v>
      </c>
      <c r="AC99" s="644">
        <f t="shared" si="48"/>
        <v>0</v>
      </c>
      <c r="AD99" s="639" t="str">
        <f t="shared" si="49"/>
        <v/>
      </c>
      <c r="AE99" s="317" t="str">
        <f t="shared" si="44"/>
        <v/>
      </c>
      <c r="AF99" s="45">
        <v>155</v>
      </c>
      <c r="AG99" s="45">
        <v>1145</v>
      </c>
      <c r="AH99" s="49" t="s">
        <v>454</v>
      </c>
      <c r="AI99" s="45" t="s">
        <v>319</v>
      </c>
      <c r="AJ99" s="45"/>
      <c r="AK99" s="73">
        <f t="shared" si="45"/>
        <v>0</v>
      </c>
      <c r="AL99" s="73">
        <f t="shared" si="46"/>
        <v>0</v>
      </c>
      <c r="AT99" s="282">
        <f t="shared" si="47"/>
        <v>1</v>
      </c>
      <c r="AU99" s="45">
        <v>1142</v>
      </c>
      <c r="AV99" s="49" t="s">
        <v>455</v>
      </c>
      <c r="BD99" s="52"/>
    </row>
    <row r="100" spans="1:56" ht="14.95" customHeight="1" x14ac:dyDescent="0.2">
      <c r="A100" s="642">
        <v>91</v>
      </c>
      <c r="B100" s="639" t="s">
        <v>323</v>
      </c>
      <c r="C100" s="45">
        <v>127</v>
      </c>
      <c r="D100" s="643">
        <v>1146</v>
      </c>
      <c r="E100" s="316" t="s">
        <v>456</v>
      </c>
      <c r="F100" s="53">
        <v>0</v>
      </c>
      <c r="G100" s="53">
        <v>0</v>
      </c>
      <c r="H100" s="53">
        <v>0</v>
      </c>
      <c r="I100" s="53">
        <v>2</v>
      </c>
      <c r="J100" s="53">
        <v>1</v>
      </c>
      <c r="K100" s="53">
        <v>1</v>
      </c>
      <c r="L100" s="53">
        <v>1</v>
      </c>
      <c r="M100" s="53">
        <v>1</v>
      </c>
      <c r="N100" s="53">
        <v>0</v>
      </c>
      <c r="O100" s="53">
        <v>0</v>
      </c>
      <c r="P100" s="53">
        <v>2</v>
      </c>
      <c r="Q100" s="53">
        <v>1</v>
      </c>
      <c r="R100" s="53">
        <v>3</v>
      </c>
      <c r="S100" s="53">
        <v>0</v>
      </c>
      <c r="T100" s="53">
        <v>1</v>
      </c>
      <c r="U100" s="53">
        <v>0</v>
      </c>
      <c r="W100" s="51">
        <f t="shared" si="38"/>
        <v>13</v>
      </c>
      <c r="X100" s="53">
        <f t="shared" si="39"/>
        <v>1</v>
      </c>
      <c r="Y100" s="51">
        <f t="shared" si="40"/>
        <v>0</v>
      </c>
      <c r="Z100" s="36" t="str">
        <f t="shared" si="41"/>
        <v/>
      </c>
      <c r="AA100" s="644">
        <f t="shared" si="42"/>
        <v>1146</v>
      </c>
      <c r="AB100" s="645" t="str">
        <f t="shared" si="43"/>
        <v xml:space="preserve"> West Plains School</v>
      </c>
      <c r="AC100" s="644">
        <f t="shared" si="48"/>
        <v>5</v>
      </c>
      <c r="AD100" s="639" t="str">
        <f t="shared" si="49"/>
        <v>H</v>
      </c>
      <c r="AE100" s="317" t="str">
        <f t="shared" si="44"/>
        <v/>
      </c>
      <c r="AF100" s="45">
        <v>127</v>
      </c>
      <c r="AG100" s="45">
        <v>1146</v>
      </c>
      <c r="AH100" s="49" t="s">
        <v>456</v>
      </c>
      <c r="AI100" s="45" t="s">
        <v>323</v>
      </c>
      <c r="AJ100" s="45"/>
      <c r="AK100" s="73">
        <f t="shared" si="45"/>
        <v>0</v>
      </c>
      <c r="AL100" s="73">
        <f t="shared" si="46"/>
        <v>0</v>
      </c>
      <c r="AT100" s="282">
        <f t="shared" si="47"/>
        <v>1</v>
      </c>
      <c r="AU100" s="45">
        <v>1144</v>
      </c>
      <c r="AV100" s="49" t="s">
        <v>453</v>
      </c>
      <c r="BD100" s="52"/>
    </row>
    <row r="101" spans="1:56" ht="14.95" customHeight="1" x14ac:dyDescent="0.2">
      <c r="A101" s="642">
        <v>92</v>
      </c>
      <c r="B101" s="639" t="s">
        <v>319</v>
      </c>
      <c r="C101" s="45">
        <v>140</v>
      </c>
      <c r="D101" s="643">
        <v>1152</v>
      </c>
      <c r="E101" s="316" t="s">
        <v>457</v>
      </c>
      <c r="F101" s="53">
        <v>0</v>
      </c>
      <c r="G101" s="53">
        <v>0</v>
      </c>
      <c r="H101" s="53">
        <v>0</v>
      </c>
      <c r="I101" s="53">
        <v>8</v>
      </c>
      <c r="J101" s="53">
        <v>13</v>
      </c>
      <c r="K101" s="53">
        <v>8</v>
      </c>
      <c r="L101" s="53">
        <v>11</v>
      </c>
      <c r="M101" s="53">
        <v>11</v>
      </c>
      <c r="N101" s="53">
        <v>11</v>
      </c>
      <c r="O101" s="53">
        <v>8</v>
      </c>
      <c r="P101" s="53">
        <v>9</v>
      </c>
      <c r="Q101" s="53">
        <v>4</v>
      </c>
      <c r="R101" s="53">
        <v>10</v>
      </c>
      <c r="S101" s="53">
        <v>7</v>
      </c>
      <c r="T101" s="53">
        <v>4</v>
      </c>
      <c r="U101" s="53">
        <v>7</v>
      </c>
      <c r="W101" s="51">
        <f t="shared" si="38"/>
        <v>111</v>
      </c>
      <c r="X101" s="53">
        <f t="shared" si="39"/>
        <v>1</v>
      </c>
      <c r="Y101" s="51">
        <f t="shared" si="40"/>
        <v>0</v>
      </c>
      <c r="Z101" s="36" t="str">
        <f t="shared" si="41"/>
        <v/>
      </c>
      <c r="AA101" s="644">
        <f t="shared" si="42"/>
        <v>1152</v>
      </c>
      <c r="AB101" s="645" t="str">
        <f t="shared" si="43"/>
        <v xml:space="preserve"> École Régionale Saint-Jean-Baptiste</v>
      </c>
      <c r="AC101" s="644">
        <f t="shared" si="48"/>
        <v>0</v>
      </c>
      <c r="AD101" s="639" t="str">
        <f t="shared" si="49"/>
        <v/>
      </c>
      <c r="AE101" s="317" t="str">
        <f t="shared" si="44"/>
        <v/>
      </c>
      <c r="AF101" s="45">
        <v>140</v>
      </c>
      <c r="AG101" s="45">
        <v>1152</v>
      </c>
      <c r="AH101" s="49" t="s">
        <v>457</v>
      </c>
      <c r="AI101" s="45" t="s">
        <v>319</v>
      </c>
      <c r="AJ101" s="45"/>
      <c r="AK101" s="73">
        <f t="shared" si="45"/>
        <v>0</v>
      </c>
      <c r="AL101" s="73">
        <f t="shared" si="46"/>
        <v>0</v>
      </c>
      <c r="AT101" s="282">
        <f t="shared" si="47"/>
        <v>1</v>
      </c>
      <c r="AU101" s="45">
        <v>1145</v>
      </c>
      <c r="AV101" s="49" t="s">
        <v>458</v>
      </c>
      <c r="BD101" s="52"/>
    </row>
    <row r="102" spans="1:56" ht="14.95" customHeight="1" x14ac:dyDescent="0.2">
      <c r="A102" s="642">
        <v>93</v>
      </c>
      <c r="B102" s="639" t="s">
        <v>319</v>
      </c>
      <c r="C102" s="45">
        <v>191</v>
      </c>
      <c r="D102" s="643">
        <v>1153</v>
      </c>
      <c r="E102" s="316" t="s">
        <v>459</v>
      </c>
      <c r="F102" s="53">
        <v>0</v>
      </c>
      <c r="G102" s="53">
        <v>0</v>
      </c>
      <c r="H102" s="53">
        <v>0</v>
      </c>
      <c r="I102" s="53">
        <v>8</v>
      </c>
      <c r="J102" s="53">
        <v>14</v>
      </c>
      <c r="K102" s="53">
        <v>20</v>
      </c>
      <c r="L102" s="53">
        <v>16</v>
      </c>
      <c r="M102" s="53">
        <v>19</v>
      </c>
      <c r="N102" s="53">
        <v>13</v>
      </c>
      <c r="O102" s="53">
        <v>19</v>
      </c>
      <c r="P102" s="53">
        <v>10</v>
      </c>
      <c r="Q102" s="53">
        <v>15</v>
      </c>
      <c r="R102" s="53">
        <v>12</v>
      </c>
      <c r="S102" s="53">
        <v>13</v>
      </c>
      <c r="T102" s="53">
        <v>12</v>
      </c>
      <c r="U102" s="53">
        <v>14</v>
      </c>
      <c r="W102" s="51">
        <f t="shared" si="38"/>
        <v>185</v>
      </c>
      <c r="X102" s="53">
        <f t="shared" si="39"/>
        <v>1</v>
      </c>
      <c r="Y102" s="51">
        <f t="shared" si="40"/>
        <v>0</v>
      </c>
      <c r="Z102" s="36" t="str">
        <f t="shared" si="41"/>
        <v/>
      </c>
      <c r="AA102" s="644">
        <f t="shared" si="42"/>
        <v>1153</v>
      </c>
      <c r="AB102" s="645" t="str">
        <f t="shared" si="43"/>
        <v xml:space="preserve"> Hartney School</v>
      </c>
      <c r="AC102" s="644">
        <f t="shared" si="48"/>
        <v>0</v>
      </c>
      <c r="AD102" s="639" t="str">
        <f t="shared" si="49"/>
        <v/>
      </c>
      <c r="AE102" s="317" t="str">
        <f t="shared" si="44"/>
        <v/>
      </c>
      <c r="AF102" s="45">
        <v>191</v>
      </c>
      <c r="AG102" s="45">
        <v>1153</v>
      </c>
      <c r="AH102" s="49" t="s">
        <v>459</v>
      </c>
      <c r="AI102" s="45" t="s">
        <v>319</v>
      </c>
      <c r="AJ102" s="45"/>
      <c r="AK102" s="73">
        <f t="shared" si="45"/>
        <v>0</v>
      </c>
      <c r="AL102" s="73">
        <f t="shared" si="46"/>
        <v>0</v>
      </c>
      <c r="AT102" s="282">
        <f t="shared" si="47"/>
        <v>1</v>
      </c>
      <c r="AU102" s="45">
        <v>1146</v>
      </c>
      <c r="AV102" s="49" t="s">
        <v>456</v>
      </c>
      <c r="BD102" s="52"/>
    </row>
    <row r="103" spans="1:56" ht="14.95" customHeight="1" x14ac:dyDescent="0.2">
      <c r="A103" s="642">
        <v>94</v>
      </c>
      <c r="B103" s="639" t="s">
        <v>319</v>
      </c>
      <c r="C103" s="45">
        <v>186</v>
      </c>
      <c r="D103" s="643">
        <v>1156</v>
      </c>
      <c r="E103" s="316" t="s">
        <v>460</v>
      </c>
      <c r="F103" s="53">
        <v>0</v>
      </c>
      <c r="G103" s="53">
        <v>0</v>
      </c>
      <c r="H103" s="53">
        <v>0</v>
      </c>
      <c r="I103" s="53">
        <v>13</v>
      </c>
      <c r="J103" s="53">
        <v>18</v>
      </c>
      <c r="K103" s="53">
        <v>13</v>
      </c>
      <c r="L103" s="53">
        <v>21</v>
      </c>
      <c r="M103" s="53">
        <v>20</v>
      </c>
      <c r="N103" s="53">
        <v>17</v>
      </c>
      <c r="O103" s="53">
        <v>20</v>
      </c>
      <c r="P103" s="53">
        <v>27</v>
      </c>
      <c r="Q103" s="53">
        <v>23</v>
      </c>
      <c r="R103" s="53">
        <v>0</v>
      </c>
      <c r="S103" s="53">
        <v>0</v>
      </c>
      <c r="T103" s="53">
        <v>0</v>
      </c>
      <c r="U103" s="53">
        <v>0</v>
      </c>
      <c r="W103" s="51">
        <f t="shared" si="38"/>
        <v>172</v>
      </c>
      <c r="X103" s="53">
        <f t="shared" si="39"/>
        <v>1</v>
      </c>
      <c r="Y103" s="51">
        <f t="shared" si="40"/>
        <v>0</v>
      </c>
      <c r="Z103" s="36" t="str">
        <f t="shared" si="41"/>
        <v/>
      </c>
      <c r="AA103" s="644">
        <f t="shared" si="42"/>
        <v>1156</v>
      </c>
      <c r="AB103" s="645" t="str">
        <f t="shared" si="43"/>
        <v xml:space="preserve"> Minnetonka School</v>
      </c>
      <c r="AC103" s="644">
        <f t="shared" si="48"/>
        <v>0</v>
      </c>
      <c r="AD103" s="639" t="str">
        <f t="shared" si="49"/>
        <v/>
      </c>
      <c r="AE103" s="317" t="str">
        <f t="shared" si="44"/>
        <v/>
      </c>
      <c r="AF103" s="45">
        <v>186</v>
      </c>
      <c r="AG103" s="45">
        <v>1156</v>
      </c>
      <c r="AH103" s="49" t="s">
        <v>460</v>
      </c>
      <c r="AI103" s="45" t="s">
        <v>319</v>
      </c>
      <c r="AJ103" s="45"/>
      <c r="AK103" s="73">
        <f t="shared" si="45"/>
        <v>0</v>
      </c>
      <c r="AL103" s="73">
        <f t="shared" si="46"/>
        <v>0</v>
      </c>
      <c r="AT103" s="282">
        <f t="shared" si="47"/>
        <v>1</v>
      </c>
      <c r="AU103" s="45">
        <v>1152</v>
      </c>
      <c r="AV103" s="49" t="s">
        <v>461</v>
      </c>
      <c r="BD103" s="52"/>
    </row>
    <row r="104" spans="1:56" ht="14.95" customHeight="1" x14ac:dyDescent="0.2">
      <c r="A104" s="642">
        <v>95</v>
      </c>
      <c r="B104" s="639" t="s">
        <v>319</v>
      </c>
      <c r="C104" s="45">
        <v>156</v>
      </c>
      <c r="D104" s="643">
        <v>1158</v>
      </c>
      <c r="E104" s="316" t="s">
        <v>462</v>
      </c>
      <c r="F104" s="53">
        <v>0</v>
      </c>
      <c r="G104" s="53">
        <v>0</v>
      </c>
      <c r="H104" s="53">
        <v>0</v>
      </c>
      <c r="I104" s="53">
        <v>0</v>
      </c>
      <c r="J104" s="53">
        <v>3</v>
      </c>
      <c r="K104" s="53">
        <v>2</v>
      </c>
      <c r="L104" s="53">
        <v>1</v>
      </c>
      <c r="M104" s="53">
        <v>3</v>
      </c>
      <c r="N104" s="53">
        <v>3</v>
      </c>
      <c r="O104" s="53">
        <v>4</v>
      </c>
      <c r="P104" s="53">
        <v>0</v>
      </c>
      <c r="Q104" s="53">
        <v>0</v>
      </c>
      <c r="R104" s="53">
        <v>0</v>
      </c>
      <c r="S104" s="53">
        <v>0</v>
      </c>
      <c r="T104" s="53">
        <v>0</v>
      </c>
      <c r="U104" s="53">
        <v>0</v>
      </c>
      <c r="W104" s="51">
        <f t="shared" si="38"/>
        <v>16</v>
      </c>
      <c r="X104" s="53">
        <f t="shared" si="39"/>
        <v>1</v>
      </c>
      <c r="Y104" s="51">
        <f t="shared" si="40"/>
        <v>0</v>
      </c>
      <c r="Z104" s="36" t="str">
        <f t="shared" si="41"/>
        <v/>
      </c>
      <c r="AA104" s="644">
        <f t="shared" si="42"/>
        <v>1158</v>
      </c>
      <c r="AB104" s="645" t="str">
        <f t="shared" si="43"/>
        <v xml:space="preserve"> Oak River Elementary</v>
      </c>
      <c r="AC104" s="644">
        <f t="shared" si="48"/>
        <v>0</v>
      </c>
      <c r="AD104" s="639" t="str">
        <f t="shared" si="49"/>
        <v/>
      </c>
      <c r="AE104" s="317" t="str">
        <f t="shared" si="44"/>
        <v/>
      </c>
      <c r="AF104" s="45">
        <v>156</v>
      </c>
      <c r="AG104" s="45">
        <v>1158</v>
      </c>
      <c r="AH104" s="49" t="s">
        <v>462</v>
      </c>
      <c r="AI104" s="45" t="s">
        <v>319</v>
      </c>
      <c r="AJ104" s="45"/>
      <c r="AK104" s="73">
        <f t="shared" si="45"/>
        <v>0</v>
      </c>
      <c r="AL104" s="73">
        <f t="shared" si="46"/>
        <v>0</v>
      </c>
      <c r="AT104" s="282">
        <f t="shared" si="47"/>
        <v>1</v>
      </c>
      <c r="AU104" s="45">
        <v>1153</v>
      </c>
      <c r="AV104" s="49" t="s">
        <v>459</v>
      </c>
      <c r="BD104" s="52"/>
    </row>
    <row r="105" spans="1:56" ht="14.95" customHeight="1" x14ac:dyDescent="0.2">
      <c r="A105" s="642">
        <v>96</v>
      </c>
      <c r="B105" s="639" t="s">
        <v>319</v>
      </c>
      <c r="C105" s="45">
        <v>155</v>
      </c>
      <c r="D105" s="643">
        <v>1160</v>
      </c>
      <c r="E105" s="316" t="s">
        <v>463</v>
      </c>
      <c r="F105" s="53">
        <v>0</v>
      </c>
      <c r="G105" s="53">
        <v>0</v>
      </c>
      <c r="H105" s="53">
        <v>0</v>
      </c>
      <c r="I105" s="53">
        <v>16</v>
      </c>
      <c r="J105" s="53">
        <v>22</v>
      </c>
      <c r="K105" s="53">
        <v>14</v>
      </c>
      <c r="L105" s="53">
        <v>14</v>
      </c>
      <c r="M105" s="53">
        <v>16</v>
      </c>
      <c r="N105" s="53">
        <v>18</v>
      </c>
      <c r="O105" s="53">
        <v>13</v>
      </c>
      <c r="P105" s="53">
        <v>14</v>
      </c>
      <c r="Q105" s="53">
        <v>19</v>
      </c>
      <c r="R105" s="53">
        <v>0</v>
      </c>
      <c r="S105" s="53">
        <v>0</v>
      </c>
      <c r="T105" s="53">
        <v>0</v>
      </c>
      <c r="U105" s="53">
        <v>0</v>
      </c>
      <c r="W105" s="51">
        <f t="shared" si="38"/>
        <v>146</v>
      </c>
      <c r="X105" s="53">
        <f t="shared" si="39"/>
        <v>1</v>
      </c>
      <c r="Y105" s="51">
        <f t="shared" si="40"/>
        <v>0</v>
      </c>
      <c r="Z105" s="36" t="str">
        <f t="shared" si="41"/>
        <v/>
      </c>
      <c r="AA105" s="644">
        <f t="shared" si="42"/>
        <v>1160</v>
      </c>
      <c r="AB105" s="645" t="str">
        <f t="shared" si="43"/>
        <v xml:space="preserve"> Woodlands School</v>
      </c>
      <c r="AC105" s="644">
        <f t="shared" si="48"/>
        <v>0</v>
      </c>
      <c r="AD105" s="639" t="str">
        <f t="shared" si="49"/>
        <v/>
      </c>
      <c r="AE105" s="317" t="str">
        <f t="shared" si="44"/>
        <v/>
      </c>
      <c r="AF105" s="45">
        <v>155</v>
      </c>
      <c r="AG105" s="45">
        <v>1160</v>
      </c>
      <c r="AH105" s="49" t="s">
        <v>463</v>
      </c>
      <c r="AI105" s="45" t="s">
        <v>319</v>
      </c>
      <c r="AJ105" s="45"/>
      <c r="AK105" s="73">
        <f t="shared" si="45"/>
        <v>0</v>
      </c>
      <c r="AL105" s="73">
        <f t="shared" si="46"/>
        <v>0</v>
      </c>
      <c r="AT105" s="282">
        <f t="shared" si="47"/>
        <v>1</v>
      </c>
      <c r="AU105" s="45">
        <v>1156</v>
      </c>
      <c r="AV105" s="49" t="s">
        <v>460</v>
      </c>
      <c r="BD105" s="52"/>
    </row>
    <row r="106" spans="1:56" ht="14.95" customHeight="1" x14ac:dyDescent="0.2">
      <c r="A106" s="642">
        <v>97</v>
      </c>
      <c r="B106" s="639" t="s">
        <v>319</v>
      </c>
      <c r="C106" s="45">
        <v>187</v>
      </c>
      <c r="D106" s="643">
        <v>1161</v>
      </c>
      <c r="E106" s="316" t="s">
        <v>464</v>
      </c>
      <c r="F106" s="53">
        <v>0</v>
      </c>
      <c r="G106" s="53">
        <v>0</v>
      </c>
      <c r="H106" s="53">
        <v>0</v>
      </c>
      <c r="I106" s="53">
        <v>5</v>
      </c>
      <c r="J106" s="53">
        <v>6</v>
      </c>
      <c r="K106" s="53">
        <v>9</v>
      </c>
      <c r="L106" s="53">
        <v>6</v>
      </c>
      <c r="M106" s="53">
        <v>8</v>
      </c>
      <c r="N106" s="53">
        <v>10</v>
      </c>
      <c r="O106" s="53">
        <v>10</v>
      </c>
      <c r="P106" s="53">
        <v>15</v>
      </c>
      <c r="Q106" s="53">
        <v>7</v>
      </c>
      <c r="R106" s="53">
        <v>6</v>
      </c>
      <c r="S106" s="53">
        <v>14</v>
      </c>
      <c r="T106" s="53">
        <v>5</v>
      </c>
      <c r="U106" s="53">
        <v>1</v>
      </c>
      <c r="W106" s="51">
        <f t="shared" si="38"/>
        <v>102</v>
      </c>
      <c r="X106" s="53">
        <f t="shared" si="39"/>
        <v>1</v>
      </c>
      <c r="Y106" s="51">
        <f t="shared" si="40"/>
        <v>0</v>
      </c>
      <c r="Z106" s="36" t="str">
        <f t="shared" si="41"/>
        <v/>
      </c>
      <c r="AA106" s="644">
        <f t="shared" si="42"/>
        <v>1161</v>
      </c>
      <c r="AB106" s="645" t="str">
        <f t="shared" si="43"/>
        <v xml:space="preserve"> Ethelbert School</v>
      </c>
      <c r="AC106" s="644">
        <f t="shared" si="48"/>
        <v>0</v>
      </c>
      <c r="AD106" s="639" t="str">
        <f t="shared" si="49"/>
        <v/>
      </c>
      <c r="AE106" s="317" t="str">
        <f t="shared" si="44"/>
        <v/>
      </c>
      <c r="AF106" s="45">
        <v>187</v>
      </c>
      <c r="AG106" s="45">
        <v>1161</v>
      </c>
      <c r="AH106" s="49" t="s">
        <v>464</v>
      </c>
      <c r="AI106" s="45" t="s">
        <v>319</v>
      </c>
      <c r="AJ106" s="45"/>
      <c r="AK106" s="73">
        <f t="shared" si="45"/>
        <v>0</v>
      </c>
      <c r="AL106" s="73">
        <f t="shared" si="46"/>
        <v>0</v>
      </c>
      <c r="AT106" s="282">
        <f t="shared" si="47"/>
        <v>1</v>
      </c>
      <c r="AU106" s="45">
        <v>1158</v>
      </c>
      <c r="AV106" s="49" t="s">
        <v>462</v>
      </c>
      <c r="BD106" s="52"/>
    </row>
    <row r="107" spans="1:56" ht="14.95" customHeight="1" x14ac:dyDescent="0.2">
      <c r="A107" s="642">
        <v>98</v>
      </c>
      <c r="B107" s="639" t="s">
        <v>323</v>
      </c>
      <c r="C107" s="45">
        <v>156</v>
      </c>
      <c r="D107" s="643">
        <v>1163</v>
      </c>
      <c r="E107" s="316" t="s">
        <v>465</v>
      </c>
      <c r="F107" s="53">
        <v>0</v>
      </c>
      <c r="G107" s="53">
        <v>0</v>
      </c>
      <c r="H107" s="53">
        <v>0</v>
      </c>
      <c r="I107" s="53">
        <v>0</v>
      </c>
      <c r="J107" s="53">
        <v>0</v>
      </c>
      <c r="K107" s="53">
        <v>1</v>
      </c>
      <c r="L107" s="53">
        <v>0</v>
      </c>
      <c r="M107" s="53">
        <v>3</v>
      </c>
      <c r="N107" s="53">
        <v>0</v>
      </c>
      <c r="O107" s="53">
        <v>4</v>
      </c>
      <c r="P107" s="53">
        <v>2</v>
      </c>
      <c r="Q107" s="53">
        <v>3</v>
      </c>
      <c r="R107" s="53">
        <v>2</v>
      </c>
      <c r="S107" s="53">
        <v>3</v>
      </c>
      <c r="T107" s="53">
        <v>4</v>
      </c>
      <c r="U107" s="53">
        <v>2</v>
      </c>
      <c r="W107" s="51">
        <f t="shared" si="38"/>
        <v>24</v>
      </c>
      <c r="X107" s="53">
        <f t="shared" si="39"/>
        <v>1</v>
      </c>
      <c r="Y107" s="51">
        <f t="shared" si="40"/>
        <v>0</v>
      </c>
      <c r="Z107" s="36" t="str">
        <f t="shared" si="41"/>
        <v/>
      </c>
      <c r="AA107" s="644">
        <f t="shared" si="42"/>
        <v>1163</v>
      </c>
      <c r="AB107" s="645" t="str">
        <f t="shared" si="43"/>
        <v xml:space="preserve"> Cool Spring Colony School</v>
      </c>
      <c r="AC107" s="644">
        <f t="shared" si="48"/>
        <v>5</v>
      </c>
      <c r="AD107" s="639" t="str">
        <f t="shared" si="49"/>
        <v>H</v>
      </c>
      <c r="AE107" s="317" t="str">
        <f t="shared" si="44"/>
        <v/>
      </c>
      <c r="AF107" s="45">
        <v>156</v>
      </c>
      <c r="AG107" s="45">
        <v>1163</v>
      </c>
      <c r="AH107" s="49" t="s">
        <v>465</v>
      </c>
      <c r="AI107" s="45" t="s">
        <v>323</v>
      </c>
      <c r="AJ107" s="45"/>
      <c r="AK107" s="73">
        <f t="shared" si="45"/>
        <v>0</v>
      </c>
      <c r="AL107" s="73">
        <f t="shared" si="46"/>
        <v>0</v>
      </c>
      <c r="AT107" s="282">
        <f t="shared" si="47"/>
        <v>1</v>
      </c>
      <c r="AU107" s="45">
        <v>1160</v>
      </c>
      <c r="AV107" s="49" t="s">
        <v>463</v>
      </c>
      <c r="BD107" s="52"/>
    </row>
    <row r="108" spans="1:56" ht="14.95" customHeight="1" x14ac:dyDescent="0.2">
      <c r="A108" s="642">
        <v>99</v>
      </c>
      <c r="B108" s="639" t="s">
        <v>319</v>
      </c>
      <c r="C108" s="45">
        <v>192</v>
      </c>
      <c r="D108" s="643">
        <v>1164</v>
      </c>
      <c r="E108" s="316" t="s">
        <v>466</v>
      </c>
      <c r="F108" s="53">
        <v>0</v>
      </c>
      <c r="G108" s="53">
        <v>0</v>
      </c>
      <c r="H108" s="53">
        <v>10</v>
      </c>
      <c r="I108" s="53">
        <v>12</v>
      </c>
      <c r="J108" s="53">
        <v>11</v>
      </c>
      <c r="K108" s="53">
        <v>10</v>
      </c>
      <c r="L108" s="53">
        <v>12</v>
      </c>
      <c r="M108" s="53">
        <v>20</v>
      </c>
      <c r="N108" s="53">
        <v>13</v>
      </c>
      <c r="O108" s="53">
        <v>6</v>
      </c>
      <c r="P108" s="53">
        <v>14</v>
      </c>
      <c r="Q108" s="53">
        <v>12</v>
      </c>
      <c r="R108" s="53">
        <v>11</v>
      </c>
      <c r="S108" s="53">
        <v>12</v>
      </c>
      <c r="T108" s="53">
        <v>7</v>
      </c>
      <c r="U108" s="53">
        <v>6</v>
      </c>
      <c r="W108" s="51">
        <f t="shared" si="38"/>
        <v>156</v>
      </c>
      <c r="X108" s="53">
        <f t="shared" si="39"/>
        <v>1</v>
      </c>
      <c r="Y108" s="51">
        <f t="shared" si="40"/>
        <v>0</v>
      </c>
      <c r="Z108" s="36" t="str">
        <f t="shared" si="41"/>
        <v/>
      </c>
      <c r="AA108" s="644">
        <f t="shared" si="42"/>
        <v>1164</v>
      </c>
      <c r="AB108" s="645" t="str">
        <f t="shared" si="43"/>
        <v xml:space="preserve"> Joseph H. Kerr School</v>
      </c>
      <c r="AC108" s="644">
        <f t="shared" si="48"/>
        <v>0</v>
      </c>
      <c r="AD108" s="639" t="str">
        <f t="shared" si="49"/>
        <v/>
      </c>
      <c r="AE108" s="317" t="str">
        <f t="shared" si="44"/>
        <v/>
      </c>
      <c r="AF108" s="45">
        <v>192</v>
      </c>
      <c r="AG108" s="45">
        <v>1164</v>
      </c>
      <c r="AH108" s="49" t="s">
        <v>466</v>
      </c>
      <c r="AI108" s="45" t="s">
        <v>319</v>
      </c>
      <c r="AJ108" s="45"/>
      <c r="AK108" s="73">
        <f t="shared" si="45"/>
        <v>0</v>
      </c>
      <c r="AL108" s="73">
        <f t="shared" si="46"/>
        <v>0</v>
      </c>
      <c r="AT108" s="282">
        <f t="shared" si="47"/>
        <v>1</v>
      </c>
      <c r="AU108" s="45">
        <v>1161</v>
      </c>
      <c r="AV108" s="49" t="s">
        <v>464</v>
      </c>
      <c r="BD108" s="52"/>
    </row>
    <row r="109" spans="1:56" ht="14.95" customHeight="1" x14ac:dyDescent="0.2">
      <c r="A109" s="642">
        <v>100</v>
      </c>
      <c r="B109" s="639" t="s">
        <v>319</v>
      </c>
      <c r="C109" s="45">
        <v>151</v>
      </c>
      <c r="D109" s="643">
        <v>1166</v>
      </c>
      <c r="E109" s="316" t="s">
        <v>467</v>
      </c>
      <c r="F109" s="53">
        <v>0</v>
      </c>
      <c r="G109" s="53">
        <v>0</v>
      </c>
      <c r="H109" s="53">
        <v>21</v>
      </c>
      <c r="I109" s="53">
        <v>35</v>
      </c>
      <c r="J109" s="53">
        <v>42</v>
      </c>
      <c r="K109" s="53">
        <v>39</v>
      </c>
      <c r="L109" s="53">
        <v>38</v>
      </c>
      <c r="M109" s="53">
        <v>29</v>
      </c>
      <c r="N109" s="53">
        <v>41</v>
      </c>
      <c r="O109" s="53">
        <v>31</v>
      </c>
      <c r="P109" s="53">
        <v>0</v>
      </c>
      <c r="Q109" s="53">
        <v>0</v>
      </c>
      <c r="R109" s="53">
        <v>0</v>
      </c>
      <c r="S109" s="53">
        <v>0</v>
      </c>
      <c r="T109" s="53">
        <v>0</v>
      </c>
      <c r="U109" s="53">
        <v>0</v>
      </c>
      <c r="W109" s="51">
        <f t="shared" si="38"/>
        <v>276</v>
      </c>
      <c r="X109" s="53">
        <f t="shared" si="39"/>
        <v>1</v>
      </c>
      <c r="Y109" s="51">
        <f t="shared" si="40"/>
        <v>0</v>
      </c>
      <c r="Z109" s="36" t="str">
        <f t="shared" si="41"/>
        <v/>
      </c>
      <c r="AA109" s="644">
        <f t="shared" si="42"/>
        <v>1166</v>
      </c>
      <c r="AB109" s="645" t="str">
        <f t="shared" si="43"/>
        <v xml:space="preserve"> Garden Grove School</v>
      </c>
      <c r="AC109" s="644">
        <f t="shared" si="48"/>
        <v>0</v>
      </c>
      <c r="AD109" s="639" t="str">
        <f t="shared" si="49"/>
        <v/>
      </c>
      <c r="AE109" s="317" t="str">
        <f t="shared" si="44"/>
        <v/>
      </c>
      <c r="AF109" s="45">
        <v>151</v>
      </c>
      <c r="AG109" s="45">
        <v>1166</v>
      </c>
      <c r="AH109" s="49" t="s">
        <v>467</v>
      </c>
      <c r="AI109" s="45" t="s">
        <v>319</v>
      </c>
      <c r="AJ109" s="45"/>
      <c r="AK109" s="73">
        <f t="shared" si="45"/>
        <v>0</v>
      </c>
      <c r="AL109" s="73">
        <f t="shared" si="46"/>
        <v>0</v>
      </c>
      <c r="AT109" s="282">
        <f t="shared" si="47"/>
        <v>1</v>
      </c>
      <c r="AU109" s="45">
        <v>1163</v>
      </c>
      <c r="AV109" s="49" t="s">
        <v>465</v>
      </c>
      <c r="BD109" s="52"/>
    </row>
    <row r="110" spans="1:56" ht="14.95" customHeight="1" x14ac:dyDescent="0.2">
      <c r="A110" s="642">
        <v>101</v>
      </c>
      <c r="B110" s="639" t="s">
        <v>319</v>
      </c>
      <c r="C110" s="45">
        <v>114</v>
      </c>
      <c r="D110" s="643">
        <v>1167</v>
      </c>
      <c r="E110" s="316" t="s">
        <v>468</v>
      </c>
      <c r="F110" s="53">
        <v>0</v>
      </c>
      <c r="G110" s="53">
        <v>0</v>
      </c>
      <c r="H110" s="53">
        <v>0</v>
      </c>
      <c r="I110" s="53">
        <v>37</v>
      </c>
      <c r="J110" s="53">
        <v>45</v>
      </c>
      <c r="K110" s="53">
        <v>44</v>
      </c>
      <c r="L110" s="53">
        <v>45</v>
      </c>
      <c r="M110" s="53">
        <v>53</v>
      </c>
      <c r="N110" s="53">
        <v>47</v>
      </c>
      <c r="O110" s="53">
        <v>0</v>
      </c>
      <c r="P110" s="53">
        <v>0</v>
      </c>
      <c r="Q110" s="53">
        <v>0</v>
      </c>
      <c r="R110" s="53">
        <v>0</v>
      </c>
      <c r="S110" s="53">
        <v>0</v>
      </c>
      <c r="T110" s="53">
        <v>0</v>
      </c>
      <c r="U110" s="53">
        <v>0</v>
      </c>
      <c r="W110" s="51">
        <f t="shared" si="38"/>
        <v>271</v>
      </c>
      <c r="X110" s="53">
        <f t="shared" si="39"/>
        <v>1</v>
      </c>
      <c r="Y110" s="51">
        <f t="shared" si="40"/>
        <v>0</v>
      </c>
      <c r="Z110" s="36" t="str">
        <f t="shared" si="41"/>
        <v/>
      </c>
      <c r="AA110" s="644">
        <f t="shared" si="42"/>
        <v>1167</v>
      </c>
      <c r="AB110" s="645" t="str">
        <f t="shared" si="43"/>
        <v xml:space="preserve"> Buchanan School</v>
      </c>
      <c r="AC110" s="644">
        <f t="shared" si="48"/>
        <v>0</v>
      </c>
      <c r="AD110" s="639" t="str">
        <f t="shared" si="49"/>
        <v/>
      </c>
      <c r="AE110" s="317" t="str">
        <f t="shared" si="44"/>
        <v/>
      </c>
      <c r="AF110" s="45">
        <v>114</v>
      </c>
      <c r="AG110" s="45">
        <v>1167</v>
      </c>
      <c r="AH110" s="49" t="s">
        <v>468</v>
      </c>
      <c r="AI110" s="45" t="s">
        <v>319</v>
      </c>
      <c r="AJ110" s="45"/>
      <c r="AK110" s="73">
        <f t="shared" si="45"/>
        <v>0</v>
      </c>
      <c r="AL110" s="73">
        <f t="shared" si="46"/>
        <v>0</v>
      </c>
      <c r="AT110" s="282">
        <f t="shared" si="47"/>
        <v>1</v>
      </c>
      <c r="AU110" s="45">
        <v>1164</v>
      </c>
      <c r="AV110" s="49" t="s">
        <v>466</v>
      </c>
      <c r="BD110" s="52"/>
    </row>
    <row r="111" spans="1:56" ht="14.95" customHeight="1" x14ac:dyDescent="0.2">
      <c r="A111" s="642">
        <v>102</v>
      </c>
      <c r="B111" s="639" t="s">
        <v>323</v>
      </c>
      <c r="C111" s="45">
        <v>149</v>
      </c>
      <c r="D111" s="643">
        <v>1168</v>
      </c>
      <c r="E111" s="316" t="s">
        <v>469</v>
      </c>
      <c r="F111" s="53">
        <v>0</v>
      </c>
      <c r="G111" s="53">
        <v>0</v>
      </c>
      <c r="H111" s="53">
        <v>0</v>
      </c>
      <c r="I111" s="53">
        <v>1</v>
      </c>
      <c r="J111" s="53">
        <v>3</v>
      </c>
      <c r="K111" s="53">
        <v>1</v>
      </c>
      <c r="L111" s="53">
        <v>3</v>
      </c>
      <c r="M111" s="53">
        <v>3</v>
      </c>
      <c r="N111" s="53">
        <v>2</v>
      </c>
      <c r="O111" s="53">
        <v>1</v>
      </c>
      <c r="P111" s="53">
        <v>3</v>
      </c>
      <c r="Q111" s="53">
        <v>0</v>
      </c>
      <c r="R111" s="53">
        <v>1</v>
      </c>
      <c r="S111" s="53">
        <v>1</v>
      </c>
      <c r="T111" s="53">
        <v>1</v>
      </c>
      <c r="U111" s="53">
        <v>0</v>
      </c>
      <c r="W111" s="51">
        <f t="shared" si="38"/>
        <v>20</v>
      </c>
      <c r="X111" s="53">
        <f t="shared" si="39"/>
        <v>1</v>
      </c>
      <c r="Y111" s="51">
        <f t="shared" si="40"/>
        <v>0</v>
      </c>
      <c r="Z111" s="36" t="str">
        <f t="shared" si="41"/>
        <v/>
      </c>
      <c r="AA111" s="644">
        <f t="shared" si="42"/>
        <v>1168</v>
      </c>
      <c r="AB111" s="645" t="str">
        <f t="shared" si="43"/>
        <v xml:space="preserve"> Marble Ridge Colony School</v>
      </c>
      <c r="AC111" s="644">
        <f t="shared" si="48"/>
        <v>5</v>
      </c>
      <c r="AD111" s="639" t="str">
        <f t="shared" si="49"/>
        <v>H</v>
      </c>
      <c r="AE111" s="317" t="str">
        <f t="shared" si="44"/>
        <v/>
      </c>
      <c r="AF111" s="45">
        <v>149</v>
      </c>
      <c r="AG111" s="45">
        <v>1168</v>
      </c>
      <c r="AH111" s="49" t="s">
        <v>469</v>
      </c>
      <c r="AI111" s="45" t="s">
        <v>323</v>
      </c>
      <c r="AJ111" s="45"/>
      <c r="AK111" s="73">
        <f t="shared" si="45"/>
        <v>0</v>
      </c>
      <c r="AL111" s="73">
        <f t="shared" si="46"/>
        <v>0</v>
      </c>
      <c r="AT111" s="282">
        <f t="shared" si="47"/>
        <v>1</v>
      </c>
      <c r="AU111" s="45">
        <v>1166</v>
      </c>
      <c r="AV111" s="49" t="s">
        <v>467</v>
      </c>
      <c r="BD111" s="52"/>
    </row>
    <row r="112" spans="1:56" ht="14.95" customHeight="1" x14ac:dyDescent="0.2">
      <c r="A112" s="642">
        <v>103</v>
      </c>
      <c r="B112" s="639" t="s">
        <v>319</v>
      </c>
      <c r="C112" s="45">
        <v>156</v>
      </c>
      <c r="D112" s="643">
        <v>1169</v>
      </c>
      <c r="E112" s="316" t="s">
        <v>470</v>
      </c>
      <c r="F112" s="53">
        <v>0</v>
      </c>
      <c r="G112" s="53">
        <v>0</v>
      </c>
      <c r="H112" s="53">
        <v>0</v>
      </c>
      <c r="I112" s="53">
        <v>5</v>
      </c>
      <c r="J112" s="53">
        <v>7</v>
      </c>
      <c r="K112" s="53">
        <v>5</v>
      </c>
      <c r="L112" s="53">
        <v>5</v>
      </c>
      <c r="M112" s="53">
        <v>13</v>
      </c>
      <c r="N112" s="53">
        <v>8</v>
      </c>
      <c r="O112" s="53">
        <v>9</v>
      </c>
      <c r="P112" s="53">
        <v>11</v>
      </c>
      <c r="Q112" s="53">
        <v>16</v>
      </c>
      <c r="R112" s="53">
        <v>0</v>
      </c>
      <c r="S112" s="53">
        <v>0</v>
      </c>
      <c r="T112" s="53">
        <v>0</v>
      </c>
      <c r="U112" s="53">
        <v>0</v>
      </c>
      <c r="W112" s="51">
        <f t="shared" si="38"/>
        <v>79</v>
      </c>
      <c r="X112" s="53">
        <f t="shared" si="39"/>
        <v>1</v>
      </c>
      <c r="Y112" s="51">
        <f t="shared" si="40"/>
        <v>0</v>
      </c>
      <c r="Z112" s="36" t="str">
        <f t="shared" si="41"/>
        <v/>
      </c>
      <c r="AA112" s="644">
        <f t="shared" si="42"/>
        <v>1169</v>
      </c>
      <c r="AB112" s="645" t="str">
        <f t="shared" si="43"/>
        <v xml:space="preserve"> Douglas Elementary</v>
      </c>
      <c r="AC112" s="644">
        <f t="shared" si="48"/>
        <v>0</v>
      </c>
      <c r="AD112" s="639" t="str">
        <f t="shared" si="49"/>
        <v/>
      </c>
      <c r="AE112" s="317" t="str">
        <f t="shared" si="44"/>
        <v/>
      </c>
      <c r="AF112" s="45">
        <v>156</v>
      </c>
      <c r="AG112" s="45">
        <v>1169</v>
      </c>
      <c r="AH112" s="49" t="s">
        <v>470</v>
      </c>
      <c r="AI112" s="45" t="s">
        <v>319</v>
      </c>
      <c r="AJ112" s="45"/>
      <c r="AK112" s="73">
        <f t="shared" si="45"/>
        <v>0</v>
      </c>
      <c r="AL112" s="73">
        <f t="shared" si="46"/>
        <v>0</v>
      </c>
      <c r="AT112" s="282">
        <f t="shared" si="47"/>
        <v>1</v>
      </c>
      <c r="AU112" s="45">
        <v>1167</v>
      </c>
      <c r="AV112" s="49" t="s">
        <v>468</v>
      </c>
      <c r="BD112" s="52"/>
    </row>
    <row r="113" spans="1:56" ht="14.95" customHeight="1" x14ac:dyDescent="0.2">
      <c r="A113" s="642">
        <v>104</v>
      </c>
      <c r="B113" s="639" t="s">
        <v>319</v>
      </c>
      <c r="C113" s="45">
        <v>186</v>
      </c>
      <c r="D113" s="643">
        <v>1171</v>
      </c>
      <c r="E113" s="316" t="s">
        <v>471</v>
      </c>
      <c r="F113" s="53">
        <v>0</v>
      </c>
      <c r="G113" s="53">
        <v>1</v>
      </c>
      <c r="H113" s="53">
        <v>0</v>
      </c>
      <c r="I113" s="53">
        <v>0</v>
      </c>
      <c r="J113" s="53">
        <v>0</v>
      </c>
      <c r="K113" s="53">
        <v>0</v>
      </c>
      <c r="L113" s="53">
        <v>0</v>
      </c>
      <c r="M113" s="53">
        <v>0</v>
      </c>
      <c r="N113" s="53">
        <v>0</v>
      </c>
      <c r="O113" s="53">
        <v>0</v>
      </c>
      <c r="P113" s="53">
        <v>0</v>
      </c>
      <c r="Q113" s="53">
        <v>0</v>
      </c>
      <c r="R113" s="53">
        <v>0</v>
      </c>
      <c r="S113" s="53">
        <v>0</v>
      </c>
      <c r="T113" s="53">
        <v>1</v>
      </c>
      <c r="U113" s="53">
        <v>147</v>
      </c>
      <c r="W113" s="51">
        <f t="shared" si="38"/>
        <v>149</v>
      </c>
      <c r="X113" s="53">
        <f t="shared" si="39"/>
        <v>1</v>
      </c>
      <c r="Y113" s="51">
        <f t="shared" si="40"/>
        <v>1</v>
      </c>
      <c r="Z113" s="36" t="str">
        <f t="shared" si="41"/>
        <v/>
      </c>
      <c r="AA113" s="644">
        <f t="shared" si="42"/>
        <v>1171</v>
      </c>
      <c r="AB113" s="645" t="str">
        <f t="shared" si="43"/>
        <v xml:space="preserve"> Louis Riel S.D. Arts And Technology Ctr.</v>
      </c>
      <c r="AC113" s="644">
        <f t="shared" si="48"/>
        <v>0</v>
      </c>
      <c r="AD113" s="639" t="str">
        <f t="shared" si="49"/>
        <v/>
      </c>
      <c r="AE113" s="317" t="str">
        <f t="shared" si="44"/>
        <v/>
      </c>
      <c r="AF113" s="45">
        <v>186</v>
      </c>
      <c r="AG113" s="45">
        <v>1171</v>
      </c>
      <c r="AH113" s="49" t="s">
        <v>471</v>
      </c>
      <c r="AI113" s="45" t="s">
        <v>319</v>
      </c>
      <c r="AJ113" s="45"/>
      <c r="AK113" s="73">
        <f t="shared" si="45"/>
        <v>0</v>
      </c>
      <c r="AL113" s="73">
        <f t="shared" si="46"/>
        <v>0</v>
      </c>
      <c r="AT113" s="282">
        <f t="shared" si="47"/>
        <v>1</v>
      </c>
      <c r="AU113" s="45">
        <v>1168</v>
      </c>
      <c r="AV113" s="49" t="s">
        <v>469</v>
      </c>
      <c r="BD113" s="52"/>
    </row>
    <row r="114" spans="1:56" ht="14.95" customHeight="1" x14ac:dyDescent="0.2">
      <c r="A114" s="642">
        <v>105</v>
      </c>
      <c r="B114" s="639" t="s">
        <v>319</v>
      </c>
      <c r="C114" s="45">
        <v>185</v>
      </c>
      <c r="D114" s="643">
        <v>1177</v>
      </c>
      <c r="E114" s="316" t="s">
        <v>472</v>
      </c>
      <c r="F114" s="53">
        <v>0</v>
      </c>
      <c r="G114" s="53">
        <v>0</v>
      </c>
      <c r="H114" s="53">
        <v>0</v>
      </c>
      <c r="I114" s="53">
        <v>7</v>
      </c>
      <c r="J114" s="53">
        <v>10</v>
      </c>
      <c r="K114" s="53">
        <v>7</v>
      </c>
      <c r="L114" s="53">
        <v>7</v>
      </c>
      <c r="M114" s="53">
        <v>12</v>
      </c>
      <c r="N114" s="53">
        <v>8</v>
      </c>
      <c r="O114" s="53">
        <v>16</v>
      </c>
      <c r="P114" s="53">
        <v>9</v>
      </c>
      <c r="Q114" s="53">
        <v>8</v>
      </c>
      <c r="R114" s="53">
        <v>0</v>
      </c>
      <c r="S114" s="53">
        <v>0</v>
      </c>
      <c r="T114" s="53">
        <v>0</v>
      </c>
      <c r="U114" s="53">
        <v>0</v>
      </c>
      <c r="W114" s="51">
        <f t="shared" si="38"/>
        <v>84</v>
      </c>
      <c r="X114" s="53">
        <f t="shared" si="39"/>
        <v>1</v>
      </c>
      <c r="Y114" s="51">
        <f t="shared" si="40"/>
        <v>0</v>
      </c>
      <c r="Z114" s="36" t="str">
        <f t="shared" si="41"/>
        <v/>
      </c>
      <c r="AA114" s="644">
        <f t="shared" si="42"/>
        <v>1177</v>
      </c>
      <c r="AB114" s="645" t="str">
        <f t="shared" si="43"/>
        <v xml:space="preserve"> Emerson Elementary</v>
      </c>
      <c r="AC114" s="644">
        <f t="shared" si="48"/>
        <v>0</v>
      </c>
      <c r="AD114" s="639" t="str">
        <f t="shared" si="49"/>
        <v/>
      </c>
      <c r="AE114" s="317" t="str">
        <f t="shared" si="44"/>
        <v/>
      </c>
      <c r="AF114" s="45">
        <v>185</v>
      </c>
      <c r="AG114" s="45">
        <v>1177</v>
      </c>
      <c r="AH114" s="49" t="s">
        <v>472</v>
      </c>
      <c r="AI114" s="45" t="s">
        <v>319</v>
      </c>
      <c r="AJ114" s="45"/>
      <c r="AK114" s="73">
        <f t="shared" si="45"/>
        <v>0</v>
      </c>
      <c r="AL114" s="73">
        <f t="shared" si="46"/>
        <v>0</v>
      </c>
      <c r="AT114" s="282">
        <f t="shared" si="47"/>
        <v>1</v>
      </c>
      <c r="AU114" s="45">
        <v>1169</v>
      </c>
      <c r="AV114" s="49" t="s">
        <v>470</v>
      </c>
      <c r="BD114" s="52"/>
    </row>
    <row r="115" spans="1:56" ht="14.95" customHeight="1" x14ac:dyDescent="0.2">
      <c r="A115" s="642">
        <v>106</v>
      </c>
      <c r="B115" s="639" t="s">
        <v>319</v>
      </c>
      <c r="C115" s="45">
        <v>150</v>
      </c>
      <c r="D115" s="643">
        <v>1178</v>
      </c>
      <c r="E115" s="316" t="s">
        <v>473</v>
      </c>
      <c r="F115" s="53">
        <v>0</v>
      </c>
      <c r="G115" s="53">
        <v>0</v>
      </c>
      <c r="H115" s="53">
        <v>0</v>
      </c>
      <c r="I115" s="53">
        <v>31</v>
      </c>
      <c r="J115" s="53">
        <v>36</v>
      </c>
      <c r="K115" s="53">
        <v>27</v>
      </c>
      <c r="L115" s="53">
        <v>26</v>
      </c>
      <c r="M115" s="53">
        <v>41</v>
      </c>
      <c r="N115" s="53">
        <v>41</v>
      </c>
      <c r="O115" s="53">
        <v>39</v>
      </c>
      <c r="P115" s="53">
        <v>38</v>
      </c>
      <c r="Q115" s="53">
        <v>38</v>
      </c>
      <c r="R115" s="53">
        <v>0</v>
      </c>
      <c r="S115" s="53">
        <v>0</v>
      </c>
      <c r="T115" s="53">
        <v>0</v>
      </c>
      <c r="U115" s="53">
        <v>0</v>
      </c>
      <c r="W115" s="51">
        <f t="shared" si="38"/>
        <v>317</v>
      </c>
      <c r="X115" s="53">
        <f t="shared" si="39"/>
        <v>1</v>
      </c>
      <c r="Y115" s="51">
        <f t="shared" si="40"/>
        <v>0</v>
      </c>
      <c r="Z115" s="36" t="str">
        <f t="shared" si="41"/>
        <v/>
      </c>
      <c r="AA115" s="644">
        <f t="shared" si="42"/>
        <v>1178</v>
      </c>
      <c r="AB115" s="645" t="str">
        <f t="shared" si="43"/>
        <v xml:space="preserve"> École Mcisaac School</v>
      </c>
      <c r="AC115" s="644">
        <f t="shared" si="48"/>
        <v>0</v>
      </c>
      <c r="AD115" s="639" t="str">
        <f t="shared" si="49"/>
        <v/>
      </c>
      <c r="AE115" s="317" t="str">
        <f t="shared" si="44"/>
        <v/>
      </c>
      <c r="AF115" s="45">
        <v>150</v>
      </c>
      <c r="AG115" s="45">
        <v>1178</v>
      </c>
      <c r="AH115" s="49" t="s">
        <v>473</v>
      </c>
      <c r="AI115" s="45" t="s">
        <v>319</v>
      </c>
      <c r="AJ115" s="45"/>
      <c r="AK115" s="73">
        <f t="shared" si="45"/>
        <v>0</v>
      </c>
      <c r="AL115" s="73">
        <f t="shared" si="46"/>
        <v>0</v>
      </c>
      <c r="AT115" s="282">
        <f t="shared" si="47"/>
        <v>1</v>
      </c>
      <c r="AU115" s="45">
        <v>1171</v>
      </c>
      <c r="AV115" s="49" t="s">
        <v>471</v>
      </c>
      <c r="BD115" s="52"/>
    </row>
    <row r="116" spans="1:56" ht="14.95" customHeight="1" x14ac:dyDescent="0.2">
      <c r="A116" s="642">
        <v>107</v>
      </c>
      <c r="B116" s="639" t="s">
        <v>319</v>
      </c>
      <c r="C116" s="45">
        <v>140</v>
      </c>
      <c r="D116" s="643">
        <v>1180</v>
      </c>
      <c r="E116" s="316" t="s">
        <v>474</v>
      </c>
      <c r="F116" s="53">
        <v>0</v>
      </c>
      <c r="G116" s="53">
        <v>0</v>
      </c>
      <c r="H116" s="53">
        <v>0</v>
      </c>
      <c r="I116" s="53">
        <v>18</v>
      </c>
      <c r="J116" s="53">
        <v>31</v>
      </c>
      <c r="K116" s="53">
        <v>37</v>
      </c>
      <c r="L116" s="53">
        <v>28</v>
      </c>
      <c r="M116" s="53">
        <v>34</v>
      </c>
      <c r="N116" s="53">
        <v>32</v>
      </c>
      <c r="O116" s="53">
        <v>25</v>
      </c>
      <c r="P116" s="53">
        <v>42</v>
      </c>
      <c r="Q116" s="53">
        <v>25</v>
      </c>
      <c r="R116" s="53">
        <v>0</v>
      </c>
      <c r="S116" s="53">
        <v>0</v>
      </c>
      <c r="T116" s="53">
        <v>0</v>
      </c>
      <c r="U116" s="53">
        <v>0</v>
      </c>
      <c r="W116" s="51">
        <f t="shared" si="38"/>
        <v>272</v>
      </c>
      <c r="X116" s="53">
        <f t="shared" si="39"/>
        <v>1</v>
      </c>
      <c r="Y116" s="51">
        <f t="shared" si="40"/>
        <v>0</v>
      </c>
      <c r="Z116" s="36" t="str">
        <f t="shared" si="41"/>
        <v/>
      </c>
      <c r="AA116" s="644">
        <f t="shared" si="42"/>
        <v>1180</v>
      </c>
      <c r="AB116" s="645" t="str">
        <f t="shared" si="43"/>
        <v xml:space="preserve"> École Lacerte</v>
      </c>
      <c r="AC116" s="644">
        <f t="shared" si="48"/>
        <v>0</v>
      </c>
      <c r="AD116" s="639" t="str">
        <f t="shared" si="49"/>
        <v/>
      </c>
      <c r="AE116" s="317" t="str">
        <f t="shared" si="44"/>
        <v/>
      </c>
      <c r="AF116" s="45">
        <v>140</v>
      </c>
      <c r="AG116" s="45">
        <v>1180</v>
      </c>
      <c r="AH116" s="49" t="s">
        <v>474</v>
      </c>
      <c r="AI116" s="45" t="s">
        <v>319</v>
      </c>
      <c r="AJ116" s="45"/>
      <c r="AK116" s="73">
        <f t="shared" si="45"/>
        <v>0</v>
      </c>
      <c r="AL116" s="73">
        <f t="shared" si="46"/>
        <v>0</v>
      </c>
      <c r="AT116" s="282">
        <f t="shared" si="47"/>
        <v>1</v>
      </c>
      <c r="AU116" s="45">
        <v>1177</v>
      </c>
      <c r="AV116" s="49" t="s">
        <v>472</v>
      </c>
      <c r="BD116" s="52"/>
    </row>
    <row r="117" spans="1:56" ht="14.95" customHeight="1" x14ac:dyDescent="0.2">
      <c r="A117" s="642">
        <v>108</v>
      </c>
      <c r="B117" s="639" t="s">
        <v>319</v>
      </c>
      <c r="C117" s="45">
        <v>154</v>
      </c>
      <c r="D117" s="643">
        <v>1181</v>
      </c>
      <c r="E117" s="316" t="s">
        <v>475</v>
      </c>
      <c r="F117" s="53">
        <v>0</v>
      </c>
      <c r="G117" s="53">
        <v>0</v>
      </c>
      <c r="H117" s="53">
        <v>0</v>
      </c>
      <c r="I117" s="53">
        <v>67</v>
      </c>
      <c r="J117" s="53">
        <v>71</v>
      </c>
      <c r="K117" s="53">
        <v>58</v>
      </c>
      <c r="L117" s="53">
        <v>82</v>
      </c>
      <c r="M117" s="53">
        <v>77</v>
      </c>
      <c r="N117" s="53">
        <v>0</v>
      </c>
      <c r="O117" s="53">
        <v>0</v>
      </c>
      <c r="P117" s="53">
        <v>0</v>
      </c>
      <c r="Q117" s="53">
        <v>0</v>
      </c>
      <c r="R117" s="53">
        <v>0</v>
      </c>
      <c r="S117" s="53">
        <v>0</v>
      </c>
      <c r="T117" s="53">
        <v>0</v>
      </c>
      <c r="U117" s="53">
        <v>0</v>
      </c>
      <c r="W117" s="51">
        <f t="shared" si="38"/>
        <v>355</v>
      </c>
      <c r="X117" s="53">
        <f t="shared" si="39"/>
        <v>1</v>
      </c>
      <c r="Y117" s="51">
        <f t="shared" si="40"/>
        <v>0</v>
      </c>
      <c r="Z117" s="36" t="str">
        <f t="shared" si="41"/>
        <v/>
      </c>
      <c r="AA117" s="644">
        <f t="shared" si="42"/>
        <v>1181</v>
      </c>
      <c r="AB117" s="645" t="str">
        <f t="shared" si="43"/>
        <v xml:space="preserve"> Happy Thought School</v>
      </c>
      <c r="AC117" s="644">
        <f t="shared" si="48"/>
        <v>0</v>
      </c>
      <c r="AD117" s="639" t="str">
        <f t="shared" si="49"/>
        <v/>
      </c>
      <c r="AE117" s="317" t="str">
        <f t="shared" si="44"/>
        <v/>
      </c>
      <c r="AF117" s="45">
        <v>154</v>
      </c>
      <c r="AG117" s="45">
        <v>1181</v>
      </c>
      <c r="AH117" s="49" t="s">
        <v>475</v>
      </c>
      <c r="AI117" s="45" t="s">
        <v>319</v>
      </c>
      <c r="AJ117" s="45"/>
      <c r="AK117" s="73">
        <f t="shared" si="45"/>
        <v>0</v>
      </c>
      <c r="AL117" s="73">
        <f t="shared" si="46"/>
        <v>0</v>
      </c>
      <c r="AT117" s="282">
        <f t="shared" si="47"/>
        <v>1</v>
      </c>
      <c r="AU117" s="45">
        <v>1178</v>
      </c>
      <c r="AV117" s="49" t="s">
        <v>476</v>
      </c>
      <c r="BD117" s="52"/>
    </row>
    <row r="118" spans="1:56" ht="14.95" customHeight="1" x14ac:dyDescent="0.2">
      <c r="A118" s="642">
        <v>109</v>
      </c>
      <c r="B118" s="639" t="s">
        <v>319</v>
      </c>
      <c r="C118" s="45">
        <v>174</v>
      </c>
      <c r="D118" s="643">
        <v>1182</v>
      </c>
      <c r="E118" s="316" t="s">
        <v>477</v>
      </c>
      <c r="F118" s="53">
        <v>0</v>
      </c>
      <c r="G118" s="53">
        <v>0</v>
      </c>
      <c r="H118" s="53">
        <v>0</v>
      </c>
      <c r="I118" s="53">
        <v>83</v>
      </c>
      <c r="J118" s="53">
        <v>79</v>
      </c>
      <c r="K118" s="53">
        <v>90</v>
      </c>
      <c r="L118" s="53">
        <v>86</v>
      </c>
      <c r="M118" s="53">
        <v>79</v>
      </c>
      <c r="N118" s="53">
        <v>0</v>
      </c>
      <c r="O118" s="53">
        <v>0</v>
      </c>
      <c r="P118" s="53">
        <v>0</v>
      </c>
      <c r="Q118" s="53">
        <v>0</v>
      </c>
      <c r="R118" s="53">
        <v>0</v>
      </c>
      <c r="S118" s="53">
        <v>0</v>
      </c>
      <c r="T118" s="53">
        <v>0</v>
      </c>
      <c r="U118" s="53">
        <v>0</v>
      </c>
      <c r="W118" s="51">
        <f t="shared" si="38"/>
        <v>417</v>
      </c>
      <c r="X118" s="53">
        <f t="shared" si="39"/>
        <v>1</v>
      </c>
      <c r="Y118" s="51">
        <f t="shared" si="40"/>
        <v>0</v>
      </c>
      <c r="Z118" s="36" t="str">
        <f t="shared" si="41"/>
        <v/>
      </c>
      <c r="AA118" s="644">
        <f t="shared" si="42"/>
        <v>1182</v>
      </c>
      <c r="AB118" s="645" t="str">
        <f t="shared" si="43"/>
        <v xml:space="preserve"> Woodlawn School</v>
      </c>
      <c r="AC118" s="644">
        <f t="shared" si="48"/>
        <v>0</v>
      </c>
      <c r="AD118" s="639" t="str">
        <f t="shared" si="49"/>
        <v/>
      </c>
      <c r="AE118" s="317" t="str">
        <f t="shared" si="44"/>
        <v/>
      </c>
      <c r="AF118" s="45">
        <v>174</v>
      </c>
      <c r="AG118" s="45">
        <v>1182</v>
      </c>
      <c r="AH118" s="49" t="s">
        <v>477</v>
      </c>
      <c r="AI118" s="45" t="s">
        <v>319</v>
      </c>
      <c r="AJ118" s="45"/>
      <c r="AK118" s="73">
        <f t="shared" si="45"/>
        <v>0</v>
      </c>
      <c r="AL118" s="73">
        <f t="shared" si="46"/>
        <v>0</v>
      </c>
      <c r="AT118" s="282">
        <f t="shared" si="47"/>
        <v>1</v>
      </c>
      <c r="AU118" s="45">
        <v>1180</v>
      </c>
      <c r="AV118" s="49" t="s">
        <v>474</v>
      </c>
      <c r="BD118" s="52"/>
    </row>
    <row r="119" spans="1:56" ht="14.95" customHeight="1" x14ac:dyDescent="0.2">
      <c r="A119" s="642">
        <v>110</v>
      </c>
      <c r="B119" s="639" t="s">
        <v>319</v>
      </c>
      <c r="C119" s="45">
        <v>153</v>
      </c>
      <c r="D119" s="643">
        <v>1184</v>
      </c>
      <c r="E119" s="316" t="s">
        <v>478</v>
      </c>
      <c r="F119" s="53">
        <v>0</v>
      </c>
      <c r="G119" s="53">
        <v>0</v>
      </c>
      <c r="H119" s="53">
        <v>0</v>
      </c>
      <c r="I119" s="53">
        <v>3</v>
      </c>
      <c r="J119" s="53">
        <v>9</v>
      </c>
      <c r="K119" s="53">
        <v>5</v>
      </c>
      <c r="L119" s="53">
        <v>5</v>
      </c>
      <c r="M119" s="53">
        <v>8</v>
      </c>
      <c r="N119" s="53">
        <v>5</v>
      </c>
      <c r="O119" s="53">
        <v>9</v>
      </c>
      <c r="P119" s="53">
        <v>8</v>
      </c>
      <c r="Q119" s="53">
        <v>0</v>
      </c>
      <c r="R119" s="53">
        <v>0</v>
      </c>
      <c r="S119" s="53">
        <v>0</v>
      </c>
      <c r="T119" s="53">
        <v>0</v>
      </c>
      <c r="U119" s="53">
        <v>0</v>
      </c>
      <c r="W119" s="51">
        <f t="shared" si="38"/>
        <v>52</v>
      </c>
      <c r="X119" s="53">
        <f t="shared" si="39"/>
        <v>1</v>
      </c>
      <c r="Y119" s="51">
        <f t="shared" si="40"/>
        <v>0</v>
      </c>
      <c r="Z119" s="36" t="str">
        <f t="shared" si="41"/>
        <v/>
      </c>
      <c r="AA119" s="644">
        <f t="shared" si="42"/>
        <v>1184</v>
      </c>
      <c r="AB119" s="645" t="str">
        <f t="shared" si="43"/>
        <v xml:space="preserve"> J. M. Young School</v>
      </c>
      <c r="AC119" s="644">
        <f t="shared" si="48"/>
        <v>0</v>
      </c>
      <c r="AD119" s="639" t="str">
        <f t="shared" si="49"/>
        <v/>
      </c>
      <c r="AE119" s="317" t="str">
        <f t="shared" si="44"/>
        <v/>
      </c>
      <c r="AF119" s="45">
        <v>153</v>
      </c>
      <c r="AG119" s="45">
        <v>1184</v>
      </c>
      <c r="AH119" s="49" t="s">
        <v>478</v>
      </c>
      <c r="AI119" s="45" t="s">
        <v>319</v>
      </c>
      <c r="AJ119" s="45"/>
      <c r="AK119" s="73">
        <f t="shared" si="45"/>
        <v>0</v>
      </c>
      <c r="AL119" s="73">
        <f t="shared" si="46"/>
        <v>0</v>
      </c>
      <c r="AT119" s="282">
        <f t="shared" si="47"/>
        <v>1</v>
      </c>
      <c r="AU119" s="45">
        <v>1181</v>
      </c>
      <c r="AV119" s="49" t="s">
        <v>475</v>
      </c>
      <c r="BD119" s="52"/>
    </row>
    <row r="120" spans="1:56" ht="14.95" customHeight="1" x14ac:dyDescent="0.2">
      <c r="A120" s="642">
        <v>111</v>
      </c>
      <c r="B120" s="639" t="s">
        <v>319</v>
      </c>
      <c r="C120" s="45">
        <v>192</v>
      </c>
      <c r="D120" s="643">
        <v>1185</v>
      </c>
      <c r="E120" s="316" t="s">
        <v>479</v>
      </c>
      <c r="F120" s="53">
        <v>0</v>
      </c>
      <c r="G120" s="53">
        <v>0</v>
      </c>
      <c r="H120" s="53">
        <v>2</v>
      </c>
      <c r="I120" s="53">
        <v>0</v>
      </c>
      <c r="J120" s="53">
        <v>1</v>
      </c>
      <c r="K120" s="53">
        <v>1</v>
      </c>
      <c r="L120" s="53">
        <v>1</v>
      </c>
      <c r="M120" s="53">
        <v>1</v>
      </c>
      <c r="N120" s="53">
        <v>0</v>
      </c>
      <c r="O120" s="53">
        <v>1</v>
      </c>
      <c r="P120" s="53">
        <v>2</v>
      </c>
      <c r="Q120" s="53">
        <v>0</v>
      </c>
      <c r="R120" s="53">
        <v>20</v>
      </c>
      <c r="S120" s="53">
        <v>20</v>
      </c>
      <c r="T120" s="53">
        <v>18</v>
      </c>
      <c r="U120" s="53">
        <v>8</v>
      </c>
      <c r="W120" s="51">
        <f t="shared" si="38"/>
        <v>75</v>
      </c>
      <c r="X120" s="53">
        <f t="shared" si="39"/>
        <v>1</v>
      </c>
      <c r="Y120" s="51">
        <f t="shared" si="40"/>
        <v>0</v>
      </c>
      <c r="Z120" s="36" t="str">
        <f t="shared" si="41"/>
        <v/>
      </c>
      <c r="AA120" s="644">
        <f t="shared" si="42"/>
        <v>1185</v>
      </c>
      <c r="AB120" s="645" t="str">
        <f t="shared" si="43"/>
        <v xml:space="preserve"> Rorketon School</v>
      </c>
      <c r="AC120" s="644">
        <f t="shared" si="48"/>
        <v>0</v>
      </c>
      <c r="AD120" s="639" t="str">
        <f t="shared" si="49"/>
        <v/>
      </c>
      <c r="AE120" s="317" t="str">
        <f t="shared" si="44"/>
        <v/>
      </c>
      <c r="AF120" s="45">
        <v>192</v>
      </c>
      <c r="AG120" s="45">
        <v>1185</v>
      </c>
      <c r="AH120" s="49" t="s">
        <v>479</v>
      </c>
      <c r="AI120" s="45" t="s">
        <v>319</v>
      </c>
      <c r="AJ120" s="45"/>
      <c r="AK120" s="73">
        <f t="shared" si="45"/>
        <v>0</v>
      </c>
      <c r="AL120" s="73">
        <f t="shared" si="46"/>
        <v>0</v>
      </c>
      <c r="AT120" s="282">
        <f t="shared" si="47"/>
        <v>1</v>
      </c>
      <c r="AU120" s="45">
        <v>1182</v>
      </c>
      <c r="AV120" s="49" t="s">
        <v>477</v>
      </c>
      <c r="BD120" s="52"/>
    </row>
    <row r="121" spans="1:56" ht="14.95" customHeight="1" x14ac:dyDescent="0.2">
      <c r="A121" s="642">
        <v>112</v>
      </c>
      <c r="B121" s="639" t="s">
        <v>323</v>
      </c>
      <c r="C121" s="45">
        <v>191</v>
      </c>
      <c r="D121" s="643">
        <v>1186</v>
      </c>
      <c r="E121" s="316" t="s">
        <v>480</v>
      </c>
      <c r="F121" s="53">
        <v>0</v>
      </c>
      <c r="G121" s="53">
        <v>0</v>
      </c>
      <c r="H121" s="53">
        <v>0</v>
      </c>
      <c r="I121" s="53">
        <v>5</v>
      </c>
      <c r="J121" s="53">
        <v>1</v>
      </c>
      <c r="K121" s="53">
        <v>0</v>
      </c>
      <c r="L121" s="53">
        <v>6</v>
      </c>
      <c r="M121" s="53">
        <v>4</v>
      </c>
      <c r="N121" s="53">
        <v>5</v>
      </c>
      <c r="O121" s="53">
        <v>5</v>
      </c>
      <c r="P121" s="53">
        <v>3</v>
      </c>
      <c r="Q121" s="53">
        <v>4</v>
      </c>
      <c r="R121" s="53">
        <v>2</v>
      </c>
      <c r="S121" s="53">
        <v>3</v>
      </c>
      <c r="T121" s="53">
        <v>0</v>
      </c>
      <c r="U121" s="53">
        <v>0</v>
      </c>
      <c r="W121" s="51">
        <f t="shared" si="38"/>
        <v>38</v>
      </c>
      <c r="X121" s="53">
        <f t="shared" si="39"/>
        <v>1</v>
      </c>
      <c r="Y121" s="51">
        <f t="shared" si="40"/>
        <v>0</v>
      </c>
      <c r="Z121" s="36" t="str">
        <f t="shared" si="41"/>
        <v/>
      </c>
      <c r="AA121" s="644">
        <f t="shared" si="42"/>
        <v>1186</v>
      </c>
      <c r="AB121" s="645" t="str">
        <f t="shared" si="43"/>
        <v xml:space="preserve"> Nature Valley Colony School</v>
      </c>
      <c r="AC121" s="644">
        <f t="shared" si="48"/>
        <v>5</v>
      </c>
      <c r="AD121" s="639" t="str">
        <f t="shared" si="49"/>
        <v>H</v>
      </c>
      <c r="AE121" s="317" t="str">
        <f t="shared" si="44"/>
        <v/>
      </c>
      <c r="AF121" s="45">
        <v>191</v>
      </c>
      <c r="AG121" s="45">
        <v>1186</v>
      </c>
      <c r="AH121" s="49" t="s">
        <v>480</v>
      </c>
      <c r="AI121" s="45" t="s">
        <v>323</v>
      </c>
      <c r="AJ121" s="45"/>
      <c r="AK121" s="73">
        <f t="shared" si="45"/>
        <v>0</v>
      </c>
      <c r="AL121" s="73">
        <f t="shared" si="46"/>
        <v>0</v>
      </c>
      <c r="AT121" s="282">
        <f t="shared" si="47"/>
        <v>1</v>
      </c>
      <c r="AU121" s="45">
        <v>1184</v>
      </c>
      <c r="AV121" s="49" t="s">
        <v>478</v>
      </c>
      <c r="BD121" s="52"/>
    </row>
    <row r="122" spans="1:56" ht="14.95" customHeight="1" x14ac:dyDescent="0.2">
      <c r="A122" s="642">
        <v>113</v>
      </c>
      <c r="B122" s="639" t="s">
        <v>319</v>
      </c>
      <c r="C122" s="45">
        <v>186</v>
      </c>
      <c r="D122" s="643">
        <v>1189</v>
      </c>
      <c r="E122" s="316" t="s">
        <v>481</v>
      </c>
      <c r="F122" s="53">
        <v>0</v>
      </c>
      <c r="G122" s="53">
        <v>0</v>
      </c>
      <c r="H122" s="53">
        <v>0</v>
      </c>
      <c r="I122" s="53">
        <v>21</v>
      </c>
      <c r="J122" s="53">
        <v>15</v>
      </c>
      <c r="K122" s="53">
        <v>26</v>
      </c>
      <c r="L122" s="53">
        <v>22</v>
      </c>
      <c r="M122" s="53">
        <v>24</v>
      </c>
      <c r="N122" s="53">
        <v>16</v>
      </c>
      <c r="O122" s="53">
        <v>22</v>
      </c>
      <c r="P122" s="53">
        <v>19</v>
      </c>
      <c r="Q122" s="53">
        <v>14</v>
      </c>
      <c r="R122" s="53">
        <v>0</v>
      </c>
      <c r="S122" s="53">
        <v>0</v>
      </c>
      <c r="T122" s="53">
        <v>0</v>
      </c>
      <c r="U122" s="53">
        <v>0</v>
      </c>
      <c r="W122" s="51">
        <f t="shared" si="38"/>
        <v>179</v>
      </c>
      <c r="X122" s="53">
        <f t="shared" si="39"/>
        <v>1</v>
      </c>
      <c r="Y122" s="51">
        <f t="shared" si="40"/>
        <v>0</v>
      </c>
      <c r="Z122" s="36" t="str">
        <f t="shared" si="41"/>
        <v/>
      </c>
      <c r="AA122" s="644">
        <f t="shared" si="42"/>
        <v>1189</v>
      </c>
      <c r="AB122" s="645" t="str">
        <f t="shared" si="43"/>
        <v xml:space="preserve"> Nordale School</v>
      </c>
      <c r="AC122" s="644">
        <f t="shared" si="48"/>
        <v>0</v>
      </c>
      <c r="AD122" s="639" t="str">
        <f t="shared" si="49"/>
        <v/>
      </c>
      <c r="AE122" s="317" t="str">
        <f t="shared" si="44"/>
        <v/>
      </c>
      <c r="AF122" s="45">
        <v>186</v>
      </c>
      <c r="AG122" s="45">
        <v>1189</v>
      </c>
      <c r="AH122" s="49" t="s">
        <v>481</v>
      </c>
      <c r="AI122" s="45" t="s">
        <v>319</v>
      </c>
      <c r="AJ122" s="45"/>
      <c r="AK122" s="73">
        <f t="shared" si="45"/>
        <v>0</v>
      </c>
      <c r="AL122" s="73">
        <f t="shared" si="46"/>
        <v>0</v>
      </c>
      <c r="AT122" s="282">
        <f t="shared" si="47"/>
        <v>1</v>
      </c>
      <c r="AU122" s="45">
        <v>1185</v>
      </c>
      <c r="AV122" s="49" t="s">
        <v>479</v>
      </c>
      <c r="BD122" s="52"/>
    </row>
    <row r="123" spans="1:56" ht="14.95" customHeight="1" x14ac:dyDescent="0.2">
      <c r="A123" s="642">
        <v>114</v>
      </c>
      <c r="B123" s="639" t="s">
        <v>319</v>
      </c>
      <c r="C123" s="45">
        <v>189</v>
      </c>
      <c r="D123" s="643">
        <v>1190</v>
      </c>
      <c r="E123" s="316" t="s">
        <v>482</v>
      </c>
      <c r="F123" s="53">
        <v>0</v>
      </c>
      <c r="G123" s="53">
        <v>0</v>
      </c>
      <c r="H123" s="53">
        <v>0</v>
      </c>
      <c r="I123" s="53">
        <v>49</v>
      </c>
      <c r="J123" s="53">
        <v>88</v>
      </c>
      <c r="K123" s="53">
        <v>91</v>
      </c>
      <c r="L123" s="53">
        <v>87</v>
      </c>
      <c r="M123" s="53">
        <v>111</v>
      </c>
      <c r="N123" s="53">
        <v>101</v>
      </c>
      <c r="O123" s="53">
        <v>0</v>
      </c>
      <c r="P123" s="53">
        <v>0</v>
      </c>
      <c r="Q123" s="53">
        <v>0</v>
      </c>
      <c r="R123" s="53">
        <v>0</v>
      </c>
      <c r="S123" s="53">
        <v>0</v>
      </c>
      <c r="T123" s="53">
        <v>0</v>
      </c>
      <c r="U123" s="53">
        <v>0</v>
      </c>
      <c r="W123" s="51">
        <f t="shared" si="38"/>
        <v>527</v>
      </c>
      <c r="X123" s="53">
        <f t="shared" si="39"/>
        <v>1</v>
      </c>
      <c r="Y123" s="51">
        <f t="shared" si="40"/>
        <v>0</v>
      </c>
      <c r="Z123" s="36" t="str">
        <f t="shared" si="41"/>
        <v/>
      </c>
      <c r="AA123" s="644">
        <f t="shared" si="42"/>
        <v>1190</v>
      </c>
      <c r="AB123" s="645" t="str">
        <f t="shared" si="43"/>
        <v xml:space="preserve"> Oak Bank Elementary</v>
      </c>
      <c r="AC123" s="644">
        <f t="shared" si="48"/>
        <v>0</v>
      </c>
      <c r="AD123" s="639" t="str">
        <f t="shared" si="49"/>
        <v/>
      </c>
      <c r="AE123" s="317" t="str">
        <f t="shared" si="44"/>
        <v/>
      </c>
      <c r="AF123" s="45">
        <v>189</v>
      </c>
      <c r="AG123" s="45">
        <v>1190</v>
      </c>
      <c r="AH123" s="49" t="s">
        <v>482</v>
      </c>
      <c r="AI123" s="45" t="s">
        <v>319</v>
      </c>
      <c r="AJ123" s="45"/>
      <c r="AK123" s="73">
        <f t="shared" si="45"/>
        <v>0</v>
      </c>
      <c r="AL123" s="73">
        <f t="shared" si="46"/>
        <v>0</v>
      </c>
      <c r="AT123" s="282">
        <f t="shared" si="47"/>
        <v>1</v>
      </c>
      <c r="AU123" s="45">
        <v>1186</v>
      </c>
      <c r="AV123" s="49" t="s">
        <v>480</v>
      </c>
      <c r="BD123" s="52"/>
    </row>
    <row r="124" spans="1:56" ht="14.95" customHeight="1" x14ac:dyDescent="0.2">
      <c r="A124" s="642">
        <v>115</v>
      </c>
      <c r="B124" s="639" t="s">
        <v>319</v>
      </c>
      <c r="C124" s="45">
        <v>190</v>
      </c>
      <c r="D124" s="643">
        <v>1191</v>
      </c>
      <c r="E124" s="316" t="s">
        <v>483</v>
      </c>
      <c r="F124" s="53">
        <v>0</v>
      </c>
      <c r="G124" s="53">
        <v>0</v>
      </c>
      <c r="H124" s="53">
        <v>0</v>
      </c>
      <c r="I124" s="53">
        <v>0</v>
      </c>
      <c r="J124" s="53">
        <v>0</v>
      </c>
      <c r="K124" s="53">
        <v>0</v>
      </c>
      <c r="L124" s="53">
        <v>0</v>
      </c>
      <c r="M124" s="53">
        <v>0</v>
      </c>
      <c r="N124" s="53">
        <v>0</v>
      </c>
      <c r="O124" s="53">
        <v>0</v>
      </c>
      <c r="P124" s="53">
        <v>0</v>
      </c>
      <c r="Q124" s="53">
        <v>0</v>
      </c>
      <c r="R124" s="53">
        <v>71</v>
      </c>
      <c r="S124" s="53">
        <v>80</v>
      </c>
      <c r="T124" s="53">
        <v>72</v>
      </c>
      <c r="U124" s="53">
        <v>77</v>
      </c>
      <c r="W124" s="51">
        <f t="shared" si="38"/>
        <v>300</v>
      </c>
      <c r="X124" s="53">
        <f t="shared" si="39"/>
        <v>1</v>
      </c>
      <c r="Y124" s="51">
        <f t="shared" si="40"/>
        <v>0</v>
      </c>
      <c r="Z124" s="36" t="str">
        <f t="shared" si="41"/>
        <v/>
      </c>
      <c r="AA124" s="644">
        <f t="shared" si="42"/>
        <v>1191</v>
      </c>
      <c r="AB124" s="645" t="str">
        <f t="shared" si="43"/>
        <v xml:space="preserve"> Sanford Collegiate</v>
      </c>
      <c r="AC124" s="644">
        <f t="shared" si="48"/>
        <v>0</v>
      </c>
      <c r="AD124" s="639" t="str">
        <f t="shared" si="49"/>
        <v/>
      </c>
      <c r="AE124" s="317" t="str">
        <f t="shared" si="44"/>
        <v/>
      </c>
      <c r="AF124" s="45">
        <v>190</v>
      </c>
      <c r="AG124" s="45">
        <v>1191</v>
      </c>
      <c r="AH124" s="49" t="s">
        <v>483</v>
      </c>
      <c r="AI124" s="45" t="s">
        <v>319</v>
      </c>
      <c r="AJ124" s="45"/>
      <c r="AK124" s="73">
        <f t="shared" si="45"/>
        <v>0</v>
      </c>
      <c r="AL124" s="73">
        <f t="shared" si="46"/>
        <v>0</v>
      </c>
      <c r="AT124" s="282">
        <f t="shared" si="47"/>
        <v>1</v>
      </c>
      <c r="AU124" s="45">
        <v>1189</v>
      </c>
      <c r="AV124" s="49" t="s">
        <v>481</v>
      </c>
      <c r="BD124" s="52"/>
    </row>
    <row r="125" spans="1:56" ht="14.95" customHeight="1" x14ac:dyDescent="0.2">
      <c r="A125" s="642">
        <v>116</v>
      </c>
      <c r="B125" s="639" t="s">
        <v>319</v>
      </c>
      <c r="C125" s="45">
        <v>120</v>
      </c>
      <c r="D125" s="643">
        <v>1193</v>
      </c>
      <c r="E125" s="316" t="s">
        <v>484</v>
      </c>
      <c r="F125" s="53">
        <v>0</v>
      </c>
      <c r="G125" s="53">
        <v>0</v>
      </c>
      <c r="H125" s="53">
        <v>0</v>
      </c>
      <c r="I125" s="53">
        <v>0</v>
      </c>
      <c r="J125" s="53">
        <v>0</v>
      </c>
      <c r="K125" s="53">
        <v>0</v>
      </c>
      <c r="L125" s="53">
        <v>67</v>
      </c>
      <c r="M125" s="53">
        <v>57</v>
      </c>
      <c r="N125" s="53">
        <v>66</v>
      </c>
      <c r="O125" s="53">
        <v>0</v>
      </c>
      <c r="P125" s="53">
        <v>0</v>
      </c>
      <c r="Q125" s="53">
        <v>0</v>
      </c>
      <c r="R125" s="53">
        <v>0</v>
      </c>
      <c r="S125" s="53">
        <v>0</v>
      </c>
      <c r="T125" s="53">
        <v>0</v>
      </c>
      <c r="U125" s="53">
        <v>0</v>
      </c>
      <c r="W125" s="51">
        <f t="shared" si="38"/>
        <v>190</v>
      </c>
      <c r="X125" s="53">
        <f t="shared" si="39"/>
        <v>1</v>
      </c>
      <c r="Y125" s="51">
        <f t="shared" si="40"/>
        <v>0</v>
      </c>
      <c r="Z125" s="36" t="str">
        <f t="shared" si="41"/>
        <v/>
      </c>
      <c r="AA125" s="644">
        <f t="shared" si="42"/>
        <v>1193</v>
      </c>
      <c r="AB125" s="645" t="str">
        <f t="shared" si="43"/>
        <v xml:space="preserve"> Heyes Elementary</v>
      </c>
      <c r="AC125" s="644">
        <f t="shared" si="48"/>
        <v>0</v>
      </c>
      <c r="AD125" s="639" t="str">
        <f t="shared" si="49"/>
        <v/>
      </c>
      <c r="AE125" s="317" t="str">
        <f t="shared" si="44"/>
        <v/>
      </c>
      <c r="AF125" s="45">
        <v>120</v>
      </c>
      <c r="AG125" s="45">
        <v>1193</v>
      </c>
      <c r="AH125" s="49" t="s">
        <v>484</v>
      </c>
      <c r="AI125" s="45" t="s">
        <v>319</v>
      </c>
      <c r="AJ125" s="45"/>
      <c r="AK125" s="73">
        <f t="shared" si="45"/>
        <v>0</v>
      </c>
      <c r="AL125" s="73">
        <f t="shared" si="46"/>
        <v>0</v>
      </c>
      <c r="AT125" s="282">
        <f t="shared" si="47"/>
        <v>1</v>
      </c>
      <c r="AU125" s="45">
        <v>1190</v>
      </c>
      <c r="AV125" s="49" t="s">
        <v>482</v>
      </c>
      <c r="BD125" s="52"/>
    </row>
    <row r="126" spans="1:56" ht="14.95" customHeight="1" x14ac:dyDescent="0.2">
      <c r="A126" s="642">
        <v>117</v>
      </c>
      <c r="B126" s="639" t="s">
        <v>319</v>
      </c>
      <c r="C126" s="45">
        <v>151</v>
      </c>
      <c r="D126" s="643">
        <v>1196</v>
      </c>
      <c r="E126" s="316" t="s">
        <v>485</v>
      </c>
      <c r="F126" s="53">
        <v>0</v>
      </c>
      <c r="G126" s="53">
        <v>0</v>
      </c>
      <c r="H126" s="53">
        <v>8</v>
      </c>
      <c r="I126" s="53">
        <v>12</v>
      </c>
      <c r="J126" s="53">
        <v>18</v>
      </c>
      <c r="K126" s="53">
        <v>13</v>
      </c>
      <c r="L126" s="53">
        <v>13</v>
      </c>
      <c r="M126" s="53">
        <v>17</v>
      </c>
      <c r="N126" s="53">
        <v>23</v>
      </c>
      <c r="O126" s="53">
        <v>15</v>
      </c>
      <c r="P126" s="53">
        <v>0</v>
      </c>
      <c r="Q126" s="53">
        <v>0</v>
      </c>
      <c r="R126" s="53">
        <v>0</v>
      </c>
      <c r="S126" s="53">
        <v>0</v>
      </c>
      <c r="T126" s="53">
        <v>0</v>
      </c>
      <c r="U126" s="53">
        <v>0</v>
      </c>
      <c r="W126" s="51">
        <f t="shared" si="38"/>
        <v>119</v>
      </c>
      <c r="X126" s="53">
        <f t="shared" si="39"/>
        <v>1</v>
      </c>
      <c r="Y126" s="51">
        <f t="shared" si="40"/>
        <v>0</v>
      </c>
      <c r="Z126" s="36" t="str">
        <f t="shared" si="41"/>
        <v/>
      </c>
      <c r="AA126" s="644">
        <f t="shared" si="42"/>
        <v>1196</v>
      </c>
      <c r="AB126" s="645" t="str">
        <f t="shared" si="43"/>
        <v xml:space="preserve"> Glenelm School</v>
      </c>
      <c r="AC126" s="644">
        <f t="shared" si="48"/>
        <v>0</v>
      </c>
      <c r="AD126" s="639" t="str">
        <f t="shared" si="49"/>
        <v/>
      </c>
      <c r="AE126" s="317" t="str">
        <f t="shared" si="44"/>
        <v/>
      </c>
      <c r="AF126" s="45">
        <v>151</v>
      </c>
      <c r="AG126" s="45">
        <v>1196</v>
      </c>
      <c r="AH126" s="49" t="s">
        <v>485</v>
      </c>
      <c r="AI126" s="45" t="s">
        <v>319</v>
      </c>
      <c r="AJ126" s="45"/>
      <c r="AK126" s="73">
        <f t="shared" si="45"/>
        <v>0</v>
      </c>
      <c r="AL126" s="73">
        <f t="shared" si="46"/>
        <v>0</v>
      </c>
      <c r="AT126" s="282">
        <f t="shared" si="47"/>
        <v>1</v>
      </c>
      <c r="AU126" s="45">
        <v>1191</v>
      </c>
      <c r="AV126" s="49" t="s">
        <v>483</v>
      </c>
      <c r="BD126" s="52"/>
    </row>
    <row r="127" spans="1:56" ht="14.95" customHeight="1" x14ac:dyDescent="0.2">
      <c r="A127" s="642">
        <v>118</v>
      </c>
      <c r="B127" s="639" t="s">
        <v>319</v>
      </c>
      <c r="C127" s="45">
        <v>114</v>
      </c>
      <c r="D127" s="643">
        <v>1197</v>
      </c>
      <c r="E127" s="316" t="s">
        <v>486</v>
      </c>
      <c r="F127" s="53">
        <v>0</v>
      </c>
      <c r="G127" s="53">
        <v>0</v>
      </c>
      <c r="H127" s="53">
        <v>0</v>
      </c>
      <c r="I127" s="53">
        <v>45</v>
      </c>
      <c r="J127" s="53">
        <v>34</v>
      </c>
      <c r="K127" s="53">
        <v>40</v>
      </c>
      <c r="L127" s="53">
        <v>31</v>
      </c>
      <c r="M127" s="53">
        <v>42</v>
      </c>
      <c r="N127" s="53">
        <v>26</v>
      </c>
      <c r="O127" s="53">
        <v>0</v>
      </c>
      <c r="P127" s="53">
        <v>0</v>
      </c>
      <c r="Q127" s="53">
        <v>0</v>
      </c>
      <c r="R127" s="53">
        <v>0</v>
      </c>
      <c r="S127" s="53">
        <v>0</v>
      </c>
      <c r="T127" s="53">
        <v>0</v>
      </c>
      <c r="U127" s="53">
        <v>0</v>
      </c>
      <c r="W127" s="51">
        <f t="shared" si="38"/>
        <v>218</v>
      </c>
      <c r="X127" s="53">
        <f t="shared" si="39"/>
        <v>1</v>
      </c>
      <c r="Y127" s="51">
        <f t="shared" si="40"/>
        <v>0</v>
      </c>
      <c r="Z127" s="36" t="str">
        <f t="shared" si="41"/>
        <v/>
      </c>
      <c r="AA127" s="644">
        <f t="shared" si="42"/>
        <v>1197</v>
      </c>
      <c r="AB127" s="645" t="str">
        <f t="shared" si="43"/>
        <v xml:space="preserve"> Phoenix School</v>
      </c>
      <c r="AC127" s="644">
        <f t="shared" si="48"/>
        <v>0</v>
      </c>
      <c r="AD127" s="639" t="str">
        <f t="shared" si="49"/>
        <v/>
      </c>
      <c r="AE127" s="317" t="str">
        <f t="shared" si="44"/>
        <v/>
      </c>
      <c r="AF127" s="45">
        <v>114</v>
      </c>
      <c r="AG127" s="45">
        <v>1197</v>
      </c>
      <c r="AH127" s="49" t="s">
        <v>486</v>
      </c>
      <c r="AI127" s="45" t="s">
        <v>319</v>
      </c>
      <c r="AJ127" s="45"/>
      <c r="AK127" s="73">
        <f t="shared" si="45"/>
        <v>0</v>
      </c>
      <c r="AL127" s="73">
        <f t="shared" si="46"/>
        <v>0</v>
      </c>
      <c r="AT127" s="282">
        <f t="shared" si="47"/>
        <v>1</v>
      </c>
      <c r="AU127" s="45">
        <v>1193</v>
      </c>
      <c r="AV127" s="49" t="s">
        <v>484</v>
      </c>
      <c r="BD127" s="52"/>
    </row>
    <row r="128" spans="1:56" ht="14.95" customHeight="1" x14ac:dyDescent="0.2">
      <c r="A128" s="642">
        <v>119</v>
      </c>
      <c r="B128" s="639" t="s">
        <v>319</v>
      </c>
      <c r="C128" s="45">
        <v>174</v>
      </c>
      <c r="D128" s="643">
        <v>1198</v>
      </c>
      <c r="E128" s="316" t="s">
        <v>487</v>
      </c>
      <c r="F128" s="53">
        <v>0</v>
      </c>
      <c r="G128" s="53">
        <v>0</v>
      </c>
      <c r="H128" s="53">
        <v>0</v>
      </c>
      <c r="I128" s="53">
        <v>45</v>
      </c>
      <c r="J128" s="53">
        <v>37</v>
      </c>
      <c r="K128" s="53">
        <v>49</v>
      </c>
      <c r="L128" s="53">
        <v>51</v>
      </c>
      <c r="M128" s="53">
        <v>44</v>
      </c>
      <c r="N128" s="53">
        <v>0</v>
      </c>
      <c r="O128" s="53">
        <v>0</v>
      </c>
      <c r="P128" s="53">
        <v>0</v>
      </c>
      <c r="Q128" s="53">
        <v>0</v>
      </c>
      <c r="R128" s="53">
        <v>0</v>
      </c>
      <c r="S128" s="53">
        <v>0</v>
      </c>
      <c r="T128" s="53">
        <v>0</v>
      </c>
      <c r="U128" s="53">
        <v>0</v>
      </c>
      <c r="W128" s="51">
        <f t="shared" si="38"/>
        <v>226</v>
      </c>
      <c r="X128" s="53">
        <f t="shared" si="39"/>
        <v>1</v>
      </c>
      <c r="Y128" s="51">
        <f t="shared" si="40"/>
        <v>0</v>
      </c>
      <c r="Z128" s="36" t="str">
        <f t="shared" si="41"/>
        <v/>
      </c>
      <c r="AA128" s="644">
        <f t="shared" si="42"/>
        <v>1198</v>
      </c>
      <c r="AB128" s="645" t="str">
        <f t="shared" si="43"/>
        <v xml:space="preserve"> Elmdale School</v>
      </c>
      <c r="AC128" s="644">
        <f t="shared" si="48"/>
        <v>0</v>
      </c>
      <c r="AD128" s="639" t="str">
        <f t="shared" si="49"/>
        <v/>
      </c>
      <c r="AE128" s="317" t="str">
        <f t="shared" si="44"/>
        <v/>
      </c>
      <c r="AF128" s="45">
        <v>174</v>
      </c>
      <c r="AG128" s="45">
        <v>1198</v>
      </c>
      <c r="AH128" s="49" t="s">
        <v>487</v>
      </c>
      <c r="AI128" s="45" t="s">
        <v>319</v>
      </c>
      <c r="AJ128" s="45"/>
      <c r="AK128" s="73">
        <f t="shared" si="45"/>
        <v>0</v>
      </c>
      <c r="AL128" s="73">
        <f t="shared" si="46"/>
        <v>0</v>
      </c>
      <c r="AT128" s="282">
        <f t="shared" si="47"/>
        <v>1</v>
      </c>
      <c r="AU128" s="45">
        <v>1196</v>
      </c>
      <c r="AV128" s="49" t="s">
        <v>485</v>
      </c>
      <c r="BD128" s="52"/>
    </row>
    <row r="129" spans="1:56" ht="14.95" customHeight="1" x14ac:dyDescent="0.2">
      <c r="A129" s="642">
        <v>120</v>
      </c>
      <c r="B129" s="639" t="s">
        <v>319</v>
      </c>
      <c r="C129" s="45">
        <v>188</v>
      </c>
      <c r="D129" s="643">
        <v>1202</v>
      </c>
      <c r="E129" s="316" t="s">
        <v>488</v>
      </c>
      <c r="F129" s="53">
        <v>0</v>
      </c>
      <c r="G129" s="53">
        <v>0</v>
      </c>
      <c r="H129" s="53">
        <v>0</v>
      </c>
      <c r="I129" s="53">
        <v>13</v>
      </c>
      <c r="J129" s="53">
        <v>19</v>
      </c>
      <c r="K129" s="53">
        <v>24</v>
      </c>
      <c r="L129" s="53">
        <v>24</v>
      </c>
      <c r="M129" s="53">
        <v>23</v>
      </c>
      <c r="N129" s="53">
        <v>30</v>
      </c>
      <c r="O129" s="53">
        <v>27</v>
      </c>
      <c r="P129" s="53">
        <v>24</v>
      </c>
      <c r="Q129" s="53">
        <v>29</v>
      </c>
      <c r="R129" s="53">
        <v>0</v>
      </c>
      <c r="S129" s="53">
        <v>0</v>
      </c>
      <c r="T129" s="53">
        <v>0</v>
      </c>
      <c r="U129" s="53">
        <v>0</v>
      </c>
      <c r="W129" s="51">
        <f t="shared" si="38"/>
        <v>213</v>
      </c>
      <c r="X129" s="53">
        <f t="shared" si="39"/>
        <v>1</v>
      </c>
      <c r="Y129" s="51">
        <f t="shared" si="40"/>
        <v>0</v>
      </c>
      <c r="Z129" s="36" t="str">
        <f t="shared" si="41"/>
        <v/>
      </c>
      <c r="AA129" s="644">
        <f t="shared" si="42"/>
        <v>1202</v>
      </c>
      <c r="AB129" s="645" t="str">
        <f t="shared" si="43"/>
        <v xml:space="preserve"> River West Park School</v>
      </c>
      <c r="AC129" s="644">
        <f t="shared" si="48"/>
        <v>0</v>
      </c>
      <c r="AD129" s="639" t="str">
        <f t="shared" si="49"/>
        <v/>
      </c>
      <c r="AE129" s="317" t="str">
        <f t="shared" si="44"/>
        <v/>
      </c>
      <c r="AF129" s="45">
        <v>188</v>
      </c>
      <c r="AG129" s="45">
        <v>1202</v>
      </c>
      <c r="AH129" s="49" t="s">
        <v>488</v>
      </c>
      <c r="AI129" s="45" t="s">
        <v>319</v>
      </c>
      <c r="AJ129" s="45"/>
      <c r="AK129" s="73">
        <f t="shared" si="45"/>
        <v>0</v>
      </c>
      <c r="AL129" s="73">
        <f t="shared" si="46"/>
        <v>0</v>
      </c>
      <c r="AT129" s="282">
        <f t="shared" si="47"/>
        <v>1</v>
      </c>
      <c r="AU129" s="45">
        <v>1197</v>
      </c>
      <c r="AV129" s="49" t="s">
        <v>486</v>
      </c>
      <c r="BD129" s="52"/>
    </row>
    <row r="130" spans="1:56" ht="14.95" customHeight="1" x14ac:dyDescent="0.2">
      <c r="A130" s="642">
        <v>121</v>
      </c>
      <c r="B130" s="639" t="s">
        <v>319</v>
      </c>
      <c r="C130" s="45">
        <v>140</v>
      </c>
      <c r="D130" s="643">
        <v>1204</v>
      </c>
      <c r="E130" s="316" t="s">
        <v>489</v>
      </c>
      <c r="F130" s="53">
        <v>0</v>
      </c>
      <c r="G130" s="53">
        <v>0</v>
      </c>
      <c r="H130" s="53">
        <v>0</v>
      </c>
      <c r="I130" s="53">
        <v>27</v>
      </c>
      <c r="J130" s="53">
        <v>38</v>
      </c>
      <c r="K130" s="53">
        <v>29</v>
      </c>
      <c r="L130" s="53">
        <v>30</v>
      </c>
      <c r="M130" s="53">
        <v>28</v>
      </c>
      <c r="N130" s="53">
        <v>31</v>
      </c>
      <c r="O130" s="53">
        <v>31</v>
      </c>
      <c r="P130" s="53">
        <v>19</v>
      </c>
      <c r="Q130" s="53">
        <v>29</v>
      </c>
      <c r="R130" s="53">
        <v>0</v>
      </c>
      <c r="S130" s="53">
        <v>0</v>
      </c>
      <c r="T130" s="53">
        <v>0</v>
      </c>
      <c r="U130" s="53">
        <v>0</v>
      </c>
      <c r="W130" s="51">
        <f t="shared" si="38"/>
        <v>262</v>
      </c>
      <c r="X130" s="53">
        <f t="shared" si="39"/>
        <v>1</v>
      </c>
      <c r="Y130" s="51">
        <f t="shared" si="40"/>
        <v>0</v>
      </c>
      <c r="Z130" s="36" t="str">
        <f t="shared" si="41"/>
        <v/>
      </c>
      <c r="AA130" s="644">
        <f t="shared" si="42"/>
        <v>1204</v>
      </c>
      <c r="AB130" s="645" t="str">
        <f t="shared" si="43"/>
        <v xml:space="preserve"> École Noël-Ritchot</v>
      </c>
      <c r="AC130" s="644">
        <f t="shared" si="48"/>
        <v>0</v>
      </c>
      <c r="AD130" s="639" t="str">
        <f t="shared" si="49"/>
        <v/>
      </c>
      <c r="AE130" s="317" t="str">
        <f t="shared" si="44"/>
        <v/>
      </c>
      <c r="AF130" s="45">
        <v>140</v>
      </c>
      <c r="AG130" s="45">
        <v>1204</v>
      </c>
      <c r="AH130" s="49" t="s">
        <v>489</v>
      </c>
      <c r="AI130" s="45" t="s">
        <v>319</v>
      </c>
      <c r="AJ130" s="45"/>
      <c r="AK130" s="73">
        <f t="shared" si="45"/>
        <v>0</v>
      </c>
      <c r="AL130" s="73">
        <f t="shared" si="46"/>
        <v>0</v>
      </c>
      <c r="AT130" s="282">
        <f t="shared" si="47"/>
        <v>1</v>
      </c>
      <c r="AU130" s="45">
        <v>1198</v>
      </c>
      <c r="AV130" s="49" t="s">
        <v>487</v>
      </c>
      <c r="BD130" s="52"/>
    </row>
    <row r="131" spans="1:56" ht="14.95" customHeight="1" x14ac:dyDescent="0.2">
      <c r="A131" s="642">
        <v>122</v>
      </c>
      <c r="B131" s="639" t="s">
        <v>323</v>
      </c>
      <c r="C131" s="45">
        <v>155</v>
      </c>
      <c r="D131" s="643">
        <v>1205</v>
      </c>
      <c r="E131" s="316" t="s">
        <v>490</v>
      </c>
      <c r="F131" s="53">
        <v>0</v>
      </c>
      <c r="G131" s="53">
        <v>0</v>
      </c>
      <c r="H131" s="53">
        <v>0</v>
      </c>
      <c r="I131" s="53">
        <v>1</v>
      </c>
      <c r="J131" s="53">
        <v>3</v>
      </c>
      <c r="K131" s="53">
        <v>1</v>
      </c>
      <c r="L131" s="53">
        <v>1</v>
      </c>
      <c r="M131" s="53">
        <v>1</v>
      </c>
      <c r="N131" s="53">
        <v>1</v>
      </c>
      <c r="O131" s="53">
        <v>5</v>
      </c>
      <c r="P131" s="53">
        <v>3</v>
      </c>
      <c r="Q131" s="53">
        <v>1</v>
      </c>
      <c r="R131" s="53">
        <v>3</v>
      </c>
      <c r="S131" s="53">
        <v>5</v>
      </c>
      <c r="T131" s="53">
        <v>0</v>
      </c>
      <c r="U131" s="53">
        <v>5</v>
      </c>
      <c r="W131" s="51">
        <f t="shared" si="38"/>
        <v>30</v>
      </c>
      <c r="X131" s="53">
        <f t="shared" si="39"/>
        <v>1</v>
      </c>
      <c r="Y131" s="51">
        <f t="shared" si="40"/>
        <v>0</v>
      </c>
      <c r="Z131" s="36" t="str">
        <f t="shared" si="41"/>
        <v/>
      </c>
      <c r="AA131" s="644">
        <f t="shared" si="42"/>
        <v>1205</v>
      </c>
      <c r="AB131" s="645" t="str">
        <f t="shared" si="43"/>
        <v xml:space="preserve"> New Haven School</v>
      </c>
      <c r="AC131" s="644">
        <f t="shared" si="48"/>
        <v>5</v>
      </c>
      <c r="AD131" s="639" t="str">
        <f t="shared" si="49"/>
        <v>H</v>
      </c>
      <c r="AE131" s="317" t="str">
        <f t="shared" si="44"/>
        <v/>
      </c>
      <c r="AF131" s="45">
        <v>155</v>
      </c>
      <c r="AG131" s="45">
        <v>1205</v>
      </c>
      <c r="AH131" s="49" t="s">
        <v>490</v>
      </c>
      <c r="AI131" s="45" t="s">
        <v>323</v>
      </c>
      <c r="AJ131" s="45"/>
      <c r="AK131" s="73">
        <f t="shared" si="45"/>
        <v>0</v>
      </c>
      <c r="AL131" s="73">
        <f t="shared" si="46"/>
        <v>0</v>
      </c>
      <c r="AT131" s="282">
        <f t="shared" si="47"/>
        <v>1</v>
      </c>
      <c r="AU131" s="45">
        <v>1202</v>
      </c>
      <c r="AV131" s="49" t="s">
        <v>488</v>
      </c>
      <c r="BD131" s="52"/>
    </row>
    <row r="132" spans="1:56" ht="14.95" customHeight="1" x14ac:dyDescent="0.2">
      <c r="A132" s="642">
        <v>123</v>
      </c>
      <c r="B132" s="639" t="s">
        <v>319</v>
      </c>
      <c r="C132" s="45">
        <v>151</v>
      </c>
      <c r="D132" s="643">
        <v>1210</v>
      </c>
      <c r="E132" s="316" t="s">
        <v>491</v>
      </c>
      <c r="F132" s="53">
        <v>0</v>
      </c>
      <c r="G132" s="53">
        <v>0</v>
      </c>
      <c r="H132" s="53">
        <v>17</v>
      </c>
      <c r="I132" s="53">
        <v>28</v>
      </c>
      <c r="J132" s="53">
        <v>49</v>
      </c>
      <c r="K132" s="53">
        <v>37</v>
      </c>
      <c r="L132" s="53">
        <v>37</v>
      </c>
      <c r="M132" s="53">
        <v>39</v>
      </c>
      <c r="N132" s="53">
        <v>38</v>
      </c>
      <c r="O132" s="53">
        <v>37</v>
      </c>
      <c r="P132" s="53">
        <v>0</v>
      </c>
      <c r="Q132" s="53">
        <v>0</v>
      </c>
      <c r="R132" s="53">
        <v>0</v>
      </c>
      <c r="S132" s="53">
        <v>0</v>
      </c>
      <c r="T132" s="53">
        <v>0</v>
      </c>
      <c r="U132" s="53">
        <v>0</v>
      </c>
      <c r="W132" s="51">
        <f t="shared" si="38"/>
        <v>282</v>
      </c>
      <c r="X132" s="53">
        <f t="shared" si="39"/>
        <v>1</v>
      </c>
      <c r="Y132" s="51">
        <f t="shared" si="40"/>
        <v>0</v>
      </c>
      <c r="Z132" s="36" t="str">
        <f t="shared" si="41"/>
        <v/>
      </c>
      <c r="AA132" s="644">
        <f t="shared" si="42"/>
        <v>1210</v>
      </c>
      <c r="AB132" s="645" t="str">
        <f t="shared" si="43"/>
        <v xml:space="preserve"> King Edward Community School</v>
      </c>
      <c r="AC132" s="644">
        <f t="shared" si="48"/>
        <v>0</v>
      </c>
      <c r="AD132" s="639" t="str">
        <f t="shared" si="49"/>
        <v/>
      </c>
      <c r="AE132" s="317" t="str">
        <f t="shared" si="44"/>
        <v/>
      </c>
      <c r="AF132" s="45">
        <v>151</v>
      </c>
      <c r="AG132" s="45">
        <v>1210</v>
      </c>
      <c r="AH132" s="49" t="s">
        <v>491</v>
      </c>
      <c r="AI132" s="45" t="s">
        <v>319</v>
      </c>
      <c r="AJ132" s="45"/>
      <c r="AK132" s="73">
        <f t="shared" si="45"/>
        <v>0</v>
      </c>
      <c r="AL132" s="73">
        <f t="shared" si="46"/>
        <v>0</v>
      </c>
      <c r="AT132" s="282">
        <f t="shared" si="47"/>
        <v>1</v>
      </c>
      <c r="AU132" s="45">
        <v>1204</v>
      </c>
      <c r="AV132" s="49" t="s">
        <v>489</v>
      </c>
      <c r="BD132" s="52"/>
    </row>
    <row r="133" spans="1:56" ht="14.95" customHeight="1" x14ac:dyDescent="0.2">
      <c r="A133" s="642">
        <v>124</v>
      </c>
      <c r="B133" s="639" t="s">
        <v>492</v>
      </c>
      <c r="C133" s="45">
        <v>151</v>
      </c>
      <c r="D133" s="643">
        <v>1211</v>
      </c>
      <c r="E133" s="316" t="s">
        <v>493</v>
      </c>
      <c r="F133" s="53">
        <v>0</v>
      </c>
      <c r="G133" s="53">
        <v>0</v>
      </c>
      <c r="H133" s="53">
        <v>0</v>
      </c>
      <c r="I133" s="53">
        <v>0</v>
      </c>
      <c r="J133" s="53">
        <v>0</v>
      </c>
      <c r="K133" s="53">
        <v>0</v>
      </c>
      <c r="L133" s="53">
        <v>0</v>
      </c>
      <c r="M133" s="53">
        <v>0</v>
      </c>
      <c r="N133" s="53">
        <v>0</v>
      </c>
      <c r="O133" s="53">
        <v>0</v>
      </c>
      <c r="P133" s="53">
        <v>1</v>
      </c>
      <c r="Q133" s="53">
        <v>0</v>
      </c>
      <c r="R133" s="53">
        <v>4</v>
      </c>
      <c r="S133" s="53">
        <v>4</v>
      </c>
      <c r="T133" s="53">
        <v>4</v>
      </c>
      <c r="U133" s="53">
        <v>26</v>
      </c>
      <c r="W133" s="51">
        <f t="shared" si="38"/>
        <v>39</v>
      </c>
      <c r="X133" s="53">
        <f t="shared" si="39"/>
        <v>1</v>
      </c>
      <c r="Y133" s="51">
        <f t="shared" si="40"/>
        <v>0</v>
      </c>
      <c r="Z133" s="36" t="str">
        <f t="shared" si="41"/>
        <v/>
      </c>
      <c r="AA133" s="644">
        <f t="shared" si="42"/>
        <v>1211</v>
      </c>
      <c r="AB133" s="645" t="str">
        <f t="shared" si="43"/>
        <v xml:space="preserve"> Interdivisional Student Services</v>
      </c>
      <c r="AC133" s="644">
        <f t="shared" si="48"/>
        <v>0</v>
      </c>
      <c r="AD133" s="639" t="str">
        <f t="shared" si="49"/>
        <v>O</v>
      </c>
      <c r="AE133" s="317" t="str">
        <f t="shared" si="44"/>
        <v/>
      </c>
      <c r="AF133" s="45">
        <v>151</v>
      </c>
      <c r="AG133" s="45">
        <v>1211</v>
      </c>
      <c r="AH133" s="49" t="s">
        <v>493</v>
      </c>
      <c r="AI133" s="45" t="s">
        <v>492</v>
      </c>
      <c r="AJ133" s="45"/>
      <c r="AK133" s="73">
        <f t="shared" si="45"/>
        <v>0</v>
      </c>
      <c r="AL133" s="73">
        <f t="shared" si="46"/>
        <v>0</v>
      </c>
      <c r="AT133" s="282">
        <f t="shared" si="47"/>
        <v>1</v>
      </c>
      <c r="AU133" s="45">
        <v>1205</v>
      </c>
      <c r="AV133" s="49" t="s">
        <v>490</v>
      </c>
      <c r="BD133" s="52"/>
    </row>
    <row r="134" spans="1:56" ht="14.95" customHeight="1" x14ac:dyDescent="0.2">
      <c r="A134" s="642">
        <v>125</v>
      </c>
      <c r="B134" s="639" t="s">
        <v>319</v>
      </c>
      <c r="C134" s="45">
        <v>119</v>
      </c>
      <c r="D134" s="643">
        <v>1215</v>
      </c>
      <c r="E134" s="316" t="s">
        <v>494</v>
      </c>
      <c r="F134" s="53">
        <v>0</v>
      </c>
      <c r="G134" s="53">
        <v>0</v>
      </c>
      <c r="H134" s="53">
        <v>0</v>
      </c>
      <c r="I134" s="53">
        <v>40</v>
      </c>
      <c r="J134" s="53">
        <v>50</v>
      </c>
      <c r="K134" s="53">
        <v>58</v>
      </c>
      <c r="L134" s="53">
        <v>60</v>
      </c>
      <c r="M134" s="53">
        <v>55</v>
      </c>
      <c r="N134" s="53">
        <v>58</v>
      </c>
      <c r="O134" s="53">
        <v>59</v>
      </c>
      <c r="P134" s="53">
        <v>65</v>
      </c>
      <c r="Q134" s="53">
        <v>53</v>
      </c>
      <c r="R134" s="53">
        <v>0</v>
      </c>
      <c r="S134" s="53">
        <v>0</v>
      </c>
      <c r="T134" s="53">
        <v>0</v>
      </c>
      <c r="U134" s="53">
        <v>0</v>
      </c>
      <c r="W134" s="51">
        <f t="shared" si="38"/>
        <v>498</v>
      </c>
      <c r="X134" s="53">
        <f t="shared" si="39"/>
        <v>1</v>
      </c>
      <c r="Y134" s="51">
        <f t="shared" si="40"/>
        <v>0</v>
      </c>
      <c r="Z134" s="36" t="str">
        <f t="shared" si="41"/>
        <v/>
      </c>
      <c r="AA134" s="644">
        <f t="shared" si="42"/>
        <v>1215</v>
      </c>
      <c r="AB134" s="645" t="str">
        <f t="shared" si="43"/>
        <v xml:space="preserve"> New Era School</v>
      </c>
      <c r="AC134" s="644">
        <f t="shared" si="48"/>
        <v>0</v>
      </c>
      <c r="AD134" s="639" t="str">
        <f t="shared" si="49"/>
        <v/>
      </c>
      <c r="AE134" s="317" t="str">
        <f t="shared" si="44"/>
        <v/>
      </c>
      <c r="AF134" s="45">
        <v>119</v>
      </c>
      <c r="AG134" s="45">
        <v>1215</v>
      </c>
      <c r="AH134" s="49" t="s">
        <v>494</v>
      </c>
      <c r="AI134" s="45" t="s">
        <v>319</v>
      </c>
      <c r="AJ134" s="45"/>
      <c r="AK134" s="73">
        <f t="shared" si="45"/>
        <v>0</v>
      </c>
      <c r="AL134" s="73">
        <f t="shared" si="46"/>
        <v>0</v>
      </c>
      <c r="AT134" s="282">
        <f t="shared" si="47"/>
        <v>1</v>
      </c>
      <c r="AU134" s="45">
        <v>1210</v>
      </c>
      <c r="AV134" s="49" t="s">
        <v>491</v>
      </c>
      <c r="BD134" s="52"/>
    </row>
    <row r="135" spans="1:56" ht="14.95" customHeight="1" x14ac:dyDescent="0.2">
      <c r="A135" s="642">
        <v>126</v>
      </c>
      <c r="B135" s="639" t="s">
        <v>319</v>
      </c>
      <c r="C135" s="45">
        <v>151</v>
      </c>
      <c r="D135" s="643">
        <v>1218</v>
      </c>
      <c r="E135" s="316" t="s">
        <v>495</v>
      </c>
      <c r="F135" s="53">
        <v>0</v>
      </c>
      <c r="G135" s="53">
        <v>18</v>
      </c>
      <c r="H135" s="53">
        <v>0</v>
      </c>
      <c r="I135" s="53">
        <v>0</v>
      </c>
      <c r="J135" s="53">
        <v>0</v>
      </c>
      <c r="K135" s="53">
        <v>0</v>
      </c>
      <c r="L135" s="53">
        <v>0</v>
      </c>
      <c r="M135" s="53">
        <v>0</v>
      </c>
      <c r="N135" s="53">
        <v>0</v>
      </c>
      <c r="O135" s="53">
        <v>0</v>
      </c>
      <c r="P135" s="53">
        <v>152</v>
      </c>
      <c r="Q135" s="53">
        <v>183</v>
      </c>
      <c r="R135" s="53">
        <v>192</v>
      </c>
      <c r="S135" s="53">
        <v>176</v>
      </c>
      <c r="T135" s="53">
        <v>172</v>
      </c>
      <c r="U135" s="53">
        <v>245</v>
      </c>
      <c r="W135" s="51">
        <f t="shared" si="38"/>
        <v>1138</v>
      </c>
      <c r="X135" s="53">
        <f t="shared" si="39"/>
        <v>1</v>
      </c>
      <c r="Y135" s="51">
        <f t="shared" si="40"/>
        <v>18</v>
      </c>
      <c r="Z135" s="36" t="str">
        <f t="shared" si="41"/>
        <v/>
      </c>
      <c r="AA135" s="644">
        <f t="shared" si="42"/>
        <v>1218</v>
      </c>
      <c r="AB135" s="645" t="str">
        <f t="shared" si="43"/>
        <v xml:space="preserve"> Grant Park High School</v>
      </c>
      <c r="AC135" s="644">
        <f t="shared" si="48"/>
        <v>0</v>
      </c>
      <c r="AD135" s="639" t="str">
        <f t="shared" si="49"/>
        <v/>
      </c>
      <c r="AE135" s="317" t="str">
        <f t="shared" si="44"/>
        <v/>
      </c>
      <c r="AF135" s="45">
        <v>151</v>
      </c>
      <c r="AG135" s="45">
        <v>1218</v>
      </c>
      <c r="AH135" s="49" t="s">
        <v>495</v>
      </c>
      <c r="AI135" s="45" t="s">
        <v>319</v>
      </c>
      <c r="AJ135" s="45"/>
      <c r="AK135" s="73">
        <f t="shared" si="45"/>
        <v>0</v>
      </c>
      <c r="AL135" s="73">
        <f t="shared" si="46"/>
        <v>0</v>
      </c>
      <c r="AT135" s="282">
        <f t="shared" si="47"/>
        <v>1</v>
      </c>
      <c r="AU135" s="45">
        <v>1211</v>
      </c>
      <c r="AV135" s="49" t="s">
        <v>493</v>
      </c>
      <c r="BD135" s="52"/>
    </row>
    <row r="136" spans="1:56" ht="14.95" customHeight="1" x14ac:dyDescent="0.2">
      <c r="A136" s="642">
        <v>127</v>
      </c>
      <c r="B136" s="639" t="s">
        <v>323</v>
      </c>
      <c r="C136" s="45">
        <v>127</v>
      </c>
      <c r="D136" s="643">
        <v>1220</v>
      </c>
      <c r="E136" s="316" t="s">
        <v>496</v>
      </c>
      <c r="F136" s="53">
        <v>0</v>
      </c>
      <c r="G136" s="53">
        <v>0</v>
      </c>
      <c r="H136" s="53">
        <v>0</v>
      </c>
      <c r="I136" s="53">
        <v>6</v>
      </c>
      <c r="J136" s="53">
        <v>4</v>
      </c>
      <c r="K136" s="53">
        <v>2</v>
      </c>
      <c r="L136" s="53">
        <v>4</v>
      </c>
      <c r="M136" s="53">
        <v>3</v>
      </c>
      <c r="N136" s="53">
        <v>4</v>
      </c>
      <c r="O136" s="53">
        <v>1</v>
      </c>
      <c r="P136" s="53">
        <v>4</v>
      </c>
      <c r="Q136" s="53">
        <v>2</v>
      </c>
      <c r="R136" s="53">
        <v>3</v>
      </c>
      <c r="S136" s="53">
        <v>2</v>
      </c>
      <c r="T136" s="53">
        <v>1</v>
      </c>
      <c r="U136" s="53">
        <v>1</v>
      </c>
      <c r="W136" s="51">
        <f t="shared" si="38"/>
        <v>37</v>
      </c>
      <c r="X136" s="53">
        <f t="shared" si="39"/>
        <v>1</v>
      </c>
      <c r="Y136" s="51">
        <f t="shared" si="40"/>
        <v>0</v>
      </c>
      <c r="Z136" s="36" t="str">
        <f t="shared" si="41"/>
        <v/>
      </c>
      <c r="AA136" s="644">
        <f t="shared" si="42"/>
        <v>1220</v>
      </c>
      <c r="AB136" s="645" t="str">
        <f t="shared" si="43"/>
        <v xml:space="preserve"> Hidden Valley School</v>
      </c>
      <c r="AC136" s="644">
        <f t="shared" si="48"/>
        <v>5</v>
      </c>
      <c r="AD136" s="639" t="str">
        <f t="shared" si="49"/>
        <v>H</v>
      </c>
      <c r="AE136" s="317" t="str">
        <f t="shared" si="44"/>
        <v/>
      </c>
      <c r="AF136" s="45">
        <v>127</v>
      </c>
      <c r="AG136" s="45">
        <v>1220</v>
      </c>
      <c r="AH136" s="49" t="s">
        <v>496</v>
      </c>
      <c r="AI136" s="45" t="s">
        <v>323</v>
      </c>
      <c r="AJ136" s="45"/>
      <c r="AK136" s="73">
        <f t="shared" si="45"/>
        <v>0</v>
      </c>
      <c r="AL136" s="73">
        <f t="shared" si="46"/>
        <v>0</v>
      </c>
      <c r="AT136" s="282">
        <f t="shared" si="47"/>
        <v>1</v>
      </c>
      <c r="AU136" s="45">
        <v>1215</v>
      </c>
      <c r="AV136" s="49" t="s">
        <v>494</v>
      </c>
      <c r="BD136" s="52"/>
    </row>
    <row r="137" spans="1:56" ht="14.95" customHeight="1" x14ac:dyDescent="0.2">
      <c r="A137" s="642">
        <v>128</v>
      </c>
      <c r="B137" s="639" t="s">
        <v>323</v>
      </c>
      <c r="C137" s="45">
        <v>153</v>
      </c>
      <c r="D137" s="643">
        <v>1221</v>
      </c>
      <c r="E137" s="316" t="s">
        <v>497</v>
      </c>
      <c r="F137" s="53">
        <v>0</v>
      </c>
      <c r="G137" s="53">
        <v>0</v>
      </c>
      <c r="H137" s="53">
        <v>0</v>
      </c>
      <c r="I137" s="53">
        <v>1</v>
      </c>
      <c r="J137" s="53">
        <v>0</v>
      </c>
      <c r="K137" s="53">
        <v>3</v>
      </c>
      <c r="L137" s="53">
        <v>2</v>
      </c>
      <c r="M137" s="53">
        <v>3</v>
      </c>
      <c r="N137" s="53">
        <v>0</v>
      </c>
      <c r="O137" s="53">
        <v>4</v>
      </c>
      <c r="P137" s="53">
        <v>2</v>
      </c>
      <c r="Q137" s="53">
        <v>0</v>
      </c>
      <c r="R137" s="53">
        <v>4</v>
      </c>
      <c r="S137" s="53">
        <v>4</v>
      </c>
      <c r="T137" s="53">
        <v>0</v>
      </c>
      <c r="U137" s="53">
        <v>6</v>
      </c>
      <c r="W137" s="51">
        <f t="shared" si="38"/>
        <v>29</v>
      </c>
      <c r="X137" s="53">
        <f t="shared" si="39"/>
        <v>1</v>
      </c>
      <c r="Y137" s="51">
        <f t="shared" si="40"/>
        <v>0</v>
      </c>
      <c r="Z137" s="36" t="str">
        <f t="shared" si="41"/>
        <v/>
      </c>
      <c r="AA137" s="644">
        <f t="shared" si="42"/>
        <v>1221</v>
      </c>
      <c r="AB137" s="645" t="str">
        <f t="shared" si="43"/>
        <v xml:space="preserve"> Spruce Wood School</v>
      </c>
      <c r="AC137" s="644">
        <f t="shared" si="48"/>
        <v>5</v>
      </c>
      <c r="AD137" s="639" t="str">
        <f t="shared" si="49"/>
        <v>H</v>
      </c>
      <c r="AE137" s="317" t="str">
        <f t="shared" si="44"/>
        <v/>
      </c>
      <c r="AF137" s="45">
        <v>153</v>
      </c>
      <c r="AG137" s="45">
        <v>1221</v>
      </c>
      <c r="AH137" s="49" t="s">
        <v>497</v>
      </c>
      <c r="AI137" s="45" t="s">
        <v>323</v>
      </c>
      <c r="AJ137" s="45"/>
      <c r="AK137" s="73">
        <f t="shared" si="45"/>
        <v>0</v>
      </c>
      <c r="AL137" s="73">
        <f t="shared" si="46"/>
        <v>0</v>
      </c>
      <c r="AT137" s="282">
        <f t="shared" si="47"/>
        <v>1</v>
      </c>
      <c r="AU137" s="45">
        <v>1218</v>
      </c>
      <c r="AV137" s="49" t="s">
        <v>495</v>
      </c>
      <c r="BD137" s="52"/>
    </row>
    <row r="138" spans="1:56" ht="14.95" customHeight="1" x14ac:dyDescent="0.2">
      <c r="A138" s="642">
        <v>129</v>
      </c>
      <c r="B138" s="639" t="s">
        <v>319</v>
      </c>
      <c r="C138" s="45">
        <v>128</v>
      </c>
      <c r="D138" s="643">
        <v>1222</v>
      </c>
      <c r="E138" s="316" t="s">
        <v>498</v>
      </c>
      <c r="F138" s="53">
        <v>0</v>
      </c>
      <c r="G138" s="53">
        <v>0</v>
      </c>
      <c r="H138" s="53">
        <v>0</v>
      </c>
      <c r="I138" s="53">
        <v>12</v>
      </c>
      <c r="J138" s="53">
        <v>9</v>
      </c>
      <c r="K138" s="53">
        <v>9</v>
      </c>
      <c r="L138" s="53">
        <v>12</v>
      </c>
      <c r="M138" s="53">
        <v>7</v>
      </c>
      <c r="N138" s="53">
        <v>9</v>
      </c>
      <c r="O138" s="53">
        <v>16</v>
      </c>
      <c r="P138" s="53">
        <v>11</v>
      </c>
      <c r="Q138" s="53">
        <v>17</v>
      </c>
      <c r="R138" s="53">
        <v>11</v>
      </c>
      <c r="S138" s="53">
        <v>13</v>
      </c>
      <c r="T138" s="53">
        <v>17</v>
      </c>
      <c r="U138" s="53">
        <v>11</v>
      </c>
      <c r="W138" s="51">
        <f t="shared" ref="W138:W201" si="50">SUM(F138:U138)</f>
        <v>154</v>
      </c>
      <c r="X138" s="53">
        <f t="shared" ref="X138:X201" si="51">IF(W138&gt;0,1,0)</f>
        <v>1</v>
      </c>
      <c r="Y138" s="51">
        <f t="shared" ref="Y138:Y201" si="52">F138+G138</f>
        <v>0</v>
      </c>
      <c r="Z138" s="36" t="str">
        <f t="shared" ref="Z138:Z201" si="53">IF(D138=AA138,"",1)</f>
        <v/>
      </c>
      <c r="AA138" s="644">
        <f t="shared" ref="AA138:AA201" si="54">D138</f>
        <v>1222</v>
      </c>
      <c r="AB138" s="645" t="str">
        <f t="shared" ref="AB138:AB201" si="55">E138</f>
        <v xml:space="preserve"> McCreary School</v>
      </c>
      <c r="AC138" s="644">
        <f t="shared" si="48"/>
        <v>0</v>
      </c>
      <c r="AD138" s="639" t="str">
        <f t="shared" si="49"/>
        <v/>
      </c>
      <c r="AE138" s="317" t="str">
        <f t="shared" ref="AE138:AE201" si="56">IF(E138=AH138,"",1)</f>
        <v/>
      </c>
      <c r="AF138" s="45">
        <v>128</v>
      </c>
      <c r="AG138" s="45">
        <v>1222</v>
      </c>
      <c r="AH138" s="49" t="s">
        <v>498</v>
      </c>
      <c r="AI138" s="45" t="s">
        <v>319</v>
      </c>
      <c r="AJ138" s="45"/>
      <c r="AK138" s="73">
        <f t="shared" ref="AK138:AK201" si="57">IF(AC138="H",1,)</f>
        <v>0</v>
      </c>
      <c r="AL138" s="73">
        <f t="shared" ref="AL138:AL201" si="58">IF(AK138=1,W138,0)</f>
        <v>0</v>
      </c>
      <c r="AT138" s="282">
        <f t="shared" ref="AT138:AT201" si="59">IF(E138=AV138,"",1)</f>
        <v>1</v>
      </c>
      <c r="AU138" s="45">
        <v>1220</v>
      </c>
      <c r="AV138" s="49" t="s">
        <v>496</v>
      </c>
      <c r="BD138" s="52"/>
    </row>
    <row r="139" spans="1:56" ht="14.95" customHeight="1" x14ac:dyDescent="0.2">
      <c r="A139" s="642">
        <v>130</v>
      </c>
      <c r="B139" s="639" t="s">
        <v>319</v>
      </c>
      <c r="C139" s="45">
        <v>187</v>
      </c>
      <c r="D139" s="643">
        <v>1223</v>
      </c>
      <c r="E139" s="316" t="s">
        <v>499</v>
      </c>
      <c r="F139" s="53">
        <v>0</v>
      </c>
      <c r="G139" s="53">
        <v>0</v>
      </c>
      <c r="H139" s="53">
        <v>0</v>
      </c>
      <c r="I139" s="53">
        <v>33</v>
      </c>
      <c r="J139" s="53">
        <v>21</v>
      </c>
      <c r="K139" s="53">
        <v>48</v>
      </c>
      <c r="L139" s="53">
        <v>34</v>
      </c>
      <c r="M139" s="53">
        <v>33</v>
      </c>
      <c r="N139" s="53">
        <v>45</v>
      </c>
      <c r="O139" s="53">
        <v>0</v>
      </c>
      <c r="P139" s="53">
        <v>0</v>
      </c>
      <c r="Q139" s="53">
        <v>0</v>
      </c>
      <c r="R139" s="53">
        <v>0</v>
      </c>
      <c r="S139" s="53">
        <v>0</v>
      </c>
      <c r="T139" s="53">
        <v>0</v>
      </c>
      <c r="U139" s="53">
        <v>0</v>
      </c>
      <c r="W139" s="51">
        <f t="shared" si="50"/>
        <v>214</v>
      </c>
      <c r="X139" s="53">
        <f t="shared" si="51"/>
        <v>1</v>
      </c>
      <c r="Y139" s="51">
        <f t="shared" si="52"/>
        <v>0</v>
      </c>
      <c r="Z139" s="36" t="str">
        <f t="shared" si="53"/>
        <v/>
      </c>
      <c r="AA139" s="644">
        <f t="shared" si="54"/>
        <v>1223</v>
      </c>
      <c r="AB139" s="645" t="str">
        <f t="shared" si="55"/>
        <v xml:space="preserve"> Henderson Elementary</v>
      </c>
      <c r="AC139" s="644">
        <f t="shared" ref="AC139:AC202" si="60">IF(AD139="H",5,0)</f>
        <v>0</v>
      </c>
      <c r="AD139" s="639" t="str">
        <f t="shared" ref="AD139:AD202" si="61">B139</f>
        <v/>
      </c>
      <c r="AE139" s="317" t="str">
        <f t="shared" si="56"/>
        <v/>
      </c>
      <c r="AF139" s="45">
        <v>187</v>
      </c>
      <c r="AG139" s="45">
        <v>1223</v>
      </c>
      <c r="AH139" s="49" t="s">
        <v>499</v>
      </c>
      <c r="AI139" s="45" t="s">
        <v>319</v>
      </c>
      <c r="AJ139" s="45"/>
      <c r="AK139" s="73">
        <f t="shared" si="57"/>
        <v>0</v>
      </c>
      <c r="AL139" s="73">
        <f t="shared" si="58"/>
        <v>0</v>
      </c>
      <c r="AT139" s="282">
        <f t="shared" si="59"/>
        <v>1</v>
      </c>
      <c r="AU139" s="45">
        <v>1221</v>
      </c>
      <c r="AV139" s="49" t="s">
        <v>497</v>
      </c>
      <c r="BD139" s="52"/>
    </row>
    <row r="140" spans="1:56" ht="14.95" customHeight="1" x14ac:dyDescent="0.2">
      <c r="A140" s="642">
        <v>131</v>
      </c>
      <c r="B140" s="639" t="s">
        <v>319</v>
      </c>
      <c r="C140" s="45">
        <v>103</v>
      </c>
      <c r="D140" s="643">
        <v>1224</v>
      </c>
      <c r="E140" s="316" t="s">
        <v>500</v>
      </c>
      <c r="F140" s="53">
        <v>0</v>
      </c>
      <c r="G140" s="53">
        <v>0</v>
      </c>
      <c r="H140" s="53">
        <v>0</v>
      </c>
      <c r="I140" s="53">
        <v>25</v>
      </c>
      <c r="J140" s="53">
        <v>41</v>
      </c>
      <c r="K140" s="53">
        <v>30</v>
      </c>
      <c r="L140" s="53">
        <v>35</v>
      </c>
      <c r="M140" s="53">
        <v>45</v>
      </c>
      <c r="N140" s="53">
        <v>0</v>
      </c>
      <c r="O140" s="53">
        <v>0</v>
      </c>
      <c r="P140" s="53">
        <v>0</v>
      </c>
      <c r="Q140" s="53">
        <v>0</v>
      </c>
      <c r="R140" s="53">
        <v>0</v>
      </c>
      <c r="S140" s="53">
        <v>0</v>
      </c>
      <c r="T140" s="53">
        <v>0</v>
      </c>
      <c r="U140" s="53">
        <v>0</v>
      </c>
      <c r="W140" s="51">
        <f t="shared" si="50"/>
        <v>176</v>
      </c>
      <c r="X140" s="53">
        <f t="shared" si="51"/>
        <v>1</v>
      </c>
      <c r="Y140" s="51">
        <f t="shared" si="52"/>
        <v>0</v>
      </c>
      <c r="Z140" s="36" t="str">
        <f t="shared" si="53"/>
        <v/>
      </c>
      <c r="AA140" s="644">
        <f t="shared" si="54"/>
        <v>1224</v>
      </c>
      <c r="AB140" s="645" t="str">
        <f t="shared" si="55"/>
        <v xml:space="preserve"> Goulter School</v>
      </c>
      <c r="AC140" s="644">
        <f t="shared" si="60"/>
        <v>0</v>
      </c>
      <c r="AD140" s="639" t="str">
        <f t="shared" si="61"/>
        <v/>
      </c>
      <c r="AE140" s="317" t="str">
        <f t="shared" si="56"/>
        <v/>
      </c>
      <c r="AF140" s="45">
        <v>103</v>
      </c>
      <c r="AG140" s="45">
        <v>1224</v>
      </c>
      <c r="AH140" s="49" t="s">
        <v>500</v>
      </c>
      <c r="AI140" s="45" t="s">
        <v>319</v>
      </c>
      <c r="AJ140" s="45"/>
      <c r="AK140" s="73">
        <f t="shared" si="57"/>
        <v>0</v>
      </c>
      <c r="AL140" s="73">
        <f t="shared" si="58"/>
        <v>0</v>
      </c>
      <c r="AT140" s="282">
        <f t="shared" si="59"/>
        <v>1</v>
      </c>
      <c r="AU140" s="45">
        <v>1222</v>
      </c>
      <c r="AV140" s="49" t="s">
        <v>498</v>
      </c>
      <c r="BD140" s="52"/>
    </row>
    <row r="141" spans="1:56" ht="14.95" customHeight="1" x14ac:dyDescent="0.2">
      <c r="A141" s="642">
        <v>132</v>
      </c>
      <c r="B141" s="639" t="s">
        <v>319</v>
      </c>
      <c r="C141" s="45">
        <v>188</v>
      </c>
      <c r="D141" s="643">
        <v>1227</v>
      </c>
      <c r="E141" s="316" t="s">
        <v>501</v>
      </c>
      <c r="F141" s="53">
        <v>0</v>
      </c>
      <c r="G141" s="53">
        <v>0</v>
      </c>
      <c r="H141" s="53">
        <v>0</v>
      </c>
      <c r="I141" s="53">
        <v>28</v>
      </c>
      <c r="J141" s="53">
        <v>27</v>
      </c>
      <c r="K141" s="53">
        <v>42</v>
      </c>
      <c r="L141" s="53">
        <v>41</v>
      </c>
      <c r="M141" s="53">
        <v>40</v>
      </c>
      <c r="N141" s="53">
        <v>47</v>
      </c>
      <c r="O141" s="53">
        <v>0</v>
      </c>
      <c r="P141" s="53">
        <v>0</v>
      </c>
      <c r="Q141" s="53">
        <v>0</v>
      </c>
      <c r="R141" s="53">
        <v>0</v>
      </c>
      <c r="S141" s="53">
        <v>0</v>
      </c>
      <c r="T141" s="53">
        <v>0</v>
      </c>
      <c r="U141" s="53">
        <v>0</v>
      </c>
      <c r="W141" s="51">
        <f t="shared" si="50"/>
        <v>225</v>
      </c>
      <c r="X141" s="53">
        <f t="shared" si="51"/>
        <v>1</v>
      </c>
      <c r="Y141" s="51">
        <f t="shared" si="52"/>
        <v>0</v>
      </c>
      <c r="Z141" s="36" t="str">
        <f t="shared" si="53"/>
        <v/>
      </c>
      <c r="AA141" s="644">
        <f t="shared" si="54"/>
        <v>1227</v>
      </c>
      <c r="AB141" s="645" t="str">
        <f t="shared" si="55"/>
        <v xml:space="preserve"> Oakenwald School</v>
      </c>
      <c r="AC141" s="644">
        <f t="shared" si="60"/>
        <v>0</v>
      </c>
      <c r="AD141" s="639" t="str">
        <f t="shared" si="61"/>
        <v/>
      </c>
      <c r="AE141" s="317" t="str">
        <f t="shared" si="56"/>
        <v/>
      </c>
      <c r="AF141" s="45">
        <v>188</v>
      </c>
      <c r="AG141" s="45">
        <v>1227</v>
      </c>
      <c r="AH141" s="49" t="s">
        <v>501</v>
      </c>
      <c r="AI141" s="45" t="s">
        <v>319</v>
      </c>
      <c r="AJ141" s="45"/>
      <c r="AK141" s="73">
        <f t="shared" si="57"/>
        <v>0</v>
      </c>
      <c r="AL141" s="73">
        <f t="shared" si="58"/>
        <v>0</v>
      </c>
      <c r="AT141" s="282">
        <f t="shared" si="59"/>
        <v>1</v>
      </c>
      <c r="AU141" s="45">
        <v>1223</v>
      </c>
      <c r="AV141" s="49" t="s">
        <v>499</v>
      </c>
      <c r="BD141" s="52"/>
    </row>
    <row r="142" spans="1:56" ht="14.95" customHeight="1" x14ac:dyDescent="0.2">
      <c r="A142" s="642">
        <v>133</v>
      </c>
      <c r="B142" s="639" t="s">
        <v>323</v>
      </c>
      <c r="C142" s="45">
        <v>195</v>
      </c>
      <c r="D142" s="643">
        <v>1230</v>
      </c>
      <c r="E142" s="316" t="s">
        <v>502</v>
      </c>
      <c r="F142" s="53">
        <v>0</v>
      </c>
      <c r="G142" s="53">
        <v>0</v>
      </c>
      <c r="H142" s="53">
        <v>0</v>
      </c>
      <c r="I142" s="53">
        <v>3</v>
      </c>
      <c r="J142" s="53">
        <v>2</v>
      </c>
      <c r="K142" s="53">
        <v>2</v>
      </c>
      <c r="L142" s="53">
        <v>3</v>
      </c>
      <c r="M142" s="53">
        <v>2</v>
      </c>
      <c r="N142" s="53">
        <v>3</v>
      </c>
      <c r="O142" s="53">
        <v>2</v>
      </c>
      <c r="P142" s="53">
        <v>1</v>
      </c>
      <c r="Q142" s="53">
        <v>3</v>
      </c>
      <c r="R142" s="53">
        <v>2</v>
      </c>
      <c r="S142" s="53">
        <v>0</v>
      </c>
      <c r="T142" s="53">
        <v>0</v>
      </c>
      <c r="U142" s="53">
        <v>0</v>
      </c>
      <c r="W142" s="51">
        <f t="shared" si="50"/>
        <v>23</v>
      </c>
      <c r="X142" s="53">
        <f t="shared" si="51"/>
        <v>1</v>
      </c>
      <c r="Y142" s="51">
        <f t="shared" si="52"/>
        <v>0</v>
      </c>
      <c r="Z142" s="36" t="str">
        <f t="shared" si="53"/>
        <v/>
      </c>
      <c r="AA142" s="644">
        <f t="shared" si="54"/>
        <v>1230</v>
      </c>
      <c r="AB142" s="645" t="str">
        <f t="shared" si="55"/>
        <v xml:space="preserve"> Boyne View School</v>
      </c>
      <c r="AC142" s="644">
        <f t="shared" si="60"/>
        <v>5</v>
      </c>
      <c r="AD142" s="639" t="str">
        <f t="shared" si="61"/>
        <v>H</v>
      </c>
      <c r="AE142" s="317" t="str">
        <f t="shared" si="56"/>
        <v/>
      </c>
      <c r="AF142" s="45">
        <v>195</v>
      </c>
      <c r="AG142" s="45">
        <v>1230</v>
      </c>
      <c r="AH142" s="49" t="s">
        <v>502</v>
      </c>
      <c r="AI142" s="45" t="s">
        <v>323</v>
      </c>
      <c r="AJ142" s="45"/>
      <c r="AK142" s="73">
        <f t="shared" si="57"/>
        <v>0</v>
      </c>
      <c r="AL142" s="73">
        <f t="shared" si="58"/>
        <v>0</v>
      </c>
      <c r="AT142" s="282">
        <f t="shared" si="59"/>
        <v>1</v>
      </c>
      <c r="AU142" s="45">
        <v>1224</v>
      </c>
      <c r="AV142" s="49" t="s">
        <v>500</v>
      </c>
      <c r="BD142" s="52"/>
    </row>
    <row r="143" spans="1:56" ht="14.95" customHeight="1" x14ac:dyDescent="0.2">
      <c r="A143" s="642">
        <v>134</v>
      </c>
      <c r="B143" s="639" t="s">
        <v>319</v>
      </c>
      <c r="C143" s="45">
        <v>188</v>
      </c>
      <c r="D143" s="643">
        <v>1231</v>
      </c>
      <c r="E143" s="316" t="s">
        <v>503</v>
      </c>
      <c r="F143" s="53">
        <v>0</v>
      </c>
      <c r="G143" s="53">
        <v>0</v>
      </c>
      <c r="H143" s="53">
        <v>0</v>
      </c>
      <c r="I143" s="53">
        <v>16</v>
      </c>
      <c r="J143" s="53">
        <v>14</v>
      </c>
      <c r="K143" s="53">
        <v>17</v>
      </c>
      <c r="L143" s="53">
        <v>28</v>
      </c>
      <c r="M143" s="53">
        <v>18</v>
      </c>
      <c r="N143" s="53">
        <v>23</v>
      </c>
      <c r="O143" s="53">
        <v>108</v>
      </c>
      <c r="P143" s="53">
        <v>106</v>
      </c>
      <c r="Q143" s="53">
        <v>90</v>
      </c>
      <c r="R143" s="53">
        <v>0</v>
      </c>
      <c r="S143" s="53">
        <v>0</v>
      </c>
      <c r="T143" s="53">
        <v>0</v>
      </c>
      <c r="U143" s="53">
        <v>0</v>
      </c>
      <c r="W143" s="51">
        <f t="shared" si="50"/>
        <v>420</v>
      </c>
      <c r="X143" s="53">
        <f t="shared" si="51"/>
        <v>1</v>
      </c>
      <c r="Y143" s="51">
        <f t="shared" si="52"/>
        <v>0</v>
      </c>
      <c r="Z143" s="36" t="str">
        <f t="shared" si="53"/>
        <v/>
      </c>
      <c r="AA143" s="644">
        <f t="shared" si="54"/>
        <v>1231</v>
      </c>
      <c r="AB143" s="645" t="str">
        <f t="shared" si="55"/>
        <v xml:space="preserve"> General Byng School</v>
      </c>
      <c r="AC143" s="644">
        <f t="shared" si="60"/>
        <v>0</v>
      </c>
      <c r="AD143" s="639" t="str">
        <f t="shared" si="61"/>
        <v/>
      </c>
      <c r="AE143" s="317" t="str">
        <f t="shared" si="56"/>
        <v/>
      </c>
      <c r="AF143" s="45">
        <v>188</v>
      </c>
      <c r="AG143" s="45">
        <v>1231</v>
      </c>
      <c r="AH143" s="49" t="s">
        <v>503</v>
      </c>
      <c r="AI143" s="45" t="s">
        <v>319</v>
      </c>
      <c r="AJ143" s="45"/>
      <c r="AK143" s="73">
        <f t="shared" si="57"/>
        <v>0</v>
      </c>
      <c r="AL143" s="73">
        <f t="shared" si="58"/>
        <v>0</v>
      </c>
      <c r="AT143" s="282">
        <f t="shared" si="59"/>
        <v>1</v>
      </c>
      <c r="AU143" s="45">
        <v>1227</v>
      </c>
      <c r="AV143" s="49" t="s">
        <v>501</v>
      </c>
      <c r="BD143" s="52"/>
    </row>
    <row r="144" spans="1:56" ht="14.95" customHeight="1" x14ac:dyDescent="0.2">
      <c r="A144" s="642">
        <v>135</v>
      </c>
      <c r="B144" s="639" t="s">
        <v>319</v>
      </c>
      <c r="C144" s="45">
        <v>196</v>
      </c>
      <c r="D144" s="643">
        <v>1233</v>
      </c>
      <c r="E144" s="316" t="s">
        <v>504</v>
      </c>
      <c r="F144" s="53">
        <v>0</v>
      </c>
      <c r="G144" s="53">
        <v>4</v>
      </c>
      <c r="H144" s="53">
        <v>0</v>
      </c>
      <c r="I144" s="53">
        <v>0</v>
      </c>
      <c r="J144" s="53">
        <v>0</v>
      </c>
      <c r="K144" s="53">
        <v>0</v>
      </c>
      <c r="L144" s="53">
        <v>0</v>
      </c>
      <c r="M144" s="53">
        <v>0</v>
      </c>
      <c r="N144" s="53">
        <v>0</v>
      </c>
      <c r="O144" s="53">
        <v>0</v>
      </c>
      <c r="P144" s="53">
        <v>0</v>
      </c>
      <c r="Q144" s="53">
        <v>0</v>
      </c>
      <c r="R144" s="53">
        <v>271</v>
      </c>
      <c r="S144" s="53">
        <v>294</v>
      </c>
      <c r="T144" s="53">
        <v>322</v>
      </c>
      <c r="U144" s="53">
        <v>423</v>
      </c>
      <c r="W144" s="51">
        <f t="shared" si="50"/>
        <v>1314</v>
      </c>
      <c r="X144" s="53">
        <f t="shared" si="51"/>
        <v>1</v>
      </c>
      <c r="Y144" s="51">
        <f t="shared" si="52"/>
        <v>4</v>
      </c>
      <c r="Z144" s="36" t="str">
        <f t="shared" si="53"/>
        <v/>
      </c>
      <c r="AA144" s="644">
        <f t="shared" si="54"/>
        <v>1233</v>
      </c>
      <c r="AB144" s="645" t="str">
        <f t="shared" si="55"/>
        <v xml:space="preserve"> Collège Miles Macdonell Collegiate</v>
      </c>
      <c r="AC144" s="644">
        <f t="shared" si="60"/>
        <v>0</v>
      </c>
      <c r="AD144" s="639" t="str">
        <f t="shared" si="61"/>
        <v/>
      </c>
      <c r="AE144" s="317" t="str">
        <f t="shared" si="56"/>
        <v/>
      </c>
      <c r="AF144" s="45">
        <v>196</v>
      </c>
      <c r="AG144" s="45">
        <v>1233</v>
      </c>
      <c r="AH144" s="49" t="s">
        <v>504</v>
      </c>
      <c r="AI144" s="45" t="s">
        <v>319</v>
      </c>
      <c r="AJ144" s="45"/>
      <c r="AK144" s="73">
        <f t="shared" si="57"/>
        <v>0</v>
      </c>
      <c r="AL144" s="73">
        <f t="shared" si="58"/>
        <v>0</v>
      </c>
      <c r="AT144" s="282">
        <f t="shared" si="59"/>
        <v>1</v>
      </c>
      <c r="AU144" s="45">
        <v>1230</v>
      </c>
      <c r="AV144" s="49" t="s">
        <v>502</v>
      </c>
      <c r="BD144" s="52"/>
    </row>
    <row r="145" spans="1:56" ht="14.95" customHeight="1" x14ac:dyDescent="0.2">
      <c r="A145" s="642">
        <v>136</v>
      </c>
      <c r="B145" s="639" t="s">
        <v>319</v>
      </c>
      <c r="C145" s="45">
        <v>174</v>
      </c>
      <c r="D145" s="643">
        <v>1234</v>
      </c>
      <c r="E145" s="316" t="s">
        <v>505</v>
      </c>
      <c r="F145" s="53">
        <v>0</v>
      </c>
      <c r="G145" s="53">
        <v>0</v>
      </c>
      <c r="H145" s="53">
        <v>0</v>
      </c>
      <c r="I145" s="53">
        <v>59</v>
      </c>
      <c r="J145" s="53">
        <v>55</v>
      </c>
      <c r="K145" s="53">
        <v>51</v>
      </c>
      <c r="L145" s="53">
        <v>60</v>
      </c>
      <c r="M145" s="53">
        <v>47</v>
      </c>
      <c r="N145" s="53">
        <v>56</v>
      </c>
      <c r="O145" s="53">
        <v>49</v>
      </c>
      <c r="P145" s="53">
        <v>46</v>
      </c>
      <c r="Q145" s="53">
        <v>44</v>
      </c>
      <c r="R145" s="53">
        <v>0</v>
      </c>
      <c r="S145" s="53">
        <v>0</v>
      </c>
      <c r="T145" s="53">
        <v>0</v>
      </c>
      <c r="U145" s="53">
        <v>0</v>
      </c>
      <c r="W145" s="51">
        <f t="shared" si="50"/>
        <v>467</v>
      </c>
      <c r="X145" s="53">
        <f t="shared" si="51"/>
        <v>1</v>
      </c>
      <c r="Y145" s="51">
        <f t="shared" si="52"/>
        <v>0</v>
      </c>
      <c r="Z145" s="36" t="str">
        <f t="shared" si="53"/>
        <v/>
      </c>
      <c r="AA145" s="644">
        <f t="shared" si="54"/>
        <v>1234</v>
      </c>
      <c r="AB145" s="645" t="str">
        <f t="shared" si="55"/>
        <v xml:space="preserve"> Kleefeld School</v>
      </c>
      <c r="AC145" s="644">
        <f t="shared" si="60"/>
        <v>0</v>
      </c>
      <c r="AD145" s="639" t="str">
        <f t="shared" si="61"/>
        <v/>
      </c>
      <c r="AE145" s="317" t="str">
        <f t="shared" si="56"/>
        <v/>
      </c>
      <c r="AF145" s="45">
        <v>174</v>
      </c>
      <c r="AG145" s="45">
        <v>1234</v>
      </c>
      <c r="AH145" s="49" t="s">
        <v>505</v>
      </c>
      <c r="AI145" s="45" t="s">
        <v>319</v>
      </c>
      <c r="AJ145" s="45"/>
      <c r="AK145" s="73">
        <f t="shared" si="57"/>
        <v>0</v>
      </c>
      <c r="AL145" s="73">
        <f t="shared" si="58"/>
        <v>0</v>
      </c>
      <c r="AT145" s="282">
        <f t="shared" si="59"/>
        <v>1</v>
      </c>
      <c r="AU145" s="45">
        <v>1231</v>
      </c>
      <c r="AV145" s="49" t="s">
        <v>503</v>
      </c>
      <c r="BD145" s="52"/>
    </row>
    <row r="146" spans="1:56" ht="14.95" customHeight="1" x14ac:dyDescent="0.2">
      <c r="A146" s="642">
        <v>137</v>
      </c>
      <c r="B146" s="639" t="s">
        <v>319</v>
      </c>
      <c r="C146" s="45">
        <v>121</v>
      </c>
      <c r="D146" s="643">
        <v>1237</v>
      </c>
      <c r="E146" s="316" t="s">
        <v>506</v>
      </c>
      <c r="F146" s="53">
        <v>0</v>
      </c>
      <c r="G146" s="53">
        <v>0</v>
      </c>
      <c r="H146" s="53">
        <v>0</v>
      </c>
      <c r="I146" s="53">
        <v>16</v>
      </c>
      <c r="J146" s="53">
        <v>17</v>
      </c>
      <c r="K146" s="53">
        <v>19</v>
      </c>
      <c r="L146" s="53">
        <v>22</v>
      </c>
      <c r="M146" s="53">
        <v>17</v>
      </c>
      <c r="N146" s="53">
        <v>21</v>
      </c>
      <c r="O146" s="53">
        <v>17</v>
      </c>
      <c r="P146" s="53">
        <v>17</v>
      </c>
      <c r="Q146" s="53">
        <v>12</v>
      </c>
      <c r="R146" s="53">
        <v>0</v>
      </c>
      <c r="S146" s="53">
        <v>0</v>
      </c>
      <c r="T146" s="53">
        <v>0</v>
      </c>
      <c r="U146" s="53">
        <v>0</v>
      </c>
      <c r="W146" s="51">
        <f t="shared" si="50"/>
        <v>158</v>
      </c>
      <c r="X146" s="53">
        <f t="shared" si="51"/>
        <v>1</v>
      </c>
      <c r="Y146" s="51">
        <f t="shared" si="52"/>
        <v>0</v>
      </c>
      <c r="Z146" s="36" t="str">
        <f t="shared" si="53"/>
        <v/>
      </c>
      <c r="AA146" s="644">
        <f t="shared" si="54"/>
        <v>1237</v>
      </c>
      <c r="AB146" s="645" t="str">
        <f t="shared" si="55"/>
        <v xml:space="preserve"> Oakville School</v>
      </c>
      <c r="AC146" s="644">
        <f t="shared" si="60"/>
        <v>0</v>
      </c>
      <c r="AD146" s="639" t="str">
        <f t="shared" si="61"/>
        <v/>
      </c>
      <c r="AE146" s="317" t="str">
        <f t="shared" si="56"/>
        <v/>
      </c>
      <c r="AF146" s="45">
        <v>121</v>
      </c>
      <c r="AG146" s="45">
        <v>1237</v>
      </c>
      <c r="AH146" s="49" t="s">
        <v>506</v>
      </c>
      <c r="AI146" s="45" t="s">
        <v>319</v>
      </c>
      <c r="AJ146" s="45"/>
      <c r="AK146" s="73">
        <f t="shared" si="57"/>
        <v>0</v>
      </c>
      <c r="AL146" s="73">
        <f t="shared" si="58"/>
        <v>0</v>
      </c>
      <c r="AT146" s="282">
        <f t="shared" si="59"/>
        <v>1</v>
      </c>
      <c r="AU146" s="45">
        <v>1233</v>
      </c>
      <c r="AV146" s="49" t="s">
        <v>504</v>
      </c>
      <c r="BD146" s="52"/>
    </row>
    <row r="147" spans="1:56" ht="14.95" customHeight="1" x14ac:dyDescent="0.2">
      <c r="A147" s="642">
        <v>138</v>
      </c>
      <c r="B147" s="639" t="s">
        <v>319</v>
      </c>
      <c r="C147" s="45">
        <v>193</v>
      </c>
      <c r="D147" s="643">
        <v>1238</v>
      </c>
      <c r="E147" s="316" t="s">
        <v>507</v>
      </c>
      <c r="F147" s="53">
        <v>0</v>
      </c>
      <c r="G147" s="53">
        <v>0</v>
      </c>
      <c r="H147" s="53">
        <v>0</v>
      </c>
      <c r="I147" s="53">
        <v>9</v>
      </c>
      <c r="J147" s="53">
        <v>10</v>
      </c>
      <c r="K147" s="53">
        <v>14</v>
      </c>
      <c r="L147" s="53">
        <v>12</v>
      </c>
      <c r="M147" s="53">
        <v>12</v>
      </c>
      <c r="N147" s="53">
        <v>7</v>
      </c>
      <c r="O147" s="53">
        <v>9</v>
      </c>
      <c r="P147" s="53">
        <v>0</v>
      </c>
      <c r="Q147" s="53">
        <v>0</v>
      </c>
      <c r="R147" s="53">
        <v>0</v>
      </c>
      <c r="S147" s="53">
        <v>0</v>
      </c>
      <c r="T147" s="53">
        <v>0</v>
      </c>
      <c r="U147" s="53">
        <v>0</v>
      </c>
      <c r="W147" s="51">
        <f t="shared" si="50"/>
        <v>73</v>
      </c>
      <c r="X147" s="53">
        <f t="shared" si="51"/>
        <v>1</v>
      </c>
      <c r="Y147" s="51">
        <f t="shared" si="52"/>
        <v>0</v>
      </c>
      <c r="Z147" s="36" t="str">
        <f t="shared" si="53"/>
        <v/>
      </c>
      <c r="AA147" s="644">
        <f t="shared" si="54"/>
        <v>1238</v>
      </c>
      <c r="AB147" s="645" t="str">
        <f t="shared" si="55"/>
        <v xml:space="preserve"> Treherne Elementary</v>
      </c>
      <c r="AC147" s="644">
        <f t="shared" si="60"/>
        <v>0</v>
      </c>
      <c r="AD147" s="639" t="str">
        <f t="shared" si="61"/>
        <v/>
      </c>
      <c r="AE147" s="317" t="str">
        <f t="shared" si="56"/>
        <v/>
      </c>
      <c r="AF147" s="45">
        <v>193</v>
      </c>
      <c r="AG147" s="45">
        <v>1238</v>
      </c>
      <c r="AH147" s="49" t="s">
        <v>507</v>
      </c>
      <c r="AI147" s="45" t="s">
        <v>319</v>
      </c>
      <c r="AJ147" s="45"/>
      <c r="AK147" s="73">
        <f t="shared" si="57"/>
        <v>0</v>
      </c>
      <c r="AL147" s="73">
        <f t="shared" si="58"/>
        <v>0</v>
      </c>
      <c r="AT147" s="282">
        <f t="shared" si="59"/>
        <v>1</v>
      </c>
      <c r="AU147" s="45">
        <v>1234</v>
      </c>
      <c r="AV147" s="49" t="s">
        <v>505</v>
      </c>
      <c r="BD147" s="52"/>
    </row>
    <row r="148" spans="1:56" ht="14.95" customHeight="1" x14ac:dyDescent="0.2">
      <c r="A148" s="642">
        <v>139</v>
      </c>
      <c r="B148" s="639" t="s">
        <v>319</v>
      </c>
      <c r="C148" s="45">
        <v>186</v>
      </c>
      <c r="D148" s="643">
        <v>1246</v>
      </c>
      <c r="E148" s="316" t="s">
        <v>508</v>
      </c>
      <c r="F148" s="53">
        <v>0</v>
      </c>
      <c r="G148" s="53">
        <v>25</v>
      </c>
      <c r="H148" s="53">
        <v>0</v>
      </c>
      <c r="I148" s="53">
        <v>0</v>
      </c>
      <c r="J148" s="53">
        <v>0</v>
      </c>
      <c r="K148" s="53">
        <v>0</v>
      </c>
      <c r="L148" s="53">
        <v>0</v>
      </c>
      <c r="M148" s="53">
        <v>0</v>
      </c>
      <c r="N148" s="53">
        <v>0</v>
      </c>
      <c r="O148" s="53">
        <v>0</v>
      </c>
      <c r="P148" s="53">
        <v>0</v>
      </c>
      <c r="Q148" s="53">
        <v>0</v>
      </c>
      <c r="R148" s="53">
        <v>280</v>
      </c>
      <c r="S148" s="53">
        <v>237</v>
      </c>
      <c r="T148" s="53">
        <v>223</v>
      </c>
      <c r="U148" s="53">
        <v>220</v>
      </c>
      <c r="W148" s="51">
        <f t="shared" si="50"/>
        <v>985</v>
      </c>
      <c r="X148" s="53">
        <f t="shared" si="51"/>
        <v>1</v>
      </c>
      <c r="Y148" s="51">
        <f t="shared" si="52"/>
        <v>25</v>
      </c>
      <c r="Z148" s="36" t="str">
        <f t="shared" si="53"/>
        <v/>
      </c>
      <c r="AA148" s="644">
        <f t="shared" si="54"/>
        <v>1246</v>
      </c>
      <c r="AB148" s="645" t="str">
        <f t="shared" si="55"/>
        <v xml:space="preserve"> J. H. Bruns Collegiate</v>
      </c>
      <c r="AC148" s="644">
        <f t="shared" si="60"/>
        <v>0</v>
      </c>
      <c r="AD148" s="639" t="str">
        <f t="shared" si="61"/>
        <v/>
      </c>
      <c r="AE148" s="317" t="str">
        <f t="shared" si="56"/>
        <v/>
      </c>
      <c r="AF148" s="45">
        <v>186</v>
      </c>
      <c r="AG148" s="45">
        <v>1246</v>
      </c>
      <c r="AH148" s="49" t="s">
        <v>508</v>
      </c>
      <c r="AI148" s="45" t="s">
        <v>319</v>
      </c>
      <c r="AJ148" s="45"/>
      <c r="AK148" s="73">
        <f t="shared" si="57"/>
        <v>0</v>
      </c>
      <c r="AL148" s="73">
        <f t="shared" si="58"/>
        <v>0</v>
      </c>
      <c r="AT148" s="282">
        <f t="shared" si="59"/>
        <v>1</v>
      </c>
      <c r="AU148" s="45">
        <v>1237</v>
      </c>
      <c r="AV148" s="49" t="s">
        <v>506</v>
      </c>
      <c r="BD148" s="52"/>
    </row>
    <row r="149" spans="1:56" ht="14.95" customHeight="1" x14ac:dyDescent="0.2">
      <c r="A149" s="642">
        <v>140</v>
      </c>
      <c r="B149" s="639" t="s">
        <v>319</v>
      </c>
      <c r="C149" s="45">
        <v>191</v>
      </c>
      <c r="D149" s="643">
        <v>1250</v>
      </c>
      <c r="E149" s="316" t="s">
        <v>509</v>
      </c>
      <c r="F149" s="53">
        <v>0</v>
      </c>
      <c r="G149" s="53">
        <v>0</v>
      </c>
      <c r="H149" s="53">
        <v>0</v>
      </c>
      <c r="I149" s="53">
        <v>29</v>
      </c>
      <c r="J149" s="53">
        <v>25</v>
      </c>
      <c r="K149" s="53">
        <v>33</v>
      </c>
      <c r="L149" s="53">
        <v>29</v>
      </c>
      <c r="M149" s="53">
        <v>44</v>
      </c>
      <c r="N149" s="53">
        <v>30</v>
      </c>
      <c r="O149" s="53">
        <v>39</v>
      </c>
      <c r="P149" s="53">
        <v>37</v>
      </c>
      <c r="Q149" s="53">
        <v>28</v>
      </c>
      <c r="R149" s="53">
        <v>25</v>
      </c>
      <c r="S149" s="53">
        <v>26</v>
      </c>
      <c r="T149" s="53">
        <v>27</v>
      </c>
      <c r="U149" s="53">
        <v>31</v>
      </c>
      <c r="W149" s="51">
        <f t="shared" si="50"/>
        <v>403</v>
      </c>
      <c r="X149" s="53">
        <f t="shared" si="51"/>
        <v>1</v>
      </c>
      <c r="Y149" s="51">
        <f t="shared" si="52"/>
        <v>0</v>
      </c>
      <c r="Z149" s="36" t="str">
        <f t="shared" si="53"/>
        <v/>
      </c>
      <c r="AA149" s="644">
        <f t="shared" si="54"/>
        <v>1250</v>
      </c>
      <c r="AB149" s="645" t="str">
        <f t="shared" si="55"/>
        <v xml:space="preserve"> Souris School</v>
      </c>
      <c r="AC149" s="644">
        <f t="shared" si="60"/>
        <v>0</v>
      </c>
      <c r="AD149" s="639" t="str">
        <f t="shared" si="61"/>
        <v/>
      </c>
      <c r="AE149" s="317" t="str">
        <f t="shared" si="56"/>
        <v/>
      </c>
      <c r="AF149" s="45">
        <v>191</v>
      </c>
      <c r="AG149" s="45">
        <v>1250</v>
      </c>
      <c r="AH149" s="49" t="s">
        <v>509</v>
      </c>
      <c r="AI149" s="45" t="s">
        <v>319</v>
      </c>
      <c r="AJ149" s="45"/>
      <c r="AK149" s="73">
        <f t="shared" si="57"/>
        <v>0</v>
      </c>
      <c r="AL149" s="73">
        <f t="shared" si="58"/>
        <v>0</v>
      </c>
      <c r="AT149" s="282">
        <f t="shared" si="59"/>
        <v>1</v>
      </c>
      <c r="AU149" s="45">
        <v>1238</v>
      </c>
      <c r="AV149" s="49" t="s">
        <v>507</v>
      </c>
      <c r="BD149" s="52"/>
    </row>
    <row r="150" spans="1:56" ht="14.95" customHeight="1" x14ac:dyDescent="0.2">
      <c r="A150" s="642">
        <v>141</v>
      </c>
      <c r="B150" s="639" t="s">
        <v>319</v>
      </c>
      <c r="C150" s="45">
        <v>151</v>
      </c>
      <c r="D150" s="643">
        <v>1251</v>
      </c>
      <c r="E150" s="316" t="s">
        <v>510</v>
      </c>
      <c r="F150" s="53">
        <v>0</v>
      </c>
      <c r="G150" s="53">
        <v>0</v>
      </c>
      <c r="H150" s="53">
        <v>26</v>
      </c>
      <c r="I150" s="53">
        <v>41</v>
      </c>
      <c r="J150" s="53">
        <v>51</v>
      </c>
      <c r="K150" s="53">
        <v>50</v>
      </c>
      <c r="L150" s="53">
        <v>37</v>
      </c>
      <c r="M150" s="53">
        <v>46</v>
      </c>
      <c r="N150" s="53">
        <v>41</v>
      </c>
      <c r="O150" s="53">
        <v>34</v>
      </c>
      <c r="P150" s="53">
        <v>0</v>
      </c>
      <c r="Q150" s="53">
        <v>0</v>
      </c>
      <c r="R150" s="53">
        <v>0</v>
      </c>
      <c r="S150" s="53">
        <v>0</v>
      </c>
      <c r="T150" s="53">
        <v>0</v>
      </c>
      <c r="U150" s="53">
        <v>0</v>
      </c>
      <c r="W150" s="51">
        <f t="shared" si="50"/>
        <v>326</v>
      </c>
      <c r="X150" s="53">
        <f t="shared" si="51"/>
        <v>1</v>
      </c>
      <c r="Y150" s="51">
        <f t="shared" si="52"/>
        <v>0</v>
      </c>
      <c r="Z150" s="36" t="str">
        <f t="shared" si="53"/>
        <v/>
      </c>
      <c r="AA150" s="644">
        <f t="shared" si="54"/>
        <v>1251</v>
      </c>
      <c r="AB150" s="645" t="str">
        <f t="shared" si="55"/>
        <v xml:space="preserve"> Wellington School</v>
      </c>
      <c r="AC150" s="644">
        <f t="shared" si="60"/>
        <v>0</v>
      </c>
      <c r="AD150" s="639" t="str">
        <f t="shared" si="61"/>
        <v/>
      </c>
      <c r="AE150" s="317" t="str">
        <f t="shared" si="56"/>
        <v/>
      </c>
      <c r="AF150" s="45">
        <v>151</v>
      </c>
      <c r="AG150" s="45">
        <v>1251</v>
      </c>
      <c r="AH150" s="49" t="s">
        <v>510</v>
      </c>
      <c r="AI150" s="45" t="s">
        <v>319</v>
      </c>
      <c r="AJ150" s="45"/>
      <c r="AK150" s="73">
        <f t="shared" si="57"/>
        <v>0</v>
      </c>
      <c r="AL150" s="73">
        <f t="shared" si="58"/>
        <v>0</v>
      </c>
      <c r="AT150" s="282">
        <f t="shared" si="59"/>
        <v>1</v>
      </c>
      <c r="AU150" s="45">
        <v>1246</v>
      </c>
      <c r="AV150" s="49" t="s">
        <v>508</v>
      </c>
      <c r="BD150" s="52"/>
    </row>
    <row r="151" spans="1:56" ht="14.95" customHeight="1" x14ac:dyDescent="0.2">
      <c r="A151" s="642">
        <v>142</v>
      </c>
      <c r="B151" s="639" t="s">
        <v>319</v>
      </c>
      <c r="C151" s="45">
        <v>114</v>
      </c>
      <c r="D151" s="643">
        <v>1252</v>
      </c>
      <c r="E151" s="316" t="s">
        <v>511</v>
      </c>
      <c r="F151" s="53">
        <v>0</v>
      </c>
      <c r="G151" s="53">
        <v>0</v>
      </c>
      <c r="H151" s="53">
        <v>0</v>
      </c>
      <c r="I151" s="53">
        <v>41</v>
      </c>
      <c r="J151" s="53">
        <v>41</v>
      </c>
      <c r="K151" s="53">
        <v>40</v>
      </c>
      <c r="L151" s="53">
        <v>38</v>
      </c>
      <c r="M151" s="53">
        <v>42</v>
      </c>
      <c r="N151" s="53">
        <v>26</v>
      </c>
      <c r="O151" s="53">
        <v>0</v>
      </c>
      <c r="P151" s="53">
        <v>0</v>
      </c>
      <c r="Q151" s="53">
        <v>0</v>
      </c>
      <c r="R151" s="53">
        <v>0</v>
      </c>
      <c r="S151" s="53">
        <v>0</v>
      </c>
      <c r="T151" s="53">
        <v>0</v>
      </c>
      <c r="U151" s="53">
        <v>0</v>
      </c>
      <c r="W151" s="51">
        <f t="shared" si="50"/>
        <v>228</v>
      </c>
      <c r="X151" s="53">
        <f t="shared" si="51"/>
        <v>1</v>
      </c>
      <c r="Y151" s="51">
        <f t="shared" si="52"/>
        <v>0</v>
      </c>
      <c r="Z151" s="36" t="str">
        <f t="shared" si="53"/>
        <v/>
      </c>
      <c r="AA151" s="644">
        <f t="shared" si="54"/>
        <v>1252</v>
      </c>
      <c r="AB151" s="645" t="str">
        <f t="shared" si="55"/>
        <v xml:space="preserve"> École Voyageur</v>
      </c>
      <c r="AC151" s="644">
        <f t="shared" si="60"/>
        <v>0</v>
      </c>
      <c r="AD151" s="639" t="str">
        <f t="shared" si="61"/>
        <v/>
      </c>
      <c r="AE151" s="317" t="str">
        <f t="shared" si="56"/>
        <v/>
      </c>
      <c r="AF151" s="45">
        <v>114</v>
      </c>
      <c r="AG151" s="45">
        <v>1252</v>
      </c>
      <c r="AH151" s="49" t="s">
        <v>511</v>
      </c>
      <c r="AI151" s="45" t="s">
        <v>319</v>
      </c>
      <c r="AJ151" s="45"/>
      <c r="AK151" s="73">
        <f t="shared" si="57"/>
        <v>0</v>
      </c>
      <c r="AL151" s="73">
        <f t="shared" si="58"/>
        <v>0</v>
      </c>
      <c r="AT151" s="282">
        <f t="shared" si="59"/>
        <v>1</v>
      </c>
      <c r="AU151" s="45">
        <v>1250</v>
      </c>
      <c r="AV151" s="49" t="s">
        <v>509</v>
      </c>
      <c r="BD151" s="52"/>
    </row>
    <row r="152" spans="1:56" ht="14.95" customHeight="1" x14ac:dyDescent="0.2">
      <c r="A152" s="642">
        <v>143</v>
      </c>
      <c r="B152" s="639" t="s">
        <v>319</v>
      </c>
      <c r="C152" s="45">
        <v>171</v>
      </c>
      <c r="D152" s="643">
        <v>1260</v>
      </c>
      <c r="E152" s="316" t="s">
        <v>512</v>
      </c>
      <c r="F152" s="53">
        <v>0</v>
      </c>
      <c r="G152" s="53">
        <v>0</v>
      </c>
      <c r="H152" s="53">
        <v>0</v>
      </c>
      <c r="I152" s="53">
        <v>0</v>
      </c>
      <c r="J152" s="53">
        <v>0</v>
      </c>
      <c r="K152" s="53">
        <v>0</v>
      </c>
      <c r="L152" s="53">
        <v>0</v>
      </c>
      <c r="M152" s="53">
        <v>0</v>
      </c>
      <c r="N152" s="53">
        <v>0</v>
      </c>
      <c r="O152" s="53">
        <v>99</v>
      </c>
      <c r="P152" s="53">
        <v>110</v>
      </c>
      <c r="Q152" s="53">
        <v>108</v>
      </c>
      <c r="R152" s="53">
        <v>0</v>
      </c>
      <c r="S152" s="53">
        <v>0</v>
      </c>
      <c r="T152" s="53">
        <v>0</v>
      </c>
      <c r="U152" s="53">
        <v>0</v>
      </c>
      <c r="W152" s="51">
        <f t="shared" si="50"/>
        <v>317</v>
      </c>
      <c r="X152" s="53">
        <f t="shared" si="51"/>
        <v>1</v>
      </c>
      <c r="Y152" s="51">
        <f t="shared" si="52"/>
        <v>0</v>
      </c>
      <c r="Z152" s="36" t="str">
        <f t="shared" si="53"/>
        <v/>
      </c>
      <c r="AA152" s="644">
        <f t="shared" si="54"/>
        <v>1260</v>
      </c>
      <c r="AB152" s="645" t="str">
        <f t="shared" si="55"/>
        <v xml:space="preserve"> Scott Bateman Middle School</v>
      </c>
      <c r="AC152" s="644">
        <f t="shared" si="60"/>
        <v>0</v>
      </c>
      <c r="AD152" s="639" t="str">
        <f t="shared" si="61"/>
        <v/>
      </c>
      <c r="AE152" s="317" t="str">
        <f t="shared" si="56"/>
        <v/>
      </c>
      <c r="AF152" s="45">
        <v>171</v>
      </c>
      <c r="AG152" s="45">
        <v>1260</v>
      </c>
      <c r="AH152" s="49" t="s">
        <v>512</v>
      </c>
      <c r="AI152" s="45" t="s">
        <v>319</v>
      </c>
      <c r="AJ152" s="45"/>
      <c r="AK152" s="73">
        <f t="shared" si="57"/>
        <v>0</v>
      </c>
      <c r="AL152" s="73">
        <f t="shared" si="58"/>
        <v>0</v>
      </c>
      <c r="AT152" s="282">
        <f t="shared" si="59"/>
        <v>1</v>
      </c>
      <c r="AU152" s="45">
        <v>1251</v>
      </c>
      <c r="AV152" s="49" t="s">
        <v>510</v>
      </c>
      <c r="BD152" s="52"/>
    </row>
    <row r="153" spans="1:56" ht="14.95" customHeight="1" x14ac:dyDescent="0.2">
      <c r="A153" s="642">
        <v>144</v>
      </c>
      <c r="B153" s="639" t="s">
        <v>319</v>
      </c>
      <c r="C153" s="45">
        <v>188</v>
      </c>
      <c r="D153" s="643">
        <v>1262</v>
      </c>
      <c r="E153" s="316" t="s">
        <v>513</v>
      </c>
      <c r="F153" s="53">
        <v>0</v>
      </c>
      <c r="G153" s="53">
        <v>0</v>
      </c>
      <c r="H153" s="53">
        <v>0</v>
      </c>
      <c r="I153" s="53">
        <v>0</v>
      </c>
      <c r="J153" s="53">
        <v>0</v>
      </c>
      <c r="K153" s="53">
        <v>0</v>
      </c>
      <c r="L153" s="53">
        <v>0</v>
      </c>
      <c r="M153" s="53">
        <v>0</v>
      </c>
      <c r="N153" s="53">
        <v>89</v>
      </c>
      <c r="O153" s="53">
        <v>96</v>
      </c>
      <c r="P153" s="53">
        <v>106</v>
      </c>
      <c r="Q153" s="53">
        <v>111</v>
      </c>
      <c r="R153" s="53">
        <v>0</v>
      </c>
      <c r="S153" s="53">
        <v>0</v>
      </c>
      <c r="T153" s="53">
        <v>0</v>
      </c>
      <c r="U153" s="53">
        <v>0</v>
      </c>
      <c r="W153" s="51">
        <f t="shared" si="50"/>
        <v>402</v>
      </c>
      <c r="X153" s="53">
        <f t="shared" si="51"/>
        <v>1</v>
      </c>
      <c r="Y153" s="51">
        <f t="shared" si="52"/>
        <v>0</v>
      </c>
      <c r="Z153" s="36" t="str">
        <f t="shared" si="53"/>
        <v/>
      </c>
      <c r="AA153" s="644">
        <f t="shared" si="54"/>
        <v>1262</v>
      </c>
      <c r="AB153" s="645" t="str">
        <f t="shared" si="55"/>
        <v xml:space="preserve"> École Viscount Alexander</v>
      </c>
      <c r="AC153" s="644">
        <f t="shared" si="60"/>
        <v>0</v>
      </c>
      <c r="AD153" s="639" t="str">
        <f t="shared" si="61"/>
        <v/>
      </c>
      <c r="AE153" s="317" t="str">
        <f t="shared" si="56"/>
        <v/>
      </c>
      <c r="AF153" s="45">
        <v>188</v>
      </c>
      <c r="AG153" s="45">
        <v>1262</v>
      </c>
      <c r="AH153" s="49" t="s">
        <v>513</v>
      </c>
      <c r="AI153" s="45" t="s">
        <v>319</v>
      </c>
      <c r="AJ153" s="45"/>
      <c r="AK153" s="73">
        <f t="shared" si="57"/>
        <v>0</v>
      </c>
      <c r="AL153" s="73">
        <f t="shared" si="58"/>
        <v>0</v>
      </c>
      <c r="AT153" s="282">
        <f t="shared" si="59"/>
        <v>1</v>
      </c>
      <c r="AU153" s="45">
        <v>1252</v>
      </c>
      <c r="AV153" s="49" t="s">
        <v>514</v>
      </c>
      <c r="BD153" s="52"/>
    </row>
    <row r="154" spans="1:56" ht="14.95" customHeight="1" x14ac:dyDescent="0.2">
      <c r="A154" s="642">
        <v>145</v>
      </c>
      <c r="B154" s="639" t="s">
        <v>319</v>
      </c>
      <c r="C154" s="45">
        <v>188</v>
      </c>
      <c r="D154" s="643">
        <v>1263</v>
      </c>
      <c r="E154" s="316" t="s">
        <v>515</v>
      </c>
      <c r="F154" s="53">
        <v>0</v>
      </c>
      <c r="G154" s="53">
        <v>0</v>
      </c>
      <c r="H154" s="53">
        <v>0</v>
      </c>
      <c r="I154" s="53">
        <v>94</v>
      </c>
      <c r="J154" s="53">
        <v>101</v>
      </c>
      <c r="K154" s="53">
        <v>114</v>
      </c>
      <c r="L154" s="53">
        <v>119</v>
      </c>
      <c r="M154" s="53">
        <v>102</v>
      </c>
      <c r="N154" s="53">
        <v>0</v>
      </c>
      <c r="O154" s="53">
        <v>0</v>
      </c>
      <c r="P154" s="53">
        <v>0</v>
      </c>
      <c r="Q154" s="53">
        <v>0</v>
      </c>
      <c r="R154" s="53">
        <v>0</v>
      </c>
      <c r="S154" s="53">
        <v>0</v>
      </c>
      <c r="T154" s="53">
        <v>0</v>
      </c>
      <c r="U154" s="53">
        <v>0</v>
      </c>
      <c r="W154" s="51">
        <f t="shared" si="50"/>
        <v>530</v>
      </c>
      <c r="X154" s="53">
        <f t="shared" si="51"/>
        <v>1</v>
      </c>
      <c r="Y154" s="51">
        <f t="shared" si="52"/>
        <v>0</v>
      </c>
      <c r="Z154" s="36" t="str">
        <f t="shared" si="53"/>
        <v/>
      </c>
      <c r="AA154" s="644">
        <f t="shared" si="54"/>
        <v>1263</v>
      </c>
      <c r="AB154" s="645" t="str">
        <f t="shared" si="55"/>
        <v xml:space="preserve"> R.H.G. Bonnycastle School</v>
      </c>
      <c r="AC154" s="644">
        <f t="shared" si="60"/>
        <v>0</v>
      </c>
      <c r="AD154" s="639" t="str">
        <f t="shared" si="61"/>
        <v/>
      </c>
      <c r="AE154" s="317" t="str">
        <f t="shared" si="56"/>
        <v/>
      </c>
      <c r="AF154" s="45">
        <v>188</v>
      </c>
      <c r="AG154" s="45">
        <v>1263</v>
      </c>
      <c r="AH154" s="49" t="s">
        <v>515</v>
      </c>
      <c r="AI154" s="45" t="s">
        <v>319</v>
      </c>
      <c r="AJ154" s="45"/>
      <c r="AK154" s="73">
        <f t="shared" si="57"/>
        <v>0</v>
      </c>
      <c r="AL154" s="73">
        <f t="shared" si="58"/>
        <v>0</v>
      </c>
      <c r="AT154" s="282">
        <f t="shared" si="59"/>
        <v>1</v>
      </c>
      <c r="AU154" s="45">
        <v>1260</v>
      </c>
      <c r="AV154" s="49" t="s">
        <v>512</v>
      </c>
      <c r="BD154" s="52"/>
    </row>
    <row r="155" spans="1:56" ht="14.95" customHeight="1" x14ac:dyDescent="0.2">
      <c r="A155" s="642">
        <v>146</v>
      </c>
      <c r="B155" s="639" t="s">
        <v>319</v>
      </c>
      <c r="C155" s="45">
        <v>196</v>
      </c>
      <c r="D155" s="643">
        <v>1264</v>
      </c>
      <c r="E155" s="316" t="s">
        <v>516</v>
      </c>
      <c r="F155" s="53">
        <v>0</v>
      </c>
      <c r="G155" s="53">
        <v>0</v>
      </c>
      <c r="H155" s="53">
        <v>0</v>
      </c>
      <c r="I155" s="53">
        <v>22</v>
      </c>
      <c r="J155" s="53">
        <v>29</v>
      </c>
      <c r="K155" s="53">
        <v>32</v>
      </c>
      <c r="L155" s="53">
        <v>46</v>
      </c>
      <c r="M155" s="53">
        <v>34</v>
      </c>
      <c r="N155" s="53">
        <v>41</v>
      </c>
      <c r="O155" s="53">
        <v>0</v>
      </c>
      <c r="P155" s="53">
        <v>0</v>
      </c>
      <c r="Q155" s="53">
        <v>0</v>
      </c>
      <c r="R155" s="53">
        <v>0</v>
      </c>
      <c r="S155" s="53">
        <v>0</v>
      </c>
      <c r="T155" s="53">
        <v>0</v>
      </c>
      <c r="U155" s="53">
        <v>0</v>
      </c>
      <c r="W155" s="51">
        <f t="shared" si="50"/>
        <v>204</v>
      </c>
      <c r="X155" s="53">
        <f t="shared" si="51"/>
        <v>1</v>
      </c>
      <c r="Y155" s="51">
        <f t="shared" si="52"/>
        <v>0</v>
      </c>
      <c r="Z155" s="36" t="str">
        <f t="shared" si="53"/>
        <v/>
      </c>
      <c r="AA155" s="644">
        <f t="shared" si="54"/>
        <v>1264</v>
      </c>
      <c r="AB155" s="645" t="str">
        <f t="shared" si="55"/>
        <v xml:space="preserve"> Prince Edward School</v>
      </c>
      <c r="AC155" s="644">
        <f t="shared" si="60"/>
        <v>0</v>
      </c>
      <c r="AD155" s="639" t="str">
        <f t="shared" si="61"/>
        <v/>
      </c>
      <c r="AE155" s="317" t="str">
        <f t="shared" si="56"/>
        <v/>
      </c>
      <c r="AF155" s="45">
        <v>196</v>
      </c>
      <c r="AG155" s="45">
        <v>1264</v>
      </c>
      <c r="AH155" s="49" t="s">
        <v>516</v>
      </c>
      <c r="AI155" s="45" t="s">
        <v>319</v>
      </c>
      <c r="AJ155" s="45"/>
      <c r="AK155" s="73">
        <f t="shared" si="57"/>
        <v>0</v>
      </c>
      <c r="AL155" s="73">
        <f t="shared" si="58"/>
        <v>0</v>
      </c>
      <c r="AT155" s="282">
        <f t="shared" si="59"/>
        <v>1</v>
      </c>
      <c r="AU155" s="45">
        <v>1262</v>
      </c>
      <c r="AV155" s="49" t="s">
        <v>513</v>
      </c>
      <c r="BD155" s="52"/>
    </row>
    <row r="156" spans="1:56" ht="14.95" customHeight="1" x14ac:dyDescent="0.2">
      <c r="A156" s="642">
        <v>147</v>
      </c>
      <c r="B156" s="639" t="s">
        <v>319</v>
      </c>
      <c r="C156" s="45">
        <v>196</v>
      </c>
      <c r="D156" s="643">
        <v>1265</v>
      </c>
      <c r="E156" s="316" t="s">
        <v>517</v>
      </c>
      <c r="F156" s="53">
        <v>0</v>
      </c>
      <c r="G156" s="53">
        <v>0</v>
      </c>
      <c r="H156" s="53">
        <v>0</v>
      </c>
      <c r="I156" s="53">
        <v>70</v>
      </c>
      <c r="J156" s="53">
        <v>82</v>
      </c>
      <c r="K156" s="53">
        <v>75</v>
      </c>
      <c r="L156" s="53">
        <v>98</v>
      </c>
      <c r="M156" s="53">
        <v>89</v>
      </c>
      <c r="N156" s="53">
        <v>88</v>
      </c>
      <c r="O156" s="53">
        <v>0</v>
      </c>
      <c r="P156" s="53">
        <v>0</v>
      </c>
      <c r="Q156" s="53">
        <v>0</v>
      </c>
      <c r="R156" s="53">
        <v>0</v>
      </c>
      <c r="S156" s="53">
        <v>0</v>
      </c>
      <c r="T156" s="53">
        <v>0</v>
      </c>
      <c r="U156" s="53">
        <v>0</v>
      </c>
      <c r="W156" s="51">
        <f t="shared" si="50"/>
        <v>502</v>
      </c>
      <c r="X156" s="53">
        <f t="shared" si="51"/>
        <v>1</v>
      </c>
      <c r="Y156" s="51">
        <f t="shared" si="52"/>
        <v>0</v>
      </c>
      <c r="Z156" s="36" t="str">
        <f t="shared" si="53"/>
        <v/>
      </c>
      <c r="AA156" s="644">
        <f t="shared" si="54"/>
        <v>1265</v>
      </c>
      <c r="AB156" s="645" t="str">
        <f t="shared" si="55"/>
        <v xml:space="preserve"> John De Graff School</v>
      </c>
      <c r="AC156" s="644">
        <f t="shared" si="60"/>
        <v>0</v>
      </c>
      <c r="AD156" s="639" t="str">
        <f t="shared" si="61"/>
        <v/>
      </c>
      <c r="AE156" s="317" t="str">
        <f t="shared" si="56"/>
        <v/>
      </c>
      <c r="AF156" s="45">
        <v>196</v>
      </c>
      <c r="AG156" s="45">
        <v>1265</v>
      </c>
      <c r="AH156" s="49" t="s">
        <v>517</v>
      </c>
      <c r="AI156" s="45" t="s">
        <v>319</v>
      </c>
      <c r="AJ156" s="45"/>
      <c r="AK156" s="73">
        <f t="shared" si="57"/>
        <v>0</v>
      </c>
      <c r="AL156" s="73">
        <f t="shared" si="58"/>
        <v>0</v>
      </c>
      <c r="AT156" s="282">
        <f t="shared" si="59"/>
        <v>1</v>
      </c>
      <c r="AU156" s="45">
        <v>1263</v>
      </c>
      <c r="AV156" s="49" t="s">
        <v>515</v>
      </c>
      <c r="BD156" s="52"/>
    </row>
    <row r="157" spans="1:56" ht="14.95" customHeight="1" x14ac:dyDescent="0.2">
      <c r="A157" s="642">
        <v>148</v>
      </c>
      <c r="B157" s="639" t="s">
        <v>319</v>
      </c>
      <c r="C157" s="45">
        <v>189</v>
      </c>
      <c r="D157" s="643">
        <v>1266</v>
      </c>
      <c r="E157" s="316" t="s">
        <v>518</v>
      </c>
      <c r="F157" s="53">
        <v>0</v>
      </c>
      <c r="G157" s="53">
        <v>0</v>
      </c>
      <c r="H157" s="53">
        <v>0</v>
      </c>
      <c r="I157" s="53">
        <v>29</v>
      </c>
      <c r="J157" s="53">
        <v>42</v>
      </c>
      <c r="K157" s="53">
        <v>33</v>
      </c>
      <c r="L157" s="53">
        <v>31</v>
      </c>
      <c r="M157" s="53">
        <v>42</v>
      </c>
      <c r="N157" s="53">
        <v>24</v>
      </c>
      <c r="O157" s="53">
        <v>32</v>
      </c>
      <c r="P157" s="53">
        <v>0</v>
      </c>
      <c r="Q157" s="53">
        <v>0</v>
      </c>
      <c r="R157" s="53">
        <v>0</v>
      </c>
      <c r="S157" s="53">
        <v>0</v>
      </c>
      <c r="T157" s="53">
        <v>0</v>
      </c>
      <c r="U157" s="53">
        <v>0</v>
      </c>
      <c r="W157" s="51">
        <f t="shared" si="50"/>
        <v>233</v>
      </c>
      <c r="X157" s="53">
        <f t="shared" si="51"/>
        <v>1</v>
      </c>
      <c r="Y157" s="51">
        <f t="shared" si="52"/>
        <v>0</v>
      </c>
      <c r="Z157" s="36" t="str">
        <f t="shared" si="53"/>
        <v/>
      </c>
      <c r="AA157" s="644">
        <f t="shared" si="54"/>
        <v>1266</v>
      </c>
      <c r="AB157" s="645" t="str">
        <f t="shared" si="55"/>
        <v xml:space="preserve"> Gillis School</v>
      </c>
      <c r="AC157" s="644">
        <f t="shared" si="60"/>
        <v>0</v>
      </c>
      <c r="AD157" s="639" t="str">
        <f t="shared" si="61"/>
        <v/>
      </c>
      <c r="AE157" s="317" t="str">
        <f t="shared" si="56"/>
        <v/>
      </c>
      <c r="AF157" s="45">
        <v>189</v>
      </c>
      <c r="AG157" s="45">
        <v>1266</v>
      </c>
      <c r="AH157" s="49" t="s">
        <v>518</v>
      </c>
      <c r="AI157" s="45" t="s">
        <v>319</v>
      </c>
      <c r="AJ157" s="45"/>
      <c r="AK157" s="73">
        <f t="shared" si="57"/>
        <v>0</v>
      </c>
      <c r="AL157" s="73">
        <f t="shared" si="58"/>
        <v>0</v>
      </c>
      <c r="AT157" s="282">
        <f t="shared" si="59"/>
        <v>1</v>
      </c>
      <c r="AU157" s="45">
        <v>1264</v>
      </c>
      <c r="AV157" s="49" t="s">
        <v>516</v>
      </c>
      <c r="BD157" s="52"/>
    </row>
    <row r="158" spans="1:56" ht="14.95" customHeight="1" x14ac:dyDescent="0.2">
      <c r="A158" s="642">
        <v>149</v>
      </c>
      <c r="B158" s="639" t="s">
        <v>319</v>
      </c>
      <c r="C158" s="45">
        <v>195</v>
      </c>
      <c r="D158" s="643">
        <v>1268</v>
      </c>
      <c r="E158" s="316" t="s">
        <v>519</v>
      </c>
      <c r="F158" s="53">
        <v>0</v>
      </c>
      <c r="G158" s="53">
        <v>0</v>
      </c>
      <c r="H158" s="53">
        <v>0</v>
      </c>
      <c r="I158" s="53">
        <v>22</v>
      </c>
      <c r="J158" s="53">
        <v>24</v>
      </c>
      <c r="K158" s="53">
        <v>14</v>
      </c>
      <c r="L158" s="53">
        <v>15</v>
      </c>
      <c r="M158" s="53">
        <v>17</v>
      </c>
      <c r="N158" s="53">
        <v>16</v>
      </c>
      <c r="O158" s="53">
        <v>20</v>
      </c>
      <c r="P158" s="53">
        <v>0</v>
      </c>
      <c r="Q158" s="53">
        <v>0</v>
      </c>
      <c r="R158" s="53">
        <v>0</v>
      </c>
      <c r="S158" s="53">
        <v>0</v>
      </c>
      <c r="T158" s="53">
        <v>0</v>
      </c>
      <c r="U158" s="53">
        <v>0</v>
      </c>
      <c r="W158" s="51">
        <f t="shared" si="50"/>
        <v>128</v>
      </c>
      <c r="X158" s="53">
        <f t="shared" si="51"/>
        <v>1</v>
      </c>
      <c r="Y158" s="51">
        <f t="shared" si="52"/>
        <v>0</v>
      </c>
      <c r="Z158" s="36" t="str">
        <f t="shared" si="53"/>
        <v/>
      </c>
      <c r="AA158" s="644">
        <f t="shared" si="54"/>
        <v>1268</v>
      </c>
      <c r="AB158" s="645" t="str">
        <f t="shared" si="55"/>
        <v xml:space="preserve"> École Saint-Eustache</v>
      </c>
      <c r="AC158" s="644">
        <f t="shared" si="60"/>
        <v>0</v>
      </c>
      <c r="AD158" s="639" t="str">
        <f t="shared" si="61"/>
        <v/>
      </c>
      <c r="AE158" s="317" t="str">
        <f t="shared" si="56"/>
        <v/>
      </c>
      <c r="AF158" s="45">
        <v>195</v>
      </c>
      <c r="AG158" s="45">
        <v>1268</v>
      </c>
      <c r="AH158" s="49" t="s">
        <v>519</v>
      </c>
      <c r="AI158" s="45" t="s">
        <v>319</v>
      </c>
      <c r="AJ158" s="45"/>
      <c r="AK158" s="73">
        <f t="shared" si="57"/>
        <v>0</v>
      </c>
      <c r="AL158" s="73">
        <f t="shared" si="58"/>
        <v>0</v>
      </c>
      <c r="AT158" s="282">
        <f t="shared" si="59"/>
        <v>1</v>
      </c>
      <c r="AU158" s="45">
        <v>1265</v>
      </c>
      <c r="AV158" s="49" t="s">
        <v>520</v>
      </c>
      <c r="BD158" s="52"/>
    </row>
    <row r="159" spans="1:56" ht="14.95" customHeight="1" x14ac:dyDescent="0.2">
      <c r="A159" s="642">
        <v>150</v>
      </c>
      <c r="B159" s="639" t="s">
        <v>319</v>
      </c>
      <c r="C159" s="45">
        <v>121</v>
      </c>
      <c r="D159" s="643">
        <v>1269</v>
      </c>
      <c r="E159" s="316" t="s">
        <v>521</v>
      </c>
      <c r="F159" s="53">
        <v>0</v>
      </c>
      <c r="G159" s="53">
        <v>0</v>
      </c>
      <c r="H159" s="53">
        <v>0</v>
      </c>
      <c r="I159" s="53">
        <v>25</v>
      </c>
      <c r="J159" s="53">
        <v>22</v>
      </c>
      <c r="K159" s="53">
        <v>29</v>
      </c>
      <c r="L159" s="53">
        <v>22</v>
      </c>
      <c r="M159" s="53">
        <v>22</v>
      </c>
      <c r="N159" s="53">
        <v>23</v>
      </c>
      <c r="O159" s="53">
        <v>26</v>
      </c>
      <c r="P159" s="53">
        <v>27</v>
      </c>
      <c r="Q159" s="53">
        <v>32</v>
      </c>
      <c r="R159" s="53">
        <v>0</v>
      </c>
      <c r="S159" s="53">
        <v>0</v>
      </c>
      <c r="T159" s="53">
        <v>0</v>
      </c>
      <c r="U159" s="53">
        <v>0</v>
      </c>
      <c r="W159" s="51">
        <f t="shared" si="50"/>
        <v>228</v>
      </c>
      <c r="X159" s="53">
        <f t="shared" si="51"/>
        <v>1</v>
      </c>
      <c r="Y159" s="51">
        <f t="shared" si="52"/>
        <v>0</v>
      </c>
      <c r="Z159" s="36" t="str">
        <f t="shared" si="53"/>
        <v/>
      </c>
      <c r="AA159" s="644">
        <f t="shared" si="54"/>
        <v>1269</v>
      </c>
      <c r="AB159" s="645" t="str">
        <f t="shared" si="55"/>
        <v xml:space="preserve"> Fort La Reine School</v>
      </c>
      <c r="AC159" s="644">
        <f t="shared" si="60"/>
        <v>0</v>
      </c>
      <c r="AD159" s="639" t="str">
        <f t="shared" si="61"/>
        <v/>
      </c>
      <c r="AE159" s="317" t="str">
        <f t="shared" si="56"/>
        <v/>
      </c>
      <c r="AF159" s="45">
        <v>121</v>
      </c>
      <c r="AG159" s="45">
        <v>1269</v>
      </c>
      <c r="AH159" s="49" t="s">
        <v>521</v>
      </c>
      <c r="AI159" s="45" t="s">
        <v>319</v>
      </c>
      <c r="AJ159" s="45"/>
      <c r="AK159" s="73">
        <f t="shared" si="57"/>
        <v>0</v>
      </c>
      <c r="AL159" s="73">
        <f t="shared" si="58"/>
        <v>0</v>
      </c>
      <c r="AT159" s="282">
        <f t="shared" si="59"/>
        <v>1</v>
      </c>
      <c r="AU159" s="45">
        <v>1266</v>
      </c>
      <c r="AV159" s="49" t="s">
        <v>518</v>
      </c>
      <c r="BD159" s="52"/>
    </row>
    <row r="160" spans="1:56" ht="14.95" customHeight="1" x14ac:dyDescent="0.2">
      <c r="A160" s="642">
        <v>151</v>
      </c>
      <c r="B160" s="639" t="s">
        <v>319</v>
      </c>
      <c r="C160" s="45">
        <v>119</v>
      </c>
      <c r="D160" s="643">
        <v>1270</v>
      </c>
      <c r="E160" s="316" t="s">
        <v>522</v>
      </c>
      <c r="F160" s="53">
        <v>0</v>
      </c>
      <c r="G160" s="53">
        <v>0</v>
      </c>
      <c r="H160" s="53">
        <v>0</v>
      </c>
      <c r="I160" s="53">
        <v>27</v>
      </c>
      <c r="J160" s="53">
        <v>24</v>
      </c>
      <c r="K160" s="53">
        <v>28</v>
      </c>
      <c r="L160" s="53">
        <v>25</v>
      </c>
      <c r="M160" s="53">
        <v>36</v>
      </c>
      <c r="N160" s="53">
        <v>24</v>
      </c>
      <c r="O160" s="53">
        <v>32</v>
      </c>
      <c r="P160" s="53">
        <v>26</v>
      </c>
      <c r="Q160" s="53">
        <v>35</v>
      </c>
      <c r="R160" s="53">
        <v>0</v>
      </c>
      <c r="S160" s="53">
        <v>0</v>
      </c>
      <c r="T160" s="53">
        <v>0</v>
      </c>
      <c r="U160" s="53">
        <v>0</v>
      </c>
      <c r="W160" s="51">
        <f t="shared" si="50"/>
        <v>257</v>
      </c>
      <c r="X160" s="53">
        <f t="shared" si="51"/>
        <v>1</v>
      </c>
      <c r="Y160" s="51">
        <f t="shared" si="52"/>
        <v>0</v>
      </c>
      <c r="Z160" s="36" t="str">
        <f t="shared" si="53"/>
        <v/>
      </c>
      <c r="AA160" s="644">
        <f t="shared" si="54"/>
        <v>1270</v>
      </c>
      <c r="AB160" s="645" t="str">
        <f t="shared" si="55"/>
        <v xml:space="preserve"> J. R. Reid School</v>
      </c>
      <c r="AC160" s="644">
        <f t="shared" si="60"/>
        <v>0</v>
      </c>
      <c r="AD160" s="639" t="str">
        <f t="shared" si="61"/>
        <v/>
      </c>
      <c r="AE160" s="317" t="str">
        <f t="shared" si="56"/>
        <v/>
      </c>
      <c r="AF160" s="45">
        <v>119</v>
      </c>
      <c r="AG160" s="45">
        <v>1270</v>
      </c>
      <c r="AH160" s="49" t="s">
        <v>522</v>
      </c>
      <c r="AI160" s="45" t="s">
        <v>319</v>
      </c>
      <c r="AJ160" s="45"/>
      <c r="AK160" s="73">
        <f t="shared" si="57"/>
        <v>0</v>
      </c>
      <c r="AL160" s="73">
        <f t="shared" si="58"/>
        <v>0</v>
      </c>
      <c r="AT160" s="282">
        <f t="shared" si="59"/>
        <v>1</v>
      </c>
      <c r="AU160" s="45">
        <v>1268</v>
      </c>
      <c r="AV160" s="49" t="s">
        <v>519</v>
      </c>
      <c r="BD160" s="52"/>
    </row>
    <row r="161" spans="1:56" ht="14.95" customHeight="1" x14ac:dyDescent="0.2">
      <c r="A161" s="642">
        <v>152</v>
      </c>
      <c r="B161" s="639" t="s">
        <v>319</v>
      </c>
      <c r="C161" s="45">
        <v>192</v>
      </c>
      <c r="D161" s="643">
        <v>1271</v>
      </c>
      <c r="E161" s="316" t="s">
        <v>523</v>
      </c>
      <c r="F161" s="53">
        <v>0</v>
      </c>
      <c r="G161" s="53">
        <v>0</v>
      </c>
      <c r="H161" s="53">
        <v>3</v>
      </c>
      <c r="I161" s="53">
        <v>1</v>
      </c>
      <c r="J161" s="53">
        <v>2</v>
      </c>
      <c r="K161" s="53">
        <v>1</v>
      </c>
      <c r="L161" s="53">
        <v>1</v>
      </c>
      <c r="M161" s="53">
        <v>0</v>
      </c>
      <c r="N161" s="53">
        <v>2</v>
      </c>
      <c r="O161" s="53">
        <v>1</v>
      </c>
      <c r="P161" s="53">
        <v>0</v>
      </c>
      <c r="Q161" s="53">
        <v>0</v>
      </c>
      <c r="R161" s="53">
        <v>0</v>
      </c>
      <c r="S161" s="53">
        <v>0</v>
      </c>
      <c r="T161" s="53">
        <v>0</v>
      </c>
      <c r="U161" s="53">
        <v>0</v>
      </c>
      <c r="W161" s="51">
        <f t="shared" si="50"/>
        <v>11</v>
      </c>
      <c r="X161" s="53">
        <f t="shared" si="51"/>
        <v>1</v>
      </c>
      <c r="Y161" s="51">
        <f t="shared" si="52"/>
        <v>0</v>
      </c>
      <c r="Z161" s="36" t="str">
        <f t="shared" si="53"/>
        <v/>
      </c>
      <c r="AA161" s="644">
        <f t="shared" si="54"/>
        <v>1271</v>
      </c>
      <c r="AB161" s="645" t="str">
        <f t="shared" si="55"/>
        <v xml:space="preserve"> Matheson Island School</v>
      </c>
      <c r="AC161" s="644">
        <f t="shared" si="60"/>
        <v>0</v>
      </c>
      <c r="AD161" s="639" t="str">
        <f t="shared" si="61"/>
        <v/>
      </c>
      <c r="AE161" s="317" t="str">
        <f t="shared" si="56"/>
        <v/>
      </c>
      <c r="AF161" s="45">
        <v>192</v>
      </c>
      <c r="AG161" s="45">
        <v>1271</v>
      </c>
      <c r="AH161" s="49" t="s">
        <v>523</v>
      </c>
      <c r="AI161" s="45" t="s">
        <v>319</v>
      </c>
      <c r="AJ161" s="45"/>
      <c r="AK161" s="73">
        <f t="shared" si="57"/>
        <v>0</v>
      </c>
      <c r="AL161" s="73">
        <f t="shared" si="58"/>
        <v>0</v>
      </c>
      <c r="AT161" s="282">
        <f t="shared" si="59"/>
        <v>1</v>
      </c>
      <c r="AU161" s="45">
        <v>1269</v>
      </c>
      <c r="AV161" s="49" t="s">
        <v>524</v>
      </c>
      <c r="BD161" s="52"/>
    </row>
    <row r="162" spans="1:56" ht="14.95" customHeight="1" x14ac:dyDescent="0.2">
      <c r="A162" s="642">
        <v>153</v>
      </c>
      <c r="B162" s="639" t="s">
        <v>319</v>
      </c>
      <c r="C162" s="45">
        <v>151</v>
      </c>
      <c r="D162" s="643">
        <v>1272</v>
      </c>
      <c r="E162" s="316" t="s">
        <v>525</v>
      </c>
      <c r="F162" s="53">
        <v>0</v>
      </c>
      <c r="G162" s="53">
        <v>0</v>
      </c>
      <c r="H162" s="53">
        <v>12</v>
      </c>
      <c r="I162" s="53">
        <v>27</v>
      </c>
      <c r="J162" s="53">
        <v>31</v>
      </c>
      <c r="K162" s="53">
        <v>22</v>
      </c>
      <c r="L162" s="53">
        <v>25</v>
      </c>
      <c r="M162" s="53">
        <v>16</v>
      </c>
      <c r="N162" s="53">
        <v>28</v>
      </c>
      <c r="O162" s="53">
        <v>17</v>
      </c>
      <c r="P162" s="53">
        <v>0</v>
      </c>
      <c r="Q162" s="53">
        <v>0</v>
      </c>
      <c r="R162" s="53">
        <v>0</v>
      </c>
      <c r="S162" s="53">
        <v>0</v>
      </c>
      <c r="T162" s="53">
        <v>0</v>
      </c>
      <c r="U162" s="53">
        <v>0</v>
      </c>
      <c r="W162" s="51">
        <f t="shared" si="50"/>
        <v>178</v>
      </c>
      <c r="X162" s="53">
        <f t="shared" si="51"/>
        <v>1</v>
      </c>
      <c r="Y162" s="51">
        <f t="shared" si="52"/>
        <v>0</v>
      </c>
      <c r="Z162" s="36" t="str">
        <f t="shared" si="53"/>
        <v/>
      </c>
      <c r="AA162" s="644">
        <f t="shared" si="54"/>
        <v>1272</v>
      </c>
      <c r="AB162" s="645" t="str">
        <f t="shared" si="55"/>
        <v xml:space="preserve"> Carpathia School</v>
      </c>
      <c r="AC162" s="644">
        <f t="shared" si="60"/>
        <v>0</v>
      </c>
      <c r="AD162" s="639" t="str">
        <f t="shared" si="61"/>
        <v/>
      </c>
      <c r="AE162" s="317" t="str">
        <f t="shared" si="56"/>
        <v/>
      </c>
      <c r="AF162" s="45">
        <v>151</v>
      </c>
      <c r="AG162" s="45">
        <v>1272</v>
      </c>
      <c r="AH162" s="49" t="s">
        <v>525</v>
      </c>
      <c r="AI162" s="45" t="s">
        <v>319</v>
      </c>
      <c r="AJ162" s="45"/>
      <c r="AK162" s="73">
        <f t="shared" si="57"/>
        <v>0</v>
      </c>
      <c r="AL162" s="73">
        <f t="shared" si="58"/>
        <v>0</v>
      </c>
      <c r="AT162" s="282">
        <f t="shared" si="59"/>
        <v>1</v>
      </c>
      <c r="AU162" s="45">
        <v>1270</v>
      </c>
      <c r="AV162" s="49" t="s">
        <v>522</v>
      </c>
      <c r="BD162" s="52"/>
    </row>
    <row r="163" spans="1:56" ht="14.95" customHeight="1" x14ac:dyDescent="0.2">
      <c r="A163" s="642">
        <v>154</v>
      </c>
      <c r="B163" s="639" t="s">
        <v>319</v>
      </c>
      <c r="C163" s="45">
        <v>188</v>
      </c>
      <c r="D163" s="643">
        <v>1273</v>
      </c>
      <c r="E163" s="316" t="s">
        <v>526</v>
      </c>
      <c r="F163" s="53">
        <v>0</v>
      </c>
      <c r="G163" s="53">
        <v>0</v>
      </c>
      <c r="H163" s="53">
        <v>0</v>
      </c>
      <c r="I163" s="53">
        <v>15</v>
      </c>
      <c r="J163" s="53">
        <v>18</v>
      </c>
      <c r="K163" s="53">
        <v>18</v>
      </c>
      <c r="L163" s="53">
        <v>26</v>
      </c>
      <c r="M163" s="53">
        <v>31</v>
      </c>
      <c r="N163" s="53">
        <v>34</v>
      </c>
      <c r="O163" s="53">
        <v>47</v>
      </c>
      <c r="P163" s="53">
        <v>36</v>
      </c>
      <c r="Q163" s="53">
        <v>33</v>
      </c>
      <c r="R163" s="53">
        <v>1</v>
      </c>
      <c r="S163" s="53">
        <v>0</v>
      </c>
      <c r="T163" s="53">
        <v>0</v>
      </c>
      <c r="U163" s="53">
        <v>0</v>
      </c>
      <c r="W163" s="51">
        <f t="shared" si="50"/>
        <v>259</v>
      </c>
      <c r="X163" s="53">
        <f t="shared" si="51"/>
        <v>1</v>
      </c>
      <c r="Y163" s="51">
        <f t="shared" si="52"/>
        <v>0</v>
      </c>
      <c r="Z163" s="36" t="str">
        <f t="shared" si="53"/>
        <v/>
      </c>
      <c r="AA163" s="644">
        <f t="shared" si="54"/>
        <v>1273</v>
      </c>
      <c r="AB163" s="645" t="str">
        <f t="shared" si="55"/>
        <v xml:space="preserve"> Laidlaw School</v>
      </c>
      <c r="AC163" s="644">
        <f t="shared" si="60"/>
        <v>0</v>
      </c>
      <c r="AD163" s="639" t="str">
        <f t="shared" si="61"/>
        <v/>
      </c>
      <c r="AE163" s="317" t="str">
        <f t="shared" si="56"/>
        <v/>
      </c>
      <c r="AF163" s="45">
        <v>188</v>
      </c>
      <c r="AG163" s="45">
        <v>1273</v>
      </c>
      <c r="AH163" s="49" t="s">
        <v>526</v>
      </c>
      <c r="AI163" s="45" t="s">
        <v>319</v>
      </c>
      <c r="AJ163" s="45"/>
      <c r="AK163" s="73">
        <f t="shared" si="57"/>
        <v>0</v>
      </c>
      <c r="AL163" s="73">
        <f t="shared" si="58"/>
        <v>0</v>
      </c>
      <c r="AT163" s="282">
        <f t="shared" si="59"/>
        <v>1</v>
      </c>
      <c r="AU163" s="45">
        <v>1271</v>
      </c>
      <c r="AV163" s="49" t="s">
        <v>523</v>
      </c>
      <c r="BD163" s="52"/>
    </row>
    <row r="164" spans="1:56" ht="14.95" customHeight="1" x14ac:dyDescent="0.2">
      <c r="A164" s="642">
        <v>155</v>
      </c>
      <c r="B164" s="639" t="s">
        <v>319</v>
      </c>
      <c r="C164" s="45">
        <v>194</v>
      </c>
      <c r="D164" s="643">
        <v>1277</v>
      </c>
      <c r="E164" s="316" t="s">
        <v>527</v>
      </c>
      <c r="F164" s="53">
        <v>0</v>
      </c>
      <c r="G164" s="53">
        <v>0</v>
      </c>
      <c r="H164" s="53">
        <v>0</v>
      </c>
      <c r="I164" s="53">
        <v>18</v>
      </c>
      <c r="J164" s="53">
        <v>16</v>
      </c>
      <c r="K164" s="53">
        <v>17</v>
      </c>
      <c r="L164" s="53">
        <v>18</v>
      </c>
      <c r="M164" s="53">
        <v>25</v>
      </c>
      <c r="N164" s="53">
        <v>15</v>
      </c>
      <c r="O164" s="53">
        <v>0</v>
      </c>
      <c r="P164" s="53">
        <v>0</v>
      </c>
      <c r="Q164" s="53">
        <v>0</v>
      </c>
      <c r="R164" s="53">
        <v>0</v>
      </c>
      <c r="S164" s="53">
        <v>0</v>
      </c>
      <c r="T164" s="53">
        <v>0</v>
      </c>
      <c r="U164" s="53">
        <v>0</v>
      </c>
      <c r="W164" s="51">
        <f t="shared" si="50"/>
        <v>109</v>
      </c>
      <c r="X164" s="53">
        <f t="shared" si="51"/>
        <v>1</v>
      </c>
      <c r="Y164" s="51">
        <f t="shared" si="52"/>
        <v>0</v>
      </c>
      <c r="Z164" s="36" t="str">
        <f t="shared" si="53"/>
        <v/>
      </c>
      <c r="AA164" s="644">
        <f t="shared" si="54"/>
        <v>1277</v>
      </c>
      <c r="AB164" s="645" t="str">
        <f t="shared" si="55"/>
        <v xml:space="preserve"> Hamiota Elementary</v>
      </c>
      <c r="AC164" s="644">
        <f t="shared" si="60"/>
        <v>0</v>
      </c>
      <c r="AD164" s="639" t="str">
        <f t="shared" si="61"/>
        <v/>
      </c>
      <c r="AE164" s="317" t="str">
        <f t="shared" si="56"/>
        <v/>
      </c>
      <c r="AF164" s="45">
        <v>194</v>
      </c>
      <c r="AG164" s="45">
        <v>1277</v>
      </c>
      <c r="AH164" s="49" t="s">
        <v>527</v>
      </c>
      <c r="AI164" s="45" t="s">
        <v>319</v>
      </c>
      <c r="AJ164" s="45"/>
      <c r="AK164" s="73">
        <f t="shared" si="57"/>
        <v>0</v>
      </c>
      <c r="AL164" s="73">
        <f t="shared" si="58"/>
        <v>0</v>
      </c>
      <c r="AT164" s="282">
        <f t="shared" si="59"/>
        <v>1</v>
      </c>
      <c r="AU164" s="45">
        <v>1272</v>
      </c>
      <c r="AV164" s="49" t="s">
        <v>525</v>
      </c>
      <c r="BD164" s="52"/>
    </row>
    <row r="165" spans="1:56" ht="14.95" customHeight="1" x14ac:dyDescent="0.2">
      <c r="A165" s="642">
        <v>156</v>
      </c>
      <c r="B165" s="639" t="s">
        <v>319</v>
      </c>
      <c r="C165" s="45">
        <v>192</v>
      </c>
      <c r="D165" s="643">
        <v>1278</v>
      </c>
      <c r="E165" s="316" t="s">
        <v>528</v>
      </c>
      <c r="F165" s="53">
        <v>0</v>
      </c>
      <c r="G165" s="53">
        <v>0</v>
      </c>
      <c r="H165" s="53">
        <v>33</v>
      </c>
      <c r="I165" s="53">
        <v>39</v>
      </c>
      <c r="J165" s="53">
        <v>31</v>
      </c>
      <c r="K165" s="53">
        <v>40</v>
      </c>
      <c r="L165" s="53">
        <v>28</v>
      </c>
      <c r="M165" s="53">
        <v>42</v>
      </c>
      <c r="N165" s="53">
        <v>25</v>
      </c>
      <c r="O165" s="53">
        <v>30</v>
      </c>
      <c r="P165" s="53">
        <v>42</v>
      </c>
      <c r="Q165" s="53">
        <v>28</v>
      </c>
      <c r="R165" s="53">
        <v>44</v>
      </c>
      <c r="S165" s="53">
        <v>25</v>
      </c>
      <c r="T165" s="53">
        <v>21</v>
      </c>
      <c r="U165" s="53">
        <v>27</v>
      </c>
      <c r="W165" s="51">
        <f t="shared" si="50"/>
        <v>455</v>
      </c>
      <c r="X165" s="53">
        <f t="shared" si="51"/>
        <v>1</v>
      </c>
      <c r="Y165" s="51">
        <f t="shared" si="52"/>
        <v>0</v>
      </c>
      <c r="Z165" s="36" t="str">
        <f t="shared" si="53"/>
        <v/>
      </c>
      <c r="AA165" s="644">
        <f t="shared" si="54"/>
        <v>1278</v>
      </c>
      <c r="AB165" s="645" t="str">
        <f t="shared" si="55"/>
        <v xml:space="preserve"> Grand Rapids School</v>
      </c>
      <c r="AC165" s="644">
        <f t="shared" si="60"/>
        <v>0</v>
      </c>
      <c r="AD165" s="639" t="str">
        <f t="shared" si="61"/>
        <v/>
      </c>
      <c r="AE165" s="317" t="str">
        <f t="shared" si="56"/>
        <v/>
      </c>
      <c r="AF165" s="45">
        <v>192</v>
      </c>
      <c r="AG165" s="45">
        <v>1278</v>
      </c>
      <c r="AH165" s="49" t="s">
        <v>528</v>
      </c>
      <c r="AI165" s="45" t="s">
        <v>319</v>
      </c>
      <c r="AJ165" s="45"/>
      <c r="AK165" s="73">
        <f t="shared" si="57"/>
        <v>0</v>
      </c>
      <c r="AL165" s="73">
        <f t="shared" si="58"/>
        <v>0</v>
      </c>
      <c r="AT165" s="282">
        <f t="shared" si="59"/>
        <v>1</v>
      </c>
      <c r="AU165" s="45">
        <v>1273</v>
      </c>
      <c r="AV165" s="49" t="s">
        <v>526</v>
      </c>
      <c r="BD165" s="52"/>
    </row>
    <row r="166" spans="1:56" ht="14.95" customHeight="1" x14ac:dyDescent="0.2">
      <c r="A166" s="642">
        <v>157</v>
      </c>
      <c r="B166" s="639" t="s">
        <v>319</v>
      </c>
      <c r="C166" s="45">
        <v>192</v>
      </c>
      <c r="D166" s="643">
        <v>1279</v>
      </c>
      <c r="E166" s="316" t="s">
        <v>529</v>
      </c>
      <c r="F166" s="53">
        <v>0</v>
      </c>
      <c r="G166" s="53">
        <v>0</v>
      </c>
      <c r="H166" s="53">
        <v>1</v>
      </c>
      <c r="I166" s="53">
        <v>1</v>
      </c>
      <c r="J166" s="53">
        <v>2</v>
      </c>
      <c r="K166" s="53">
        <v>2</v>
      </c>
      <c r="L166" s="53">
        <v>5</v>
      </c>
      <c r="M166" s="53">
        <v>3</v>
      </c>
      <c r="N166" s="53">
        <v>5</v>
      </c>
      <c r="O166" s="53">
        <v>3</v>
      </c>
      <c r="P166" s="53">
        <v>4</v>
      </c>
      <c r="Q166" s="53">
        <v>2</v>
      </c>
      <c r="R166" s="53">
        <v>0</v>
      </c>
      <c r="S166" s="53">
        <v>0</v>
      </c>
      <c r="T166" s="53">
        <v>0</v>
      </c>
      <c r="U166" s="53">
        <v>0</v>
      </c>
      <c r="W166" s="51">
        <f t="shared" si="50"/>
        <v>28</v>
      </c>
      <c r="X166" s="53">
        <f t="shared" si="51"/>
        <v>1</v>
      </c>
      <c r="Y166" s="51">
        <f t="shared" si="52"/>
        <v>0</v>
      </c>
      <c r="Z166" s="36" t="str">
        <f t="shared" si="53"/>
        <v/>
      </c>
      <c r="AA166" s="644">
        <f t="shared" si="54"/>
        <v>1279</v>
      </c>
      <c r="AB166" s="645" t="str">
        <f t="shared" si="55"/>
        <v xml:space="preserve"> Julie Lindal School</v>
      </c>
      <c r="AC166" s="644">
        <f t="shared" si="60"/>
        <v>0</v>
      </c>
      <c r="AD166" s="639" t="str">
        <f t="shared" si="61"/>
        <v/>
      </c>
      <c r="AE166" s="317" t="str">
        <f t="shared" si="56"/>
        <v/>
      </c>
      <c r="AF166" s="45">
        <v>192</v>
      </c>
      <c r="AG166" s="45">
        <v>1279</v>
      </c>
      <c r="AH166" s="49" t="s">
        <v>529</v>
      </c>
      <c r="AI166" s="45" t="s">
        <v>319</v>
      </c>
      <c r="AJ166" s="45"/>
      <c r="AK166" s="73">
        <f t="shared" si="57"/>
        <v>0</v>
      </c>
      <c r="AL166" s="73">
        <f t="shared" si="58"/>
        <v>0</v>
      </c>
      <c r="AT166" s="282">
        <f t="shared" si="59"/>
        <v>1</v>
      </c>
      <c r="AU166" s="45">
        <v>1277</v>
      </c>
      <c r="AV166" s="49" t="s">
        <v>527</v>
      </c>
      <c r="BD166" s="52"/>
    </row>
    <row r="167" spans="1:56" ht="14.95" customHeight="1" x14ac:dyDescent="0.2">
      <c r="A167" s="642">
        <v>158</v>
      </c>
      <c r="B167" s="639" t="s">
        <v>319</v>
      </c>
      <c r="C167" s="45">
        <v>151</v>
      </c>
      <c r="D167" s="643">
        <v>1280</v>
      </c>
      <c r="E167" s="316" t="s">
        <v>530</v>
      </c>
      <c r="F167" s="53">
        <v>0</v>
      </c>
      <c r="G167" s="53">
        <v>0</v>
      </c>
      <c r="H167" s="53">
        <v>17</v>
      </c>
      <c r="I167" s="53">
        <v>17</v>
      </c>
      <c r="J167" s="53">
        <v>22</v>
      </c>
      <c r="K167" s="53">
        <v>29</v>
      </c>
      <c r="L167" s="53">
        <v>32</v>
      </c>
      <c r="M167" s="53">
        <v>25</v>
      </c>
      <c r="N167" s="53">
        <v>29</v>
      </c>
      <c r="O167" s="53">
        <v>25</v>
      </c>
      <c r="P167" s="53">
        <v>0</v>
      </c>
      <c r="Q167" s="53">
        <v>0</v>
      </c>
      <c r="R167" s="53">
        <v>0</v>
      </c>
      <c r="S167" s="53">
        <v>0</v>
      </c>
      <c r="T167" s="53">
        <v>0</v>
      </c>
      <c r="U167" s="53">
        <v>0</v>
      </c>
      <c r="W167" s="51">
        <f t="shared" si="50"/>
        <v>196</v>
      </c>
      <c r="X167" s="53">
        <f t="shared" si="51"/>
        <v>1</v>
      </c>
      <c r="Y167" s="51">
        <f t="shared" si="52"/>
        <v>0</v>
      </c>
      <c r="Z167" s="36" t="str">
        <f t="shared" si="53"/>
        <v/>
      </c>
      <c r="AA167" s="644">
        <f t="shared" si="54"/>
        <v>1280</v>
      </c>
      <c r="AB167" s="645" t="str">
        <f t="shared" si="55"/>
        <v xml:space="preserve"> Weston School</v>
      </c>
      <c r="AC167" s="644">
        <f t="shared" si="60"/>
        <v>0</v>
      </c>
      <c r="AD167" s="639" t="str">
        <f t="shared" si="61"/>
        <v/>
      </c>
      <c r="AE167" s="317" t="str">
        <f t="shared" si="56"/>
        <v/>
      </c>
      <c r="AF167" s="45">
        <v>151</v>
      </c>
      <c r="AG167" s="45">
        <v>1280</v>
      </c>
      <c r="AH167" s="49" t="s">
        <v>530</v>
      </c>
      <c r="AI167" s="45" t="s">
        <v>319</v>
      </c>
      <c r="AJ167" s="45"/>
      <c r="AK167" s="73">
        <f t="shared" si="57"/>
        <v>0</v>
      </c>
      <c r="AL167" s="73">
        <f t="shared" si="58"/>
        <v>0</v>
      </c>
      <c r="AT167" s="282">
        <f t="shared" si="59"/>
        <v>1</v>
      </c>
      <c r="AU167" s="45">
        <v>1278</v>
      </c>
      <c r="AV167" s="49" t="s">
        <v>528</v>
      </c>
      <c r="BD167" s="52"/>
    </row>
    <row r="168" spans="1:56" ht="14.95" customHeight="1" x14ac:dyDescent="0.2">
      <c r="A168" s="642">
        <v>159</v>
      </c>
      <c r="B168" s="639" t="s">
        <v>319</v>
      </c>
      <c r="C168" s="45">
        <v>188</v>
      </c>
      <c r="D168" s="643">
        <v>1281</v>
      </c>
      <c r="E168" s="316" t="s">
        <v>531</v>
      </c>
      <c r="F168" s="53">
        <v>0</v>
      </c>
      <c r="G168" s="53">
        <v>0</v>
      </c>
      <c r="H168" s="53">
        <v>0</v>
      </c>
      <c r="I168" s="53">
        <v>0</v>
      </c>
      <c r="J168" s="53">
        <v>0</v>
      </c>
      <c r="K168" s="53">
        <v>0</v>
      </c>
      <c r="L168" s="53">
        <v>0</v>
      </c>
      <c r="M168" s="53">
        <v>0</v>
      </c>
      <c r="N168" s="53">
        <v>0</v>
      </c>
      <c r="O168" s="53">
        <v>0</v>
      </c>
      <c r="P168" s="53">
        <v>0</v>
      </c>
      <c r="Q168" s="53">
        <v>0</v>
      </c>
      <c r="R168" s="53">
        <v>332</v>
      </c>
      <c r="S168" s="53">
        <v>306</v>
      </c>
      <c r="T168" s="53">
        <v>321</v>
      </c>
      <c r="U168" s="53">
        <v>430</v>
      </c>
      <c r="W168" s="51">
        <f t="shared" si="50"/>
        <v>1389</v>
      </c>
      <c r="X168" s="53">
        <f t="shared" si="51"/>
        <v>1</v>
      </c>
      <c r="Y168" s="51">
        <f t="shared" si="52"/>
        <v>0</v>
      </c>
      <c r="Z168" s="36" t="str">
        <f t="shared" si="53"/>
        <v/>
      </c>
      <c r="AA168" s="644">
        <f t="shared" si="54"/>
        <v>1281</v>
      </c>
      <c r="AB168" s="645" t="str">
        <f t="shared" si="55"/>
        <v xml:space="preserve"> Fort Richmond Collegiate</v>
      </c>
      <c r="AC168" s="644">
        <f t="shared" si="60"/>
        <v>0</v>
      </c>
      <c r="AD168" s="639" t="str">
        <f t="shared" si="61"/>
        <v/>
      </c>
      <c r="AE168" s="317" t="str">
        <f t="shared" si="56"/>
        <v/>
      </c>
      <c r="AF168" s="45">
        <v>188</v>
      </c>
      <c r="AG168" s="45">
        <v>1281</v>
      </c>
      <c r="AH168" s="49" t="s">
        <v>531</v>
      </c>
      <c r="AI168" s="45" t="s">
        <v>319</v>
      </c>
      <c r="AJ168" s="45"/>
      <c r="AK168" s="73">
        <f t="shared" si="57"/>
        <v>0</v>
      </c>
      <c r="AL168" s="73">
        <f t="shared" si="58"/>
        <v>0</v>
      </c>
      <c r="AT168" s="282">
        <f t="shared" si="59"/>
        <v>1</v>
      </c>
      <c r="AU168" s="45">
        <v>1279</v>
      </c>
      <c r="AV168" s="49" t="s">
        <v>529</v>
      </c>
      <c r="BD168" s="52"/>
    </row>
    <row r="169" spans="1:56" ht="14.95" customHeight="1" x14ac:dyDescent="0.2">
      <c r="A169" s="642">
        <v>160</v>
      </c>
      <c r="B169" s="639" t="s">
        <v>319</v>
      </c>
      <c r="C169" s="45">
        <v>155</v>
      </c>
      <c r="D169" s="643">
        <v>1282</v>
      </c>
      <c r="E169" s="316" t="s">
        <v>532</v>
      </c>
      <c r="F169" s="53">
        <v>0</v>
      </c>
      <c r="G169" s="53">
        <v>0</v>
      </c>
      <c r="H169" s="53">
        <v>0</v>
      </c>
      <c r="I169" s="53">
        <v>0</v>
      </c>
      <c r="J169" s="53">
        <v>0</v>
      </c>
      <c r="K169" s="53">
        <v>0</v>
      </c>
      <c r="L169" s="53">
        <v>0</v>
      </c>
      <c r="M169" s="53">
        <v>0</v>
      </c>
      <c r="N169" s="53">
        <v>11</v>
      </c>
      <c r="O169" s="53">
        <v>9</v>
      </c>
      <c r="P169" s="53">
        <v>19</v>
      </c>
      <c r="Q169" s="53">
        <v>8</v>
      </c>
      <c r="R169" s="53">
        <v>0</v>
      </c>
      <c r="S169" s="53">
        <v>0</v>
      </c>
      <c r="T169" s="53">
        <v>0</v>
      </c>
      <c r="U169" s="53">
        <v>0</v>
      </c>
      <c r="W169" s="51">
        <f t="shared" si="50"/>
        <v>47</v>
      </c>
      <c r="X169" s="53">
        <f t="shared" si="51"/>
        <v>1</v>
      </c>
      <c r="Y169" s="51">
        <f t="shared" si="52"/>
        <v>0</v>
      </c>
      <c r="Z169" s="36" t="str">
        <f t="shared" si="53"/>
        <v/>
      </c>
      <c r="AA169" s="644">
        <f t="shared" si="54"/>
        <v>1282</v>
      </c>
      <c r="AB169" s="645" t="str">
        <f t="shared" si="55"/>
        <v xml:space="preserve"> Grosse Isle School</v>
      </c>
      <c r="AC169" s="644">
        <f t="shared" si="60"/>
        <v>0</v>
      </c>
      <c r="AD169" s="639" t="str">
        <f t="shared" si="61"/>
        <v/>
      </c>
      <c r="AE169" s="317" t="str">
        <f t="shared" si="56"/>
        <v/>
      </c>
      <c r="AF169" s="45">
        <v>155</v>
      </c>
      <c r="AG169" s="45">
        <v>1282</v>
      </c>
      <c r="AH169" s="49" t="s">
        <v>532</v>
      </c>
      <c r="AI169" s="45" t="s">
        <v>319</v>
      </c>
      <c r="AJ169" s="45"/>
      <c r="AK169" s="73">
        <f t="shared" si="57"/>
        <v>0</v>
      </c>
      <c r="AL169" s="73">
        <f t="shared" si="58"/>
        <v>0</v>
      </c>
      <c r="AT169" s="282">
        <f t="shared" si="59"/>
        <v>1</v>
      </c>
      <c r="AU169" s="45">
        <v>1280</v>
      </c>
      <c r="AV169" s="49" t="s">
        <v>530</v>
      </c>
      <c r="BD169" s="52"/>
    </row>
    <row r="170" spans="1:56" ht="14.95" customHeight="1" x14ac:dyDescent="0.2">
      <c r="A170" s="642">
        <v>161</v>
      </c>
      <c r="B170" s="639" t="s">
        <v>323</v>
      </c>
      <c r="C170" s="45">
        <v>155</v>
      </c>
      <c r="D170" s="643">
        <v>1283</v>
      </c>
      <c r="E170" s="316" t="s">
        <v>533</v>
      </c>
      <c r="F170" s="53">
        <v>0</v>
      </c>
      <c r="G170" s="53">
        <v>0</v>
      </c>
      <c r="H170" s="53">
        <v>0</v>
      </c>
      <c r="I170" s="53">
        <v>2</v>
      </c>
      <c r="J170" s="53">
        <v>0</v>
      </c>
      <c r="K170" s="53">
        <v>0</v>
      </c>
      <c r="L170" s="53">
        <v>1</v>
      </c>
      <c r="M170" s="53">
        <v>1</v>
      </c>
      <c r="N170" s="53">
        <v>3</v>
      </c>
      <c r="O170" s="53">
        <v>0</v>
      </c>
      <c r="P170" s="53">
        <v>3</v>
      </c>
      <c r="Q170" s="53">
        <v>1</v>
      </c>
      <c r="R170" s="53">
        <v>1</v>
      </c>
      <c r="S170" s="53">
        <v>1</v>
      </c>
      <c r="T170" s="53">
        <v>2</v>
      </c>
      <c r="U170" s="53">
        <v>1</v>
      </c>
      <c r="W170" s="51">
        <f t="shared" si="50"/>
        <v>16</v>
      </c>
      <c r="X170" s="53">
        <f t="shared" si="51"/>
        <v>1</v>
      </c>
      <c r="Y170" s="51">
        <f t="shared" si="52"/>
        <v>0</v>
      </c>
      <c r="Z170" s="36" t="str">
        <f t="shared" si="53"/>
        <v/>
      </c>
      <c r="AA170" s="644">
        <f t="shared" si="54"/>
        <v>1283</v>
      </c>
      <c r="AB170" s="645" t="str">
        <f t="shared" si="55"/>
        <v xml:space="preserve"> Lightly School</v>
      </c>
      <c r="AC170" s="644">
        <f t="shared" si="60"/>
        <v>5</v>
      </c>
      <c r="AD170" s="639" t="str">
        <f t="shared" si="61"/>
        <v>H</v>
      </c>
      <c r="AE170" s="317" t="str">
        <f t="shared" si="56"/>
        <v/>
      </c>
      <c r="AF170" s="45">
        <v>155</v>
      </c>
      <c r="AG170" s="45">
        <v>1283</v>
      </c>
      <c r="AH170" s="49" t="s">
        <v>533</v>
      </c>
      <c r="AI170" s="45" t="s">
        <v>323</v>
      </c>
      <c r="AJ170" s="45"/>
      <c r="AK170" s="73">
        <f t="shared" si="57"/>
        <v>0</v>
      </c>
      <c r="AL170" s="73">
        <f t="shared" si="58"/>
        <v>0</v>
      </c>
      <c r="AT170" s="282">
        <f t="shared" si="59"/>
        <v>1</v>
      </c>
      <c r="AU170" s="45">
        <v>1281</v>
      </c>
      <c r="AV170" s="49" t="s">
        <v>531</v>
      </c>
      <c r="BD170" s="52"/>
    </row>
    <row r="171" spans="1:56" ht="14.95" customHeight="1" x14ac:dyDescent="0.2">
      <c r="A171" s="642">
        <v>162</v>
      </c>
      <c r="B171" s="639" t="s">
        <v>319</v>
      </c>
      <c r="C171" s="45">
        <v>140</v>
      </c>
      <c r="D171" s="643">
        <v>1287</v>
      </c>
      <c r="E171" s="316" t="s">
        <v>534</v>
      </c>
      <c r="F171" s="53">
        <v>0</v>
      </c>
      <c r="G171" s="53">
        <v>0</v>
      </c>
      <c r="H171" s="53">
        <v>0</v>
      </c>
      <c r="I171" s="53">
        <v>0</v>
      </c>
      <c r="J171" s="53">
        <v>0</v>
      </c>
      <c r="K171" s="53">
        <v>0</v>
      </c>
      <c r="L171" s="53">
        <v>0</v>
      </c>
      <c r="M171" s="53">
        <v>0</v>
      </c>
      <c r="N171" s="53">
        <v>0</v>
      </c>
      <c r="O171" s="53">
        <v>0</v>
      </c>
      <c r="P171" s="53">
        <v>68</v>
      </c>
      <c r="Q171" s="53">
        <v>87</v>
      </c>
      <c r="R171" s="53">
        <v>146</v>
      </c>
      <c r="S171" s="53">
        <v>129</v>
      </c>
      <c r="T171" s="53">
        <v>114</v>
      </c>
      <c r="U171" s="53">
        <v>137</v>
      </c>
      <c r="W171" s="51">
        <f t="shared" si="50"/>
        <v>681</v>
      </c>
      <c r="X171" s="53">
        <f t="shared" si="51"/>
        <v>1</v>
      </c>
      <c r="Y171" s="51">
        <f t="shared" si="52"/>
        <v>0</v>
      </c>
      <c r="Z171" s="36" t="str">
        <f t="shared" si="53"/>
        <v/>
      </c>
      <c r="AA171" s="644">
        <f t="shared" si="54"/>
        <v>1287</v>
      </c>
      <c r="AB171" s="645" t="str">
        <f t="shared" si="55"/>
        <v xml:space="preserve"> Collège Louis-Riel</v>
      </c>
      <c r="AC171" s="644">
        <f t="shared" si="60"/>
        <v>0</v>
      </c>
      <c r="AD171" s="639" t="str">
        <f t="shared" si="61"/>
        <v/>
      </c>
      <c r="AE171" s="317" t="str">
        <f t="shared" si="56"/>
        <v/>
      </c>
      <c r="AF171" s="45">
        <v>140</v>
      </c>
      <c r="AG171" s="45">
        <v>1287</v>
      </c>
      <c r="AH171" s="49" t="s">
        <v>534</v>
      </c>
      <c r="AI171" s="45" t="s">
        <v>319</v>
      </c>
      <c r="AJ171" s="45"/>
      <c r="AK171" s="73">
        <f t="shared" si="57"/>
        <v>0</v>
      </c>
      <c r="AL171" s="73">
        <f t="shared" si="58"/>
        <v>0</v>
      </c>
      <c r="AT171" s="282">
        <f t="shared" si="59"/>
        <v>1</v>
      </c>
      <c r="AU171" s="45">
        <v>1282</v>
      </c>
      <c r="AV171" s="49" t="s">
        <v>532</v>
      </c>
      <c r="BD171" s="52"/>
    </row>
    <row r="172" spans="1:56" ht="14.95" customHeight="1" x14ac:dyDescent="0.2">
      <c r="A172" s="642">
        <v>163</v>
      </c>
      <c r="B172" s="639" t="s">
        <v>319</v>
      </c>
      <c r="C172" s="45">
        <v>154</v>
      </c>
      <c r="D172" s="643">
        <v>1288</v>
      </c>
      <c r="E172" s="316" t="s">
        <v>535</v>
      </c>
      <c r="F172" s="53">
        <v>0</v>
      </c>
      <c r="G172" s="53">
        <v>0</v>
      </c>
      <c r="H172" s="53">
        <v>0</v>
      </c>
      <c r="I172" s="53">
        <v>24</v>
      </c>
      <c r="J172" s="53">
        <v>16</v>
      </c>
      <c r="K172" s="53">
        <v>22</v>
      </c>
      <c r="L172" s="53">
        <v>26</v>
      </c>
      <c r="M172" s="53">
        <v>19</v>
      </c>
      <c r="N172" s="53">
        <v>21</v>
      </c>
      <c r="O172" s="53">
        <v>0</v>
      </c>
      <c r="P172" s="53">
        <v>0</v>
      </c>
      <c r="Q172" s="53">
        <v>0</v>
      </c>
      <c r="R172" s="53">
        <v>0</v>
      </c>
      <c r="S172" s="53">
        <v>0</v>
      </c>
      <c r="T172" s="53">
        <v>0</v>
      </c>
      <c r="U172" s="53">
        <v>0</v>
      </c>
      <c r="W172" s="51">
        <f t="shared" si="50"/>
        <v>128</v>
      </c>
      <c r="X172" s="53">
        <f t="shared" si="51"/>
        <v>1</v>
      </c>
      <c r="Y172" s="51">
        <f t="shared" si="52"/>
        <v>0</v>
      </c>
      <c r="Z172" s="36" t="str">
        <f t="shared" si="53"/>
        <v/>
      </c>
      <c r="AA172" s="644">
        <f t="shared" si="54"/>
        <v>1288</v>
      </c>
      <c r="AB172" s="645" t="str">
        <f t="shared" si="55"/>
        <v xml:space="preserve"> William S. Patterson School</v>
      </c>
      <c r="AC172" s="644">
        <f t="shared" si="60"/>
        <v>0</v>
      </c>
      <c r="AD172" s="639" t="str">
        <f t="shared" si="61"/>
        <v/>
      </c>
      <c r="AE172" s="317" t="str">
        <f t="shared" si="56"/>
        <v/>
      </c>
      <c r="AF172" s="45">
        <v>154</v>
      </c>
      <c r="AG172" s="45">
        <v>1288</v>
      </c>
      <c r="AH172" s="49" t="s">
        <v>535</v>
      </c>
      <c r="AI172" s="45" t="s">
        <v>319</v>
      </c>
      <c r="AJ172" s="45"/>
      <c r="AK172" s="73">
        <f t="shared" si="57"/>
        <v>0</v>
      </c>
      <c r="AL172" s="73">
        <f t="shared" si="58"/>
        <v>0</v>
      </c>
      <c r="AT172" s="282">
        <f t="shared" si="59"/>
        <v>1</v>
      </c>
      <c r="AU172" s="45">
        <v>1283</v>
      </c>
      <c r="AV172" s="49" t="s">
        <v>533</v>
      </c>
      <c r="BD172" s="52"/>
    </row>
    <row r="173" spans="1:56" ht="14.95" customHeight="1" x14ac:dyDescent="0.2">
      <c r="A173" s="642">
        <v>164</v>
      </c>
      <c r="B173" s="639" t="s">
        <v>319</v>
      </c>
      <c r="C173" s="45">
        <v>195</v>
      </c>
      <c r="D173" s="643">
        <v>1289</v>
      </c>
      <c r="E173" s="316" t="s">
        <v>536</v>
      </c>
      <c r="F173" s="53">
        <v>0</v>
      </c>
      <c r="G173" s="53">
        <v>0</v>
      </c>
      <c r="H173" s="53">
        <v>0</v>
      </c>
      <c r="I173" s="53">
        <v>9</v>
      </c>
      <c r="J173" s="53">
        <v>11</v>
      </c>
      <c r="K173" s="53">
        <v>14</v>
      </c>
      <c r="L173" s="53">
        <v>18</v>
      </c>
      <c r="M173" s="53">
        <v>19</v>
      </c>
      <c r="N173" s="53">
        <v>14</v>
      </c>
      <c r="O173" s="53">
        <v>27</v>
      </c>
      <c r="P173" s="53">
        <v>17</v>
      </c>
      <c r="Q173" s="53">
        <v>28</v>
      </c>
      <c r="R173" s="53">
        <v>17</v>
      </c>
      <c r="S173" s="53">
        <v>8</v>
      </c>
      <c r="T173" s="53">
        <v>19</v>
      </c>
      <c r="U173" s="53">
        <v>18</v>
      </c>
      <c r="W173" s="51">
        <f t="shared" si="50"/>
        <v>219</v>
      </c>
      <c r="X173" s="53">
        <f t="shared" si="51"/>
        <v>1</v>
      </c>
      <c r="Y173" s="51">
        <f t="shared" si="52"/>
        <v>0</v>
      </c>
      <c r="Z173" s="36" t="str">
        <f t="shared" si="53"/>
        <v/>
      </c>
      <c r="AA173" s="644">
        <f t="shared" si="54"/>
        <v>1289</v>
      </c>
      <c r="AB173" s="645" t="str">
        <f t="shared" si="55"/>
        <v xml:space="preserve"> Elm Creek School</v>
      </c>
      <c r="AC173" s="644">
        <f t="shared" si="60"/>
        <v>0</v>
      </c>
      <c r="AD173" s="639" t="str">
        <f t="shared" si="61"/>
        <v/>
      </c>
      <c r="AE173" s="317" t="str">
        <f t="shared" si="56"/>
        <v/>
      </c>
      <c r="AF173" s="45">
        <v>195</v>
      </c>
      <c r="AG173" s="45">
        <v>1289</v>
      </c>
      <c r="AH173" s="49" t="s">
        <v>536</v>
      </c>
      <c r="AI173" s="45" t="s">
        <v>319</v>
      </c>
      <c r="AJ173" s="45"/>
      <c r="AK173" s="73">
        <f t="shared" si="57"/>
        <v>0</v>
      </c>
      <c r="AL173" s="73">
        <f t="shared" si="58"/>
        <v>0</v>
      </c>
      <c r="AT173" s="282">
        <f t="shared" si="59"/>
        <v>1</v>
      </c>
      <c r="AU173" s="45">
        <v>1287</v>
      </c>
      <c r="AV173" s="49" t="s">
        <v>534</v>
      </c>
      <c r="BD173" s="52"/>
    </row>
    <row r="174" spans="1:56" ht="14.95" customHeight="1" x14ac:dyDescent="0.2">
      <c r="A174" s="642">
        <v>165</v>
      </c>
      <c r="B174" s="639" t="s">
        <v>323</v>
      </c>
      <c r="C174" s="45">
        <v>195</v>
      </c>
      <c r="D174" s="643">
        <v>1290</v>
      </c>
      <c r="E174" s="316" t="s">
        <v>537</v>
      </c>
      <c r="F174" s="53">
        <v>0</v>
      </c>
      <c r="G174" s="53">
        <v>0</v>
      </c>
      <c r="H174" s="53">
        <v>0</v>
      </c>
      <c r="I174" s="53">
        <v>2</v>
      </c>
      <c r="J174" s="53">
        <v>4</v>
      </c>
      <c r="K174" s="53">
        <v>5</v>
      </c>
      <c r="L174" s="53">
        <v>8</v>
      </c>
      <c r="M174" s="53">
        <v>2</v>
      </c>
      <c r="N174" s="53">
        <v>5</v>
      </c>
      <c r="O174" s="53">
        <v>5</v>
      </c>
      <c r="P174" s="53">
        <v>6</v>
      </c>
      <c r="Q174" s="53">
        <v>4</v>
      </c>
      <c r="R174" s="53">
        <v>2</v>
      </c>
      <c r="S174" s="53">
        <v>4</v>
      </c>
      <c r="T174" s="53">
        <v>2</v>
      </c>
      <c r="U174" s="53">
        <v>0</v>
      </c>
      <c r="W174" s="51">
        <f t="shared" si="50"/>
        <v>49</v>
      </c>
      <c r="X174" s="53">
        <f t="shared" si="51"/>
        <v>1</v>
      </c>
      <c r="Y174" s="51">
        <f t="shared" si="52"/>
        <v>0</v>
      </c>
      <c r="Z174" s="36" t="str">
        <f t="shared" si="53"/>
        <v/>
      </c>
      <c r="AA174" s="644">
        <f t="shared" si="54"/>
        <v>1290</v>
      </c>
      <c r="AB174" s="645" t="str">
        <f t="shared" si="55"/>
        <v xml:space="preserve"> Maple Creek School</v>
      </c>
      <c r="AC174" s="644">
        <f t="shared" si="60"/>
        <v>5</v>
      </c>
      <c r="AD174" s="639" t="str">
        <f t="shared" si="61"/>
        <v>H</v>
      </c>
      <c r="AE174" s="317" t="str">
        <f t="shared" si="56"/>
        <v/>
      </c>
      <c r="AF174" s="45">
        <v>195</v>
      </c>
      <c r="AG174" s="45">
        <v>1290</v>
      </c>
      <c r="AH174" s="49" t="s">
        <v>537</v>
      </c>
      <c r="AI174" s="45" t="s">
        <v>323</v>
      </c>
      <c r="AJ174" s="45"/>
      <c r="AK174" s="73">
        <f t="shared" si="57"/>
        <v>0</v>
      </c>
      <c r="AL174" s="73">
        <f t="shared" si="58"/>
        <v>0</v>
      </c>
      <c r="AT174" s="282">
        <f t="shared" si="59"/>
        <v>1</v>
      </c>
      <c r="AU174" s="45">
        <v>1288</v>
      </c>
      <c r="AV174" s="49" t="s">
        <v>535</v>
      </c>
      <c r="BD174" s="52"/>
    </row>
    <row r="175" spans="1:56" ht="14.95" customHeight="1" x14ac:dyDescent="0.2">
      <c r="A175" s="642">
        <v>166</v>
      </c>
      <c r="B175" s="639" t="s">
        <v>319</v>
      </c>
      <c r="C175" s="45">
        <v>153</v>
      </c>
      <c r="D175" s="643">
        <v>1292</v>
      </c>
      <c r="E175" s="316" t="s">
        <v>538</v>
      </c>
      <c r="F175" s="53">
        <v>0</v>
      </c>
      <c r="G175" s="53">
        <v>0</v>
      </c>
      <c r="H175" s="53">
        <v>0</v>
      </c>
      <c r="I175" s="53">
        <v>87</v>
      </c>
      <c r="J175" s="53">
        <v>87</v>
      </c>
      <c r="K175" s="53">
        <v>100</v>
      </c>
      <c r="L175" s="53">
        <v>91</v>
      </c>
      <c r="M175" s="53">
        <v>122</v>
      </c>
      <c r="N175" s="53">
        <v>0</v>
      </c>
      <c r="O175" s="53">
        <v>0</v>
      </c>
      <c r="P175" s="53">
        <v>0</v>
      </c>
      <c r="Q175" s="53">
        <v>0</v>
      </c>
      <c r="R175" s="53">
        <v>0</v>
      </c>
      <c r="S175" s="53">
        <v>0</v>
      </c>
      <c r="T175" s="53">
        <v>0</v>
      </c>
      <c r="U175" s="53">
        <v>0</v>
      </c>
      <c r="W175" s="51">
        <f t="shared" si="50"/>
        <v>487</v>
      </c>
      <c r="X175" s="53">
        <f t="shared" si="51"/>
        <v>1</v>
      </c>
      <c r="Y175" s="51">
        <f t="shared" si="52"/>
        <v>0</v>
      </c>
      <c r="Z175" s="36" t="str">
        <f t="shared" si="53"/>
        <v/>
      </c>
      <c r="AA175" s="644">
        <f t="shared" si="54"/>
        <v>1292</v>
      </c>
      <c r="AB175" s="645" t="str">
        <f t="shared" si="55"/>
        <v xml:space="preserve"> Hazel M. Kellington School</v>
      </c>
      <c r="AC175" s="644">
        <f t="shared" si="60"/>
        <v>0</v>
      </c>
      <c r="AD175" s="639" t="str">
        <f t="shared" si="61"/>
        <v/>
      </c>
      <c r="AE175" s="317" t="str">
        <f t="shared" si="56"/>
        <v/>
      </c>
      <c r="AF175" s="45">
        <v>153</v>
      </c>
      <c r="AG175" s="45">
        <v>1292</v>
      </c>
      <c r="AH175" s="49" t="s">
        <v>538</v>
      </c>
      <c r="AI175" s="45" t="s">
        <v>319</v>
      </c>
      <c r="AJ175" s="45"/>
      <c r="AK175" s="73">
        <f t="shared" si="57"/>
        <v>0</v>
      </c>
      <c r="AL175" s="73">
        <f t="shared" si="58"/>
        <v>0</v>
      </c>
      <c r="AT175" s="282">
        <f t="shared" si="59"/>
        <v>1</v>
      </c>
      <c r="AU175" s="45">
        <v>1289</v>
      </c>
      <c r="AV175" s="49" t="s">
        <v>536</v>
      </c>
      <c r="BD175" s="52"/>
    </row>
    <row r="176" spans="1:56" ht="14.95" customHeight="1" x14ac:dyDescent="0.2">
      <c r="A176" s="642">
        <v>167</v>
      </c>
      <c r="B176" s="639" t="s">
        <v>319</v>
      </c>
      <c r="C176" s="45">
        <v>151</v>
      </c>
      <c r="D176" s="643">
        <v>1293</v>
      </c>
      <c r="E176" s="316" t="s">
        <v>539</v>
      </c>
      <c r="F176" s="53">
        <v>0</v>
      </c>
      <c r="G176" s="53">
        <v>0</v>
      </c>
      <c r="H176" s="53">
        <v>16</v>
      </c>
      <c r="I176" s="53">
        <v>20</v>
      </c>
      <c r="J176" s="53">
        <v>32</v>
      </c>
      <c r="K176" s="53">
        <v>20</v>
      </c>
      <c r="L176" s="53">
        <v>22</v>
      </c>
      <c r="M176" s="53">
        <v>27</v>
      </c>
      <c r="N176" s="53">
        <v>24</v>
      </c>
      <c r="O176" s="53">
        <v>10</v>
      </c>
      <c r="P176" s="53">
        <v>0</v>
      </c>
      <c r="Q176" s="53">
        <v>0</v>
      </c>
      <c r="R176" s="53">
        <v>0</v>
      </c>
      <c r="S176" s="53">
        <v>0</v>
      </c>
      <c r="T176" s="53">
        <v>0</v>
      </c>
      <c r="U176" s="53">
        <v>0</v>
      </c>
      <c r="W176" s="51">
        <f t="shared" si="50"/>
        <v>171</v>
      </c>
      <c r="X176" s="53">
        <f t="shared" si="51"/>
        <v>1</v>
      </c>
      <c r="Y176" s="51">
        <f t="shared" si="52"/>
        <v>0</v>
      </c>
      <c r="Z176" s="36" t="str">
        <f t="shared" si="53"/>
        <v/>
      </c>
      <c r="AA176" s="644">
        <f t="shared" si="54"/>
        <v>1293</v>
      </c>
      <c r="AB176" s="645" t="str">
        <f t="shared" si="55"/>
        <v xml:space="preserve"> Principal Sparling School</v>
      </c>
      <c r="AC176" s="644">
        <f t="shared" si="60"/>
        <v>0</v>
      </c>
      <c r="AD176" s="639" t="str">
        <f t="shared" si="61"/>
        <v/>
      </c>
      <c r="AE176" s="317" t="str">
        <f t="shared" si="56"/>
        <v/>
      </c>
      <c r="AF176" s="45">
        <v>151</v>
      </c>
      <c r="AG176" s="45">
        <v>1293</v>
      </c>
      <c r="AH176" s="49" t="s">
        <v>539</v>
      </c>
      <c r="AI176" s="45" t="s">
        <v>319</v>
      </c>
      <c r="AJ176" s="45"/>
      <c r="AK176" s="73">
        <f t="shared" si="57"/>
        <v>0</v>
      </c>
      <c r="AL176" s="73">
        <f t="shared" si="58"/>
        <v>0</v>
      </c>
      <c r="AT176" s="282">
        <f t="shared" si="59"/>
        <v>1</v>
      </c>
      <c r="AU176" s="45">
        <v>1290</v>
      </c>
      <c r="AV176" s="49" t="s">
        <v>537</v>
      </c>
      <c r="BD176" s="52"/>
    </row>
    <row r="177" spans="1:56" ht="14.95" customHeight="1" x14ac:dyDescent="0.2">
      <c r="A177" s="642">
        <v>168</v>
      </c>
      <c r="B177" s="639" t="s">
        <v>319</v>
      </c>
      <c r="C177" s="45">
        <v>118</v>
      </c>
      <c r="D177" s="643">
        <v>1295</v>
      </c>
      <c r="E177" s="316" t="s">
        <v>540</v>
      </c>
      <c r="F177" s="53">
        <v>0</v>
      </c>
      <c r="G177" s="53">
        <v>0</v>
      </c>
      <c r="H177" s="53">
        <v>0</v>
      </c>
      <c r="I177" s="53">
        <v>19</v>
      </c>
      <c r="J177" s="53">
        <v>15</v>
      </c>
      <c r="K177" s="53">
        <v>23</v>
      </c>
      <c r="L177" s="53">
        <v>27</v>
      </c>
      <c r="M177" s="53">
        <v>18</v>
      </c>
      <c r="N177" s="53">
        <v>18</v>
      </c>
      <c r="O177" s="53">
        <v>0</v>
      </c>
      <c r="P177" s="53">
        <v>0</v>
      </c>
      <c r="Q177" s="53">
        <v>0</v>
      </c>
      <c r="R177" s="53">
        <v>0</v>
      </c>
      <c r="S177" s="53">
        <v>0</v>
      </c>
      <c r="T177" s="53">
        <v>0</v>
      </c>
      <c r="U177" s="53">
        <v>0</v>
      </c>
      <c r="W177" s="51">
        <f t="shared" si="50"/>
        <v>120</v>
      </c>
      <c r="X177" s="53">
        <f t="shared" si="51"/>
        <v>1</v>
      </c>
      <c r="Y177" s="51">
        <f t="shared" si="52"/>
        <v>0</v>
      </c>
      <c r="Z177" s="36" t="str">
        <f t="shared" si="53"/>
        <v/>
      </c>
      <c r="AA177" s="644">
        <f t="shared" si="54"/>
        <v>1295</v>
      </c>
      <c r="AB177" s="645" t="str">
        <f t="shared" si="55"/>
        <v xml:space="preserve"> Governor Semple School</v>
      </c>
      <c r="AC177" s="644">
        <f t="shared" si="60"/>
        <v>0</v>
      </c>
      <c r="AD177" s="639" t="str">
        <f t="shared" si="61"/>
        <v/>
      </c>
      <c r="AE177" s="317" t="str">
        <f t="shared" si="56"/>
        <v/>
      </c>
      <c r="AF177" s="45">
        <v>118</v>
      </c>
      <c r="AG177" s="45">
        <v>1295</v>
      </c>
      <c r="AH177" s="49" t="s">
        <v>540</v>
      </c>
      <c r="AI177" s="45" t="s">
        <v>319</v>
      </c>
      <c r="AJ177" s="45"/>
      <c r="AK177" s="73">
        <f t="shared" si="57"/>
        <v>0</v>
      </c>
      <c r="AL177" s="73">
        <f t="shared" si="58"/>
        <v>0</v>
      </c>
      <c r="AT177" s="282">
        <f t="shared" si="59"/>
        <v>1</v>
      </c>
      <c r="AU177" s="45">
        <v>1292</v>
      </c>
      <c r="AV177" s="49" t="s">
        <v>538</v>
      </c>
      <c r="BD177" s="52"/>
    </row>
    <row r="178" spans="1:56" ht="14.95" customHeight="1" x14ac:dyDescent="0.2">
      <c r="A178" s="642">
        <v>169</v>
      </c>
      <c r="B178" s="639" t="s">
        <v>319</v>
      </c>
      <c r="C178" s="45">
        <v>189</v>
      </c>
      <c r="D178" s="643">
        <v>1296</v>
      </c>
      <c r="E178" s="316" t="s">
        <v>541</v>
      </c>
      <c r="F178" s="53">
        <v>0</v>
      </c>
      <c r="G178" s="53">
        <v>0</v>
      </c>
      <c r="H178" s="53">
        <v>0</v>
      </c>
      <c r="I178" s="53">
        <v>0</v>
      </c>
      <c r="J178" s="53">
        <v>0</v>
      </c>
      <c r="K178" s="53">
        <v>0</v>
      </c>
      <c r="L178" s="53">
        <v>0</v>
      </c>
      <c r="M178" s="53">
        <v>0</v>
      </c>
      <c r="N178" s="53">
        <v>0</v>
      </c>
      <c r="O178" s="53">
        <v>138</v>
      </c>
      <c r="P178" s="53">
        <v>110</v>
      </c>
      <c r="Q178" s="53">
        <v>125</v>
      </c>
      <c r="R178" s="53">
        <v>0</v>
      </c>
      <c r="S178" s="53">
        <v>0</v>
      </c>
      <c r="T178" s="53">
        <v>0</v>
      </c>
      <c r="U178" s="53">
        <v>0</v>
      </c>
      <c r="W178" s="51">
        <f t="shared" si="50"/>
        <v>373</v>
      </c>
      <c r="X178" s="53">
        <f t="shared" si="51"/>
        <v>1</v>
      </c>
      <c r="Y178" s="51">
        <f t="shared" si="52"/>
        <v>0</v>
      </c>
      <c r="Z178" s="36" t="str">
        <f t="shared" si="53"/>
        <v/>
      </c>
      <c r="AA178" s="644">
        <f t="shared" si="54"/>
        <v>1296</v>
      </c>
      <c r="AB178" s="645" t="str">
        <f t="shared" si="55"/>
        <v xml:space="preserve"> Springfield Middle School</v>
      </c>
      <c r="AC178" s="644">
        <f t="shared" si="60"/>
        <v>0</v>
      </c>
      <c r="AD178" s="639" t="str">
        <f t="shared" si="61"/>
        <v/>
      </c>
      <c r="AE178" s="317" t="str">
        <f t="shared" si="56"/>
        <v/>
      </c>
      <c r="AF178" s="45">
        <v>189</v>
      </c>
      <c r="AG178" s="45">
        <v>1296</v>
      </c>
      <c r="AH178" s="49" t="s">
        <v>541</v>
      </c>
      <c r="AI178" s="45" t="s">
        <v>319</v>
      </c>
      <c r="AJ178" s="45"/>
      <c r="AK178" s="73">
        <f t="shared" si="57"/>
        <v>0</v>
      </c>
      <c r="AL178" s="73">
        <f t="shared" si="58"/>
        <v>0</v>
      </c>
      <c r="AT178" s="282">
        <f t="shared" si="59"/>
        <v>1</v>
      </c>
      <c r="AU178" s="45">
        <v>1293</v>
      </c>
      <c r="AV178" s="49" t="s">
        <v>539</v>
      </c>
      <c r="BD178" s="52"/>
    </row>
    <row r="179" spans="1:56" ht="14.95" customHeight="1" x14ac:dyDescent="0.2">
      <c r="A179" s="642">
        <v>170</v>
      </c>
      <c r="B179" s="639" t="s">
        <v>319</v>
      </c>
      <c r="C179" s="45">
        <v>151</v>
      </c>
      <c r="D179" s="643">
        <v>1297</v>
      </c>
      <c r="E179" s="316" t="s">
        <v>542</v>
      </c>
      <c r="F179" s="53">
        <v>0</v>
      </c>
      <c r="G179" s="53">
        <v>0</v>
      </c>
      <c r="H179" s="53">
        <v>0</v>
      </c>
      <c r="I179" s="53">
        <v>0</v>
      </c>
      <c r="J179" s="53">
        <v>0</v>
      </c>
      <c r="K179" s="53">
        <v>0</v>
      </c>
      <c r="L179" s="53">
        <v>0</v>
      </c>
      <c r="M179" s="53">
        <v>0</v>
      </c>
      <c r="N179" s="53">
        <v>0</v>
      </c>
      <c r="O179" s="53">
        <v>0</v>
      </c>
      <c r="P179" s="53">
        <v>225</v>
      </c>
      <c r="Q179" s="53">
        <v>248</v>
      </c>
      <c r="R179" s="53">
        <v>0</v>
      </c>
      <c r="S179" s="53">
        <v>0</v>
      </c>
      <c r="T179" s="53">
        <v>0</v>
      </c>
      <c r="U179" s="53">
        <v>0</v>
      </c>
      <c r="W179" s="51">
        <f t="shared" si="50"/>
        <v>473</v>
      </c>
      <c r="X179" s="53">
        <f t="shared" si="51"/>
        <v>1</v>
      </c>
      <c r="Y179" s="51">
        <f t="shared" si="52"/>
        <v>0</v>
      </c>
      <c r="Z179" s="36" t="str">
        <f t="shared" si="53"/>
        <v/>
      </c>
      <c r="AA179" s="644">
        <f t="shared" si="54"/>
        <v>1297</v>
      </c>
      <c r="AB179" s="645" t="str">
        <f t="shared" si="55"/>
        <v xml:space="preserve"> River Heights School</v>
      </c>
      <c r="AC179" s="644">
        <f t="shared" si="60"/>
        <v>0</v>
      </c>
      <c r="AD179" s="639" t="str">
        <f t="shared" si="61"/>
        <v/>
      </c>
      <c r="AE179" s="317" t="str">
        <f t="shared" si="56"/>
        <v/>
      </c>
      <c r="AF179" s="45">
        <v>151</v>
      </c>
      <c r="AG179" s="45">
        <v>1297</v>
      </c>
      <c r="AH179" s="49" t="s">
        <v>542</v>
      </c>
      <c r="AI179" s="45" t="s">
        <v>319</v>
      </c>
      <c r="AJ179" s="45"/>
      <c r="AK179" s="73">
        <f t="shared" si="57"/>
        <v>0</v>
      </c>
      <c r="AL179" s="73">
        <f t="shared" si="58"/>
        <v>0</v>
      </c>
      <c r="AT179" s="282">
        <f t="shared" si="59"/>
        <v>1</v>
      </c>
      <c r="AU179" s="45">
        <v>1295</v>
      </c>
      <c r="AV179" s="49" t="s">
        <v>540</v>
      </c>
      <c r="BD179" s="52"/>
    </row>
    <row r="180" spans="1:56" ht="14.95" customHeight="1" x14ac:dyDescent="0.2">
      <c r="A180" s="642">
        <v>171</v>
      </c>
      <c r="B180" s="639" t="s">
        <v>319</v>
      </c>
      <c r="C180" s="45">
        <v>196</v>
      </c>
      <c r="D180" s="643">
        <v>1298</v>
      </c>
      <c r="E180" s="316" t="s">
        <v>543</v>
      </c>
      <c r="F180" s="53">
        <v>0</v>
      </c>
      <c r="G180" s="53">
        <v>0</v>
      </c>
      <c r="H180" s="53">
        <v>0</v>
      </c>
      <c r="I180" s="53">
        <v>75</v>
      </c>
      <c r="J180" s="53">
        <v>78</v>
      </c>
      <c r="K180" s="53">
        <v>92</v>
      </c>
      <c r="L180" s="53">
        <v>69</v>
      </c>
      <c r="M180" s="53">
        <v>79</v>
      </c>
      <c r="N180" s="53">
        <v>65</v>
      </c>
      <c r="O180" s="53">
        <v>0</v>
      </c>
      <c r="P180" s="53">
        <v>0</v>
      </c>
      <c r="Q180" s="53">
        <v>0</v>
      </c>
      <c r="R180" s="53">
        <v>0</v>
      </c>
      <c r="S180" s="53">
        <v>0</v>
      </c>
      <c r="T180" s="53">
        <v>0</v>
      </c>
      <c r="U180" s="53">
        <v>0</v>
      </c>
      <c r="W180" s="51">
        <f t="shared" si="50"/>
        <v>458</v>
      </c>
      <c r="X180" s="53">
        <f t="shared" si="51"/>
        <v>1</v>
      </c>
      <c r="Y180" s="51">
        <f t="shared" si="52"/>
        <v>0</v>
      </c>
      <c r="Z180" s="36" t="str">
        <f t="shared" si="53"/>
        <v/>
      </c>
      <c r="AA180" s="644">
        <f t="shared" si="54"/>
        <v>1298</v>
      </c>
      <c r="AB180" s="645" t="str">
        <f t="shared" si="55"/>
        <v xml:space="preserve"> École Springfield Heights School</v>
      </c>
      <c r="AC180" s="644">
        <f t="shared" si="60"/>
        <v>0</v>
      </c>
      <c r="AD180" s="639" t="str">
        <f t="shared" si="61"/>
        <v/>
      </c>
      <c r="AE180" s="317" t="str">
        <f t="shared" si="56"/>
        <v/>
      </c>
      <c r="AF180" s="45">
        <v>196</v>
      </c>
      <c r="AG180" s="45">
        <v>1298</v>
      </c>
      <c r="AH180" s="49" t="s">
        <v>543</v>
      </c>
      <c r="AI180" s="45" t="s">
        <v>319</v>
      </c>
      <c r="AJ180" s="45"/>
      <c r="AK180" s="73">
        <f t="shared" si="57"/>
        <v>0</v>
      </c>
      <c r="AL180" s="73">
        <f t="shared" si="58"/>
        <v>0</v>
      </c>
      <c r="AT180" s="282">
        <f t="shared" si="59"/>
        <v>1</v>
      </c>
      <c r="AU180" s="45">
        <v>1296</v>
      </c>
      <c r="AV180" s="49" t="s">
        <v>541</v>
      </c>
      <c r="BD180" s="52"/>
    </row>
    <row r="181" spans="1:56" ht="14.95" customHeight="1" x14ac:dyDescent="0.2">
      <c r="A181" s="642">
        <v>172</v>
      </c>
      <c r="B181" s="639" t="s">
        <v>323</v>
      </c>
      <c r="C181" s="45">
        <v>190</v>
      </c>
      <c r="D181" s="643">
        <v>1299</v>
      </c>
      <c r="E181" s="316" t="s">
        <v>544</v>
      </c>
      <c r="F181" s="53">
        <v>0</v>
      </c>
      <c r="G181" s="53">
        <v>0</v>
      </c>
      <c r="H181" s="53">
        <v>0</v>
      </c>
      <c r="I181" s="53">
        <v>6</v>
      </c>
      <c r="J181" s="53">
        <v>1</v>
      </c>
      <c r="K181" s="53">
        <v>5</v>
      </c>
      <c r="L181" s="53">
        <v>4</v>
      </c>
      <c r="M181" s="53">
        <v>6</v>
      </c>
      <c r="N181" s="53">
        <v>0</v>
      </c>
      <c r="O181" s="53">
        <v>5</v>
      </c>
      <c r="P181" s="53">
        <v>3</v>
      </c>
      <c r="Q181" s="53">
        <v>3</v>
      </c>
      <c r="R181" s="53">
        <v>1</v>
      </c>
      <c r="S181" s="53">
        <v>1</v>
      </c>
      <c r="T181" s="53">
        <v>4</v>
      </c>
      <c r="U181" s="53">
        <v>1</v>
      </c>
      <c r="W181" s="51">
        <f t="shared" si="50"/>
        <v>40</v>
      </c>
      <c r="X181" s="53">
        <f t="shared" si="51"/>
        <v>1</v>
      </c>
      <c r="Y181" s="51">
        <f t="shared" si="52"/>
        <v>0</v>
      </c>
      <c r="Z181" s="36" t="str">
        <f t="shared" si="53"/>
        <v/>
      </c>
      <c r="AA181" s="644">
        <f t="shared" si="54"/>
        <v>1299</v>
      </c>
      <c r="AB181" s="645" t="str">
        <f t="shared" si="55"/>
        <v xml:space="preserve"> Suncrest Colony School</v>
      </c>
      <c r="AC181" s="644">
        <f t="shared" si="60"/>
        <v>5</v>
      </c>
      <c r="AD181" s="639" t="str">
        <f t="shared" si="61"/>
        <v>H</v>
      </c>
      <c r="AE181" s="317" t="str">
        <f t="shared" si="56"/>
        <v/>
      </c>
      <c r="AF181" s="45">
        <v>190</v>
      </c>
      <c r="AG181" s="45">
        <v>1299</v>
      </c>
      <c r="AH181" s="49" t="s">
        <v>544</v>
      </c>
      <c r="AI181" s="45" t="s">
        <v>323</v>
      </c>
      <c r="AJ181" s="45"/>
      <c r="AK181" s="73">
        <f t="shared" si="57"/>
        <v>0</v>
      </c>
      <c r="AL181" s="73">
        <f t="shared" si="58"/>
        <v>0</v>
      </c>
      <c r="AT181" s="282">
        <f t="shared" si="59"/>
        <v>1</v>
      </c>
      <c r="AU181" s="45">
        <v>1297</v>
      </c>
      <c r="AV181" s="49" t="s">
        <v>542</v>
      </c>
      <c r="BD181" s="52"/>
    </row>
    <row r="182" spans="1:56" ht="14.95" customHeight="1" x14ac:dyDescent="0.2">
      <c r="A182" s="642">
        <v>173</v>
      </c>
      <c r="B182" s="639" t="s">
        <v>319</v>
      </c>
      <c r="C182" s="45">
        <v>144</v>
      </c>
      <c r="D182" s="643">
        <v>1300</v>
      </c>
      <c r="E182" s="316" t="s">
        <v>545</v>
      </c>
      <c r="F182" s="53">
        <v>0</v>
      </c>
      <c r="G182" s="53">
        <v>0</v>
      </c>
      <c r="H182" s="53">
        <v>0</v>
      </c>
      <c r="I182" s="53">
        <v>0</v>
      </c>
      <c r="J182" s="53">
        <v>0</v>
      </c>
      <c r="K182" s="53">
        <v>0</v>
      </c>
      <c r="L182" s="53">
        <v>0</v>
      </c>
      <c r="M182" s="53">
        <v>57</v>
      </c>
      <c r="N182" s="53">
        <v>48</v>
      </c>
      <c r="O182" s="53">
        <v>57</v>
      </c>
      <c r="P182" s="53">
        <v>0</v>
      </c>
      <c r="Q182" s="53">
        <v>0</v>
      </c>
      <c r="R182" s="53">
        <v>0</v>
      </c>
      <c r="S182" s="53">
        <v>0</v>
      </c>
      <c r="T182" s="53">
        <v>0</v>
      </c>
      <c r="U182" s="53">
        <v>0</v>
      </c>
      <c r="W182" s="51">
        <f t="shared" si="50"/>
        <v>162</v>
      </c>
      <c r="X182" s="53">
        <f t="shared" si="51"/>
        <v>1</v>
      </c>
      <c r="Y182" s="51">
        <f t="shared" si="52"/>
        <v>0</v>
      </c>
      <c r="Z182" s="36" t="str">
        <f t="shared" si="53"/>
        <v/>
      </c>
      <c r="AA182" s="644">
        <f t="shared" si="54"/>
        <v>1300</v>
      </c>
      <c r="AB182" s="645" t="str">
        <f t="shared" si="55"/>
        <v xml:space="preserve"> Dr. George Johnson Middle School</v>
      </c>
      <c r="AC182" s="644">
        <f t="shared" si="60"/>
        <v>0</v>
      </c>
      <c r="AD182" s="639" t="str">
        <f t="shared" si="61"/>
        <v/>
      </c>
      <c r="AE182" s="317" t="str">
        <f t="shared" si="56"/>
        <v/>
      </c>
      <c r="AF182" s="45">
        <v>144</v>
      </c>
      <c r="AG182" s="45">
        <v>1300</v>
      </c>
      <c r="AH182" s="49" t="s">
        <v>545</v>
      </c>
      <c r="AI182" s="45" t="s">
        <v>319</v>
      </c>
      <c r="AJ182" s="45"/>
      <c r="AK182" s="73">
        <f t="shared" si="57"/>
        <v>0</v>
      </c>
      <c r="AL182" s="73">
        <f t="shared" si="58"/>
        <v>0</v>
      </c>
      <c r="AT182" s="282">
        <f t="shared" si="59"/>
        <v>1</v>
      </c>
      <c r="AU182" s="45">
        <v>1298</v>
      </c>
      <c r="AV182" s="49" t="s">
        <v>543</v>
      </c>
      <c r="BD182" s="52"/>
    </row>
    <row r="183" spans="1:56" ht="14.95" customHeight="1" x14ac:dyDescent="0.2">
      <c r="A183" s="642">
        <v>174</v>
      </c>
      <c r="B183" s="639" t="s">
        <v>319</v>
      </c>
      <c r="C183" s="45">
        <v>193</v>
      </c>
      <c r="D183" s="643">
        <v>1301</v>
      </c>
      <c r="E183" s="316" t="s">
        <v>546</v>
      </c>
      <c r="F183" s="53">
        <v>0</v>
      </c>
      <c r="G183" s="53">
        <v>0</v>
      </c>
      <c r="H183" s="53">
        <v>0</v>
      </c>
      <c r="I183" s="53">
        <v>0</v>
      </c>
      <c r="J183" s="53">
        <v>0</v>
      </c>
      <c r="K183" s="53">
        <v>0</v>
      </c>
      <c r="L183" s="53">
        <v>0</v>
      </c>
      <c r="M183" s="53">
        <v>0</v>
      </c>
      <c r="N183" s="53">
        <v>0</v>
      </c>
      <c r="O183" s="53">
        <v>0</v>
      </c>
      <c r="P183" s="53">
        <v>0</v>
      </c>
      <c r="Q183" s="53">
        <v>0</v>
      </c>
      <c r="R183" s="53">
        <v>44</v>
      </c>
      <c r="S183" s="53">
        <v>43</v>
      </c>
      <c r="T183" s="53">
        <v>41</v>
      </c>
      <c r="U183" s="53">
        <v>39</v>
      </c>
      <c r="W183" s="51">
        <f t="shared" si="50"/>
        <v>167</v>
      </c>
      <c r="X183" s="53">
        <f t="shared" si="51"/>
        <v>1</v>
      </c>
      <c r="Y183" s="51">
        <f t="shared" si="52"/>
        <v>0</v>
      </c>
      <c r="Z183" s="36" t="str">
        <f t="shared" si="53"/>
        <v/>
      </c>
      <c r="AA183" s="644">
        <f t="shared" si="54"/>
        <v>1301</v>
      </c>
      <c r="AB183" s="645" t="str">
        <f t="shared" si="55"/>
        <v xml:space="preserve"> Pilot Mound School</v>
      </c>
      <c r="AC183" s="644">
        <f t="shared" si="60"/>
        <v>0</v>
      </c>
      <c r="AD183" s="639" t="str">
        <f t="shared" si="61"/>
        <v/>
      </c>
      <c r="AE183" s="317" t="str">
        <f t="shared" si="56"/>
        <v/>
      </c>
      <c r="AF183" s="45">
        <v>193</v>
      </c>
      <c r="AG183" s="45">
        <v>1301</v>
      </c>
      <c r="AH183" s="49" t="s">
        <v>546</v>
      </c>
      <c r="AI183" s="45" t="s">
        <v>319</v>
      </c>
      <c r="AJ183" s="45"/>
      <c r="AK183" s="73">
        <f t="shared" si="57"/>
        <v>0</v>
      </c>
      <c r="AL183" s="73">
        <f t="shared" si="58"/>
        <v>0</v>
      </c>
      <c r="AT183" s="282">
        <f t="shared" si="59"/>
        <v>1</v>
      </c>
      <c r="AU183" s="45">
        <v>1299</v>
      </c>
      <c r="AV183" s="49" t="s">
        <v>544</v>
      </c>
      <c r="BD183" s="52"/>
    </row>
    <row r="184" spans="1:56" ht="14.95" customHeight="1" x14ac:dyDescent="0.2">
      <c r="A184" s="642">
        <v>175</v>
      </c>
      <c r="B184" s="639" t="s">
        <v>319</v>
      </c>
      <c r="C184" s="45">
        <v>119</v>
      </c>
      <c r="D184" s="643">
        <v>1302</v>
      </c>
      <c r="E184" s="316" t="s">
        <v>547</v>
      </c>
      <c r="F184" s="53">
        <v>0</v>
      </c>
      <c r="G184" s="53">
        <v>0</v>
      </c>
      <c r="H184" s="53">
        <v>0</v>
      </c>
      <c r="I184" s="53">
        <v>0</v>
      </c>
      <c r="J184" s="53">
        <v>0</v>
      </c>
      <c r="K184" s="53">
        <v>0</v>
      </c>
      <c r="L184" s="53">
        <v>0</v>
      </c>
      <c r="M184" s="53">
        <v>0</v>
      </c>
      <c r="N184" s="53">
        <v>0</v>
      </c>
      <c r="O184" s="53">
        <v>0</v>
      </c>
      <c r="P184" s="53">
        <v>0</v>
      </c>
      <c r="Q184" s="53">
        <v>0</v>
      </c>
      <c r="R184" s="53">
        <v>327</v>
      </c>
      <c r="S184" s="53">
        <v>313</v>
      </c>
      <c r="T184" s="53">
        <v>342</v>
      </c>
      <c r="U184" s="53">
        <v>313</v>
      </c>
      <c r="W184" s="51">
        <f t="shared" si="50"/>
        <v>1295</v>
      </c>
      <c r="X184" s="53">
        <f t="shared" si="51"/>
        <v>1</v>
      </c>
      <c r="Y184" s="51">
        <f t="shared" si="52"/>
        <v>0</v>
      </c>
      <c r="Z184" s="36" t="str">
        <f t="shared" si="53"/>
        <v/>
      </c>
      <c r="AA184" s="644">
        <f t="shared" si="54"/>
        <v>1302</v>
      </c>
      <c r="AB184" s="645" t="str">
        <f t="shared" si="55"/>
        <v xml:space="preserve"> Crocus Plains Regional Secondary School</v>
      </c>
      <c r="AC184" s="644">
        <f t="shared" si="60"/>
        <v>0</v>
      </c>
      <c r="AD184" s="639" t="str">
        <f t="shared" si="61"/>
        <v/>
      </c>
      <c r="AE184" s="317" t="str">
        <f t="shared" si="56"/>
        <v/>
      </c>
      <c r="AF184" s="45">
        <v>119</v>
      </c>
      <c r="AG184" s="45">
        <v>1302</v>
      </c>
      <c r="AH184" s="49" t="s">
        <v>547</v>
      </c>
      <c r="AI184" s="45" t="s">
        <v>319</v>
      </c>
      <c r="AJ184" s="639"/>
      <c r="AK184" s="73">
        <f t="shared" si="57"/>
        <v>0</v>
      </c>
      <c r="AL184" s="73">
        <f t="shared" si="58"/>
        <v>0</v>
      </c>
      <c r="AT184" s="282">
        <f t="shared" si="59"/>
        <v>1</v>
      </c>
      <c r="AU184" s="45">
        <v>1300</v>
      </c>
      <c r="AV184" s="49" t="s">
        <v>545</v>
      </c>
      <c r="BD184" s="52"/>
    </row>
    <row r="185" spans="1:56" ht="14.95" customHeight="1" x14ac:dyDescent="0.2">
      <c r="A185" s="642">
        <v>176</v>
      </c>
      <c r="B185" s="639" t="s">
        <v>319</v>
      </c>
      <c r="C185" s="45">
        <v>192</v>
      </c>
      <c r="D185" s="643">
        <v>1303</v>
      </c>
      <c r="E185" s="316" t="s">
        <v>548</v>
      </c>
      <c r="F185" s="53">
        <v>0</v>
      </c>
      <c r="G185" s="53">
        <v>0</v>
      </c>
      <c r="H185" s="53">
        <v>3</v>
      </c>
      <c r="I185" s="53">
        <v>4</v>
      </c>
      <c r="J185" s="53">
        <v>2</v>
      </c>
      <c r="K185" s="53">
        <v>5</v>
      </c>
      <c r="L185" s="53">
        <v>3</v>
      </c>
      <c r="M185" s="53">
        <v>3</v>
      </c>
      <c r="N185" s="53">
        <v>2</v>
      </c>
      <c r="O185" s="53">
        <v>3</v>
      </c>
      <c r="P185" s="53">
        <v>2</v>
      </c>
      <c r="Q185" s="53">
        <v>1</v>
      </c>
      <c r="R185" s="53">
        <v>0</v>
      </c>
      <c r="S185" s="53">
        <v>0</v>
      </c>
      <c r="T185" s="53">
        <v>0</v>
      </c>
      <c r="U185" s="53">
        <v>0</v>
      </c>
      <c r="W185" s="51">
        <f t="shared" si="50"/>
        <v>28</v>
      </c>
      <c r="X185" s="53">
        <f t="shared" si="51"/>
        <v>1</v>
      </c>
      <c r="Y185" s="51">
        <f t="shared" si="52"/>
        <v>0</v>
      </c>
      <c r="Z185" s="36" t="str">
        <f t="shared" si="53"/>
        <v/>
      </c>
      <c r="AA185" s="644">
        <f t="shared" si="54"/>
        <v>1303</v>
      </c>
      <c r="AB185" s="645" t="str">
        <f t="shared" si="55"/>
        <v xml:space="preserve"> Lakefront School</v>
      </c>
      <c r="AC185" s="644">
        <f t="shared" si="60"/>
        <v>0</v>
      </c>
      <c r="AD185" s="639" t="str">
        <f t="shared" si="61"/>
        <v/>
      </c>
      <c r="AE185" s="317" t="str">
        <f t="shared" si="56"/>
        <v/>
      </c>
      <c r="AF185" s="45">
        <v>192</v>
      </c>
      <c r="AG185" s="45">
        <v>1303</v>
      </c>
      <c r="AH185" s="49" t="s">
        <v>548</v>
      </c>
      <c r="AI185" s="45" t="s">
        <v>319</v>
      </c>
      <c r="AJ185" s="45"/>
      <c r="AK185" s="73">
        <f t="shared" si="57"/>
        <v>0</v>
      </c>
      <c r="AL185" s="73">
        <f t="shared" si="58"/>
        <v>0</v>
      </c>
      <c r="AT185" s="282">
        <f t="shared" si="59"/>
        <v>1</v>
      </c>
      <c r="AU185" s="45">
        <v>1301</v>
      </c>
      <c r="AV185" s="49" t="s">
        <v>546</v>
      </c>
      <c r="BD185" s="52"/>
    </row>
    <row r="186" spans="1:56" ht="14.95" customHeight="1" x14ac:dyDescent="0.2">
      <c r="A186" s="642">
        <v>177</v>
      </c>
      <c r="B186" s="639" t="s">
        <v>319</v>
      </c>
      <c r="C186" s="45">
        <v>151</v>
      </c>
      <c r="D186" s="643">
        <v>1305</v>
      </c>
      <c r="E186" s="316" t="s">
        <v>549</v>
      </c>
      <c r="F186" s="53">
        <v>0</v>
      </c>
      <c r="G186" s="53">
        <v>0</v>
      </c>
      <c r="H186" s="53">
        <v>0</v>
      </c>
      <c r="I186" s="53">
        <v>0</v>
      </c>
      <c r="J186" s="53">
        <v>0</v>
      </c>
      <c r="K186" s="53">
        <v>0</v>
      </c>
      <c r="L186" s="53">
        <v>0</v>
      </c>
      <c r="M186" s="53">
        <v>0</v>
      </c>
      <c r="N186" s="53">
        <v>0</v>
      </c>
      <c r="O186" s="53">
        <v>0</v>
      </c>
      <c r="P186" s="53">
        <v>146</v>
      </c>
      <c r="Q186" s="53">
        <v>148</v>
      </c>
      <c r="R186" s="53">
        <v>102</v>
      </c>
      <c r="S186" s="53">
        <v>0</v>
      </c>
      <c r="T186" s="53">
        <v>0</v>
      </c>
      <c r="U186" s="53">
        <v>0</v>
      </c>
      <c r="W186" s="51">
        <f t="shared" si="50"/>
        <v>396</v>
      </c>
      <c r="X186" s="53">
        <f t="shared" si="51"/>
        <v>1</v>
      </c>
      <c r="Y186" s="51">
        <f t="shared" si="52"/>
        <v>0</v>
      </c>
      <c r="Z186" s="36" t="str">
        <f t="shared" si="53"/>
        <v/>
      </c>
      <c r="AA186" s="644">
        <f t="shared" si="54"/>
        <v>1305</v>
      </c>
      <c r="AB186" s="645" t="str">
        <f t="shared" si="55"/>
        <v xml:space="preserve"> General Wolfe School</v>
      </c>
      <c r="AC186" s="644">
        <f t="shared" si="60"/>
        <v>0</v>
      </c>
      <c r="AD186" s="639" t="str">
        <f t="shared" si="61"/>
        <v/>
      </c>
      <c r="AE186" s="317" t="str">
        <f t="shared" si="56"/>
        <v/>
      </c>
      <c r="AF186" s="45">
        <v>151</v>
      </c>
      <c r="AG186" s="45">
        <v>1305</v>
      </c>
      <c r="AH186" s="49" t="s">
        <v>549</v>
      </c>
      <c r="AI186" s="45" t="s">
        <v>319</v>
      </c>
      <c r="AJ186" s="45"/>
      <c r="AK186" s="73">
        <f t="shared" si="57"/>
        <v>0</v>
      </c>
      <c r="AL186" s="73">
        <f t="shared" si="58"/>
        <v>0</v>
      </c>
      <c r="AT186" s="282">
        <f t="shared" si="59"/>
        <v>1</v>
      </c>
      <c r="AU186" s="45">
        <v>1302</v>
      </c>
      <c r="AV186" s="49" t="s">
        <v>550</v>
      </c>
      <c r="BD186" s="52"/>
    </row>
    <row r="187" spans="1:56" ht="14.95" customHeight="1" x14ac:dyDescent="0.2">
      <c r="A187" s="642">
        <v>178</v>
      </c>
      <c r="B187" s="639" t="s">
        <v>492</v>
      </c>
      <c r="C187" s="45">
        <v>151</v>
      </c>
      <c r="D187" s="643">
        <v>1306</v>
      </c>
      <c r="E187" s="316" t="s">
        <v>551</v>
      </c>
      <c r="F187" s="53">
        <v>0</v>
      </c>
      <c r="G187" s="53">
        <v>0</v>
      </c>
      <c r="H187" s="53">
        <v>0</v>
      </c>
      <c r="I187" s="53">
        <v>0</v>
      </c>
      <c r="J187" s="53">
        <v>0</v>
      </c>
      <c r="K187" s="53">
        <v>0</v>
      </c>
      <c r="L187" s="53">
        <v>0</v>
      </c>
      <c r="M187" s="53">
        <v>0</v>
      </c>
      <c r="N187" s="53">
        <v>0</v>
      </c>
      <c r="O187" s="53">
        <v>0</v>
      </c>
      <c r="P187" s="53">
        <v>0</v>
      </c>
      <c r="Q187" s="53">
        <v>0</v>
      </c>
      <c r="R187" s="53">
        <v>1</v>
      </c>
      <c r="S187" s="53">
        <v>0</v>
      </c>
      <c r="T187" s="53">
        <v>1</v>
      </c>
      <c r="U187" s="53">
        <v>0</v>
      </c>
      <c r="W187" s="51">
        <f t="shared" si="50"/>
        <v>2</v>
      </c>
      <c r="X187" s="53">
        <f t="shared" si="51"/>
        <v>1</v>
      </c>
      <c r="Y187" s="51">
        <f t="shared" si="52"/>
        <v>0</v>
      </c>
      <c r="Z187" s="36" t="str">
        <f t="shared" si="53"/>
        <v/>
      </c>
      <c r="AA187" s="644">
        <f t="shared" si="54"/>
        <v>1306</v>
      </c>
      <c r="AB187" s="645" t="str">
        <f t="shared" si="55"/>
        <v xml:space="preserve"> Montcalm School</v>
      </c>
      <c r="AC187" s="644">
        <f t="shared" si="60"/>
        <v>0</v>
      </c>
      <c r="AD187" s="639" t="str">
        <f t="shared" si="61"/>
        <v>O</v>
      </c>
      <c r="AE187" s="317" t="str">
        <f t="shared" si="56"/>
        <v/>
      </c>
      <c r="AF187" s="45">
        <v>151</v>
      </c>
      <c r="AG187" s="45">
        <v>1306</v>
      </c>
      <c r="AH187" s="49" t="s">
        <v>551</v>
      </c>
      <c r="AI187" s="45" t="s">
        <v>492</v>
      </c>
      <c r="AJ187" s="45"/>
      <c r="AK187" s="73">
        <f t="shared" si="57"/>
        <v>0</v>
      </c>
      <c r="AL187" s="73">
        <f t="shared" si="58"/>
        <v>0</v>
      </c>
      <c r="AT187" s="282">
        <f t="shared" si="59"/>
        <v>1</v>
      </c>
      <c r="AU187" s="45">
        <v>1303</v>
      </c>
      <c r="AV187" s="49" t="s">
        <v>548</v>
      </c>
      <c r="BD187" s="52"/>
    </row>
    <row r="188" spans="1:56" ht="14.95" customHeight="1" x14ac:dyDescent="0.2">
      <c r="A188" s="642">
        <v>179</v>
      </c>
      <c r="B188" s="639" t="s">
        <v>319</v>
      </c>
      <c r="C188" s="45">
        <v>114</v>
      </c>
      <c r="D188" s="643">
        <v>1307</v>
      </c>
      <c r="E188" s="316" t="s">
        <v>552</v>
      </c>
      <c r="F188" s="53">
        <v>0</v>
      </c>
      <c r="G188" s="53">
        <v>0</v>
      </c>
      <c r="H188" s="53">
        <v>0</v>
      </c>
      <c r="I188" s="53">
        <v>0</v>
      </c>
      <c r="J188" s="53">
        <v>0</v>
      </c>
      <c r="K188" s="53">
        <v>0</v>
      </c>
      <c r="L188" s="53">
        <v>0</v>
      </c>
      <c r="M188" s="53">
        <v>0</v>
      </c>
      <c r="N188" s="53">
        <v>0</v>
      </c>
      <c r="O188" s="53">
        <v>112</v>
      </c>
      <c r="P188" s="53">
        <v>104</v>
      </c>
      <c r="Q188" s="53">
        <v>102</v>
      </c>
      <c r="R188" s="53">
        <v>0</v>
      </c>
      <c r="S188" s="53">
        <v>0</v>
      </c>
      <c r="T188" s="53">
        <v>0</v>
      </c>
      <c r="U188" s="53">
        <v>0</v>
      </c>
      <c r="W188" s="51">
        <f t="shared" si="50"/>
        <v>318</v>
      </c>
      <c r="X188" s="53">
        <f t="shared" si="51"/>
        <v>1</v>
      </c>
      <c r="Y188" s="51">
        <f t="shared" si="52"/>
        <v>0</v>
      </c>
      <c r="Z188" s="36" t="str">
        <f t="shared" si="53"/>
        <v/>
      </c>
      <c r="AA188" s="644">
        <f t="shared" si="54"/>
        <v>1307</v>
      </c>
      <c r="AB188" s="645" t="str">
        <f t="shared" si="55"/>
        <v xml:space="preserve"> Lincoln Middle School</v>
      </c>
      <c r="AC188" s="644">
        <f t="shared" si="60"/>
        <v>0</v>
      </c>
      <c r="AD188" s="639" t="str">
        <f t="shared" si="61"/>
        <v/>
      </c>
      <c r="AE188" s="317" t="str">
        <f t="shared" si="56"/>
        <v/>
      </c>
      <c r="AF188" s="45">
        <v>114</v>
      </c>
      <c r="AG188" s="45">
        <v>1307</v>
      </c>
      <c r="AH188" s="49" t="s">
        <v>552</v>
      </c>
      <c r="AI188" s="45" t="s">
        <v>319</v>
      </c>
      <c r="AJ188" s="45"/>
      <c r="AK188" s="73">
        <f t="shared" si="57"/>
        <v>0</v>
      </c>
      <c r="AL188" s="73">
        <f t="shared" si="58"/>
        <v>0</v>
      </c>
      <c r="AT188" s="282">
        <f t="shared" si="59"/>
        <v>1</v>
      </c>
      <c r="AU188" s="45">
        <v>1305</v>
      </c>
      <c r="AV188" s="49" t="s">
        <v>549</v>
      </c>
      <c r="BD188" s="52"/>
    </row>
    <row r="189" spans="1:56" ht="14.95" customHeight="1" x14ac:dyDescent="0.2">
      <c r="A189" s="642">
        <v>180</v>
      </c>
      <c r="B189" s="639" t="s">
        <v>319</v>
      </c>
      <c r="C189" s="45">
        <v>174</v>
      </c>
      <c r="D189" s="643">
        <v>1309</v>
      </c>
      <c r="E189" s="316" t="s">
        <v>553</v>
      </c>
      <c r="F189" s="53">
        <v>0</v>
      </c>
      <c r="G189" s="53">
        <v>0</v>
      </c>
      <c r="H189" s="53">
        <v>0</v>
      </c>
      <c r="I189" s="53">
        <v>0</v>
      </c>
      <c r="J189" s="53">
        <v>0</v>
      </c>
      <c r="K189" s="53">
        <v>0</v>
      </c>
      <c r="L189" s="53">
        <v>0</v>
      </c>
      <c r="M189" s="53">
        <v>0</v>
      </c>
      <c r="N189" s="53">
        <v>91</v>
      </c>
      <c r="O189" s="53">
        <v>89</v>
      </c>
      <c r="P189" s="53">
        <v>106</v>
      </c>
      <c r="Q189" s="53">
        <v>98</v>
      </c>
      <c r="R189" s="53">
        <v>0</v>
      </c>
      <c r="S189" s="53">
        <v>0</v>
      </c>
      <c r="T189" s="53">
        <v>0</v>
      </c>
      <c r="U189" s="53">
        <v>0</v>
      </c>
      <c r="W189" s="51">
        <f t="shared" si="50"/>
        <v>384</v>
      </c>
      <c r="X189" s="53">
        <f t="shared" si="51"/>
        <v>1</v>
      </c>
      <c r="Y189" s="51">
        <f t="shared" si="52"/>
        <v>0</v>
      </c>
      <c r="Z189" s="36" t="str">
        <f t="shared" si="53"/>
        <v/>
      </c>
      <c r="AA189" s="644">
        <f t="shared" si="54"/>
        <v>1309</v>
      </c>
      <c r="AB189" s="645" t="str">
        <f t="shared" si="55"/>
        <v xml:space="preserve"> Niverville Middle School</v>
      </c>
      <c r="AC189" s="644">
        <f t="shared" si="60"/>
        <v>0</v>
      </c>
      <c r="AD189" s="639" t="str">
        <f t="shared" si="61"/>
        <v/>
      </c>
      <c r="AE189" s="317" t="str">
        <f t="shared" si="56"/>
        <v/>
      </c>
      <c r="AF189" s="45">
        <v>174</v>
      </c>
      <c r="AG189" s="45">
        <v>1309</v>
      </c>
      <c r="AH189" s="49" t="s">
        <v>553</v>
      </c>
      <c r="AI189" s="45" t="s">
        <v>319</v>
      </c>
      <c r="AJ189" s="45"/>
      <c r="AK189" s="73">
        <f t="shared" si="57"/>
        <v>0</v>
      </c>
      <c r="AL189" s="73">
        <f t="shared" si="58"/>
        <v>0</v>
      </c>
      <c r="AT189" s="282">
        <f t="shared" si="59"/>
        <v>1</v>
      </c>
      <c r="AU189" s="45">
        <v>1306</v>
      </c>
      <c r="AV189" s="49" t="s">
        <v>551</v>
      </c>
      <c r="BD189" s="52"/>
    </row>
    <row r="190" spans="1:56" ht="14.95" customHeight="1" x14ac:dyDescent="0.2">
      <c r="A190" s="642">
        <v>181</v>
      </c>
      <c r="B190" s="639" t="s">
        <v>323</v>
      </c>
      <c r="C190" s="45">
        <v>153</v>
      </c>
      <c r="D190" s="643">
        <v>1311</v>
      </c>
      <c r="E190" s="316" t="s">
        <v>554</v>
      </c>
      <c r="F190" s="53">
        <v>0</v>
      </c>
      <c r="G190" s="53">
        <v>0</v>
      </c>
      <c r="H190" s="53">
        <v>0</v>
      </c>
      <c r="I190" s="53">
        <v>3</v>
      </c>
      <c r="J190" s="53">
        <v>3</v>
      </c>
      <c r="K190" s="53">
        <v>5</v>
      </c>
      <c r="L190" s="53">
        <v>2</v>
      </c>
      <c r="M190" s="53">
        <v>2</v>
      </c>
      <c r="N190" s="53">
        <v>3</v>
      </c>
      <c r="O190" s="53">
        <v>3</v>
      </c>
      <c r="P190" s="53">
        <v>6</v>
      </c>
      <c r="Q190" s="53">
        <v>0</v>
      </c>
      <c r="R190" s="53">
        <v>7</v>
      </c>
      <c r="S190" s="53">
        <v>5</v>
      </c>
      <c r="T190" s="53">
        <v>3</v>
      </c>
      <c r="U190" s="53">
        <v>5</v>
      </c>
      <c r="W190" s="51">
        <f t="shared" si="50"/>
        <v>47</v>
      </c>
      <c r="X190" s="53">
        <f t="shared" si="51"/>
        <v>1</v>
      </c>
      <c r="Y190" s="51">
        <f t="shared" si="52"/>
        <v>0</v>
      </c>
      <c r="Z190" s="36" t="str">
        <f t="shared" si="53"/>
        <v/>
      </c>
      <c r="AA190" s="644">
        <f t="shared" si="54"/>
        <v>1311</v>
      </c>
      <c r="AB190" s="645" t="str">
        <f t="shared" si="55"/>
        <v xml:space="preserve"> Willerton School</v>
      </c>
      <c r="AC190" s="644">
        <f t="shared" si="60"/>
        <v>5</v>
      </c>
      <c r="AD190" s="639" t="str">
        <f t="shared" si="61"/>
        <v>H</v>
      </c>
      <c r="AE190" s="317" t="str">
        <f t="shared" si="56"/>
        <v/>
      </c>
      <c r="AF190" s="45">
        <v>153</v>
      </c>
      <c r="AG190" s="45">
        <v>1311</v>
      </c>
      <c r="AH190" s="49" t="s">
        <v>554</v>
      </c>
      <c r="AI190" s="45" t="s">
        <v>323</v>
      </c>
      <c r="AJ190" s="45"/>
      <c r="AK190" s="73">
        <f t="shared" si="57"/>
        <v>0</v>
      </c>
      <c r="AL190" s="73">
        <f t="shared" si="58"/>
        <v>0</v>
      </c>
      <c r="AT190" s="282">
        <f t="shared" si="59"/>
        <v>1</v>
      </c>
      <c r="AU190" s="45">
        <v>1307</v>
      </c>
      <c r="AV190" s="49" t="s">
        <v>552</v>
      </c>
      <c r="BD190" s="52"/>
    </row>
    <row r="191" spans="1:56" ht="14.95" customHeight="1" x14ac:dyDescent="0.2">
      <c r="A191" s="642">
        <v>182</v>
      </c>
      <c r="B191" s="639" t="s">
        <v>319</v>
      </c>
      <c r="C191" s="45">
        <v>196</v>
      </c>
      <c r="D191" s="643">
        <v>1312</v>
      </c>
      <c r="E191" s="316" t="s">
        <v>555</v>
      </c>
      <c r="F191" s="53">
        <v>0</v>
      </c>
      <c r="G191" s="53">
        <v>0</v>
      </c>
      <c r="H191" s="53">
        <v>0</v>
      </c>
      <c r="I191" s="53">
        <v>0</v>
      </c>
      <c r="J191" s="53">
        <v>0</v>
      </c>
      <c r="K191" s="53">
        <v>60</v>
      </c>
      <c r="L191" s="53">
        <v>85</v>
      </c>
      <c r="M191" s="53">
        <v>66</v>
      </c>
      <c r="N191" s="53">
        <v>72</v>
      </c>
      <c r="O191" s="53">
        <v>120</v>
      </c>
      <c r="P191" s="53">
        <v>137</v>
      </c>
      <c r="Q191" s="53">
        <v>128</v>
      </c>
      <c r="R191" s="53">
        <v>0</v>
      </c>
      <c r="S191" s="53">
        <v>0</v>
      </c>
      <c r="T191" s="53">
        <v>0</v>
      </c>
      <c r="U191" s="53">
        <v>0</v>
      </c>
      <c r="W191" s="51">
        <f t="shared" si="50"/>
        <v>668</v>
      </c>
      <c r="X191" s="53">
        <f t="shared" si="51"/>
        <v>1</v>
      </c>
      <c r="Y191" s="51">
        <f t="shared" si="52"/>
        <v>0</v>
      </c>
      <c r="Z191" s="36" t="str">
        <f t="shared" si="53"/>
        <v/>
      </c>
      <c r="AA191" s="644">
        <f t="shared" si="54"/>
        <v>1312</v>
      </c>
      <c r="AB191" s="645" t="str">
        <f t="shared" si="55"/>
        <v xml:space="preserve"> École Regent Park</v>
      </c>
      <c r="AC191" s="644">
        <f t="shared" si="60"/>
        <v>0</v>
      </c>
      <c r="AD191" s="639" t="str">
        <f t="shared" si="61"/>
        <v/>
      </c>
      <c r="AE191" s="317" t="str">
        <f t="shared" si="56"/>
        <v/>
      </c>
      <c r="AF191" s="45">
        <v>196</v>
      </c>
      <c r="AG191" s="45">
        <v>1312</v>
      </c>
      <c r="AH191" s="49" t="s">
        <v>555</v>
      </c>
      <c r="AI191" s="45" t="s">
        <v>319</v>
      </c>
      <c r="AJ191" s="45"/>
      <c r="AK191" s="73">
        <f t="shared" si="57"/>
        <v>0</v>
      </c>
      <c r="AL191" s="73">
        <f t="shared" si="58"/>
        <v>0</v>
      </c>
      <c r="AT191" s="282">
        <f t="shared" si="59"/>
        <v>1</v>
      </c>
      <c r="AU191" s="45">
        <v>1309</v>
      </c>
      <c r="AV191" s="49" t="s">
        <v>553</v>
      </c>
      <c r="BD191" s="52"/>
    </row>
    <row r="192" spans="1:56" ht="14.95" customHeight="1" x14ac:dyDescent="0.2">
      <c r="A192" s="642">
        <v>183</v>
      </c>
      <c r="B192" s="639" t="s">
        <v>323</v>
      </c>
      <c r="C192" s="45">
        <v>103</v>
      </c>
      <c r="D192" s="643">
        <v>1313</v>
      </c>
      <c r="E192" s="316" t="s">
        <v>556</v>
      </c>
      <c r="F192" s="53">
        <v>0</v>
      </c>
      <c r="G192" s="53">
        <v>0</v>
      </c>
      <c r="H192" s="53">
        <v>0</v>
      </c>
      <c r="I192" s="53">
        <v>4</v>
      </c>
      <c r="J192" s="53">
        <v>4</v>
      </c>
      <c r="K192" s="53">
        <v>4</v>
      </c>
      <c r="L192" s="53">
        <v>6</v>
      </c>
      <c r="M192" s="53">
        <v>3</v>
      </c>
      <c r="N192" s="53">
        <v>4</v>
      </c>
      <c r="O192" s="53">
        <v>1</v>
      </c>
      <c r="P192" s="53">
        <v>5</v>
      </c>
      <c r="Q192" s="53">
        <v>3</v>
      </c>
      <c r="R192" s="53">
        <v>4</v>
      </c>
      <c r="S192" s="53">
        <v>5</v>
      </c>
      <c r="T192" s="53">
        <v>4</v>
      </c>
      <c r="U192" s="53">
        <v>2</v>
      </c>
      <c r="W192" s="51">
        <f t="shared" si="50"/>
        <v>49</v>
      </c>
      <c r="X192" s="53">
        <f t="shared" si="51"/>
        <v>1</v>
      </c>
      <c r="Y192" s="51">
        <f t="shared" si="52"/>
        <v>0</v>
      </c>
      <c r="Z192" s="36" t="str">
        <f t="shared" si="53"/>
        <v/>
      </c>
      <c r="AA192" s="644">
        <f t="shared" si="54"/>
        <v>1313</v>
      </c>
      <c r="AB192" s="645" t="str">
        <f t="shared" si="55"/>
        <v xml:space="preserve"> Plainview Colony School</v>
      </c>
      <c r="AC192" s="644">
        <f t="shared" si="60"/>
        <v>5</v>
      </c>
      <c r="AD192" s="639" t="str">
        <f t="shared" si="61"/>
        <v>H</v>
      </c>
      <c r="AE192" s="317" t="str">
        <f t="shared" si="56"/>
        <v/>
      </c>
      <c r="AF192" s="45">
        <v>103</v>
      </c>
      <c r="AG192" s="45">
        <v>1313</v>
      </c>
      <c r="AH192" s="49" t="s">
        <v>556</v>
      </c>
      <c r="AI192" s="45" t="s">
        <v>323</v>
      </c>
      <c r="AJ192" s="45"/>
      <c r="AK192" s="73">
        <f t="shared" si="57"/>
        <v>0</v>
      </c>
      <c r="AL192" s="73">
        <f t="shared" si="58"/>
        <v>0</v>
      </c>
      <c r="AT192" s="282">
        <f t="shared" si="59"/>
        <v>1</v>
      </c>
      <c r="AU192" s="45">
        <v>1311</v>
      </c>
      <c r="AV192" s="49" t="s">
        <v>554</v>
      </c>
      <c r="BD192" s="52"/>
    </row>
    <row r="193" spans="1:56" ht="14.95" customHeight="1" x14ac:dyDescent="0.2">
      <c r="A193" s="642">
        <v>184</v>
      </c>
      <c r="B193" s="639" t="s">
        <v>319</v>
      </c>
      <c r="C193" s="45">
        <v>136</v>
      </c>
      <c r="D193" s="643">
        <v>1316</v>
      </c>
      <c r="E193" s="316" t="s">
        <v>557</v>
      </c>
      <c r="F193" s="53">
        <v>0</v>
      </c>
      <c r="G193" s="53">
        <v>0</v>
      </c>
      <c r="H193" s="53">
        <v>0</v>
      </c>
      <c r="I193" s="53">
        <v>22</v>
      </c>
      <c r="J193" s="53">
        <v>41</v>
      </c>
      <c r="K193" s="53">
        <v>35</v>
      </c>
      <c r="L193" s="53">
        <v>52</v>
      </c>
      <c r="M193" s="53">
        <v>49</v>
      </c>
      <c r="N193" s="53">
        <v>50</v>
      </c>
      <c r="O193" s="53">
        <v>51</v>
      </c>
      <c r="P193" s="53">
        <v>47</v>
      </c>
      <c r="Q193" s="53">
        <v>55</v>
      </c>
      <c r="R193" s="53">
        <v>0</v>
      </c>
      <c r="S193" s="53">
        <v>0</v>
      </c>
      <c r="T193" s="53">
        <v>0</v>
      </c>
      <c r="U193" s="53">
        <v>0</v>
      </c>
      <c r="W193" s="51">
        <f t="shared" si="50"/>
        <v>402</v>
      </c>
      <c r="X193" s="53">
        <f t="shared" si="51"/>
        <v>1</v>
      </c>
      <c r="Y193" s="51">
        <f t="shared" si="52"/>
        <v>0</v>
      </c>
      <c r="Z193" s="36" t="str">
        <f t="shared" si="53"/>
        <v/>
      </c>
      <c r="AA193" s="644">
        <f t="shared" si="54"/>
        <v>1316</v>
      </c>
      <c r="AB193" s="645" t="str">
        <f t="shared" si="55"/>
        <v xml:space="preserve"> Dawson Trail School</v>
      </c>
      <c r="AC193" s="644">
        <f t="shared" si="60"/>
        <v>0</v>
      </c>
      <c r="AD193" s="639" t="str">
        <f t="shared" si="61"/>
        <v/>
      </c>
      <c r="AE193" s="317" t="str">
        <f t="shared" si="56"/>
        <v/>
      </c>
      <c r="AF193" s="45">
        <v>136</v>
      </c>
      <c r="AG193" s="45">
        <v>1316</v>
      </c>
      <c r="AH193" s="49" t="s">
        <v>557</v>
      </c>
      <c r="AI193" s="45" t="s">
        <v>319</v>
      </c>
      <c r="AJ193" s="45"/>
      <c r="AK193" s="73">
        <f t="shared" si="57"/>
        <v>0</v>
      </c>
      <c r="AL193" s="73">
        <f t="shared" si="58"/>
        <v>0</v>
      </c>
      <c r="AT193" s="282">
        <f t="shared" si="59"/>
        <v>1</v>
      </c>
      <c r="AU193" s="45">
        <v>1312</v>
      </c>
      <c r="AV193" s="49" t="s">
        <v>555</v>
      </c>
      <c r="BD193" s="52"/>
    </row>
    <row r="194" spans="1:56" ht="14.95" customHeight="1" x14ac:dyDescent="0.2">
      <c r="A194" s="642">
        <v>185</v>
      </c>
      <c r="B194" s="639" t="s">
        <v>319</v>
      </c>
      <c r="C194" s="45">
        <v>140</v>
      </c>
      <c r="D194" s="643">
        <v>1319</v>
      </c>
      <c r="E194" s="316" t="s">
        <v>558</v>
      </c>
      <c r="F194" s="53">
        <v>0</v>
      </c>
      <c r="G194" s="53">
        <v>0</v>
      </c>
      <c r="H194" s="53">
        <v>0</v>
      </c>
      <c r="I194" s="53">
        <v>15</v>
      </c>
      <c r="J194" s="53">
        <v>12</v>
      </c>
      <c r="K194" s="53">
        <v>10</v>
      </c>
      <c r="L194" s="53">
        <v>12</v>
      </c>
      <c r="M194" s="53">
        <v>11</v>
      </c>
      <c r="N194" s="53">
        <v>19</v>
      </c>
      <c r="O194" s="53">
        <v>12</v>
      </c>
      <c r="P194" s="53">
        <v>12</v>
      </c>
      <c r="Q194" s="53">
        <v>15</v>
      </c>
      <c r="R194" s="53">
        <v>0</v>
      </c>
      <c r="S194" s="53">
        <v>0</v>
      </c>
      <c r="T194" s="53">
        <v>0</v>
      </c>
      <c r="U194" s="53">
        <v>0</v>
      </c>
      <c r="W194" s="51">
        <f t="shared" si="50"/>
        <v>118</v>
      </c>
      <c r="X194" s="53">
        <f t="shared" si="51"/>
        <v>1</v>
      </c>
      <c r="Y194" s="51">
        <f t="shared" si="52"/>
        <v>0</v>
      </c>
      <c r="Z194" s="36" t="str">
        <f t="shared" si="53"/>
        <v/>
      </c>
      <c r="AA194" s="644">
        <f t="shared" si="54"/>
        <v>1319</v>
      </c>
      <c r="AB194" s="645" t="str">
        <f t="shared" si="55"/>
        <v xml:space="preserve"> École Sainte-Agathe</v>
      </c>
      <c r="AC194" s="644">
        <f t="shared" si="60"/>
        <v>0</v>
      </c>
      <c r="AD194" s="639" t="str">
        <f t="shared" si="61"/>
        <v/>
      </c>
      <c r="AE194" s="317" t="str">
        <f t="shared" si="56"/>
        <v/>
      </c>
      <c r="AF194" s="45">
        <v>140</v>
      </c>
      <c r="AG194" s="45">
        <v>1319</v>
      </c>
      <c r="AH194" s="49" t="s">
        <v>558</v>
      </c>
      <c r="AI194" s="45" t="s">
        <v>319</v>
      </c>
      <c r="AJ194" s="45"/>
      <c r="AK194" s="73">
        <f t="shared" si="57"/>
        <v>0</v>
      </c>
      <c r="AL194" s="73">
        <f t="shared" si="58"/>
        <v>0</v>
      </c>
      <c r="AT194" s="282">
        <f t="shared" si="59"/>
        <v>1</v>
      </c>
      <c r="AU194" s="45">
        <v>1313</v>
      </c>
      <c r="AV194" s="49" t="s">
        <v>556</v>
      </c>
      <c r="BD194" s="52"/>
    </row>
    <row r="195" spans="1:56" ht="14.95" customHeight="1" x14ac:dyDescent="0.2">
      <c r="A195" s="642">
        <v>186</v>
      </c>
      <c r="B195" s="639" t="s">
        <v>319</v>
      </c>
      <c r="C195" s="45">
        <v>193</v>
      </c>
      <c r="D195" s="643">
        <v>1322</v>
      </c>
      <c r="E195" s="316" t="s">
        <v>559</v>
      </c>
      <c r="F195" s="53">
        <v>0</v>
      </c>
      <c r="G195" s="53">
        <v>0</v>
      </c>
      <c r="H195" s="53">
        <v>0</v>
      </c>
      <c r="I195" s="53">
        <v>4</v>
      </c>
      <c r="J195" s="53">
        <v>7</v>
      </c>
      <c r="K195" s="53">
        <v>7</v>
      </c>
      <c r="L195" s="53">
        <v>7</v>
      </c>
      <c r="M195" s="53">
        <v>11</v>
      </c>
      <c r="N195" s="53">
        <v>7</v>
      </c>
      <c r="O195" s="53">
        <v>14</v>
      </c>
      <c r="P195" s="53">
        <v>10</v>
      </c>
      <c r="Q195" s="53">
        <v>7</v>
      </c>
      <c r="R195" s="53">
        <v>0</v>
      </c>
      <c r="S195" s="53">
        <v>0</v>
      </c>
      <c r="T195" s="53">
        <v>0</v>
      </c>
      <c r="U195" s="53">
        <v>0</v>
      </c>
      <c r="W195" s="51">
        <f t="shared" si="50"/>
        <v>74</v>
      </c>
      <c r="X195" s="53">
        <f t="shared" si="51"/>
        <v>1</v>
      </c>
      <c r="Y195" s="51">
        <f t="shared" si="52"/>
        <v>0</v>
      </c>
      <c r="Z195" s="36" t="str">
        <f t="shared" si="53"/>
        <v/>
      </c>
      <c r="AA195" s="644">
        <f t="shared" si="54"/>
        <v>1322</v>
      </c>
      <c r="AB195" s="645" t="str">
        <f t="shared" si="55"/>
        <v xml:space="preserve"> Holland Elementary</v>
      </c>
      <c r="AC195" s="644">
        <f t="shared" si="60"/>
        <v>0</v>
      </c>
      <c r="AD195" s="639" t="str">
        <f t="shared" si="61"/>
        <v/>
      </c>
      <c r="AE195" s="317" t="str">
        <f t="shared" si="56"/>
        <v/>
      </c>
      <c r="AF195" s="45">
        <v>193</v>
      </c>
      <c r="AG195" s="45">
        <v>1322</v>
      </c>
      <c r="AH195" s="49" t="s">
        <v>559</v>
      </c>
      <c r="AI195" s="45" t="s">
        <v>319</v>
      </c>
      <c r="AJ195" s="45"/>
      <c r="AK195" s="73">
        <f t="shared" si="57"/>
        <v>0</v>
      </c>
      <c r="AL195" s="73">
        <f t="shared" si="58"/>
        <v>0</v>
      </c>
      <c r="AT195" s="282">
        <f t="shared" si="59"/>
        <v>1</v>
      </c>
      <c r="AU195" s="45">
        <v>1316</v>
      </c>
      <c r="AV195" s="49" t="s">
        <v>557</v>
      </c>
      <c r="BD195" s="52"/>
    </row>
    <row r="196" spans="1:56" ht="14.95" customHeight="1" x14ac:dyDescent="0.2">
      <c r="A196" s="642">
        <v>187</v>
      </c>
      <c r="B196" s="639" t="s">
        <v>319</v>
      </c>
      <c r="C196" s="45">
        <v>187</v>
      </c>
      <c r="D196" s="643">
        <v>1323</v>
      </c>
      <c r="E196" s="316" t="s">
        <v>560</v>
      </c>
      <c r="F196" s="53">
        <v>0</v>
      </c>
      <c r="G196" s="53">
        <v>0</v>
      </c>
      <c r="H196" s="53">
        <v>0</v>
      </c>
      <c r="I196" s="53">
        <v>0</v>
      </c>
      <c r="J196" s="53">
        <v>0</v>
      </c>
      <c r="K196" s="53">
        <v>0</v>
      </c>
      <c r="L196" s="53">
        <v>0</v>
      </c>
      <c r="M196" s="53">
        <v>0</v>
      </c>
      <c r="N196" s="53">
        <v>0</v>
      </c>
      <c r="O196" s="53">
        <v>143</v>
      </c>
      <c r="P196" s="53">
        <v>136</v>
      </c>
      <c r="Q196" s="53">
        <v>126</v>
      </c>
      <c r="R196" s="53">
        <v>0</v>
      </c>
      <c r="S196" s="53">
        <v>0</v>
      </c>
      <c r="T196" s="53">
        <v>0</v>
      </c>
      <c r="U196" s="53">
        <v>0</v>
      </c>
      <c r="W196" s="51">
        <f t="shared" si="50"/>
        <v>405</v>
      </c>
      <c r="X196" s="53">
        <f t="shared" si="51"/>
        <v>1</v>
      </c>
      <c r="Y196" s="51">
        <f t="shared" si="52"/>
        <v>0</v>
      </c>
      <c r="Z196" s="36" t="str">
        <f t="shared" si="53"/>
        <v/>
      </c>
      <c r="AA196" s="644">
        <f t="shared" si="54"/>
        <v>1323</v>
      </c>
      <c r="AB196" s="645" t="str">
        <f t="shared" si="55"/>
        <v xml:space="preserve"> MacKenzie Middle School</v>
      </c>
      <c r="AC196" s="644">
        <f t="shared" si="60"/>
        <v>0</v>
      </c>
      <c r="AD196" s="639" t="str">
        <f t="shared" si="61"/>
        <v/>
      </c>
      <c r="AE196" s="317" t="str">
        <f t="shared" si="56"/>
        <v/>
      </c>
      <c r="AF196" s="45">
        <v>187</v>
      </c>
      <c r="AG196" s="45">
        <v>1323</v>
      </c>
      <c r="AH196" s="49" t="s">
        <v>560</v>
      </c>
      <c r="AI196" s="45" t="s">
        <v>319</v>
      </c>
      <c r="AJ196" s="45"/>
      <c r="AK196" s="73">
        <f t="shared" si="57"/>
        <v>0</v>
      </c>
      <c r="AL196" s="73">
        <f t="shared" si="58"/>
        <v>0</v>
      </c>
      <c r="AT196" s="282">
        <f t="shared" si="59"/>
        <v>1</v>
      </c>
      <c r="AU196" s="45">
        <v>1319</v>
      </c>
      <c r="AV196" s="49" t="s">
        <v>558</v>
      </c>
      <c r="BD196" s="52"/>
    </row>
    <row r="197" spans="1:56" ht="14.95" customHeight="1" x14ac:dyDescent="0.2">
      <c r="A197" s="642">
        <v>188</v>
      </c>
      <c r="B197" s="639" t="s">
        <v>319</v>
      </c>
      <c r="C197" s="45">
        <v>156</v>
      </c>
      <c r="D197" s="643">
        <v>1324</v>
      </c>
      <c r="E197" s="316" t="s">
        <v>561</v>
      </c>
      <c r="F197" s="53">
        <v>0</v>
      </c>
      <c r="G197" s="53">
        <v>0</v>
      </c>
      <c r="H197" s="53">
        <v>0</v>
      </c>
      <c r="I197" s="53">
        <v>9</v>
      </c>
      <c r="J197" s="53">
        <v>7</v>
      </c>
      <c r="K197" s="53">
        <v>10</v>
      </c>
      <c r="L197" s="53">
        <v>5</v>
      </c>
      <c r="M197" s="53">
        <v>12</v>
      </c>
      <c r="N197" s="53">
        <v>6</v>
      </c>
      <c r="O197" s="53">
        <v>14</v>
      </c>
      <c r="P197" s="53">
        <v>3</v>
      </c>
      <c r="Q197" s="53">
        <v>9</v>
      </c>
      <c r="R197" s="53">
        <v>0</v>
      </c>
      <c r="S197" s="53">
        <v>0</v>
      </c>
      <c r="T197" s="53">
        <v>0</v>
      </c>
      <c r="U197" s="53">
        <v>0</v>
      </c>
      <c r="W197" s="51">
        <f t="shared" si="50"/>
        <v>75</v>
      </c>
      <c r="X197" s="53">
        <f t="shared" si="51"/>
        <v>1</v>
      </c>
      <c r="Y197" s="51">
        <f t="shared" si="52"/>
        <v>0</v>
      </c>
      <c r="Z197" s="36" t="str">
        <f t="shared" si="53"/>
        <v/>
      </c>
      <c r="AA197" s="644">
        <f t="shared" si="54"/>
        <v>1324</v>
      </c>
      <c r="AB197" s="645" t="str">
        <f t="shared" si="55"/>
        <v xml:space="preserve"> Rapid City School</v>
      </c>
      <c r="AC197" s="644">
        <f t="shared" si="60"/>
        <v>0</v>
      </c>
      <c r="AD197" s="639" t="str">
        <f t="shared" si="61"/>
        <v/>
      </c>
      <c r="AE197" s="317" t="str">
        <f t="shared" si="56"/>
        <v/>
      </c>
      <c r="AF197" s="45">
        <v>156</v>
      </c>
      <c r="AG197" s="45">
        <v>1324</v>
      </c>
      <c r="AH197" s="49" t="s">
        <v>561</v>
      </c>
      <c r="AI197" s="45" t="s">
        <v>319</v>
      </c>
      <c r="AJ197" s="45"/>
      <c r="AK197" s="73">
        <f t="shared" si="57"/>
        <v>0</v>
      </c>
      <c r="AL197" s="73">
        <f t="shared" si="58"/>
        <v>0</v>
      </c>
      <c r="AT197" s="282">
        <f t="shared" si="59"/>
        <v>1</v>
      </c>
      <c r="AU197" s="45">
        <v>1322</v>
      </c>
      <c r="AV197" s="49" t="s">
        <v>559</v>
      </c>
      <c r="BD197" s="52"/>
    </row>
    <row r="198" spans="1:56" ht="14.95" customHeight="1" x14ac:dyDescent="0.2">
      <c r="A198" s="642">
        <v>189</v>
      </c>
      <c r="B198" s="639" t="s">
        <v>319</v>
      </c>
      <c r="C198" s="45">
        <v>119</v>
      </c>
      <c r="D198" s="643">
        <v>1325</v>
      </c>
      <c r="E198" s="316" t="s">
        <v>562</v>
      </c>
      <c r="F198" s="53">
        <v>0</v>
      </c>
      <c r="G198" s="53">
        <v>0</v>
      </c>
      <c r="H198" s="53">
        <v>0</v>
      </c>
      <c r="I198" s="53">
        <v>30</v>
      </c>
      <c r="J198" s="53">
        <v>44</v>
      </c>
      <c r="K198" s="53">
        <v>33</v>
      </c>
      <c r="L198" s="53">
        <v>44</v>
      </c>
      <c r="M198" s="53">
        <v>39</v>
      </c>
      <c r="N198" s="53">
        <v>46</v>
      </c>
      <c r="O198" s="53">
        <v>42</v>
      </c>
      <c r="P198" s="53">
        <v>37</v>
      </c>
      <c r="Q198" s="53">
        <v>43</v>
      </c>
      <c r="R198" s="53">
        <v>0</v>
      </c>
      <c r="S198" s="53">
        <v>0</v>
      </c>
      <c r="T198" s="53">
        <v>0</v>
      </c>
      <c r="U198" s="53">
        <v>0</v>
      </c>
      <c r="W198" s="51">
        <f t="shared" si="50"/>
        <v>358</v>
      </c>
      <c r="X198" s="53">
        <f t="shared" si="51"/>
        <v>1</v>
      </c>
      <c r="Y198" s="51">
        <f t="shared" si="52"/>
        <v>0</v>
      </c>
      <c r="Z198" s="36" t="str">
        <f t="shared" si="53"/>
        <v/>
      </c>
      <c r="AA198" s="644">
        <f t="shared" si="54"/>
        <v>1325</v>
      </c>
      <c r="AB198" s="645" t="str">
        <f t="shared" si="55"/>
        <v xml:space="preserve"> Betty Gibson School</v>
      </c>
      <c r="AC198" s="644">
        <f t="shared" si="60"/>
        <v>0</v>
      </c>
      <c r="AD198" s="639" t="str">
        <f t="shared" si="61"/>
        <v/>
      </c>
      <c r="AE198" s="317" t="str">
        <f t="shared" si="56"/>
        <v/>
      </c>
      <c r="AF198" s="45">
        <v>119</v>
      </c>
      <c r="AG198" s="45">
        <v>1325</v>
      </c>
      <c r="AH198" s="49" t="s">
        <v>562</v>
      </c>
      <c r="AI198" s="45" t="s">
        <v>319</v>
      </c>
      <c r="AJ198" s="45"/>
      <c r="AK198" s="73">
        <f t="shared" si="57"/>
        <v>0</v>
      </c>
      <c r="AL198" s="73">
        <f t="shared" si="58"/>
        <v>0</v>
      </c>
      <c r="AT198" s="282">
        <f t="shared" si="59"/>
        <v>1</v>
      </c>
      <c r="AU198" s="45">
        <v>1323</v>
      </c>
      <c r="AV198" s="49" t="s">
        <v>560</v>
      </c>
      <c r="BD198" s="52"/>
    </row>
    <row r="199" spans="1:56" ht="14.95" customHeight="1" x14ac:dyDescent="0.2">
      <c r="A199" s="642">
        <v>190</v>
      </c>
      <c r="B199" s="639" t="s">
        <v>319</v>
      </c>
      <c r="C199" s="45">
        <v>187</v>
      </c>
      <c r="D199" s="643">
        <v>1328</v>
      </c>
      <c r="E199" s="316" t="s">
        <v>563</v>
      </c>
      <c r="F199" s="53">
        <v>0</v>
      </c>
      <c r="G199" s="53">
        <v>0</v>
      </c>
      <c r="H199" s="53">
        <v>0</v>
      </c>
      <c r="I199" s="53">
        <v>34</v>
      </c>
      <c r="J199" s="53">
        <v>23</v>
      </c>
      <c r="K199" s="53">
        <v>25</v>
      </c>
      <c r="L199" s="53">
        <v>13</v>
      </c>
      <c r="M199" s="53">
        <v>30</v>
      </c>
      <c r="N199" s="53">
        <v>19</v>
      </c>
      <c r="O199" s="53">
        <v>0</v>
      </c>
      <c r="P199" s="53">
        <v>0</v>
      </c>
      <c r="Q199" s="53">
        <v>0</v>
      </c>
      <c r="R199" s="53">
        <v>0</v>
      </c>
      <c r="S199" s="53">
        <v>0</v>
      </c>
      <c r="T199" s="53">
        <v>0</v>
      </c>
      <c r="U199" s="53">
        <v>0</v>
      </c>
      <c r="W199" s="51">
        <f t="shared" si="50"/>
        <v>144</v>
      </c>
      <c r="X199" s="53">
        <f t="shared" si="51"/>
        <v>1</v>
      </c>
      <c r="Y199" s="51">
        <f t="shared" si="52"/>
        <v>0</v>
      </c>
      <c r="Z199" s="36" t="str">
        <f t="shared" si="53"/>
        <v/>
      </c>
      <c r="AA199" s="644">
        <f t="shared" si="54"/>
        <v>1328</v>
      </c>
      <c r="AB199" s="645" t="str">
        <f t="shared" si="55"/>
        <v xml:space="preserve"> École MacNeill</v>
      </c>
      <c r="AC199" s="644">
        <f t="shared" si="60"/>
        <v>0</v>
      </c>
      <c r="AD199" s="639" t="str">
        <f t="shared" si="61"/>
        <v/>
      </c>
      <c r="AE199" s="317" t="str">
        <f t="shared" si="56"/>
        <v/>
      </c>
      <c r="AF199" s="45">
        <v>187</v>
      </c>
      <c r="AG199" s="45">
        <v>1328</v>
      </c>
      <c r="AH199" s="49" t="s">
        <v>563</v>
      </c>
      <c r="AI199" s="45" t="s">
        <v>319</v>
      </c>
      <c r="AJ199" s="45"/>
      <c r="AK199" s="73">
        <f t="shared" si="57"/>
        <v>0</v>
      </c>
      <c r="AL199" s="73">
        <f t="shared" si="58"/>
        <v>0</v>
      </c>
      <c r="AT199" s="282">
        <f t="shared" si="59"/>
        <v>1</v>
      </c>
      <c r="AU199" s="45">
        <v>1324</v>
      </c>
      <c r="AV199" s="49" t="s">
        <v>561</v>
      </c>
      <c r="BD199" s="52"/>
    </row>
    <row r="200" spans="1:56" ht="14.95" customHeight="1" x14ac:dyDescent="0.2">
      <c r="A200" s="642">
        <v>191</v>
      </c>
      <c r="B200" s="639" t="s">
        <v>319</v>
      </c>
      <c r="C200" s="45">
        <v>151</v>
      </c>
      <c r="D200" s="643">
        <v>1330</v>
      </c>
      <c r="E200" s="316" t="s">
        <v>564</v>
      </c>
      <c r="F200" s="53">
        <v>0</v>
      </c>
      <c r="G200" s="53">
        <v>0</v>
      </c>
      <c r="H200" s="53">
        <v>11</v>
      </c>
      <c r="I200" s="53">
        <v>8</v>
      </c>
      <c r="J200" s="53">
        <v>12</v>
      </c>
      <c r="K200" s="53">
        <v>19</v>
      </c>
      <c r="L200" s="53">
        <v>18</v>
      </c>
      <c r="M200" s="53">
        <v>22</v>
      </c>
      <c r="N200" s="53">
        <v>23</v>
      </c>
      <c r="O200" s="53">
        <v>16</v>
      </c>
      <c r="P200" s="53">
        <v>0</v>
      </c>
      <c r="Q200" s="53">
        <v>0</v>
      </c>
      <c r="R200" s="53">
        <v>0</v>
      </c>
      <c r="S200" s="53">
        <v>0</v>
      </c>
      <c r="T200" s="53">
        <v>0</v>
      </c>
      <c r="U200" s="53">
        <v>0</v>
      </c>
      <c r="W200" s="51">
        <f t="shared" si="50"/>
        <v>129</v>
      </c>
      <c r="X200" s="53">
        <f t="shared" si="51"/>
        <v>1</v>
      </c>
      <c r="Y200" s="51">
        <f t="shared" si="52"/>
        <v>0</v>
      </c>
      <c r="Z200" s="36" t="str">
        <f t="shared" si="53"/>
        <v/>
      </c>
      <c r="AA200" s="644">
        <f t="shared" si="54"/>
        <v>1330</v>
      </c>
      <c r="AB200" s="645" t="str">
        <f t="shared" si="55"/>
        <v xml:space="preserve"> Grosvenor School</v>
      </c>
      <c r="AC200" s="644">
        <f t="shared" si="60"/>
        <v>0</v>
      </c>
      <c r="AD200" s="639" t="str">
        <f t="shared" si="61"/>
        <v/>
      </c>
      <c r="AE200" s="317" t="str">
        <f t="shared" si="56"/>
        <v/>
      </c>
      <c r="AF200" s="45">
        <v>151</v>
      </c>
      <c r="AG200" s="45">
        <v>1330</v>
      </c>
      <c r="AH200" s="49" t="s">
        <v>564</v>
      </c>
      <c r="AI200" s="45" t="s">
        <v>319</v>
      </c>
      <c r="AJ200" s="45"/>
      <c r="AK200" s="73">
        <f t="shared" si="57"/>
        <v>0</v>
      </c>
      <c r="AL200" s="73">
        <f t="shared" si="58"/>
        <v>0</v>
      </c>
      <c r="AT200" s="282">
        <f t="shared" si="59"/>
        <v>1</v>
      </c>
      <c r="AU200" s="45">
        <v>1325</v>
      </c>
      <c r="AV200" s="49" t="s">
        <v>562</v>
      </c>
      <c r="BD200" s="52"/>
    </row>
    <row r="201" spans="1:56" ht="14.95" customHeight="1" x14ac:dyDescent="0.2">
      <c r="A201" s="642">
        <v>192</v>
      </c>
      <c r="B201" s="639" t="s">
        <v>319</v>
      </c>
      <c r="C201" s="45">
        <v>151</v>
      </c>
      <c r="D201" s="643">
        <v>1331</v>
      </c>
      <c r="E201" s="316" t="s">
        <v>565</v>
      </c>
      <c r="F201" s="53">
        <v>0</v>
      </c>
      <c r="G201" s="53">
        <v>0</v>
      </c>
      <c r="H201" s="53">
        <v>0</v>
      </c>
      <c r="I201" s="53">
        <v>0</v>
      </c>
      <c r="J201" s="53">
        <v>0</v>
      </c>
      <c r="K201" s="53">
        <v>0</v>
      </c>
      <c r="L201" s="53">
        <v>0</v>
      </c>
      <c r="M201" s="53">
        <v>0</v>
      </c>
      <c r="N201" s="53">
        <v>0</v>
      </c>
      <c r="O201" s="53">
        <v>0</v>
      </c>
      <c r="P201" s="53">
        <v>120</v>
      </c>
      <c r="Q201" s="53">
        <v>90</v>
      </c>
      <c r="R201" s="53">
        <v>92</v>
      </c>
      <c r="S201" s="53">
        <v>0</v>
      </c>
      <c r="T201" s="53">
        <v>0</v>
      </c>
      <c r="U201" s="53">
        <v>0</v>
      </c>
      <c r="W201" s="51">
        <f t="shared" si="50"/>
        <v>302</v>
      </c>
      <c r="X201" s="53">
        <f t="shared" si="51"/>
        <v>1</v>
      </c>
      <c r="Y201" s="51">
        <f t="shared" si="52"/>
        <v>0</v>
      </c>
      <c r="Z201" s="36" t="str">
        <f t="shared" si="53"/>
        <v/>
      </c>
      <c r="AA201" s="644">
        <f t="shared" si="54"/>
        <v>1331</v>
      </c>
      <c r="AB201" s="645" t="str">
        <f t="shared" si="55"/>
        <v xml:space="preserve"> Isaac Newton School</v>
      </c>
      <c r="AC201" s="644">
        <f t="shared" si="60"/>
        <v>0</v>
      </c>
      <c r="AD201" s="639" t="str">
        <f t="shared" si="61"/>
        <v/>
      </c>
      <c r="AE201" s="317" t="str">
        <f t="shared" si="56"/>
        <v/>
      </c>
      <c r="AF201" s="45">
        <v>151</v>
      </c>
      <c r="AG201" s="45">
        <v>1331</v>
      </c>
      <c r="AH201" s="49" t="s">
        <v>565</v>
      </c>
      <c r="AI201" s="45" t="s">
        <v>319</v>
      </c>
      <c r="AJ201" s="45"/>
      <c r="AK201" s="73">
        <f t="shared" si="57"/>
        <v>0</v>
      </c>
      <c r="AL201" s="73">
        <f t="shared" si="58"/>
        <v>0</v>
      </c>
      <c r="AT201" s="282">
        <f t="shared" si="59"/>
        <v>1</v>
      </c>
      <c r="AU201" s="45">
        <v>1328</v>
      </c>
      <c r="AV201" s="49" t="s">
        <v>563</v>
      </c>
      <c r="BD201" s="52"/>
    </row>
    <row r="202" spans="1:56" ht="14.95" customHeight="1" x14ac:dyDescent="0.2">
      <c r="A202" s="642">
        <v>193</v>
      </c>
      <c r="B202" s="639" t="s">
        <v>319</v>
      </c>
      <c r="C202" s="45">
        <v>140</v>
      </c>
      <c r="D202" s="643">
        <v>1332</v>
      </c>
      <c r="E202" s="316" t="s">
        <v>566</v>
      </c>
      <c r="F202" s="53">
        <v>0</v>
      </c>
      <c r="G202" s="53">
        <v>0</v>
      </c>
      <c r="H202" s="53">
        <v>0</v>
      </c>
      <c r="I202" s="53">
        <v>40</v>
      </c>
      <c r="J202" s="53">
        <v>51</v>
      </c>
      <c r="K202" s="53">
        <v>51</v>
      </c>
      <c r="L202" s="53">
        <v>57</v>
      </c>
      <c r="M202" s="53">
        <v>53</v>
      </c>
      <c r="N202" s="53">
        <v>58</v>
      </c>
      <c r="O202" s="53">
        <v>53</v>
      </c>
      <c r="P202" s="53">
        <v>56</v>
      </c>
      <c r="Q202" s="53">
        <v>53</v>
      </c>
      <c r="R202" s="53">
        <v>0</v>
      </c>
      <c r="S202" s="53">
        <v>0</v>
      </c>
      <c r="T202" s="53">
        <v>0</v>
      </c>
      <c r="U202" s="53">
        <v>0</v>
      </c>
      <c r="W202" s="51">
        <f t="shared" ref="W202:W265" si="62">SUM(F202:U202)</f>
        <v>472</v>
      </c>
      <c r="X202" s="53">
        <f t="shared" ref="X202:X265" si="63">IF(W202&gt;0,1,0)</f>
        <v>1</v>
      </c>
      <c r="Y202" s="51">
        <f t="shared" ref="Y202:Y265" si="64">F202+G202</f>
        <v>0</v>
      </c>
      <c r="Z202" s="36" t="str">
        <f t="shared" ref="Z202:Z265" si="65">IF(D202=AA202,"",1)</f>
        <v/>
      </c>
      <c r="AA202" s="644">
        <f t="shared" ref="AA202:AA265" si="66">D202</f>
        <v>1332</v>
      </c>
      <c r="AB202" s="645" t="str">
        <f t="shared" ref="AB202:AB265" si="67">E202</f>
        <v xml:space="preserve"> École Christine-Lespérance</v>
      </c>
      <c r="AC202" s="644">
        <f t="shared" si="60"/>
        <v>0</v>
      </c>
      <c r="AD202" s="639" t="str">
        <f t="shared" si="61"/>
        <v/>
      </c>
      <c r="AE202" s="317" t="str">
        <f t="shared" ref="AE202:AE265" si="68">IF(E202=AH202,"",1)</f>
        <v/>
      </c>
      <c r="AF202" s="45">
        <v>140</v>
      </c>
      <c r="AG202" s="45">
        <v>1332</v>
      </c>
      <c r="AH202" s="49" t="s">
        <v>566</v>
      </c>
      <c r="AI202" s="45" t="s">
        <v>319</v>
      </c>
      <c r="AJ202" s="45"/>
      <c r="AK202" s="73">
        <f t="shared" ref="AK202:AK265" si="69">IF(AC202="H",1,)</f>
        <v>0</v>
      </c>
      <c r="AL202" s="73">
        <f t="shared" ref="AL202:AL265" si="70">IF(AK202=1,W202,0)</f>
        <v>0</v>
      </c>
      <c r="AT202" s="282">
        <f t="shared" ref="AT202:AT265" si="71">IF(E202=AV202,"",1)</f>
        <v>1</v>
      </c>
      <c r="AU202" s="45">
        <v>1330</v>
      </c>
      <c r="AV202" s="49" t="s">
        <v>564</v>
      </c>
      <c r="BD202" s="52"/>
    </row>
    <row r="203" spans="1:56" ht="14.95" customHeight="1" x14ac:dyDescent="0.2">
      <c r="A203" s="642">
        <v>194</v>
      </c>
      <c r="B203" s="639" t="s">
        <v>319</v>
      </c>
      <c r="C203" s="45">
        <v>118</v>
      </c>
      <c r="D203" s="643">
        <v>1333</v>
      </c>
      <c r="E203" s="316" t="s">
        <v>567</v>
      </c>
      <c r="F203" s="53">
        <v>1</v>
      </c>
      <c r="G203" s="53">
        <v>0</v>
      </c>
      <c r="H203" s="53">
        <v>0</v>
      </c>
      <c r="I203" s="53">
        <v>0</v>
      </c>
      <c r="J203" s="53">
        <v>0</v>
      </c>
      <c r="K203" s="53">
        <v>0</v>
      </c>
      <c r="L203" s="53">
        <v>0</v>
      </c>
      <c r="M203" s="53">
        <v>0</v>
      </c>
      <c r="N203" s="53">
        <v>0</v>
      </c>
      <c r="O203" s="53">
        <v>124</v>
      </c>
      <c r="P203" s="53">
        <v>150</v>
      </c>
      <c r="Q203" s="53">
        <v>132</v>
      </c>
      <c r="R203" s="53">
        <v>0</v>
      </c>
      <c r="S203" s="53">
        <v>0</v>
      </c>
      <c r="T203" s="53">
        <v>0</v>
      </c>
      <c r="U203" s="53">
        <v>0</v>
      </c>
      <c r="W203" s="51">
        <f t="shared" si="62"/>
        <v>407</v>
      </c>
      <c r="X203" s="53">
        <f t="shared" si="63"/>
        <v>1</v>
      </c>
      <c r="Y203" s="51">
        <f t="shared" si="64"/>
        <v>1</v>
      </c>
      <c r="Z203" s="36" t="str">
        <f t="shared" si="65"/>
        <v/>
      </c>
      <c r="AA203" s="644">
        <f t="shared" si="66"/>
        <v>1333</v>
      </c>
      <c r="AB203" s="645" t="str">
        <f t="shared" si="67"/>
        <v xml:space="preserve"> H. C. Avery Middle School</v>
      </c>
      <c r="AC203" s="644">
        <f t="shared" ref="AC203:AC266" si="72">IF(AD203="H",5,0)</f>
        <v>0</v>
      </c>
      <c r="AD203" s="639" t="str">
        <f t="shared" ref="AD203:AD266" si="73">B203</f>
        <v/>
      </c>
      <c r="AE203" s="317" t="str">
        <f t="shared" si="68"/>
        <v/>
      </c>
      <c r="AF203" s="45">
        <v>118</v>
      </c>
      <c r="AG203" s="45">
        <v>1333</v>
      </c>
      <c r="AH203" s="49" t="s">
        <v>567</v>
      </c>
      <c r="AI203" s="45" t="s">
        <v>319</v>
      </c>
      <c r="AJ203" s="45"/>
      <c r="AK203" s="73">
        <f t="shared" si="69"/>
        <v>0</v>
      </c>
      <c r="AL203" s="73">
        <f t="shared" si="70"/>
        <v>0</v>
      </c>
      <c r="AT203" s="282">
        <f t="shared" si="71"/>
        <v>1</v>
      </c>
      <c r="AU203" s="45">
        <v>1331</v>
      </c>
      <c r="AV203" s="49" t="s">
        <v>565</v>
      </c>
      <c r="BD203" s="52"/>
    </row>
    <row r="204" spans="1:56" ht="14.95" customHeight="1" x14ac:dyDescent="0.2">
      <c r="A204" s="642">
        <v>195</v>
      </c>
      <c r="B204" s="639" t="s">
        <v>319</v>
      </c>
      <c r="C204" s="45">
        <v>105</v>
      </c>
      <c r="D204" s="643">
        <v>1334</v>
      </c>
      <c r="E204" s="316" t="s">
        <v>568</v>
      </c>
      <c r="F204" s="53">
        <v>0</v>
      </c>
      <c r="G204" s="53">
        <v>0</v>
      </c>
      <c r="H204" s="53">
        <v>0</v>
      </c>
      <c r="I204" s="53">
        <v>0</v>
      </c>
      <c r="J204" s="53">
        <v>4</v>
      </c>
      <c r="K204" s="53">
        <v>7</v>
      </c>
      <c r="L204" s="53">
        <v>8</v>
      </c>
      <c r="M204" s="53">
        <v>7</v>
      </c>
      <c r="N204" s="53">
        <v>5</v>
      </c>
      <c r="O204" s="53">
        <v>8</v>
      </c>
      <c r="P204" s="53">
        <v>5</v>
      </c>
      <c r="Q204" s="53">
        <v>8</v>
      </c>
      <c r="R204" s="53">
        <v>0</v>
      </c>
      <c r="S204" s="53">
        <v>0</v>
      </c>
      <c r="T204" s="53">
        <v>0</v>
      </c>
      <c r="U204" s="53">
        <v>0</v>
      </c>
      <c r="W204" s="51">
        <f t="shared" si="62"/>
        <v>52</v>
      </c>
      <c r="X204" s="53">
        <f t="shared" si="63"/>
        <v>1</v>
      </c>
      <c r="Y204" s="51">
        <f t="shared" si="64"/>
        <v>0</v>
      </c>
      <c r="Z204" s="36" t="str">
        <f t="shared" si="65"/>
        <v/>
      </c>
      <c r="AA204" s="644">
        <f t="shared" si="66"/>
        <v>1334</v>
      </c>
      <c r="AB204" s="645" t="str">
        <f t="shared" si="67"/>
        <v xml:space="preserve"> Blumenfeld School</v>
      </c>
      <c r="AC204" s="644">
        <f t="shared" si="72"/>
        <v>0</v>
      </c>
      <c r="AD204" s="639" t="str">
        <f t="shared" si="73"/>
        <v/>
      </c>
      <c r="AE204" s="317" t="str">
        <f t="shared" si="68"/>
        <v/>
      </c>
      <c r="AF204" s="45">
        <v>105</v>
      </c>
      <c r="AG204" s="45">
        <v>1334</v>
      </c>
      <c r="AH204" s="49" t="s">
        <v>568</v>
      </c>
      <c r="AI204" s="45" t="s">
        <v>319</v>
      </c>
      <c r="AJ204" s="45"/>
      <c r="AK204" s="73">
        <f t="shared" si="69"/>
        <v>0</v>
      </c>
      <c r="AL204" s="73">
        <f t="shared" si="70"/>
        <v>0</v>
      </c>
      <c r="AT204" s="282">
        <f t="shared" si="71"/>
        <v>1</v>
      </c>
      <c r="AU204" s="45">
        <v>1332</v>
      </c>
      <c r="AV204" s="49" t="s">
        <v>566</v>
      </c>
      <c r="BD204" s="52"/>
    </row>
    <row r="205" spans="1:56" ht="14.95" customHeight="1" x14ac:dyDescent="0.2">
      <c r="A205" s="642">
        <v>196</v>
      </c>
      <c r="B205" s="639" t="s">
        <v>319</v>
      </c>
      <c r="C205" s="45">
        <v>128</v>
      </c>
      <c r="D205" s="643">
        <v>1335</v>
      </c>
      <c r="E205" s="316" t="s">
        <v>569</v>
      </c>
      <c r="F205" s="53">
        <v>0</v>
      </c>
      <c r="G205" s="53">
        <v>0</v>
      </c>
      <c r="H205" s="53">
        <v>0</v>
      </c>
      <c r="I205" s="53">
        <v>12</v>
      </c>
      <c r="J205" s="53">
        <v>20</v>
      </c>
      <c r="K205" s="53">
        <v>16</v>
      </c>
      <c r="L205" s="53">
        <v>17</v>
      </c>
      <c r="M205" s="53">
        <v>16</v>
      </c>
      <c r="N205" s="53">
        <v>19</v>
      </c>
      <c r="O205" s="53">
        <v>17</v>
      </c>
      <c r="P205" s="53">
        <v>20</v>
      </c>
      <c r="Q205" s="53">
        <v>18</v>
      </c>
      <c r="R205" s="53">
        <v>21</v>
      </c>
      <c r="S205" s="53">
        <v>20</v>
      </c>
      <c r="T205" s="53">
        <v>14</v>
      </c>
      <c r="U205" s="53">
        <v>17</v>
      </c>
      <c r="W205" s="51">
        <f t="shared" si="62"/>
        <v>227</v>
      </c>
      <c r="X205" s="53">
        <f t="shared" si="63"/>
        <v>1</v>
      </c>
      <c r="Y205" s="51">
        <f t="shared" si="64"/>
        <v>0</v>
      </c>
      <c r="Z205" s="36" t="str">
        <f t="shared" si="65"/>
        <v/>
      </c>
      <c r="AA205" s="644">
        <f t="shared" si="66"/>
        <v>1335</v>
      </c>
      <c r="AB205" s="645" t="str">
        <f t="shared" si="67"/>
        <v xml:space="preserve"> Ste. Rose School</v>
      </c>
      <c r="AC205" s="644">
        <f t="shared" si="72"/>
        <v>0</v>
      </c>
      <c r="AD205" s="639" t="str">
        <f t="shared" si="73"/>
        <v/>
      </c>
      <c r="AE205" s="317" t="str">
        <f t="shared" si="68"/>
        <v/>
      </c>
      <c r="AF205" s="45">
        <v>128</v>
      </c>
      <c r="AG205" s="45">
        <v>1335</v>
      </c>
      <c r="AH205" s="49" t="s">
        <v>569</v>
      </c>
      <c r="AI205" s="45" t="s">
        <v>319</v>
      </c>
      <c r="AJ205" s="45"/>
      <c r="AK205" s="73">
        <f t="shared" si="69"/>
        <v>0</v>
      </c>
      <c r="AL205" s="73">
        <f t="shared" si="70"/>
        <v>0</v>
      </c>
      <c r="AT205" s="282">
        <f t="shared" si="71"/>
        <v>1</v>
      </c>
      <c r="AU205" s="45">
        <v>1333</v>
      </c>
      <c r="AV205" s="49" t="s">
        <v>567</v>
      </c>
      <c r="BD205" s="52"/>
    </row>
    <row r="206" spans="1:56" ht="14.95" customHeight="1" x14ac:dyDescent="0.2">
      <c r="A206" s="642">
        <v>197</v>
      </c>
      <c r="B206" s="639" t="s">
        <v>319</v>
      </c>
      <c r="C206" s="45">
        <v>186</v>
      </c>
      <c r="D206" s="643">
        <v>1336</v>
      </c>
      <c r="E206" s="316" t="s">
        <v>570</v>
      </c>
      <c r="F206" s="53">
        <v>0</v>
      </c>
      <c r="G206" s="53">
        <v>0</v>
      </c>
      <c r="H206" s="53">
        <v>0</v>
      </c>
      <c r="I206" s="53">
        <v>32</v>
      </c>
      <c r="J206" s="53">
        <v>21</v>
      </c>
      <c r="K206" s="53">
        <v>35</v>
      </c>
      <c r="L206" s="53">
        <v>26</v>
      </c>
      <c r="M206" s="53">
        <v>33</v>
      </c>
      <c r="N206" s="53">
        <v>34</v>
      </c>
      <c r="O206" s="53">
        <v>30</v>
      </c>
      <c r="P206" s="53">
        <v>35</v>
      </c>
      <c r="Q206" s="53">
        <v>42</v>
      </c>
      <c r="R206" s="53">
        <v>0</v>
      </c>
      <c r="S206" s="53">
        <v>0</v>
      </c>
      <c r="T206" s="53">
        <v>0</v>
      </c>
      <c r="U206" s="53">
        <v>0</v>
      </c>
      <c r="W206" s="51">
        <f t="shared" si="62"/>
        <v>288</v>
      </c>
      <c r="X206" s="53">
        <f t="shared" si="63"/>
        <v>1</v>
      </c>
      <c r="Y206" s="51">
        <f t="shared" si="64"/>
        <v>0</v>
      </c>
      <c r="Z206" s="36" t="str">
        <f t="shared" si="65"/>
        <v/>
      </c>
      <c r="AA206" s="644">
        <f t="shared" si="66"/>
        <v>1336</v>
      </c>
      <c r="AB206" s="645" t="str">
        <f t="shared" si="67"/>
        <v xml:space="preserve"> Glenwood School</v>
      </c>
      <c r="AC206" s="644">
        <f t="shared" si="72"/>
        <v>0</v>
      </c>
      <c r="AD206" s="639" t="str">
        <f t="shared" si="73"/>
        <v/>
      </c>
      <c r="AE206" s="317" t="str">
        <f t="shared" si="68"/>
        <v/>
      </c>
      <c r="AF206" s="45">
        <v>186</v>
      </c>
      <c r="AG206" s="45">
        <v>1336</v>
      </c>
      <c r="AH206" s="49" t="s">
        <v>570</v>
      </c>
      <c r="AI206" s="45" t="s">
        <v>319</v>
      </c>
      <c r="AJ206" s="45"/>
      <c r="AK206" s="73">
        <f t="shared" si="69"/>
        <v>0</v>
      </c>
      <c r="AL206" s="73">
        <f t="shared" si="70"/>
        <v>0</v>
      </c>
      <c r="AT206" s="282">
        <f t="shared" si="71"/>
        <v>1</v>
      </c>
      <c r="AU206" s="45">
        <v>1334</v>
      </c>
      <c r="AV206" s="49" t="s">
        <v>568</v>
      </c>
      <c r="BD206" s="52"/>
    </row>
    <row r="207" spans="1:56" ht="14.95" customHeight="1" x14ac:dyDescent="0.2">
      <c r="A207" s="642">
        <v>198</v>
      </c>
      <c r="B207" s="639" t="s">
        <v>319</v>
      </c>
      <c r="C207" s="45">
        <v>105</v>
      </c>
      <c r="D207" s="643">
        <v>1339</v>
      </c>
      <c r="E207" s="316" t="s">
        <v>571</v>
      </c>
      <c r="F207" s="53">
        <v>0</v>
      </c>
      <c r="G207" s="53">
        <v>0</v>
      </c>
      <c r="H207" s="53">
        <v>0</v>
      </c>
      <c r="I207" s="53">
        <v>0</v>
      </c>
      <c r="J207" s="53">
        <v>10</v>
      </c>
      <c r="K207" s="53">
        <v>12</v>
      </c>
      <c r="L207" s="53">
        <v>13</v>
      </c>
      <c r="M207" s="53">
        <v>4</v>
      </c>
      <c r="N207" s="53">
        <v>12</v>
      </c>
      <c r="O207" s="53">
        <v>12</v>
      </c>
      <c r="P207" s="53">
        <v>0</v>
      </c>
      <c r="Q207" s="53">
        <v>0</v>
      </c>
      <c r="R207" s="53">
        <v>0</v>
      </c>
      <c r="S207" s="53">
        <v>0</v>
      </c>
      <c r="T207" s="53">
        <v>0</v>
      </c>
      <c r="U207" s="53">
        <v>0</v>
      </c>
      <c r="W207" s="51">
        <f t="shared" si="62"/>
        <v>63</v>
      </c>
      <c r="X207" s="53">
        <f t="shared" si="63"/>
        <v>1</v>
      </c>
      <c r="Y207" s="51">
        <f t="shared" si="64"/>
        <v>0</v>
      </c>
      <c r="Z207" s="36" t="str">
        <f t="shared" si="65"/>
        <v/>
      </c>
      <c r="AA207" s="644">
        <f t="shared" si="66"/>
        <v>1339</v>
      </c>
      <c r="AB207" s="645" t="str">
        <f t="shared" si="67"/>
        <v xml:space="preserve"> Hochfeld School</v>
      </c>
      <c r="AC207" s="644">
        <f t="shared" si="72"/>
        <v>0</v>
      </c>
      <c r="AD207" s="639" t="str">
        <f t="shared" si="73"/>
        <v/>
      </c>
      <c r="AE207" s="317" t="str">
        <f t="shared" si="68"/>
        <v/>
      </c>
      <c r="AF207" s="45">
        <v>105</v>
      </c>
      <c r="AG207" s="45">
        <v>1339</v>
      </c>
      <c r="AH207" s="49" t="s">
        <v>571</v>
      </c>
      <c r="AI207" s="45" t="s">
        <v>319</v>
      </c>
      <c r="AJ207" s="45"/>
      <c r="AK207" s="73">
        <f t="shared" si="69"/>
        <v>0</v>
      </c>
      <c r="AL207" s="73">
        <f t="shared" si="70"/>
        <v>0</v>
      </c>
      <c r="AT207" s="282">
        <f t="shared" si="71"/>
        <v>1</v>
      </c>
      <c r="AU207" s="45">
        <v>1335</v>
      </c>
      <c r="AV207" s="49" t="s">
        <v>569</v>
      </c>
      <c r="BD207" s="52"/>
    </row>
    <row r="208" spans="1:56" ht="14.95" customHeight="1" x14ac:dyDescent="0.2">
      <c r="A208" s="642">
        <v>199</v>
      </c>
      <c r="B208" s="639" t="s">
        <v>319</v>
      </c>
      <c r="C208" s="45">
        <v>193</v>
      </c>
      <c r="D208" s="643">
        <v>1340</v>
      </c>
      <c r="E208" s="316" t="s">
        <v>572</v>
      </c>
      <c r="F208" s="53">
        <v>0</v>
      </c>
      <c r="G208" s="53">
        <v>0</v>
      </c>
      <c r="H208" s="53">
        <v>0</v>
      </c>
      <c r="I208" s="53">
        <v>17</v>
      </c>
      <c r="J208" s="53">
        <v>20</v>
      </c>
      <c r="K208" s="53">
        <v>22</v>
      </c>
      <c r="L208" s="53">
        <v>19</v>
      </c>
      <c r="M208" s="53">
        <v>33</v>
      </c>
      <c r="N208" s="53">
        <v>18</v>
      </c>
      <c r="O208" s="53">
        <v>15</v>
      </c>
      <c r="P208" s="53">
        <v>32</v>
      </c>
      <c r="Q208" s="53">
        <v>17</v>
      </c>
      <c r="R208" s="53">
        <v>15</v>
      </c>
      <c r="S208" s="53">
        <v>18</v>
      </c>
      <c r="T208" s="53">
        <v>16</v>
      </c>
      <c r="U208" s="53">
        <v>12</v>
      </c>
      <c r="W208" s="51">
        <f t="shared" si="62"/>
        <v>254</v>
      </c>
      <c r="X208" s="53">
        <f t="shared" si="63"/>
        <v>1</v>
      </c>
      <c r="Y208" s="51">
        <f t="shared" si="64"/>
        <v>0</v>
      </c>
      <c r="Z208" s="36" t="str">
        <f t="shared" si="65"/>
        <v/>
      </c>
      <c r="AA208" s="644">
        <f t="shared" si="66"/>
        <v>1340</v>
      </c>
      <c r="AB208" s="645" t="str">
        <f t="shared" si="67"/>
        <v xml:space="preserve"> St. Claude School Complex</v>
      </c>
      <c r="AC208" s="644">
        <f t="shared" si="72"/>
        <v>0</v>
      </c>
      <c r="AD208" s="639" t="str">
        <f t="shared" si="73"/>
        <v/>
      </c>
      <c r="AE208" s="317" t="str">
        <f t="shared" si="68"/>
        <v/>
      </c>
      <c r="AF208" s="45">
        <v>193</v>
      </c>
      <c r="AG208" s="45">
        <v>1340</v>
      </c>
      <c r="AH208" s="49" t="s">
        <v>572</v>
      </c>
      <c r="AI208" s="45" t="s">
        <v>319</v>
      </c>
      <c r="AJ208" s="45"/>
      <c r="AK208" s="73">
        <f t="shared" si="69"/>
        <v>0</v>
      </c>
      <c r="AL208" s="73">
        <f t="shared" si="70"/>
        <v>0</v>
      </c>
      <c r="AT208" s="282">
        <f t="shared" si="71"/>
        <v>1</v>
      </c>
      <c r="AU208" s="45">
        <v>1336</v>
      </c>
      <c r="AV208" s="49" t="s">
        <v>570</v>
      </c>
      <c r="BD208" s="52"/>
    </row>
    <row r="209" spans="1:56" ht="14.95" customHeight="1" x14ac:dyDescent="0.2">
      <c r="A209" s="642">
        <v>200</v>
      </c>
      <c r="B209" s="639" t="s">
        <v>319</v>
      </c>
      <c r="C209" s="45">
        <v>102</v>
      </c>
      <c r="D209" s="643">
        <v>1341</v>
      </c>
      <c r="E209" s="316" t="s">
        <v>573</v>
      </c>
      <c r="F209" s="53">
        <v>0</v>
      </c>
      <c r="G209" s="53">
        <v>0</v>
      </c>
      <c r="H209" s="53">
        <v>0</v>
      </c>
      <c r="I209" s="53">
        <v>0</v>
      </c>
      <c r="J209" s="53">
        <v>0</v>
      </c>
      <c r="K209" s="53">
        <v>0</v>
      </c>
      <c r="L209" s="53">
        <v>0</v>
      </c>
      <c r="M209" s="53">
        <v>0</v>
      </c>
      <c r="N209" s="53">
        <v>0</v>
      </c>
      <c r="O209" s="53">
        <v>0</v>
      </c>
      <c r="P209" s="53">
        <v>0</v>
      </c>
      <c r="Q209" s="53">
        <v>0</v>
      </c>
      <c r="R209" s="53">
        <v>222</v>
      </c>
      <c r="S209" s="53">
        <v>210</v>
      </c>
      <c r="T209" s="53">
        <v>264</v>
      </c>
      <c r="U209" s="53">
        <v>326</v>
      </c>
      <c r="W209" s="51">
        <f t="shared" si="62"/>
        <v>1022</v>
      </c>
      <c r="X209" s="53">
        <f t="shared" si="63"/>
        <v>1</v>
      </c>
      <c r="Y209" s="51">
        <f t="shared" si="64"/>
        <v>0</v>
      </c>
      <c r="Z209" s="36" t="str">
        <f t="shared" si="65"/>
        <v/>
      </c>
      <c r="AA209" s="644">
        <f t="shared" si="66"/>
        <v>1341</v>
      </c>
      <c r="AB209" s="645" t="str">
        <f t="shared" si="67"/>
        <v xml:space="preserve"> R. D. Parker Collegiate</v>
      </c>
      <c r="AC209" s="644">
        <f t="shared" si="72"/>
        <v>0</v>
      </c>
      <c r="AD209" s="639" t="str">
        <f t="shared" si="73"/>
        <v/>
      </c>
      <c r="AE209" s="317" t="str">
        <f t="shared" si="68"/>
        <v/>
      </c>
      <c r="AF209" s="45">
        <v>102</v>
      </c>
      <c r="AG209" s="45">
        <v>1341</v>
      </c>
      <c r="AH209" s="49" t="s">
        <v>573</v>
      </c>
      <c r="AI209" s="45" t="s">
        <v>319</v>
      </c>
      <c r="AJ209" s="45"/>
      <c r="AK209" s="73">
        <f t="shared" si="69"/>
        <v>0</v>
      </c>
      <c r="AL209" s="73">
        <f t="shared" si="70"/>
        <v>0</v>
      </c>
      <c r="AT209" s="282">
        <f t="shared" si="71"/>
        <v>1</v>
      </c>
      <c r="AU209" s="45">
        <v>1339</v>
      </c>
      <c r="AV209" s="49" t="s">
        <v>571</v>
      </c>
      <c r="BD209" s="52"/>
    </row>
    <row r="210" spans="1:56" ht="14.95" customHeight="1" x14ac:dyDescent="0.2">
      <c r="A210" s="642">
        <v>201</v>
      </c>
      <c r="B210" s="639" t="s">
        <v>319</v>
      </c>
      <c r="C210" s="45">
        <v>114</v>
      </c>
      <c r="D210" s="643">
        <v>1342</v>
      </c>
      <c r="E210" s="316" t="s">
        <v>574</v>
      </c>
      <c r="F210" s="53">
        <v>0</v>
      </c>
      <c r="G210" s="53">
        <v>0</v>
      </c>
      <c r="H210" s="53">
        <v>0</v>
      </c>
      <c r="I210" s="53">
        <v>0</v>
      </c>
      <c r="J210" s="53">
        <v>0</v>
      </c>
      <c r="K210" s="53">
        <v>0</v>
      </c>
      <c r="L210" s="53">
        <v>0</v>
      </c>
      <c r="M210" s="53">
        <v>0</v>
      </c>
      <c r="N210" s="53">
        <v>0</v>
      </c>
      <c r="O210" s="53">
        <v>0</v>
      </c>
      <c r="P210" s="53">
        <v>0</v>
      </c>
      <c r="Q210" s="53">
        <v>0</v>
      </c>
      <c r="R210" s="53">
        <v>121</v>
      </c>
      <c r="S210" s="53">
        <v>149</v>
      </c>
      <c r="T210" s="53">
        <v>117</v>
      </c>
      <c r="U210" s="53">
        <v>145</v>
      </c>
      <c r="W210" s="51">
        <f t="shared" si="62"/>
        <v>532</v>
      </c>
      <c r="X210" s="53">
        <f t="shared" si="63"/>
        <v>1</v>
      </c>
      <c r="Y210" s="51">
        <f t="shared" si="64"/>
        <v>0</v>
      </c>
      <c r="Z210" s="36" t="str">
        <f t="shared" si="65"/>
        <v/>
      </c>
      <c r="AA210" s="644">
        <f t="shared" si="66"/>
        <v>1342</v>
      </c>
      <c r="AB210" s="645" t="str">
        <f t="shared" si="67"/>
        <v xml:space="preserve"> John Taylor Collegiate</v>
      </c>
      <c r="AC210" s="644">
        <f t="shared" si="72"/>
        <v>0</v>
      </c>
      <c r="AD210" s="639" t="str">
        <f t="shared" si="73"/>
        <v/>
      </c>
      <c r="AE210" s="317" t="str">
        <f t="shared" si="68"/>
        <v/>
      </c>
      <c r="AF210" s="45">
        <v>114</v>
      </c>
      <c r="AG210" s="45">
        <v>1342</v>
      </c>
      <c r="AH210" s="49" t="s">
        <v>574</v>
      </c>
      <c r="AI210" s="45" t="s">
        <v>319</v>
      </c>
      <c r="AJ210" s="45"/>
      <c r="AK210" s="73">
        <f t="shared" si="69"/>
        <v>0</v>
      </c>
      <c r="AL210" s="73">
        <f t="shared" si="70"/>
        <v>0</v>
      </c>
      <c r="AT210" s="282">
        <f t="shared" si="71"/>
        <v>1</v>
      </c>
      <c r="AU210" s="45">
        <v>1340</v>
      </c>
      <c r="AV210" s="49" t="s">
        <v>572</v>
      </c>
      <c r="BD210" s="52"/>
    </row>
    <row r="211" spans="1:56" ht="14.95" customHeight="1" x14ac:dyDescent="0.2">
      <c r="A211" s="642">
        <v>202</v>
      </c>
      <c r="B211" s="639" t="s">
        <v>319</v>
      </c>
      <c r="C211" s="45">
        <v>154</v>
      </c>
      <c r="D211" s="643">
        <v>1343</v>
      </c>
      <c r="E211" s="316" t="s">
        <v>575</v>
      </c>
      <c r="F211" s="53">
        <v>0</v>
      </c>
      <c r="G211" s="53">
        <v>0</v>
      </c>
      <c r="H211" s="53">
        <v>0</v>
      </c>
      <c r="I211" s="53">
        <v>10</v>
      </c>
      <c r="J211" s="53">
        <v>10</v>
      </c>
      <c r="K211" s="53">
        <v>17</v>
      </c>
      <c r="L211" s="53">
        <v>15</v>
      </c>
      <c r="M211" s="53">
        <v>15</v>
      </c>
      <c r="N211" s="53">
        <v>15</v>
      </c>
      <c r="O211" s="53">
        <v>17</v>
      </c>
      <c r="P211" s="53">
        <v>19</v>
      </c>
      <c r="Q211" s="53">
        <v>15</v>
      </c>
      <c r="R211" s="53">
        <v>0</v>
      </c>
      <c r="S211" s="53">
        <v>0</v>
      </c>
      <c r="T211" s="53">
        <v>0</v>
      </c>
      <c r="U211" s="53">
        <v>0</v>
      </c>
      <c r="W211" s="51">
        <f t="shared" si="62"/>
        <v>133</v>
      </c>
      <c r="X211" s="53">
        <f t="shared" si="63"/>
        <v>1</v>
      </c>
      <c r="Y211" s="51">
        <f t="shared" si="64"/>
        <v>0</v>
      </c>
      <c r="Z211" s="36" t="str">
        <f t="shared" si="65"/>
        <v/>
      </c>
      <c r="AA211" s="644">
        <f t="shared" si="66"/>
        <v>1343</v>
      </c>
      <c r="AB211" s="645" t="str">
        <f t="shared" si="67"/>
        <v xml:space="preserve"> Walter Whyte School</v>
      </c>
      <c r="AC211" s="644">
        <f t="shared" si="72"/>
        <v>0</v>
      </c>
      <c r="AD211" s="639" t="str">
        <f t="shared" si="73"/>
        <v/>
      </c>
      <c r="AE211" s="317" t="str">
        <f t="shared" si="68"/>
        <v/>
      </c>
      <c r="AF211" s="45">
        <v>154</v>
      </c>
      <c r="AG211" s="45">
        <v>1343</v>
      </c>
      <c r="AH211" s="49" t="s">
        <v>575</v>
      </c>
      <c r="AI211" s="45" t="s">
        <v>319</v>
      </c>
      <c r="AJ211" s="45"/>
      <c r="AK211" s="73">
        <f t="shared" si="69"/>
        <v>0</v>
      </c>
      <c r="AL211" s="73">
        <f t="shared" si="70"/>
        <v>0</v>
      </c>
      <c r="AT211" s="282">
        <f t="shared" si="71"/>
        <v>1</v>
      </c>
      <c r="AU211" s="45">
        <v>1341</v>
      </c>
      <c r="AV211" s="49" t="s">
        <v>573</v>
      </c>
      <c r="BD211" s="52"/>
    </row>
    <row r="212" spans="1:56" ht="14.95" customHeight="1" x14ac:dyDescent="0.2">
      <c r="A212" s="642">
        <v>203</v>
      </c>
      <c r="B212" s="639" t="s">
        <v>319</v>
      </c>
      <c r="C212" s="45">
        <v>185</v>
      </c>
      <c r="D212" s="643">
        <v>1344</v>
      </c>
      <c r="E212" s="316" t="s">
        <v>576</v>
      </c>
      <c r="F212" s="53">
        <v>0</v>
      </c>
      <c r="G212" s="53">
        <v>0</v>
      </c>
      <c r="H212" s="53">
        <v>0</v>
      </c>
      <c r="I212" s="53">
        <v>8</v>
      </c>
      <c r="J212" s="53">
        <v>8</v>
      </c>
      <c r="K212" s="53">
        <v>8</v>
      </c>
      <c r="L212" s="53">
        <v>8</v>
      </c>
      <c r="M212" s="53">
        <v>9</v>
      </c>
      <c r="N212" s="53">
        <v>8</v>
      </c>
      <c r="O212" s="53">
        <v>5</v>
      </c>
      <c r="P212" s="53">
        <v>0</v>
      </c>
      <c r="Q212" s="53">
        <v>0</v>
      </c>
      <c r="R212" s="53">
        <v>0</v>
      </c>
      <c r="S212" s="53">
        <v>0</v>
      </c>
      <c r="T212" s="53">
        <v>0</v>
      </c>
      <c r="U212" s="53">
        <v>0</v>
      </c>
      <c r="W212" s="51">
        <f t="shared" si="62"/>
        <v>54</v>
      </c>
      <c r="X212" s="53">
        <f t="shared" si="63"/>
        <v>1</v>
      </c>
      <c r="Y212" s="51">
        <f t="shared" si="64"/>
        <v>0</v>
      </c>
      <c r="Z212" s="36" t="str">
        <f t="shared" si="65"/>
        <v/>
      </c>
      <c r="AA212" s="644">
        <f t="shared" si="66"/>
        <v>1344</v>
      </c>
      <c r="AB212" s="645" t="str">
        <f t="shared" si="67"/>
        <v xml:space="preserve"> Rosenfeld Elementary</v>
      </c>
      <c r="AC212" s="644">
        <f t="shared" si="72"/>
        <v>0</v>
      </c>
      <c r="AD212" s="639" t="str">
        <f t="shared" si="73"/>
        <v/>
      </c>
      <c r="AE212" s="317" t="str">
        <f t="shared" si="68"/>
        <v/>
      </c>
      <c r="AF212" s="45">
        <v>185</v>
      </c>
      <c r="AG212" s="45">
        <v>1344</v>
      </c>
      <c r="AH212" s="49" t="s">
        <v>576</v>
      </c>
      <c r="AI212" s="45" t="s">
        <v>319</v>
      </c>
      <c r="AJ212" s="45"/>
      <c r="AK212" s="73">
        <f t="shared" si="69"/>
        <v>0</v>
      </c>
      <c r="AL212" s="73">
        <f t="shared" si="70"/>
        <v>0</v>
      </c>
      <c r="AT212" s="282">
        <f t="shared" si="71"/>
        <v>1</v>
      </c>
      <c r="AU212" s="45">
        <v>1342</v>
      </c>
      <c r="AV212" s="49" t="s">
        <v>574</v>
      </c>
      <c r="BD212" s="52"/>
    </row>
    <row r="213" spans="1:56" ht="14.95" customHeight="1" x14ac:dyDescent="0.2">
      <c r="A213" s="642">
        <v>204</v>
      </c>
      <c r="B213" s="639" t="s">
        <v>319</v>
      </c>
      <c r="C213" s="45">
        <v>155</v>
      </c>
      <c r="D213" s="643">
        <v>1346</v>
      </c>
      <c r="E213" s="316" t="s">
        <v>577</v>
      </c>
      <c r="F213" s="53">
        <v>0</v>
      </c>
      <c r="G213" s="53">
        <v>0</v>
      </c>
      <c r="H213" s="53">
        <v>0</v>
      </c>
      <c r="I213" s="53">
        <v>6</v>
      </c>
      <c r="J213" s="53">
        <v>15</v>
      </c>
      <c r="K213" s="53">
        <v>10</v>
      </c>
      <c r="L213" s="53">
        <v>12</v>
      </c>
      <c r="M213" s="53">
        <v>10</v>
      </c>
      <c r="N213" s="53">
        <v>0</v>
      </c>
      <c r="O213" s="53">
        <v>0</v>
      </c>
      <c r="P213" s="53">
        <v>0</v>
      </c>
      <c r="Q213" s="53">
        <v>0</v>
      </c>
      <c r="R213" s="53">
        <v>0</v>
      </c>
      <c r="S213" s="53">
        <v>0</v>
      </c>
      <c r="T213" s="53">
        <v>0</v>
      </c>
      <c r="U213" s="53">
        <v>0</v>
      </c>
      <c r="W213" s="51">
        <f t="shared" si="62"/>
        <v>53</v>
      </c>
      <c r="X213" s="53">
        <f t="shared" si="63"/>
        <v>1</v>
      </c>
      <c r="Y213" s="51">
        <f t="shared" si="64"/>
        <v>0</v>
      </c>
      <c r="Z213" s="36" t="str">
        <f t="shared" si="65"/>
        <v/>
      </c>
      <c r="AA213" s="644">
        <f t="shared" si="66"/>
        <v>1346</v>
      </c>
      <c r="AB213" s="645" t="str">
        <f t="shared" si="67"/>
        <v xml:space="preserve"> Rosser School</v>
      </c>
      <c r="AC213" s="644">
        <f t="shared" si="72"/>
        <v>0</v>
      </c>
      <c r="AD213" s="639" t="str">
        <f t="shared" si="73"/>
        <v/>
      </c>
      <c r="AE213" s="317" t="str">
        <f t="shared" si="68"/>
        <v/>
      </c>
      <c r="AF213" s="45">
        <v>155</v>
      </c>
      <c r="AG213" s="45">
        <v>1346</v>
      </c>
      <c r="AH213" s="49" t="s">
        <v>577</v>
      </c>
      <c r="AI213" s="45" t="s">
        <v>319</v>
      </c>
      <c r="AJ213" s="45"/>
      <c r="AK213" s="73">
        <f t="shared" si="69"/>
        <v>0</v>
      </c>
      <c r="AL213" s="73">
        <f t="shared" si="70"/>
        <v>0</v>
      </c>
      <c r="AT213" s="282">
        <f t="shared" si="71"/>
        <v>1</v>
      </c>
      <c r="AU213" s="45">
        <v>1343</v>
      </c>
      <c r="AV213" s="49" t="s">
        <v>575</v>
      </c>
      <c r="BD213" s="52"/>
    </row>
    <row r="214" spans="1:56" ht="14.95" customHeight="1" x14ac:dyDescent="0.2">
      <c r="A214" s="642">
        <v>205</v>
      </c>
      <c r="B214" s="639" t="s">
        <v>323</v>
      </c>
      <c r="C214" s="45">
        <v>193</v>
      </c>
      <c r="D214" s="643">
        <v>1348</v>
      </c>
      <c r="E214" s="316" t="s">
        <v>578</v>
      </c>
      <c r="F214" s="53">
        <v>0</v>
      </c>
      <c r="G214" s="53">
        <v>0</v>
      </c>
      <c r="H214" s="53">
        <v>0</v>
      </c>
      <c r="I214" s="53">
        <v>5</v>
      </c>
      <c r="J214" s="53">
        <v>4</v>
      </c>
      <c r="K214" s="53">
        <v>4</v>
      </c>
      <c r="L214" s="53">
        <v>4</v>
      </c>
      <c r="M214" s="53">
        <v>3</v>
      </c>
      <c r="N214" s="53">
        <v>2</v>
      </c>
      <c r="O214" s="53">
        <v>0</v>
      </c>
      <c r="P214" s="53">
        <v>4</v>
      </c>
      <c r="Q214" s="53">
        <v>2</v>
      </c>
      <c r="R214" s="53">
        <v>6</v>
      </c>
      <c r="S214" s="53">
        <v>0</v>
      </c>
      <c r="T214" s="53">
        <v>6</v>
      </c>
      <c r="U214" s="53">
        <v>4</v>
      </c>
      <c r="W214" s="51">
        <f t="shared" si="62"/>
        <v>44</v>
      </c>
      <c r="X214" s="53">
        <f t="shared" si="63"/>
        <v>1</v>
      </c>
      <c r="Y214" s="51">
        <f t="shared" si="64"/>
        <v>0</v>
      </c>
      <c r="Z214" s="36" t="str">
        <f t="shared" si="65"/>
        <v/>
      </c>
      <c r="AA214" s="644">
        <f t="shared" si="66"/>
        <v>1348</v>
      </c>
      <c r="AB214" s="645" t="str">
        <f t="shared" si="67"/>
        <v xml:space="preserve"> New Rosedale School</v>
      </c>
      <c r="AC214" s="644">
        <f t="shared" si="72"/>
        <v>5</v>
      </c>
      <c r="AD214" s="639" t="str">
        <f t="shared" si="73"/>
        <v>H</v>
      </c>
      <c r="AE214" s="317" t="str">
        <f t="shared" si="68"/>
        <v/>
      </c>
      <c r="AF214" s="45">
        <v>193</v>
      </c>
      <c r="AG214" s="45">
        <v>1348</v>
      </c>
      <c r="AH214" s="49" t="s">
        <v>578</v>
      </c>
      <c r="AI214" s="45" t="s">
        <v>323</v>
      </c>
      <c r="AJ214" s="45"/>
      <c r="AK214" s="73">
        <f t="shared" si="69"/>
        <v>0</v>
      </c>
      <c r="AL214" s="73">
        <f t="shared" si="70"/>
        <v>0</v>
      </c>
      <c r="AT214" s="282">
        <f t="shared" si="71"/>
        <v>1</v>
      </c>
      <c r="AU214" s="45">
        <v>1344</v>
      </c>
      <c r="AV214" s="49" t="s">
        <v>576</v>
      </c>
      <c r="BD214" s="52"/>
    </row>
    <row r="215" spans="1:56" ht="14.95" customHeight="1" x14ac:dyDescent="0.2">
      <c r="A215" s="642">
        <v>206</v>
      </c>
      <c r="B215" s="639" t="s">
        <v>319</v>
      </c>
      <c r="C215" s="45">
        <v>187</v>
      </c>
      <c r="D215" s="643">
        <v>1349</v>
      </c>
      <c r="E215" s="316" t="s">
        <v>579</v>
      </c>
      <c r="F215" s="53">
        <v>0</v>
      </c>
      <c r="G215" s="53">
        <v>0</v>
      </c>
      <c r="H215" s="53">
        <v>0</v>
      </c>
      <c r="I215" s="53">
        <v>12</v>
      </c>
      <c r="J215" s="53">
        <v>14</v>
      </c>
      <c r="K215" s="53">
        <v>11</v>
      </c>
      <c r="L215" s="53">
        <v>13</v>
      </c>
      <c r="M215" s="53">
        <v>21</v>
      </c>
      <c r="N215" s="53">
        <v>12</v>
      </c>
      <c r="O215" s="53">
        <v>17</v>
      </c>
      <c r="P215" s="53">
        <v>8</v>
      </c>
      <c r="Q215" s="53">
        <v>11</v>
      </c>
      <c r="R215" s="53">
        <v>0</v>
      </c>
      <c r="S215" s="53">
        <v>0</v>
      </c>
      <c r="T215" s="53">
        <v>0</v>
      </c>
      <c r="U215" s="53">
        <v>0</v>
      </c>
      <c r="W215" s="51">
        <f t="shared" si="62"/>
        <v>119</v>
      </c>
      <c r="X215" s="53">
        <f t="shared" si="63"/>
        <v>1</v>
      </c>
      <c r="Y215" s="51">
        <f t="shared" si="64"/>
        <v>0</v>
      </c>
      <c r="Z215" s="36" t="str">
        <f t="shared" si="65"/>
        <v/>
      </c>
      <c r="AA215" s="644">
        <f t="shared" si="66"/>
        <v>1349</v>
      </c>
      <c r="AB215" s="645" t="str">
        <f t="shared" si="67"/>
        <v xml:space="preserve"> Winnipegosis Elementary</v>
      </c>
      <c r="AC215" s="644">
        <f t="shared" si="72"/>
        <v>0</v>
      </c>
      <c r="AD215" s="639" t="str">
        <f t="shared" si="73"/>
        <v/>
      </c>
      <c r="AE215" s="317" t="str">
        <f t="shared" si="68"/>
        <v/>
      </c>
      <c r="AF215" s="45">
        <v>187</v>
      </c>
      <c r="AG215" s="45">
        <v>1349</v>
      </c>
      <c r="AH215" s="49" t="s">
        <v>579</v>
      </c>
      <c r="AI215" s="45" t="s">
        <v>319</v>
      </c>
      <c r="AJ215" s="45"/>
      <c r="AK215" s="73">
        <f t="shared" si="69"/>
        <v>0</v>
      </c>
      <c r="AL215" s="73">
        <f t="shared" si="70"/>
        <v>0</v>
      </c>
      <c r="AT215" s="282">
        <f t="shared" si="71"/>
        <v>1</v>
      </c>
      <c r="AU215" s="45">
        <v>1346</v>
      </c>
      <c r="AV215" s="49" t="s">
        <v>577</v>
      </c>
      <c r="BD215" s="52"/>
    </row>
    <row r="216" spans="1:56" ht="14.95" customHeight="1" x14ac:dyDescent="0.2">
      <c r="A216" s="642">
        <v>207</v>
      </c>
      <c r="B216" s="639" t="s">
        <v>319</v>
      </c>
      <c r="C216" s="45">
        <v>140</v>
      </c>
      <c r="D216" s="643">
        <v>1350</v>
      </c>
      <c r="E216" s="316" t="s">
        <v>580</v>
      </c>
      <c r="F216" s="53">
        <v>0</v>
      </c>
      <c r="G216" s="53">
        <v>0</v>
      </c>
      <c r="H216" s="53">
        <v>5</v>
      </c>
      <c r="I216" s="53">
        <v>11</v>
      </c>
      <c r="J216" s="53">
        <v>8</v>
      </c>
      <c r="K216" s="53">
        <v>8</v>
      </c>
      <c r="L216" s="53">
        <v>4</v>
      </c>
      <c r="M216" s="53">
        <v>6</v>
      </c>
      <c r="N216" s="53">
        <v>0</v>
      </c>
      <c r="O216" s="53">
        <v>5</v>
      </c>
      <c r="P216" s="53">
        <v>5</v>
      </c>
      <c r="Q216" s="53">
        <v>3</v>
      </c>
      <c r="R216" s="53">
        <v>6</v>
      </c>
      <c r="S216" s="53">
        <v>4</v>
      </c>
      <c r="T216" s="53">
        <v>5</v>
      </c>
      <c r="U216" s="53">
        <v>4</v>
      </c>
      <c r="W216" s="51">
        <f t="shared" si="62"/>
        <v>74</v>
      </c>
      <c r="X216" s="53">
        <f t="shared" si="63"/>
        <v>1</v>
      </c>
      <c r="Y216" s="51">
        <f t="shared" si="64"/>
        <v>0</v>
      </c>
      <c r="Z216" s="36" t="str">
        <f t="shared" si="65"/>
        <v/>
      </c>
      <c r="AA216" s="644">
        <f t="shared" si="66"/>
        <v>1350</v>
      </c>
      <c r="AB216" s="645" t="str">
        <f t="shared" si="67"/>
        <v xml:space="preserve"> École Saint-Lazare</v>
      </c>
      <c r="AC216" s="644">
        <f t="shared" si="72"/>
        <v>0</v>
      </c>
      <c r="AD216" s="639" t="str">
        <f t="shared" si="73"/>
        <v/>
      </c>
      <c r="AE216" s="317" t="str">
        <f t="shared" si="68"/>
        <v/>
      </c>
      <c r="AF216" s="45">
        <v>140</v>
      </c>
      <c r="AG216" s="45">
        <v>1350</v>
      </c>
      <c r="AH216" s="49" t="s">
        <v>580</v>
      </c>
      <c r="AI216" s="45" t="s">
        <v>319</v>
      </c>
      <c r="AJ216" s="45"/>
      <c r="AK216" s="73">
        <f t="shared" si="69"/>
        <v>0</v>
      </c>
      <c r="AL216" s="73">
        <f t="shared" si="70"/>
        <v>0</v>
      </c>
      <c r="AT216" s="282">
        <f t="shared" si="71"/>
        <v>1</v>
      </c>
      <c r="AU216" s="45">
        <v>1348</v>
      </c>
      <c r="AV216" s="49" t="s">
        <v>578</v>
      </c>
      <c r="BD216" s="52"/>
    </row>
    <row r="217" spans="1:56" ht="14.95" customHeight="1" x14ac:dyDescent="0.2">
      <c r="A217" s="642">
        <v>208</v>
      </c>
      <c r="B217" s="639" t="s">
        <v>323</v>
      </c>
      <c r="C217" s="45">
        <v>189</v>
      </c>
      <c r="D217" s="643">
        <v>1352</v>
      </c>
      <c r="E217" s="316" t="s">
        <v>581</v>
      </c>
      <c r="F217" s="53">
        <v>0</v>
      </c>
      <c r="G217" s="53">
        <v>0</v>
      </c>
      <c r="H217" s="53">
        <v>0</v>
      </c>
      <c r="I217" s="53">
        <v>3</v>
      </c>
      <c r="J217" s="53">
        <v>0</v>
      </c>
      <c r="K217" s="53">
        <v>5</v>
      </c>
      <c r="L217" s="53">
        <v>1</v>
      </c>
      <c r="M217" s="53">
        <v>4</v>
      </c>
      <c r="N217" s="53">
        <v>2</v>
      </c>
      <c r="O217" s="53">
        <v>5</v>
      </c>
      <c r="P217" s="53">
        <v>3</v>
      </c>
      <c r="Q217" s="53">
        <v>0</v>
      </c>
      <c r="R217" s="53">
        <v>6</v>
      </c>
      <c r="S217" s="53">
        <v>3</v>
      </c>
      <c r="T217" s="53">
        <v>3</v>
      </c>
      <c r="U217" s="53">
        <v>3</v>
      </c>
      <c r="W217" s="51">
        <f t="shared" si="62"/>
        <v>38</v>
      </c>
      <c r="X217" s="53">
        <f t="shared" si="63"/>
        <v>1</v>
      </c>
      <c r="Y217" s="51">
        <f t="shared" si="64"/>
        <v>0</v>
      </c>
      <c r="Z217" s="36" t="str">
        <f t="shared" si="65"/>
        <v/>
      </c>
      <c r="AA217" s="644">
        <f t="shared" si="66"/>
        <v>1352</v>
      </c>
      <c r="AB217" s="645" t="str">
        <f t="shared" si="67"/>
        <v xml:space="preserve"> Richland School</v>
      </c>
      <c r="AC217" s="644">
        <f t="shared" si="72"/>
        <v>5</v>
      </c>
      <c r="AD217" s="639" t="str">
        <f t="shared" si="73"/>
        <v>H</v>
      </c>
      <c r="AE217" s="317" t="str">
        <f t="shared" si="68"/>
        <v/>
      </c>
      <c r="AF217" s="45">
        <v>189</v>
      </c>
      <c r="AG217" s="45">
        <v>1352</v>
      </c>
      <c r="AH217" s="49" t="s">
        <v>581</v>
      </c>
      <c r="AI217" s="45" t="s">
        <v>323</v>
      </c>
      <c r="AJ217" s="45"/>
      <c r="AK217" s="73">
        <f t="shared" si="69"/>
        <v>0</v>
      </c>
      <c r="AL217" s="73">
        <f t="shared" si="70"/>
        <v>0</v>
      </c>
      <c r="AT217" s="282">
        <f t="shared" si="71"/>
        <v>1</v>
      </c>
      <c r="AU217" s="45">
        <v>1349</v>
      </c>
      <c r="AV217" s="49" t="s">
        <v>579</v>
      </c>
      <c r="BD217" s="52"/>
    </row>
    <row r="218" spans="1:56" ht="14.95" customHeight="1" x14ac:dyDescent="0.2">
      <c r="A218" s="642">
        <v>209</v>
      </c>
      <c r="B218" s="639" t="s">
        <v>319</v>
      </c>
      <c r="C218" s="45">
        <v>174</v>
      </c>
      <c r="D218" s="643">
        <v>1353</v>
      </c>
      <c r="E218" s="316" t="s">
        <v>582</v>
      </c>
      <c r="F218" s="53">
        <v>0</v>
      </c>
      <c r="G218" s="53">
        <v>0</v>
      </c>
      <c r="H218" s="53">
        <v>0</v>
      </c>
      <c r="I218" s="53">
        <v>0</v>
      </c>
      <c r="J218" s="53">
        <v>0</v>
      </c>
      <c r="K218" s="53">
        <v>0</v>
      </c>
      <c r="L218" s="53">
        <v>0</v>
      </c>
      <c r="M218" s="53">
        <v>0</v>
      </c>
      <c r="N218" s="53">
        <v>0</v>
      </c>
      <c r="O218" s="53">
        <v>0</v>
      </c>
      <c r="P218" s="53">
        <v>0</v>
      </c>
      <c r="Q218" s="53">
        <v>0</v>
      </c>
      <c r="R218" s="53">
        <v>581</v>
      </c>
      <c r="S218" s="53">
        <v>540</v>
      </c>
      <c r="T218" s="53">
        <v>559</v>
      </c>
      <c r="U218" s="53">
        <v>510</v>
      </c>
      <c r="W218" s="51">
        <f t="shared" si="62"/>
        <v>2190</v>
      </c>
      <c r="X218" s="53">
        <f t="shared" si="63"/>
        <v>1</v>
      </c>
      <c r="Y218" s="51">
        <f t="shared" si="64"/>
        <v>0</v>
      </c>
      <c r="Z218" s="36" t="str">
        <f t="shared" si="65"/>
        <v/>
      </c>
      <c r="AA218" s="644">
        <f t="shared" si="66"/>
        <v>1353</v>
      </c>
      <c r="AB218" s="645" t="str">
        <f t="shared" si="67"/>
        <v xml:space="preserve"> Steinbach Regional Secondary</v>
      </c>
      <c r="AC218" s="644">
        <f t="shared" si="72"/>
        <v>0</v>
      </c>
      <c r="AD218" s="639" t="str">
        <f t="shared" si="73"/>
        <v/>
      </c>
      <c r="AE218" s="317" t="str">
        <f t="shared" si="68"/>
        <v/>
      </c>
      <c r="AF218" s="45">
        <v>174</v>
      </c>
      <c r="AG218" s="45">
        <v>1353</v>
      </c>
      <c r="AH218" s="49" t="s">
        <v>582</v>
      </c>
      <c r="AI218" s="45" t="s">
        <v>319</v>
      </c>
      <c r="AJ218" s="45"/>
      <c r="AK218" s="73">
        <f t="shared" si="69"/>
        <v>0</v>
      </c>
      <c r="AL218" s="73">
        <f t="shared" si="70"/>
        <v>0</v>
      </c>
      <c r="AT218" s="282">
        <f t="shared" si="71"/>
        <v>1</v>
      </c>
      <c r="AU218" s="45">
        <v>1350</v>
      </c>
      <c r="AV218" s="49" t="s">
        <v>580</v>
      </c>
      <c r="BD218" s="52"/>
    </row>
    <row r="219" spans="1:56" ht="14.95" customHeight="1" x14ac:dyDescent="0.2">
      <c r="A219" s="642">
        <v>210</v>
      </c>
      <c r="B219" s="639" t="s">
        <v>319</v>
      </c>
      <c r="C219" s="45">
        <v>187</v>
      </c>
      <c r="D219" s="643">
        <v>1355</v>
      </c>
      <c r="E219" s="316" t="s">
        <v>583</v>
      </c>
      <c r="F219" s="53">
        <v>0</v>
      </c>
      <c r="G219" s="53">
        <v>0</v>
      </c>
      <c r="H219" s="53">
        <v>0</v>
      </c>
      <c r="I219" s="53">
        <v>25</v>
      </c>
      <c r="J219" s="53">
        <v>31</v>
      </c>
      <c r="K219" s="53">
        <v>26</v>
      </c>
      <c r="L219" s="53">
        <v>29</v>
      </c>
      <c r="M219" s="53">
        <v>37</v>
      </c>
      <c r="N219" s="53">
        <v>30</v>
      </c>
      <c r="O219" s="53">
        <v>41</v>
      </c>
      <c r="P219" s="53">
        <v>33</v>
      </c>
      <c r="Q219" s="53">
        <v>38</v>
      </c>
      <c r="R219" s="53">
        <v>0</v>
      </c>
      <c r="S219" s="53">
        <v>0</v>
      </c>
      <c r="T219" s="53">
        <v>0</v>
      </c>
      <c r="U219" s="53">
        <v>0</v>
      </c>
      <c r="W219" s="51">
        <f t="shared" si="62"/>
        <v>290</v>
      </c>
      <c r="X219" s="53">
        <f t="shared" si="63"/>
        <v>1</v>
      </c>
      <c r="Y219" s="51">
        <f t="shared" si="64"/>
        <v>0</v>
      </c>
      <c r="Z219" s="36" t="str">
        <f t="shared" si="65"/>
        <v/>
      </c>
      <c r="AA219" s="644">
        <f t="shared" si="66"/>
        <v>1355</v>
      </c>
      <c r="AB219" s="645" t="str">
        <f t="shared" si="67"/>
        <v xml:space="preserve"> Roblin Elementary</v>
      </c>
      <c r="AC219" s="644">
        <f t="shared" si="72"/>
        <v>0</v>
      </c>
      <c r="AD219" s="639" t="str">
        <f t="shared" si="73"/>
        <v/>
      </c>
      <c r="AE219" s="317" t="str">
        <f t="shared" si="68"/>
        <v/>
      </c>
      <c r="AF219" s="45">
        <v>187</v>
      </c>
      <c r="AG219" s="45">
        <v>1355</v>
      </c>
      <c r="AH219" s="49" t="s">
        <v>583</v>
      </c>
      <c r="AI219" s="45" t="s">
        <v>319</v>
      </c>
      <c r="AJ219" s="45"/>
      <c r="AK219" s="73">
        <f t="shared" si="69"/>
        <v>0</v>
      </c>
      <c r="AL219" s="73">
        <f t="shared" si="70"/>
        <v>0</v>
      </c>
      <c r="AT219" s="282">
        <f t="shared" si="71"/>
        <v>1</v>
      </c>
      <c r="AU219" s="45">
        <v>1352</v>
      </c>
      <c r="AV219" s="49" t="s">
        <v>581</v>
      </c>
      <c r="BD219" s="52"/>
    </row>
    <row r="220" spans="1:56" ht="14.95" customHeight="1" x14ac:dyDescent="0.2">
      <c r="A220" s="642">
        <v>211</v>
      </c>
      <c r="B220" s="639" t="s">
        <v>319</v>
      </c>
      <c r="C220" s="45">
        <v>151</v>
      </c>
      <c r="D220" s="643">
        <v>1357</v>
      </c>
      <c r="E220" s="316" t="s">
        <v>584</v>
      </c>
      <c r="F220" s="53">
        <v>0</v>
      </c>
      <c r="G220" s="53">
        <v>0</v>
      </c>
      <c r="H220" s="53">
        <v>15</v>
      </c>
      <c r="I220" s="53">
        <v>19</v>
      </c>
      <c r="J220" s="53">
        <v>19</v>
      </c>
      <c r="K220" s="53">
        <v>30</v>
      </c>
      <c r="L220" s="53">
        <v>31</v>
      </c>
      <c r="M220" s="53">
        <v>24</v>
      </c>
      <c r="N220" s="53">
        <v>28</v>
      </c>
      <c r="O220" s="53">
        <v>24</v>
      </c>
      <c r="P220" s="53">
        <v>26</v>
      </c>
      <c r="Q220" s="53">
        <v>28</v>
      </c>
      <c r="R220" s="53">
        <v>0</v>
      </c>
      <c r="S220" s="53">
        <v>0</v>
      </c>
      <c r="T220" s="53">
        <v>0</v>
      </c>
      <c r="U220" s="53">
        <v>0</v>
      </c>
      <c r="W220" s="51">
        <f t="shared" si="62"/>
        <v>244</v>
      </c>
      <c r="X220" s="53">
        <f t="shared" si="63"/>
        <v>1</v>
      </c>
      <c r="Y220" s="51">
        <f t="shared" si="64"/>
        <v>0</v>
      </c>
      <c r="Z220" s="36" t="str">
        <f t="shared" si="65"/>
        <v/>
      </c>
      <c r="AA220" s="644">
        <f t="shared" si="66"/>
        <v>1357</v>
      </c>
      <c r="AB220" s="645" t="str">
        <f t="shared" si="67"/>
        <v xml:space="preserve"> William Whyte School</v>
      </c>
      <c r="AC220" s="644">
        <f t="shared" si="72"/>
        <v>0</v>
      </c>
      <c r="AD220" s="639" t="str">
        <f t="shared" si="73"/>
        <v/>
      </c>
      <c r="AE220" s="317" t="str">
        <f t="shared" si="68"/>
        <v/>
      </c>
      <c r="AF220" s="45">
        <v>151</v>
      </c>
      <c r="AG220" s="45">
        <v>1357</v>
      </c>
      <c r="AH220" s="49" t="s">
        <v>584</v>
      </c>
      <c r="AI220" s="45" t="s">
        <v>319</v>
      </c>
      <c r="AJ220" s="45"/>
      <c r="AK220" s="73">
        <f t="shared" si="69"/>
        <v>0</v>
      </c>
      <c r="AL220" s="73">
        <f t="shared" si="70"/>
        <v>0</v>
      </c>
      <c r="AT220" s="282">
        <f t="shared" si="71"/>
        <v>1</v>
      </c>
      <c r="AU220" s="45">
        <v>1353</v>
      </c>
      <c r="AV220" s="49" t="s">
        <v>582</v>
      </c>
      <c r="BD220" s="52"/>
    </row>
    <row r="221" spans="1:56" ht="14.95" customHeight="1" x14ac:dyDescent="0.2">
      <c r="A221" s="642">
        <v>212</v>
      </c>
      <c r="B221" s="639" t="s">
        <v>319</v>
      </c>
      <c r="C221" s="45">
        <v>114</v>
      </c>
      <c r="D221" s="643">
        <v>1358</v>
      </c>
      <c r="E221" s="316" t="s">
        <v>585</v>
      </c>
      <c r="F221" s="53">
        <v>0</v>
      </c>
      <c r="G221" s="53">
        <v>0</v>
      </c>
      <c r="H221" s="53">
        <v>0</v>
      </c>
      <c r="I221" s="53">
        <v>38</v>
      </c>
      <c r="J221" s="53">
        <v>46</v>
      </c>
      <c r="K221" s="53">
        <v>37</v>
      </c>
      <c r="L221" s="53">
        <v>43</v>
      </c>
      <c r="M221" s="53">
        <v>41</v>
      </c>
      <c r="N221" s="53">
        <v>47</v>
      </c>
      <c r="O221" s="53">
        <v>0</v>
      </c>
      <c r="P221" s="53">
        <v>0</v>
      </c>
      <c r="Q221" s="53">
        <v>0</v>
      </c>
      <c r="R221" s="53">
        <v>0</v>
      </c>
      <c r="S221" s="53">
        <v>0</v>
      </c>
      <c r="T221" s="53">
        <v>0</v>
      </c>
      <c r="U221" s="53">
        <v>0</v>
      </c>
      <c r="W221" s="51">
        <f t="shared" si="62"/>
        <v>252</v>
      </c>
      <c r="X221" s="53">
        <f t="shared" si="63"/>
        <v>1</v>
      </c>
      <c r="Y221" s="51">
        <f t="shared" si="64"/>
        <v>0</v>
      </c>
      <c r="Z221" s="36" t="str">
        <f t="shared" si="65"/>
        <v/>
      </c>
      <c r="AA221" s="644">
        <f t="shared" si="66"/>
        <v>1358</v>
      </c>
      <c r="AB221" s="645" t="str">
        <f t="shared" si="67"/>
        <v xml:space="preserve"> Crestview School</v>
      </c>
      <c r="AC221" s="644">
        <f t="shared" si="72"/>
        <v>0</v>
      </c>
      <c r="AD221" s="639" t="str">
        <f t="shared" si="73"/>
        <v/>
      </c>
      <c r="AE221" s="317" t="str">
        <f t="shared" si="68"/>
        <v/>
      </c>
      <c r="AF221" s="45">
        <v>114</v>
      </c>
      <c r="AG221" s="45">
        <v>1358</v>
      </c>
      <c r="AH221" s="49" t="s">
        <v>585</v>
      </c>
      <c r="AI221" s="45" t="s">
        <v>319</v>
      </c>
      <c r="AJ221" s="45"/>
      <c r="AK221" s="73">
        <f t="shared" si="69"/>
        <v>0</v>
      </c>
      <c r="AL221" s="73">
        <f t="shared" si="70"/>
        <v>0</v>
      </c>
      <c r="AT221" s="282">
        <f t="shared" si="71"/>
        <v>1</v>
      </c>
      <c r="AU221" s="45">
        <v>1355</v>
      </c>
      <c r="AV221" s="49" t="s">
        <v>583</v>
      </c>
      <c r="BD221" s="52"/>
    </row>
    <row r="222" spans="1:56" ht="14.95" customHeight="1" x14ac:dyDescent="0.2">
      <c r="A222" s="642">
        <v>213</v>
      </c>
      <c r="B222" s="639" t="s">
        <v>319</v>
      </c>
      <c r="C222" s="45">
        <v>189</v>
      </c>
      <c r="D222" s="643">
        <v>1360</v>
      </c>
      <c r="E222" s="316" t="s">
        <v>586</v>
      </c>
      <c r="F222" s="53">
        <v>0</v>
      </c>
      <c r="G222" s="53">
        <v>10</v>
      </c>
      <c r="H222" s="53">
        <v>0</v>
      </c>
      <c r="I222" s="53">
        <v>0</v>
      </c>
      <c r="J222" s="53">
        <v>0</v>
      </c>
      <c r="K222" s="53">
        <v>0</v>
      </c>
      <c r="L222" s="53">
        <v>0</v>
      </c>
      <c r="M222" s="53">
        <v>0</v>
      </c>
      <c r="N222" s="53">
        <v>0</v>
      </c>
      <c r="O222" s="53">
        <v>88</v>
      </c>
      <c r="P222" s="53">
        <v>113</v>
      </c>
      <c r="Q222" s="53">
        <v>111</v>
      </c>
      <c r="R222" s="53">
        <v>103</v>
      </c>
      <c r="S222" s="53">
        <v>92</v>
      </c>
      <c r="T222" s="53">
        <v>93</v>
      </c>
      <c r="U222" s="53">
        <v>93</v>
      </c>
      <c r="W222" s="51">
        <f t="shared" si="62"/>
        <v>703</v>
      </c>
      <c r="X222" s="53">
        <f t="shared" si="63"/>
        <v>1</v>
      </c>
      <c r="Y222" s="51">
        <f t="shared" si="64"/>
        <v>10</v>
      </c>
      <c r="Z222" s="36" t="str">
        <f t="shared" si="65"/>
        <v/>
      </c>
      <c r="AA222" s="644">
        <f t="shared" si="66"/>
        <v>1360</v>
      </c>
      <c r="AB222" s="645" t="str">
        <f t="shared" si="67"/>
        <v xml:space="preserve"> École Edward-Schreyer School</v>
      </c>
      <c r="AC222" s="644">
        <f t="shared" si="72"/>
        <v>0</v>
      </c>
      <c r="AD222" s="639" t="str">
        <f t="shared" si="73"/>
        <v/>
      </c>
      <c r="AE222" s="317" t="str">
        <f t="shared" si="68"/>
        <v/>
      </c>
      <c r="AF222" s="45">
        <v>189</v>
      </c>
      <c r="AG222" s="45">
        <v>1360</v>
      </c>
      <c r="AH222" s="49" t="s">
        <v>586</v>
      </c>
      <c r="AI222" s="45" t="s">
        <v>319</v>
      </c>
      <c r="AJ222" s="45"/>
      <c r="AK222" s="73">
        <f t="shared" si="69"/>
        <v>0</v>
      </c>
      <c r="AL222" s="73">
        <f t="shared" si="70"/>
        <v>0</v>
      </c>
      <c r="AT222" s="282">
        <f t="shared" si="71"/>
        <v>1</v>
      </c>
      <c r="AU222" s="45">
        <v>1357</v>
      </c>
      <c r="AV222" s="49" t="s">
        <v>584</v>
      </c>
      <c r="BD222" s="52"/>
    </row>
    <row r="223" spans="1:56" ht="14.95" customHeight="1" x14ac:dyDescent="0.2">
      <c r="A223" s="642">
        <v>214</v>
      </c>
      <c r="B223" s="639" t="s">
        <v>319</v>
      </c>
      <c r="C223" s="45">
        <v>189</v>
      </c>
      <c r="D223" s="643">
        <v>1361</v>
      </c>
      <c r="E223" s="316" t="s">
        <v>587</v>
      </c>
      <c r="F223" s="53">
        <v>0</v>
      </c>
      <c r="G223" s="53">
        <v>0</v>
      </c>
      <c r="H223" s="53">
        <v>0</v>
      </c>
      <c r="I223" s="53">
        <v>16</v>
      </c>
      <c r="J223" s="53">
        <v>27</v>
      </c>
      <c r="K223" s="53">
        <v>23</v>
      </c>
      <c r="L223" s="53">
        <v>25</v>
      </c>
      <c r="M223" s="53">
        <v>25</v>
      </c>
      <c r="N223" s="53">
        <v>27</v>
      </c>
      <c r="O223" s="53">
        <v>28</v>
      </c>
      <c r="P223" s="53">
        <v>0</v>
      </c>
      <c r="Q223" s="53">
        <v>0</v>
      </c>
      <c r="R223" s="53">
        <v>0</v>
      </c>
      <c r="S223" s="53">
        <v>0</v>
      </c>
      <c r="T223" s="53">
        <v>0</v>
      </c>
      <c r="U223" s="53">
        <v>0</v>
      </c>
      <c r="W223" s="51">
        <f t="shared" si="62"/>
        <v>171</v>
      </c>
      <c r="X223" s="53">
        <f t="shared" si="63"/>
        <v>1</v>
      </c>
      <c r="Y223" s="51">
        <f t="shared" si="64"/>
        <v>0</v>
      </c>
      <c r="Z223" s="36" t="str">
        <f t="shared" si="65"/>
        <v/>
      </c>
      <c r="AA223" s="644">
        <f t="shared" si="66"/>
        <v>1361</v>
      </c>
      <c r="AB223" s="645" t="str">
        <f t="shared" si="67"/>
        <v xml:space="preserve"> Centennial School</v>
      </c>
      <c r="AC223" s="644">
        <f t="shared" si="72"/>
        <v>0</v>
      </c>
      <c r="AD223" s="639" t="str">
        <f t="shared" si="73"/>
        <v/>
      </c>
      <c r="AE223" s="317" t="str">
        <f t="shared" si="68"/>
        <v/>
      </c>
      <c r="AF223" s="45">
        <v>189</v>
      </c>
      <c r="AG223" s="45">
        <v>1361</v>
      </c>
      <c r="AH223" s="49" t="s">
        <v>587</v>
      </c>
      <c r="AI223" s="45" t="s">
        <v>319</v>
      </c>
      <c r="AJ223" s="45"/>
      <c r="AK223" s="73">
        <f t="shared" si="69"/>
        <v>0</v>
      </c>
      <c r="AL223" s="73">
        <f t="shared" si="70"/>
        <v>0</v>
      </c>
      <c r="AT223" s="282">
        <f t="shared" si="71"/>
        <v>1</v>
      </c>
      <c r="AU223" s="45">
        <v>1358</v>
      </c>
      <c r="AV223" s="49" t="s">
        <v>585</v>
      </c>
      <c r="BD223" s="52"/>
    </row>
    <row r="224" spans="1:56" ht="14.95" customHeight="1" x14ac:dyDescent="0.2">
      <c r="A224" s="642">
        <v>215</v>
      </c>
      <c r="B224" s="639" t="s">
        <v>319</v>
      </c>
      <c r="C224" s="45">
        <v>151</v>
      </c>
      <c r="D224" s="643">
        <v>1363</v>
      </c>
      <c r="E224" s="316" t="s">
        <v>588</v>
      </c>
      <c r="F224" s="53">
        <v>0</v>
      </c>
      <c r="G224" s="53">
        <v>0</v>
      </c>
      <c r="H224" s="53">
        <v>12</v>
      </c>
      <c r="I224" s="53">
        <v>35</v>
      </c>
      <c r="J224" s="53">
        <v>39</v>
      </c>
      <c r="K224" s="53">
        <v>39</v>
      </c>
      <c r="L224" s="53">
        <v>40</v>
      </c>
      <c r="M224" s="53">
        <v>29</v>
      </c>
      <c r="N224" s="53">
        <v>42</v>
      </c>
      <c r="O224" s="53">
        <v>38</v>
      </c>
      <c r="P224" s="53">
        <v>11</v>
      </c>
      <c r="Q224" s="53">
        <v>20</v>
      </c>
      <c r="R224" s="53">
        <v>0</v>
      </c>
      <c r="S224" s="53">
        <v>0</v>
      </c>
      <c r="T224" s="53">
        <v>0</v>
      </c>
      <c r="U224" s="53">
        <v>0</v>
      </c>
      <c r="W224" s="51">
        <f t="shared" si="62"/>
        <v>305</v>
      </c>
      <c r="X224" s="53">
        <f t="shared" si="63"/>
        <v>1</v>
      </c>
      <c r="Y224" s="51">
        <f t="shared" si="64"/>
        <v>0</v>
      </c>
      <c r="Z224" s="36" t="str">
        <f t="shared" si="65"/>
        <v/>
      </c>
      <c r="AA224" s="644">
        <f t="shared" si="66"/>
        <v>1363</v>
      </c>
      <c r="AB224" s="645" t="str">
        <f t="shared" si="67"/>
        <v xml:space="preserve"> Ralph Brown School</v>
      </c>
      <c r="AC224" s="644">
        <f t="shared" si="72"/>
        <v>0</v>
      </c>
      <c r="AD224" s="639" t="str">
        <f t="shared" si="73"/>
        <v/>
      </c>
      <c r="AE224" s="317" t="str">
        <f t="shared" si="68"/>
        <v/>
      </c>
      <c r="AF224" s="45">
        <v>151</v>
      </c>
      <c r="AG224" s="45">
        <v>1363</v>
      </c>
      <c r="AH224" s="49" t="s">
        <v>588</v>
      </c>
      <c r="AI224" s="45" t="s">
        <v>319</v>
      </c>
      <c r="AJ224" s="45"/>
      <c r="AK224" s="73">
        <f t="shared" si="69"/>
        <v>0</v>
      </c>
      <c r="AL224" s="73">
        <f t="shared" si="70"/>
        <v>0</v>
      </c>
      <c r="AT224" s="282">
        <f t="shared" si="71"/>
        <v>1</v>
      </c>
      <c r="AU224" s="45">
        <v>1360</v>
      </c>
      <c r="AV224" s="49" t="s">
        <v>586</v>
      </c>
      <c r="BD224" s="52"/>
    </row>
    <row r="225" spans="1:56" ht="14.95" customHeight="1" x14ac:dyDescent="0.2">
      <c r="A225" s="642">
        <v>216</v>
      </c>
      <c r="B225" s="639" t="s">
        <v>319</v>
      </c>
      <c r="C225" s="45">
        <v>186</v>
      </c>
      <c r="D225" s="643">
        <v>1366</v>
      </c>
      <c r="E225" s="316" t="s">
        <v>589</v>
      </c>
      <c r="F225" s="53">
        <v>0</v>
      </c>
      <c r="G225" s="53">
        <v>0</v>
      </c>
      <c r="H225" s="53">
        <v>0</v>
      </c>
      <c r="I225" s="53">
        <v>49</v>
      </c>
      <c r="J225" s="53">
        <v>61</v>
      </c>
      <c r="K225" s="53">
        <v>75</v>
      </c>
      <c r="L225" s="53">
        <v>53</v>
      </c>
      <c r="M225" s="53">
        <v>50</v>
      </c>
      <c r="N225" s="53">
        <v>34</v>
      </c>
      <c r="O225" s="53">
        <v>31</v>
      </c>
      <c r="P225" s="53">
        <v>0</v>
      </c>
      <c r="Q225" s="53">
        <v>0</v>
      </c>
      <c r="R225" s="53">
        <v>0</v>
      </c>
      <c r="S225" s="53">
        <v>0</v>
      </c>
      <c r="T225" s="53">
        <v>0</v>
      </c>
      <c r="U225" s="53">
        <v>0</v>
      </c>
      <c r="W225" s="51">
        <f t="shared" si="62"/>
        <v>353</v>
      </c>
      <c r="X225" s="53">
        <f t="shared" si="63"/>
        <v>1</v>
      </c>
      <c r="Y225" s="51">
        <f t="shared" si="64"/>
        <v>0</v>
      </c>
      <c r="Z225" s="36" t="str">
        <f t="shared" si="65"/>
        <v/>
      </c>
      <c r="AA225" s="644">
        <f t="shared" si="66"/>
        <v>1366</v>
      </c>
      <c r="AB225" s="645" t="str">
        <f t="shared" si="67"/>
        <v xml:space="preserve"> École Varennes</v>
      </c>
      <c r="AC225" s="644">
        <f t="shared" si="72"/>
        <v>0</v>
      </c>
      <c r="AD225" s="639" t="str">
        <f t="shared" si="73"/>
        <v/>
      </c>
      <c r="AE225" s="317" t="str">
        <f t="shared" si="68"/>
        <v/>
      </c>
      <c r="AF225" s="45">
        <v>186</v>
      </c>
      <c r="AG225" s="45">
        <v>1366</v>
      </c>
      <c r="AH225" s="49" t="s">
        <v>589</v>
      </c>
      <c r="AI225" s="45" t="s">
        <v>319</v>
      </c>
      <c r="AJ225" s="45"/>
      <c r="AK225" s="73">
        <f t="shared" si="69"/>
        <v>0</v>
      </c>
      <c r="AL225" s="73">
        <f t="shared" si="70"/>
        <v>0</v>
      </c>
      <c r="AT225" s="282">
        <f t="shared" si="71"/>
        <v>1</v>
      </c>
      <c r="AU225" s="45">
        <v>1361</v>
      </c>
      <c r="AV225" s="49" t="s">
        <v>587</v>
      </c>
      <c r="BD225" s="52"/>
    </row>
    <row r="226" spans="1:56" ht="14.95" customHeight="1" x14ac:dyDescent="0.2">
      <c r="A226" s="642">
        <v>217</v>
      </c>
      <c r="B226" s="639" t="s">
        <v>319</v>
      </c>
      <c r="C226" s="45">
        <v>196</v>
      </c>
      <c r="D226" s="643">
        <v>1367</v>
      </c>
      <c r="E226" s="316" t="s">
        <v>590</v>
      </c>
      <c r="F226" s="53">
        <v>0</v>
      </c>
      <c r="G226" s="53">
        <v>0</v>
      </c>
      <c r="H226" s="53">
        <v>0</v>
      </c>
      <c r="I226" s="53">
        <v>51</v>
      </c>
      <c r="J226" s="53">
        <v>64</v>
      </c>
      <c r="K226" s="53">
        <v>44</v>
      </c>
      <c r="L226" s="53">
        <v>59</v>
      </c>
      <c r="M226" s="53">
        <v>62</v>
      </c>
      <c r="N226" s="53">
        <v>50</v>
      </c>
      <c r="O226" s="53">
        <v>0</v>
      </c>
      <c r="P226" s="53">
        <v>0</v>
      </c>
      <c r="Q226" s="53">
        <v>0</v>
      </c>
      <c r="R226" s="53">
        <v>0</v>
      </c>
      <c r="S226" s="53">
        <v>0</v>
      </c>
      <c r="T226" s="53">
        <v>0</v>
      </c>
      <c r="U226" s="53">
        <v>0</v>
      </c>
      <c r="W226" s="51">
        <f t="shared" si="62"/>
        <v>330</v>
      </c>
      <c r="X226" s="53">
        <f t="shared" si="63"/>
        <v>1</v>
      </c>
      <c r="Y226" s="51">
        <f t="shared" si="64"/>
        <v>0</v>
      </c>
      <c r="Z226" s="36" t="str">
        <f t="shared" si="65"/>
        <v/>
      </c>
      <c r="AA226" s="644">
        <f t="shared" si="66"/>
        <v>1367</v>
      </c>
      <c r="AB226" s="645" t="str">
        <f t="shared" si="67"/>
        <v xml:space="preserve"> Bird's Hill School</v>
      </c>
      <c r="AC226" s="644">
        <f t="shared" si="72"/>
        <v>0</v>
      </c>
      <c r="AD226" s="639" t="str">
        <f t="shared" si="73"/>
        <v/>
      </c>
      <c r="AE226" s="317" t="str">
        <f t="shared" si="68"/>
        <v/>
      </c>
      <c r="AF226" s="45">
        <v>196</v>
      </c>
      <c r="AG226" s="45">
        <v>1367</v>
      </c>
      <c r="AH226" s="49" t="s">
        <v>590</v>
      </c>
      <c r="AI226" s="45" t="s">
        <v>319</v>
      </c>
      <c r="AJ226" s="45"/>
      <c r="AK226" s="73">
        <f t="shared" si="69"/>
        <v>0</v>
      </c>
      <c r="AL226" s="73">
        <f t="shared" si="70"/>
        <v>0</v>
      </c>
      <c r="AT226" s="282">
        <f t="shared" si="71"/>
        <v>1</v>
      </c>
      <c r="AU226" s="45">
        <v>1363</v>
      </c>
      <c r="AV226" s="49" t="s">
        <v>588</v>
      </c>
      <c r="BD226" s="52"/>
    </row>
    <row r="227" spans="1:56" ht="14.95" customHeight="1" x14ac:dyDescent="0.2">
      <c r="A227" s="642">
        <v>218</v>
      </c>
      <c r="B227" s="639" t="s">
        <v>319</v>
      </c>
      <c r="C227" s="45">
        <v>144</v>
      </c>
      <c r="D227" s="643">
        <v>1368</v>
      </c>
      <c r="E227" s="316" t="s">
        <v>591</v>
      </c>
      <c r="F227" s="53">
        <v>0</v>
      </c>
      <c r="G227" s="53">
        <v>0</v>
      </c>
      <c r="H227" s="53">
        <v>0</v>
      </c>
      <c r="I227" s="53">
        <v>0</v>
      </c>
      <c r="J227" s="53">
        <v>0</v>
      </c>
      <c r="K227" s="53">
        <v>0</v>
      </c>
      <c r="L227" s="53">
        <v>0</v>
      </c>
      <c r="M227" s="53">
        <v>0</v>
      </c>
      <c r="N227" s="53">
        <v>0</v>
      </c>
      <c r="O227" s="53">
        <v>0</v>
      </c>
      <c r="P227" s="53">
        <v>85</v>
      </c>
      <c r="Q227" s="53">
        <v>59</v>
      </c>
      <c r="R227" s="53">
        <v>73</v>
      </c>
      <c r="S227" s="53">
        <v>61</v>
      </c>
      <c r="T227" s="53">
        <v>66</v>
      </c>
      <c r="U227" s="53">
        <v>91</v>
      </c>
      <c r="W227" s="51">
        <f t="shared" si="62"/>
        <v>435</v>
      </c>
      <c r="X227" s="53">
        <f t="shared" si="63"/>
        <v>1</v>
      </c>
      <c r="Y227" s="51">
        <f t="shared" si="64"/>
        <v>0</v>
      </c>
      <c r="Z227" s="36" t="str">
        <f t="shared" si="65"/>
        <v/>
      </c>
      <c r="AA227" s="644">
        <f t="shared" si="66"/>
        <v>1368</v>
      </c>
      <c r="AB227" s="645" t="str">
        <f t="shared" si="67"/>
        <v xml:space="preserve"> Gimli High School</v>
      </c>
      <c r="AC227" s="644">
        <f t="shared" si="72"/>
        <v>0</v>
      </c>
      <c r="AD227" s="639" t="str">
        <f t="shared" si="73"/>
        <v/>
      </c>
      <c r="AE227" s="317" t="str">
        <f t="shared" si="68"/>
        <v/>
      </c>
      <c r="AF227" s="45">
        <v>144</v>
      </c>
      <c r="AG227" s="45">
        <v>1368</v>
      </c>
      <c r="AH227" s="49" t="s">
        <v>591</v>
      </c>
      <c r="AI227" s="45" t="s">
        <v>319</v>
      </c>
      <c r="AJ227" s="45"/>
      <c r="AK227" s="73">
        <f t="shared" si="69"/>
        <v>0</v>
      </c>
      <c r="AL227" s="73">
        <f t="shared" si="70"/>
        <v>0</v>
      </c>
      <c r="AT227" s="282">
        <f t="shared" si="71"/>
        <v>1</v>
      </c>
      <c r="AU227" s="45">
        <v>1366</v>
      </c>
      <c r="AV227" s="49" t="s">
        <v>589</v>
      </c>
      <c r="BD227" s="52"/>
    </row>
    <row r="228" spans="1:56" ht="14.95" customHeight="1" x14ac:dyDescent="0.2">
      <c r="A228" s="642">
        <v>219</v>
      </c>
      <c r="B228" s="639" t="s">
        <v>319</v>
      </c>
      <c r="C228" s="45">
        <v>193</v>
      </c>
      <c r="D228" s="643">
        <v>1370</v>
      </c>
      <c r="E228" s="316" t="s">
        <v>592</v>
      </c>
      <c r="F228" s="53">
        <v>0</v>
      </c>
      <c r="G228" s="53">
        <v>0</v>
      </c>
      <c r="H228" s="53">
        <v>0</v>
      </c>
      <c r="I228" s="53">
        <v>0</v>
      </c>
      <c r="J228" s="53">
        <v>0</v>
      </c>
      <c r="K228" s="53">
        <v>0</v>
      </c>
      <c r="L228" s="53">
        <v>0</v>
      </c>
      <c r="M228" s="53">
        <v>0</v>
      </c>
      <c r="N228" s="53">
        <v>0</v>
      </c>
      <c r="O228" s="53">
        <v>0</v>
      </c>
      <c r="P228" s="53">
        <v>0</v>
      </c>
      <c r="Q228" s="53">
        <v>0</v>
      </c>
      <c r="R228" s="53">
        <v>25</v>
      </c>
      <c r="S228" s="53">
        <v>27</v>
      </c>
      <c r="T228" s="53">
        <v>26</v>
      </c>
      <c r="U228" s="53">
        <v>33</v>
      </c>
      <c r="W228" s="51">
        <f t="shared" si="62"/>
        <v>111</v>
      </c>
      <c r="X228" s="53">
        <f t="shared" si="63"/>
        <v>1</v>
      </c>
      <c r="Y228" s="51">
        <f t="shared" si="64"/>
        <v>0</v>
      </c>
      <c r="Z228" s="36" t="str">
        <f t="shared" si="65"/>
        <v/>
      </c>
      <c r="AA228" s="644">
        <f t="shared" si="66"/>
        <v>1370</v>
      </c>
      <c r="AB228" s="645" t="str">
        <f t="shared" si="67"/>
        <v xml:space="preserve"> Prairie Mountain High School</v>
      </c>
      <c r="AC228" s="644">
        <f t="shared" si="72"/>
        <v>0</v>
      </c>
      <c r="AD228" s="639" t="str">
        <f t="shared" si="73"/>
        <v/>
      </c>
      <c r="AE228" s="317" t="str">
        <f t="shared" si="68"/>
        <v/>
      </c>
      <c r="AF228" s="45">
        <v>193</v>
      </c>
      <c r="AG228" s="45">
        <v>1370</v>
      </c>
      <c r="AH228" s="49" t="s">
        <v>592</v>
      </c>
      <c r="AI228" s="45" t="s">
        <v>319</v>
      </c>
      <c r="AJ228" s="45"/>
      <c r="AK228" s="73">
        <f t="shared" si="69"/>
        <v>0</v>
      </c>
      <c r="AL228" s="73">
        <f t="shared" si="70"/>
        <v>0</v>
      </c>
      <c r="AT228" s="282">
        <f t="shared" si="71"/>
        <v>1</v>
      </c>
      <c r="AU228" s="45">
        <v>1367</v>
      </c>
      <c r="AV228" s="49" t="s">
        <v>590</v>
      </c>
      <c r="BD228" s="52"/>
    </row>
    <row r="229" spans="1:56" ht="14.95" customHeight="1" x14ac:dyDescent="0.2">
      <c r="A229" s="642">
        <v>220</v>
      </c>
      <c r="B229" s="639" t="s">
        <v>319</v>
      </c>
      <c r="C229" s="45">
        <v>119</v>
      </c>
      <c r="D229" s="643">
        <v>1371</v>
      </c>
      <c r="E229" s="316" t="s">
        <v>593</v>
      </c>
      <c r="F229" s="53">
        <v>0</v>
      </c>
      <c r="G229" s="53">
        <v>0</v>
      </c>
      <c r="H229" s="53">
        <v>0</v>
      </c>
      <c r="I229" s="53">
        <v>32</v>
      </c>
      <c r="J229" s="53">
        <v>47</v>
      </c>
      <c r="K229" s="53">
        <v>37</v>
      </c>
      <c r="L229" s="53">
        <v>54</v>
      </c>
      <c r="M229" s="53">
        <v>47</v>
      </c>
      <c r="N229" s="53">
        <v>45</v>
      </c>
      <c r="O229" s="53">
        <v>48</v>
      </c>
      <c r="P229" s="53">
        <v>44</v>
      </c>
      <c r="Q229" s="53">
        <v>53</v>
      </c>
      <c r="R229" s="53">
        <v>0</v>
      </c>
      <c r="S229" s="53">
        <v>0</v>
      </c>
      <c r="T229" s="53">
        <v>0</v>
      </c>
      <c r="U229" s="53">
        <v>0</v>
      </c>
      <c r="W229" s="51">
        <f t="shared" si="62"/>
        <v>407</v>
      </c>
      <c r="X229" s="53">
        <f t="shared" si="63"/>
        <v>1</v>
      </c>
      <c r="Y229" s="51">
        <f t="shared" si="64"/>
        <v>0</v>
      </c>
      <c r="Z229" s="36" t="str">
        <f t="shared" si="65"/>
        <v/>
      </c>
      <c r="AA229" s="644">
        <f t="shared" si="66"/>
        <v>1371</v>
      </c>
      <c r="AB229" s="645" t="str">
        <f t="shared" si="67"/>
        <v xml:space="preserve"> Earl Oxford School</v>
      </c>
      <c r="AC229" s="644">
        <f t="shared" si="72"/>
        <v>0</v>
      </c>
      <c r="AD229" s="639" t="str">
        <f t="shared" si="73"/>
        <v/>
      </c>
      <c r="AE229" s="317" t="str">
        <f t="shared" si="68"/>
        <v/>
      </c>
      <c r="AF229" s="45">
        <v>119</v>
      </c>
      <c r="AG229" s="45">
        <v>1371</v>
      </c>
      <c r="AH229" s="49" t="s">
        <v>593</v>
      </c>
      <c r="AI229" s="45" t="s">
        <v>319</v>
      </c>
      <c r="AJ229" s="45"/>
      <c r="AK229" s="73">
        <f t="shared" si="69"/>
        <v>0</v>
      </c>
      <c r="AL229" s="73">
        <f t="shared" si="70"/>
        <v>0</v>
      </c>
      <c r="AT229" s="282">
        <f t="shared" si="71"/>
        <v>1</v>
      </c>
      <c r="AU229" s="45">
        <v>1368</v>
      </c>
      <c r="AV229" s="49" t="s">
        <v>591</v>
      </c>
      <c r="BD229" s="52"/>
    </row>
    <row r="230" spans="1:56" ht="14.95" customHeight="1" x14ac:dyDescent="0.2">
      <c r="A230" s="642">
        <v>221</v>
      </c>
      <c r="B230" s="639" t="s">
        <v>323</v>
      </c>
      <c r="C230" s="45">
        <v>191</v>
      </c>
      <c r="D230" s="643">
        <v>1372</v>
      </c>
      <c r="E230" s="316" t="s">
        <v>594</v>
      </c>
      <c r="F230" s="53">
        <v>0</v>
      </c>
      <c r="G230" s="53">
        <v>0</v>
      </c>
      <c r="H230" s="53">
        <v>0</v>
      </c>
      <c r="I230" s="53">
        <v>2</v>
      </c>
      <c r="J230" s="53">
        <v>4</v>
      </c>
      <c r="K230" s="53">
        <v>1</v>
      </c>
      <c r="L230" s="53">
        <v>0</v>
      </c>
      <c r="M230" s="53">
        <v>2</v>
      </c>
      <c r="N230" s="53">
        <v>1</v>
      </c>
      <c r="O230" s="53">
        <v>6</v>
      </c>
      <c r="P230" s="53">
        <v>1</v>
      </c>
      <c r="Q230" s="53">
        <v>8</v>
      </c>
      <c r="R230" s="53">
        <v>0</v>
      </c>
      <c r="S230" s="53">
        <v>0</v>
      </c>
      <c r="T230" s="53">
        <v>0</v>
      </c>
      <c r="U230" s="53">
        <v>0</v>
      </c>
      <c r="W230" s="51">
        <f t="shared" si="62"/>
        <v>25</v>
      </c>
      <c r="X230" s="53">
        <f t="shared" si="63"/>
        <v>1</v>
      </c>
      <c r="Y230" s="51">
        <f t="shared" si="64"/>
        <v>0</v>
      </c>
      <c r="Z230" s="36" t="str">
        <f t="shared" si="65"/>
        <v/>
      </c>
      <c r="AA230" s="644">
        <f t="shared" si="66"/>
        <v>1372</v>
      </c>
      <c r="AB230" s="645" t="str">
        <f t="shared" si="67"/>
        <v xml:space="preserve"> Maple Grove Colony School</v>
      </c>
      <c r="AC230" s="644">
        <f t="shared" si="72"/>
        <v>5</v>
      </c>
      <c r="AD230" s="639" t="str">
        <f t="shared" si="73"/>
        <v>H</v>
      </c>
      <c r="AE230" s="317" t="str">
        <f t="shared" si="68"/>
        <v/>
      </c>
      <c r="AF230" s="45">
        <v>191</v>
      </c>
      <c r="AG230" s="45">
        <v>1372</v>
      </c>
      <c r="AH230" s="49" t="s">
        <v>594</v>
      </c>
      <c r="AI230" s="45" t="s">
        <v>323</v>
      </c>
      <c r="AJ230" s="45"/>
      <c r="AK230" s="73">
        <f t="shared" si="69"/>
        <v>0</v>
      </c>
      <c r="AL230" s="73">
        <f t="shared" si="70"/>
        <v>0</v>
      </c>
      <c r="AT230" s="282">
        <f t="shared" si="71"/>
        <v>1</v>
      </c>
      <c r="AU230" s="45">
        <v>1369</v>
      </c>
      <c r="AV230" s="49" t="s">
        <v>595</v>
      </c>
      <c r="BD230" s="52"/>
    </row>
    <row r="231" spans="1:56" ht="14.95" customHeight="1" x14ac:dyDescent="0.2">
      <c r="A231" s="642">
        <v>222</v>
      </c>
      <c r="B231" s="639" t="s">
        <v>319</v>
      </c>
      <c r="C231" s="45">
        <v>186</v>
      </c>
      <c r="D231" s="643">
        <v>1374</v>
      </c>
      <c r="E231" s="316" t="s">
        <v>596</v>
      </c>
      <c r="F231" s="53">
        <v>0</v>
      </c>
      <c r="G231" s="53">
        <v>0</v>
      </c>
      <c r="H231" s="53">
        <v>0</v>
      </c>
      <c r="I231" s="53">
        <v>17</v>
      </c>
      <c r="J231" s="53">
        <v>17</v>
      </c>
      <c r="K231" s="53">
        <v>22</v>
      </c>
      <c r="L231" s="53">
        <v>21</v>
      </c>
      <c r="M231" s="53">
        <v>23</v>
      </c>
      <c r="N231" s="53">
        <v>24</v>
      </c>
      <c r="O231" s="53">
        <v>38</v>
      </c>
      <c r="P231" s="53">
        <v>26</v>
      </c>
      <c r="Q231" s="53">
        <v>25</v>
      </c>
      <c r="R231" s="53">
        <v>0</v>
      </c>
      <c r="S231" s="53">
        <v>0</v>
      </c>
      <c r="T231" s="53">
        <v>0</v>
      </c>
      <c r="U231" s="53">
        <v>0</v>
      </c>
      <c r="W231" s="51">
        <f t="shared" si="62"/>
        <v>213</v>
      </c>
      <c r="X231" s="53">
        <f t="shared" si="63"/>
        <v>1</v>
      </c>
      <c r="Y231" s="51">
        <f t="shared" si="64"/>
        <v>0</v>
      </c>
      <c r="Z231" s="36" t="str">
        <f t="shared" si="65"/>
        <v/>
      </c>
      <c r="AA231" s="644">
        <f t="shared" si="66"/>
        <v>1374</v>
      </c>
      <c r="AB231" s="645" t="str">
        <f t="shared" si="67"/>
        <v xml:space="preserve"> Niakwa Place School</v>
      </c>
      <c r="AC231" s="644">
        <f t="shared" si="72"/>
        <v>0</v>
      </c>
      <c r="AD231" s="639" t="str">
        <f t="shared" si="73"/>
        <v/>
      </c>
      <c r="AE231" s="317" t="str">
        <f t="shared" si="68"/>
        <v/>
      </c>
      <c r="AF231" s="45">
        <v>186</v>
      </c>
      <c r="AG231" s="45">
        <v>1374</v>
      </c>
      <c r="AH231" s="49" t="s">
        <v>596</v>
      </c>
      <c r="AI231" s="45" t="s">
        <v>319</v>
      </c>
      <c r="AJ231" s="45"/>
      <c r="AK231" s="73">
        <f t="shared" si="69"/>
        <v>0</v>
      </c>
      <c r="AL231" s="73">
        <f t="shared" si="70"/>
        <v>0</v>
      </c>
      <c r="AT231" s="282">
        <f t="shared" si="71"/>
        <v>1</v>
      </c>
      <c r="AU231" s="45">
        <v>1370</v>
      </c>
      <c r="AV231" s="49" t="s">
        <v>592</v>
      </c>
      <c r="BD231" s="52"/>
    </row>
    <row r="232" spans="1:56" ht="14.95" customHeight="1" x14ac:dyDescent="0.2">
      <c r="A232" s="642">
        <v>223</v>
      </c>
      <c r="B232" s="639" t="s">
        <v>319</v>
      </c>
      <c r="C232" s="45">
        <v>118</v>
      </c>
      <c r="D232" s="643">
        <v>1375</v>
      </c>
      <c r="E232" s="316" t="s">
        <v>597</v>
      </c>
      <c r="F232" s="53">
        <v>0</v>
      </c>
      <c r="G232" s="53">
        <v>0</v>
      </c>
      <c r="H232" s="53">
        <v>0</v>
      </c>
      <c r="I232" s="53">
        <v>48</v>
      </c>
      <c r="J232" s="53">
        <v>44</v>
      </c>
      <c r="K232" s="53">
        <v>54</v>
      </c>
      <c r="L232" s="53">
        <v>46</v>
      </c>
      <c r="M232" s="53">
        <v>56</v>
      </c>
      <c r="N232" s="53">
        <v>66</v>
      </c>
      <c r="O232" s="53">
        <v>59</v>
      </c>
      <c r="P232" s="53">
        <v>65</v>
      </c>
      <c r="Q232" s="53">
        <v>67</v>
      </c>
      <c r="R232" s="53">
        <v>0</v>
      </c>
      <c r="S232" s="53">
        <v>0</v>
      </c>
      <c r="T232" s="53">
        <v>0</v>
      </c>
      <c r="U232" s="53">
        <v>0</v>
      </c>
      <c r="W232" s="51">
        <f t="shared" si="62"/>
        <v>505</v>
      </c>
      <c r="X232" s="53">
        <f t="shared" si="63"/>
        <v>1</v>
      </c>
      <c r="Y232" s="51">
        <f t="shared" si="64"/>
        <v>0</v>
      </c>
      <c r="Z232" s="36" t="str">
        <f t="shared" si="65"/>
        <v/>
      </c>
      <c r="AA232" s="644">
        <f t="shared" si="66"/>
        <v>1375</v>
      </c>
      <c r="AB232" s="645" t="str">
        <f t="shared" si="67"/>
        <v xml:space="preserve"> James Nisbet Community School</v>
      </c>
      <c r="AC232" s="644">
        <f t="shared" si="72"/>
        <v>0</v>
      </c>
      <c r="AD232" s="639" t="str">
        <f t="shared" si="73"/>
        <v/>
      </c>
      <c r="AE232" s="317" t="str">
        <f t="shared" si="68"/>
        <v/>
      </c>
      <c r="AF232" s="45">
        <v>118</v>
      </c>
      <c r="AG232" s="45">
        <v>1375</v>
      </c>
      <c r="AH232" s="49" t="s">
        <v>597</v>
      </c>
      <c r="AI232" s="45" t="s">
        <v>319</v>
      </c>
      <c r="AJ232" s="45"/>
      <c r="AK232" s="73">
        <f t="shared" si="69"/>
        <v>0</v>
      </c>
      <c r="AL232" s="73">
        <f t="shared" si="70"/>
        <v>0</v>
      </c>
      <c r="AT232" s="282">
        <f t="shared" si="71"/>
        <v>1</v>
      </c>
      <c r="AU232" s="45">
        <v>1371</v>
      </c>
      <c r="AV232" s="49" t="s">
        <v>593</v>
      </c>
      <c r="BD232" s="52"/>
    </row>
    <row r="233" spans="1:56" ht="14.95" customHeight="1" x14ac:dyDescent="0.2">
      <c r="A233" s="642">
        <v>224</v>
      </c>
      <c r="B233" s="639" t="s">
        <v>323</v>
      </c>
      <c r="C233" s="45">
        <v>141</v>
      </c>
      <c r="D233" s="643">
        <v>1376</v>
      </c>
      <c r="E233" s="316" t="s">
        <v>598</v>
      </c>
      <c r="F233" s="53">
        <v>0</v>
      </c>
      <c r="G233" s="53">
        <v>0</v>
      </c>
      <c r="H233" s="53">
        <v>0</v>
      </c>
      <c r="I233" s="53">
        <v>3</v>
      </c>
      <c r="J233" s="53">
        <v>2</v>
      </c>
      <c r="K233" s="53">
        <v>2</v>
      </c>
      <c r="L233" s="53">
        <v>1</v>
      </c>
      <c r="M233" s="53">
        <v>5</v>
      </c>
      <c r="N233" s="53">
        <v>1</v>
      </c>
      <c r="O233" s="53">
        <v>4</v>
      </c>
      <c r="P233" s="53">
        <v>1</v>
      </c>
      <c r="Q233" s="53">
        <v>1</v>
      </c>
      <c r="R233" s="53">
        <v>3</v>
      </c>
      <c r="S233" s="53">
        <v>3</v>
      </c>
      <c r="T233" s="53">
        <v>3</v>
      </c>
      <c r="U233" s="53">
        <v>5</v>
      </c>
      <c r="W233" s="51">
        <f t="shared" si="62"/>
        <v>34</v>
      </c>
      <c r="X233" s="53">
        <f t="shared" si="63"/>
        <v>1</v>
      </c>
      <c r="Y233" s="51">
        <f t="shared" si="64"/>
        <v>0</v>
      </c>
      <c r="Z233" s="36" t="str">
        <f t="shared" si="65"/>
        <v/>
      </c>
      <c r="AA233" s="644">
        <f t="shared" si="66"/>
        <v>1376</v>
      </c>
      <c r="AB233" s="645" t="str">
        <f t="shared" si="67"/>
        <v xml:space="preserve"> Mayfair Colony School</v>
      </c>
      <c r="AC233" s="644">
        <f t="shared" si="72"/>
        <v>5</v>
      </c>
      <c r="AD233" s="639" t="str">
        <f t="shared" si="73"/>
        <v>H</v>
      </c>
      <c r="AE233" s="317" t="str">
        <f t="shared" si="68"/>
        <v/>
      </c>
      <c r="AF233" s="45">
        <v>141</v>
      </c>
      <c r="AG233" s="45">
        <v>1376</v>
      </c>
      <c r="AH233" s="49" t="s">
        <v>598</v>
      </c>
      <c r="AI233" s="45" t="s">
        <v>323</v>
      </c>
      <c r="AJ233" s="45"/>
      <c r="AK233" s="73">
        <f t="shared" si="69"/>
        <v>0</v>
      </c>
      <c r="AL233" s="73">
        <f t="shared" si="70"/>
        <v>0</v>
      </c>
      <c r="AT233" s="282">
        <f t="shared" si="71"/>
        <v>1</v>
      </c>
      <c r="AU233" s="45">
        <v>1372</v>
      </c>
      <c r="AV233" s="49" t="s">
        <v>594</v>
      </c>
      <c r="BD233" s="52"/>
    </row>
    <row r="234" spans="1:56" ht="14.95" customHeight="1" x14ac:dyDescent="0.2">
      <c r="A234" s="642">
        <v>225</v>
      </c>
      <c r="B234" s="639" t="s">
        <v>319</v>
      </c>
      <c r="C234" s="45">
        <v>188</v>
      </c>
      <c r="D234" s="643">
        <v>1378</v>
      </c>
      <c r="E234" s="316" t="s">
        <v>599</v>
      </c>
      <c r="F234" s="53">
        <v>0</v>
      </c>
      <c r="G234" s="53">
        <v>0</v>
      </c>
      <c r="H234" s="53">
        <v>0</v>
      </c>
      <c r="I234" s="53">
        <v>62</v>
      </c>
      <c r="J234" s="53">
        <v>43</v>
      </c>
      <c r="K234" s="53">
        <v>69</v>
      </c>
      <c r="L234" s="53">
        <v>69</v>
      </c>
      <c r="M234" s="53">
        <v>89</v>
      </c>
      <c r="N234" s="53">
        <v>89</v>
      </c>
      <c r="O234" s="53">
        <v>0</v>
      </c>
      <c r="P234" s="53">
        <v>0</v>
      </c>
      <c r="Q234" s="53">
        <v>0</v>
      </c>
      <c r="R234" s="53">
        <v>0</v>
      </c>
      <c r="S234" s="53">
        <v>0</v>
      </c>
      <c r="T234" s="53">
        <v>0</v>
      </c>
      <c r="U234" s="53">
        <v>0</v>
      </c>
      <c r="W234" s="51">
        <f t="shared" si="62"/>
        <v>421</v>
      </c>
      <c r="X234" s="53">
        <f t="shared" si="63"/>
        <v>1</v>
      </c>
      <c r="Y234" s="51">
        <f t="shared" si="64"/>
        <v>0</v>
      </c>
      <c r="Z234" s="36" t="str">
        <f t="shared" si="65"/>
        <v/>
      </c>
      <c r="AA234" s="644">
        <f t="shared" si="66"/>
        <v>1378</v>
      </c>
      <c r="AB234" s="645" t="str">
        <f t="shared" si="67"/>
        <v xml:space="preserve"> Dalhousie School</v>
      </c>
      <c r="AC234" s="644">
        <f t="shared" si="72"/>
        <v>0</v>
      </c>
      <c r="AD234" s="639" t="str">
        <f t="shared" si="73"/>
        <v/>
      </c>
      <c r="AE234" s="317" t="str">
        <f t="shared" si="68"/>
        <v/>
      </c>
      <c r="AF234" s="45">
        <v>188</v>
      </c>
      <c r="AG234" s="45">
        <v>1378</v>
      </c>
      <c r="AH234" s="49" t="s">
        <v>599</v>
      </c>
      <c r="AI234" s="45" t="s">
        <v>319</v>
      </c>
      <c r="AJ234" s="45"/>
      <c r="AK234" s="73">
        <f t="shared" si="69"/>
        <v>0</v>
      </c>
      <c r="AL234" s="73">
        <f t="shared" si="70"/>
        <v>0</v>
      </c>
      <c r="AT234" s="282">
        <f t="shared" si="71"/>
        <v>1</v>
      </c>
      <c r="AU234" s="45">
        <v>1374</v>
      </c>
      <c r="AV234" s="49" t="s">
        <v>596</v>
      </c>
      <c r="BD234" s="52"/>
    </row>
    <row r="235" spans="1:56" ht="14.95" customHeight="1" x14ac:dyDescent="0.2">
      <c r="A235" s="642">
        <v>226</v>
      </c>
      <c r="B235" s="639" t="s">
        <v>319</v>
      </c>
      <c r="C235" s="45">
        <v>196</v>
      </c>
      <c r="D235" s="643">
        <v>1379</v>
      </c>
      <c r="E235" s="316" t="s">
        <v>600</v>
      </c>
      <c r="F235" s="53">
        <v>0</v>
      </c>
      <c r="G235" s="53">
        <v>12</v>
      </c>
      <c r="H235" s="53">
        <v>0</v>
      </c>
      <c r="I235" s="53">
        <v>0</v>
      </c>
      <c r="J235" s="53">
        <v>0</v>
      </c>
      <c r="K235" s="53">
        <v>0</v>
      </c>
      <c r="L235" s="53">
        <v>0</v>
      </c>
      <c r="M235" s="53">
        <v>0</v>
      </c>
      <c r="N235" s="53">
        <v>0</v>
      </c>
      <c r="O235" s="53">
        <v>0</v>
      </c>
      <c r="P235" s="53">
        <v>0</v>
      </c>
      <c r="Q235" s="53">
        <v>0</v>
      </c>
      <c r="R235" s="53">
        <v>278</v>
      </c>
      <c r="S235" s="53">
        <v>256</v>
      </c>
      <c r="T235" s="53">
        <v>262</v>
      </c>
      <c r="U235" s="53">
        <v>231</v>
      </c>
      <c r="W235" s="51">
        <f t="shared" si="62"/>
        <v>1039</v>
      </c>
      <c r="X235" s="53">
        <f t="shared" si="63"/>
        <v>1</v>
      </c>
      <c r="Y235" s="51">
        <f t="shared" si="64"/>
        <v>12</v>
      </c>
      <c r="Z235" s="36" t="str">
        <f t="shared" si="65"/>
        <v/>
      </c>
      <c r="AA235" s="644">
        <f t="shared" si="66"/>
        <v>1379</v>
      </c>
      <c r="AB235" s="645" t="str">
        <f t="shared" si="67"/>
        <v xml:space="preserve"> Murdoch Mackay Collegiate</v>
      </c>
      <c r="AC235" s="644">
        <f t="shared" si="72"/>
        <v>0</v>
      </c>
      <c r="AD235" s="639" t="str">
        <f t="shared" si="73"/>
        <v/>
      </c>
      <c r="AE235" s="317" t="str">
        <f t="shared" si="68"/>
        <v/>
      </c>
      <c r="AF235" s="45">
        <v>196</v>
      </c>
      <c r="AG235" s="45">
        <v>1379</v>
      </c>
      <c r="AH235" s="49" t="s">
        <v>600</v>
      </c>
      <c r="AI235" s="45" t="s">
        <v>319</v>
      </c>
      <c r="AJ235" s="45"/>
      <c r="AK235" s="73">
        <f t="shared" si="69"/>
        <v>0</v>
      </c>
      <c r="AL235" s="73">
        <f t="shared" si="70"/>
        <v>0</v>
      </c>
      <c r="AT235" s="282">
        <f t="shared" si="71"/>
        <v>1</v>
      </c>
      <c r="AU235" s="45">
        <v>1375</v>
      </c>
      <c r="AV235" s="669" t="s">
        <v>597</v>
      </c>
      <c r="BD235" s="52"/>
    </row>
    <row r="236" spans="1:56" ht="14.95" customHeight="1" x14ac:dyDescent="0.2">
      <c r="A236" s="642">
        <v>227</v>
      </c>
      <c r="B236" s="639" t="s">
        <v>323</v>
      </c>
      <c r="C236" s="45">
        <v>185</v>
      </c>
      <c r="D236" s="643">
        <v>1380</v>
      </c>
      <c r="E236" s="316" t="s">
        <v>601</v>
      </c>
      <c r="F236" s="53">
        <v>0</v>
      </c>
      <c r="G236" s="53">
        <v>0</v>
      </c>
      <c r="H236" s="53">
        <v>0</v>
      </c>
      <c r="I236" s="53">
        <v>1</v>
      </c>
      <c r="J236" s="53">
        <v>1</v>
      </c>
      <c r="K236" s="53">
        <v>1</v>
      </c>
      <c r="L236" s="53">
        <v>0</v>
      </c>
      <c r="M236" s="53">
        <v>1</v>
      </c>
      <c r="N236" s="53">
        <v>1</v>
      </c>
      <c r="O236" s="53">
        <v>2</v>
      </c>
      <c r="P236" s="53">
        <v>1</v>
      </c>
      <c r="Q236" s="53">
        <v>0</v>
      </c>
      <c r="R236" s="53">
        <v>3</v>
      </c>
      <c r="S236" s="53">
        <v>1</v>
      </c>
      <c r="T236" s="53">
        <v>1</v>
      </c>
      <c r="U236" s="53">
        <v>1</v>
      </c>
      <c r="W236" s="51">
        <f t="shared" si="62"/>
        <v>14</v>
      </c>
      <c r="X236" s="53">
        <f t="shared" si="63"/>
        <v>1</v>
      </c>
      <c r="Y236" s="51">
        <f t="shared" si="64"/>
        <v>0</v>
      </c>
      <c r="Z236" s="36" t="str">
        <f t="shared" si="65"/>
        <v/>
      </c>
      <c r="AA236" s="644">
        <f t="shared" si="66"/>
        <v>1380</v>
      </c>
      <c r="AB236" s="645" t="str">
        <f t="shared" si="67"/>
        <v xml:space="preserve"> Glenway Colony School</v>
      </c>
      <c r="AC236" s="644">
        <f t="shared" si="72"/>
        <v>5</v>
      </c>
      <c r="AD236" s="639" t="str">
        <f t="shared" si="73"/>
        <v>H</v>
      </c>
      <c r="AE236" s="317" t="str">
        <f t="shared" si="68"/>
        <v/>
      </c>
      <c r="AF236" s="45">
        <v>185</v>
      </c>
      <c r="AG236" s="45">
        <v>1380</v>
      </c>
      <c r="AH236" s="49" t="s">
        <v>601</v>
      </c>
      <c r="AI236" s="45" t="s">
        <v>323</v>
      </c>
      <c r="AJ236" s="45"/>
      <c r="AK236" s="73">
        <f t="shared" si="69"/>
        <v>0</v>
      </c>
      <c r="AL236" s="73">
        <f t="shared" si="70"/>
        <v>0</v>
      </c>
      <c r="AT236" s="282">
        <f t="shared" si="71"/>
        <v>1</v>
      </c>
      <c r="AU236" s="45">
        <v>1376</v>
      </c>
      <c r="AV236" s="49" t="s">
        <v>598</v>
      </c>
      <c r="BD236" s="52"/>
    </row>
    <row r="237" spans="1:56" ht="14.95" customHeight="1" x14ac:dyDescent="0.2">
      <c r="A237" s="642">
        <v>228</v>
      </c>
      <c r="B237" s="639" t="s">
        <v>319</v>
      </c>
      <c r="C237" s="45">
        <v>155</v>
      </c>
      <c r="D237" s="643">
        <v>1381</v>
      </c>
      <c r="E237" s="316" t="s">
        <v>602</v>
      </c>
      <c r="F237" s="53">
        <v>0</v>
      </c>
      <c r="G237" s="53">
        <v>0</v>
      </c>
      <c r="H237" s="53">
        <v>0</v>
      </c>
      <c r="I237" s="53">
        <v>23</v>
      </c>
      <c r="J237" s="53">
        <v>17</v>
      </c>
      <c r="K237" s="53">
        <v>21</v>
      </c>
      <c r="L237" s="53">
        <v>18</v>
      </c>
      <c r="M237" s="53">
        <v>30</v>
      </c>
      <c r="N237" s="53">
        <v>24</v>
      </c>
      <c r="O237" s="53">
        <v>24</v>
      </c>
      <c r="P237" s="53">
        <v>14</v>
      </c>
      <c r="Q237" s="53">
        <v>29</v>
      </c>
      <c r="R237" s="53">
        <v>0</v>
      </c>
      <c r="S237" s="53">
        <v>0</v>
      </c>
      <c r="T237" s="53">
        <v>0</v>
      </c>
      <c r="U237" s="53">
        <v>0</v>
      </c>
      <c r="W237" s="51">
        <f t="shared" si="62"/>
        <v>200</v>
      </c>
      <c r="X237" s="53">
        <f t="shared" si="63"/>
        <v>1</v>
      </c>
      <c r="Y237" s="51">
        <f t="shared" si="64"/>
        <v>0</v>
      </c>
      <c r="Z237" s="36" t="str">
        <f t="shared" si="65"/>
        <v/>
      </c>
      <c r="AA237" s="644">
        <f t="shared" si="66"/>
        <v>1381</v>
      </c>
      <c r="AB237" s="645" t="str">
        <f t="shared" si="67"/>
        <v xml:space="preserve"> Stony Mountain Elementary</v>
      </c>
      <c r="AC237" s="644">
        <f t="shared" si="72"/>
        <v>0</v>
      </c>
      <c r="AD237" s="639" t="str">
        <f t="shared" si="73"/>
        <v/>
      </c>
      <c r="AE237" s="317" t="str">
        <f t="shared" si="68"/>
        <v/>
      </c>
      <c r="AF237" s="45">
        <v>155</v>
      </c>
      <c r="AG237" s="45">
        <v>1381</v>
      </c>
      <c r="AH237" s="49" t="s">
        <v>602</v>
      </c>
      <c r="AI237" s="45" t="s">
        <v>319</v>
      </c>
      <c r="AJ237" s="45"/>
      <c r="AK237" s="73">
        <f t="shared" si="69"/>
        <v>0</v>
      </c>
      <c r="AL237" s="73">
        <f t="shared" si="70"/>
        <v>0</v>
      </c>
      <c r="AT237" s="282">
        <f t="shared" si="71"/>
        <v>1</v>
      </c>
      <c r="AU237" s="45">
        <v>1378</v>
      </c>
      <c r="AV237" s="49" t="s">
        <v>599</v>
      </c>
      <c r="BD237" s="52"/>
    </row>
    <row r="238" spans="1:56" ht="14.95" customHeight="1" x14ac:dyDescent="0.2">
      <c r="A238" s="642">
        <v>229</v>
      </c>
      <c r="B238" s="639" t="s">
        <v>319</v>
      </c>
      <c r="C238" s="45">
        <v>191</v>
      </c>
      <c r="D238" s="643">
        <v>1385</v>
      </c>
      <c r="E238" s="316" t="s">
        <v>603</v>
      </c>
      <c r="F238" s="53">
        <v>0</v>
      </c>
      <c r="G238" s="53">
        <v>0</v>
      </c>
      <c r="H238" s="53">
        <v>0</v>
      </c>
      <c r="I238" s="53">
        <v>19</v>
      </c>
      <c r="J238" s="53">
        <v>12</v>
      </c>
      <c r="K238" s="53">
        <v>13</v>
      </c>
      <c r="L238" s="53">
        <v>8</v>
      </c>
      <c r="M238" s="53">
        <v>18</v>
      </c>
      <c r="N238" s="53">
        <v>12</v>
      </c>
      <c r="O238" s="53">
        <v>16</v>
      </c>
      <c r="P238" s="53">
        <v>13</v>
      </c>
      <c r="Q238" s="53">
        <v>19</v>
      </c>
      <c r="R238" s="53">
        <v>14</v>
      </c>
      <c r="S238" s="53">
        <v>16</v>
      </c>
      <c r="T238" s="53">
        <v>15</v>
      </c>
      <c r="U238" s="53">
        <v>8</v>
      </c>
      <c r="W238" s="51">
        <f t="shared" si="62"/>
        <v>183</v>
      </c>
      <c r="X238" s="53">
        <f t="shared" si="63"/>
        <v>1</v>
      </c>
      <c r="Y238" s="51">
        <f t="shared" si="64"/>
        <v>0</v>
      </c>
      <c r="Z238" s="36" t="str">
        <f t="shared" si="65"/>
        <v/>
      </c>
      <c r="AA238" s="644">
        <f t="shared" si="66"/>
        <v>1385</v>
      </c>
      <c r="AB238" s="645" t="str">
        <f t="shared" si="67"/>
        <v xml:space="preserve"> Melita School</v>
      </c>
      <c r="AC238" s="644">
        <f t="shared" si="72"/>
        <v>0</v>
      </c>
      <c r="AD238" s="639" t="str">
        <f t="shared" si="73"/>
        <v/>
      </c>
      <c r="AE238" s="317" t="str">
        <f t="shared" si="68"/>
        <v/>
      </c>
      <c r="AF238" s="45">
        <v>191</v>
      </c>
      <c r="AG238" s="45">
        <v>1385</v>
      </c>
      <c r="AH238" s="49" t="s">
        <v>603</v>
      </c>
      <c r="AI238" s="45" t="s">
        <v>319</v>
      </c>
      <c r="AJ238" s="45"/>
      <c r="AK238" s="73">
        <f t="shared" si="69"/>
        <v>0</v>
      </c>
      <c r="AL238" s="73">
        <f t="shared" si="70"/>
        <v>0</v>
      </c>
      <c r="AT238" s="282">
        <f t="shared" si="71"/>
        <v>1</v>
      </c>
      <c r="AU238" s="45">
        <v>1379</v>
      </c>
      <c r="AV238" s="49" t="s">
        <v>600</v>
      </c>
      <c r="BD238" s="52"/>
    </row>
    <row r="239" spans="1:56" ht="14.95" customHeight="1" x14ac:dyDescent="0.2">
      <c r="A239" s="642">
        <v>230</v>
      </c>
      <c r="B239" s="639" t="s">
        <v>319</v>
      </c>
      <c r="C239" s="45">
        <v>171</v>
      </c>
      <c r="D239" s="643">
        <v>1386</v>
      </c>
      <c r="E239" s="316" t="s">
        <v>604</v>
      </c>
      <c r="F239" s="53">
        <v>0</v>
      </c>
      <c r="G239" s="53">
        <v>0</v>
      </c>
      <c r="H239" s="53">
        <v>0</v>
      </c>
      <c r="I239" s="53">
        <v>54</v>
      </c>
      <c r="J239" s="53">
        <v>51</v>
      </c>
      <c r="K239" s="53">
        <v>61</v>
      </c>
      <c r="L239" s="53">
        <v>41</v>
      </c>
      <c r="M239" s="53">
        <v>61</v>
      </c>
      <c r="N239" s="53">
        <v>62</v>
      </c>
      <c r="O239" s="53">
        <v>0</v>
      </c>
      <c r="P239" s="53">
        <v>0</v>
      </c>
      <c r="Q239" s="53">
        <v>0</v>
      </c>
      <c r="R239" s="53">
        <v>0</v>
      </c>
      <c r="S239" s="53">
        <v>0</v>
      </c>
      <c r="T239" s="53">
        <v>0</v>
      </c>
      <c r="U239" s="53">
        <v>0</v>
      </c>
      <c r="W239" s="51">
        <f t="shared" si="62"/>
        <v>330</v>
      </c>
      <c r="X239" s="53">
        <f t="shared" si="63"/>
        <v>1</v>
      </c>
      <c r="Y239" s="51">
        <f t="shared" si="64"/>
        <v>0</v>
      </c>
      <c r="Z239" s="36" t="str">
        <f t="shared" si="65"/>
        <v/>
      </c>
      <c r="AA239" s="644">
        <f t="shared" si="66"/>
        <v>1386</v>
      </c>
      <c r="AB239" s="645" t="str">
        <f t="shared" si="67"/>
        <v xml:space="preserve"> Kelsey Community School</v>
      </c>
      <c r="AC239" s="644">
        <f t="shared" si="72"/>
        <v>0</v>
      </c>
      <c r="AD239" s="639" t="str">
        <f t="shared" si="73"/>
        <v/>
      </c>
      <c r="AE239" s="317" t="str">
        <f t="shared" si="68"/>
        <v/>
      </c>
      <c r="AF239" s="45">
        <v>171</v>
      </c>
      <c r="AG239" s="45">
        <v>1386</v>
      </c>
      <c r="AH239" s="49" t="s">
        <v>604</v>
      </c>
      <c r="AI239" s="45" t="s">
        <v>319</v>
      </c>
      <c r="AJ239" s="45"/>
      <c r="AK239" s="73">
        <f t="shared" si="69"/>
        <v>0</v>
      </c>
      <c r="AL239" s="73">
        <f t="shared" si="70"/>
        <v>0</v>
      </c>
      <c r="AT239" s="282">
        <f t="shared" si="71"/>
        <v>1</v>
      </c>
      <c r="AU239" s="45">
        <v>1380</v>
      </c>
      <c r="AV239" s="49" t="s">
        <v>601</v>
      </c>
      <c r="BD239" s="52"/>
    </row>
    <row r="240" spans="1:56" ht="14.95" customHeight="1" x14ac:dyDescent="0.2">
      <c r="A240" s="642">
        <v>231</v>
      </c>
      <c r="B240" s="639" t="s">
        <v>319</v>
      </c>
      <c r="C240" s="45">
        <v>120</v>
      </c>
      <c r="D240" s="643">
        <v>1390</v>
      </c>
      <c r="E240" s="316" t="s">
        <v>605</v>
      </c>
      <c r="F240" s="53">
        <v>0</v>
      </c>
      <c r="G240" s="53">
        <v>0</v>
      </c>
      <c r="H240" s="53">
        <v>0</v>
      </c>
      <c r="I240" s="53">
        <v>11</v>
      </c>
      <c r="J240" s="53">
        <v>3</v>
      </c>
      <c r="K240" s="53">
        <v>6</v>
      </c>
      <c r="L240" s="53">
        <v>11</v>
      </c>
      <c r="M240" s="53">
        <v>5</v>
      </c>
      <c r="N240" s="53">
        <v>6</v>
      </c>
      <c r="O240" s="53">
        <v>67</v>
      </c>
      <c r="P240" s="53">
        <v>79</v>
      </c>
      <c r="Q240" s="53">
        <v>68</v>
      </c>
      <c r="R240" s="53">
        <v>0</v>
      </c>
      <c r="S240" s="53">
        <v>0</v>
      </c>
      <c r="T240" s="53">
        <v>0</v>
      </c>
      <c r="U240" s="53">
        <v>0</v>
      </c>
      <c r="W240" s="51">
        <f t="shared" si="62"/>
        <v>256</v>
      </c>
      <c r="X240" s="53">
        <f t="shared" si="63"/>
        <v>1</v>
      </c>
      <c r="Y240" s="51">
        <f t="shared" si="64"/>
        <v>0</v>
      </c>
      <c r="Z240" s="36" t="str">
        <f t="shared" si="65"/>
        <v/>
      </c>
      <c r="AA240" s="644">
        <f t="shared" si="66"/>
        <v>1390</v>
      </c>
      <c r="AB240" s="645" t="str">
        <f t="shared" si="67"/>
        <v xml:space="preserve"> École Swan River South School</v>
      </c>
      <c r="AC240" s="644">
        <f t="shared" si="72"/>
        <v>0</v>
      </c>
      <c r="AD240" s="639" t="str">
        <f t="shared" si="73"/>
        <v/>
      </c>
      <c r="AE240" s="317" t="str">
        <f t="shared" si="68"/>
        <v/>
      </c>
      <c r="AF240" s="45">
        <v>120</v>
      </c>
      <c r="AG240" s="45">
        <v>1390</v>
      </c>
      <c r="AH240" s="49" t="s">
        <v>605</v>
      </c>
      <c r="AI240" s="45" t="s">
        <v>319</v>
      </c>
      <c r="AJ240" s="45"/>
      <c r="AK240" s="73">
        <f t="shared" si="69"/>
        <v>0</v>
      </c>
      <c r="AL240" s="73">
        <f t="shared" si="70"/>
        <v>0</v>
      </c>
      <c r="AT240" s="282">
        <f t="shared" si="71"/>
        <v>1</v>
      </c>
      <c r="AU240" s="45">
        <v>1381</v>
      </c>
      <c r="AV240" s="49" t="s">
        <v>602</v>
      </c>
      <c r="BD240" s="52"/>
    </row>
    <row r="241" spans="1:56" ht="14.95" customHeight="1" x14ac:dyDescent="0.2">
      <c r="A241" s="642">
        <v>232</v>
      </c>
      <c r="B241" s="639" t="s">
        <v>319</v>
      </c>
      <c r="C241" s="45">
        <v>151</v>
      </c>
      <c r="D241" s="643">
        <v>1392</v>
      </c>
      <c r="E241" s="316" t="s">
        <v>606</v>
      </c>
      <c r="F241" s="53">
        <v>0</v>
      </c>
      <c r="G241" s="53">
        <v>0</v>
      </c>
      <c r="H241" s="53">
        <v>23</v>
      </c>
      <c r="I241" s="53">
        <v>31</v>
      </c>
      <c r="J241" s="53">
        <v>31</v>
      </c>
      <c r="K241" s="53">
        <v>27</v>
      </c>
      <c r="L241" s="53">
        <v>35</v>
      </c>
      <c r="M241" s="53">
        <v>31</v>
      </c>
      <c r="N241" s="53">
        <v>44</v>
      </c>
      <c r="O241" s="53">
        <v>30</v>
      </c>
      <c r="P241" s="53">
        <v>0</v>
      </c>
      <c r="Q241" s="53">
        <v>0</v>
      </c>
      <c r="R241" s="53">
        <v>0</v>
      </c>
      <c r="S241" s="53">
        <v>0</v>
      </c>
      <c r="T241" s="53">
        <v>0</v>
      </c>
      <c r="U241" s="53">
        <v>0</v>
      </c>
      <c r="W241" s="51">
        <f t="shared" si="62"/>
        <v>252</v>
      </c>
      <c r="X241" s="53">
        <f t="shared" si="63"/>
        <v>1</v>
      </c>
      <c r="Y241" s="51">
        <f t="shared" si="64"/>
        <v>0</v>
      </c>
      <c r="Z241" s="36" t="str">
        <f t="shared" si="65"/>
        <v/>
      </c>
      <c r="AA241" s="644">
        <f t="shared" si="66"/>
        <v>1392</v>
      </c>
      <c r="AB241" s="645" t="str">
        <f t="shared" si="67"/>
        <v xml:space="preserve"> Lord Roberts Community School</v>
      </c>
      <c r="AC241" s="644">
        <f t="shared" si="72"/>
        <v>0</v>
      </c>
      <c r="AD241" s="639" t="str">
        <f t="shared" si="73"/>
        <v/>
      </c>
      <c r="AE241" s="317" t="str">
        <f t="shared" si="68"/>
        <v/>
      </c>
      <c r="AF241" s="45">
        <v>151</v>
      </c>
      <c r="AG241" s="45">
        <v>1392</v>
      </c>
      <c r="AH241" s="49" t="s">
        <v>606</v>
      </c>
      <c r="AI241" s="45" t="s">
        <v>319</v>
      </c>
      <c r="AJ241" s="45"/>
      <c r="AK241" s="73">
        <f t="shared" si="69"/>
        <v>0</v>
      </c>
      <c r="AL241" s="73">
        <f t="shared" si="70"/>
        <v>0</v>
      </c>
      <c r="AT241" s="282">
        <f t="shared" si="71"/>
        <v>1</v>
      </c>
      <c r="AU241" s="45">
        <v>1385</v>
      </c>
      <c r="AV241" s="49" t="s">
        <v>603</v>
      </c>
      <c r="BD241" s="52"/>
    </row>
    <row r="242" spans="1:56" ht="14.95" customHeight="1" x14ac:dyDescent="0.2">
      <c r="A242" s="642">
        <v>233</v>
      </c>
      <c r="B242" s="639" t="s">
        <v>319</v>
      </c>
      <c r="C242" s="45">
        <v>188</v>
      </c>
      <c r="D242" s="643">
        <v>1393</v>
      </c>
      <c r="E242" s="316" t="s">
        <v>607</v>
      </c>
      <c r="F242" s="53">
        <v>0</v>
      </c>
      <c r="G242" s="53">
        <v>0</v>
      </c>
      <c r="H242" s="53">
        <v>0</v>
      </c>
      <c r="I242" s="53">
        <v>36</v>
      </c>
      <c r="J242" s="53">
        <v>25</v>
      </c>
      <c r="K242" s="53">
        <v>36</v>
      </c>
      <c r="L242" s="53">
        <v>25</v>
      </c>
      <c r="M242" s="53">
        <v>30</v>
      </c>
      <c r="N242" s="53">
        <v>37</v>
      </c>
      <c r="O242" s="53">
        <v>0</v>
      </c>
      <c r="P242" s="53">
        <v>0</v>
      </c>
      <c r="Q242" s="53">
        <v>0</v>
      </c>
      <c r="R242" s="53">
        <v>0</v>
      </c>
      <c r="S242" s="53">
        <v>0</v>
      </c>
      <c r="T242" s="53">
        <v>0</v>
      </c>
      <c r="U242" s="53">
        <v>0</v>
      </c>
      <c r="W242" s="51">
        <f t="shared" si="62"/>
        <v>189</v>
      </c>
      <c r="X242" s="53">
        <f t="shared" si="63"/>
        <v>1</v>
      </c>
      <c r="Y242" s="51">
        <f t="shared" si="64"/>
        <v>0</v>
      </c>
      <c r="Z242" s="36" t="str">
        <f t="shared" si="65"/>
        <v/>
      </c>
      <c r="AA242" s="644">
        <f t="shared" si="66"/>
        <v>1393</v>
      </c>
      <c r="AB242" s="645" t="str">
        <f t="shared" si="67"/>
        <v xml:space="preserve"> Ralph Maybank School</v>
      </c>
      <c r="AC242" s="644">
        <f t="shared" si="72"/>
        <v>0</v>
      </c>
      <c r="AD242" s="639" t="str">
        <f t="shared" si="73"/>
        <v/>
      </c>
      <c r="AE242" s="317" t="str">
        <f t="shared" si="68"/>
        <v/>
      </c>
      <c r="AF242" s="45">
        <v>188</v>
      </c>
      <c r="AG242" s="45">
        <v>1393</v>
      </c>
      <c r="AH242" s="49" t="s">
        <v>607</v>
      </c>
      <c r="AI242" s="45" t="s">
        <v>319</v>
      </c>
      <c r="AJ242" s="45"/>
      <c r="AK242" s="73">
        <f t="shared" si="69"/>
        <v>0</v>
      </c>
      <c r="AL242" s="73">
        <f t="shared" si="70"/>
        <v>0</v>
      </c>
      <c r="AT242" s="282">
        <f t="shared" si="71"/>
        <v>1</v>
      </c>
      <c r="AU242" s="45">
        <v>1386</v>
      </c>
      <c r="AV242" s="49" t="s">
        <v>604</v>
      </c>
      <c r="BD242" s="52"/>
    </row>
    <row r="243" spans="1:56" ht="14.95" customHeight="1" x14ac:dyDescent="0.2">
      <c r="A243" s="642">
        <v>234</v>
      </c>
      <c r="B243" s="639" t="s">
        <v>319</v>
      </c>
      <c r="C243" s="45">
        <v>196</v>
      </c>
      <c r="D243" s="643">
        <v>1394</v>
      </c>
      <c r="E243" s="316" t="s">
        <v>608</v>
      </c>
      <c r="F243" s="53">
        <v>0</v>
      </c>
      <c r="G243" s="53">
        <v>0</v>
      </c>
      <c r="H243" s="53">
        <v>0</v>
      </c>
      <c r="I243" s="53">
        <v>0</v>
      </c>
      <c r="J243" s="53">
        <v>0</v>
      </c>
      <c r="K243" s="53">
        <v>0</v>
      </c>
      <c r="L243" s="53">
        <v>0</v>
      </c>
      <c r="M243" s="53">
        <v>0</v>
      </c>
      <c r="N243" s="53">
        <v>0</v>
      </c>
      <c r="O243" s="53">
        <v>99</v>
      </c>
      <c r="P243" s="53">
        <v>123</v>
      </c>
      <c r="Q243" s="53">
        <v>105</v>
      </c>
      <c r="R243" s="53">
        <v>0</v>
      </c>
      <c r="S243" s="53">
        <v>0</v>
      </c>
      <c r="T243" s="53">
        <v>0</v>
      </c>
      <c r="U243" s="53">
        <v>0</v>
      </c>
      <c r="W243" s="51">
        <f t="shared" si="62"/>
        <v>327</v>
      </c>
      <c r="X243" s="53">
        <f t="shared" si="63"/>
        <v>1</v>
      </c>
      <c r="Y243" s="51">
        <f t="shared" si="64"/>
        <v>0</v>
      </c>
      <c r="Z243" s="36" t="str">
        <f t="shared" si="65"/>
        <v/>
      </c>
      <c r="AA243" s="644">
        <f t="shared" si="66"/>
        <v>1394</v>
      </c>
      <c r="AB243" s="645" t="str">
        <f t="shared" si="67"/>
        <v xml:space="preserve"> Robert Andrews Middle School</v>
      </c>
      <c r="AC243" s="644">
        <f t="shared" si="72"/>
        <v>0</v>
      </c>
      <c r="AD243" s="639" t="str">
        <f t="shared" si="73"/>
        <v/>
      </c>
      <c r="AE243" s="317" t="str">
        <f t="shared" si="68"/>
        <v/>
      </c>
      <c r="AF243" s="45">
        <v>196</v>
      </c>
      <c r="AG243" s="45">
        <v>1394</v>
      </c>
      <c r="AH243" s="49" t="s">
        <v>608</v>
      </c>
      <c r="AI243" s="45" t="s">
        <v>319</v>
      </c>
      <c r="AJ243" s="45"/>
      <c r="AK243" s="73">
        <f t="shared" si="69"/>
        <v>0</v>
      </c>
      <c r="AL243" s="73">
        <f t="shared" si="70"/>
        <v>0</v>
      </c>
      <c r="AT243" s="282">
        <f t="shared" si="71"/>
        <v>1</v>
      </c>
      <c r="AU243" s="45">
        <v>1390</v>
      </c>
      <c r="AV243" s="49" t="s">
        <v>605</v>
      </c>
      <c r="BD243" s="52"/>
    </row>
    <row r="244" spans="1:56" ht="14.95" customHeight="1" x14ac:dyDescent="0.2">
      <c r="A244" s="642">
        <v>235</v>
      </c>
      <c r="B244" s="639" t="s">
        <v>319</v>
      </c>
      <c r="C244" s="45">
        <v>191</v>
      </c>
      <c r="D244" s="643">
        <v>1396</v>
      </c>
      <c r="E244" s="316" t="s">
        <v>609</v>
      </c>
      <c r="F244" s="53">
        <v>0</v>
      </c>
      <c r="G244" s="53">
        <v>0</v>
      </c>
      <c r="H244" s="53">
        <v>0</v>
      </c>
      <c r="I244" s="53">
        <v>14</v>
      </c>
      <c r="J244" s="53">
        <v>12</v>
      </c>
      <c r="K244" s="53">
        <v>20</v>
      </c>
      <c r="L244" s="53">
        <v>12</v>
      </c>
      <c r="M244" s="53">
        <v>19</v>
      </c>
      <c r="N244" s="53">
        <v>15</v>
      </c>
      <c r="O244" s="53">
        <v>11</v>
      </c>
      <c r="P244" s="53">
        <v>17</v>
      </c>
      <c r="Q244" s="53">
        <v>19</v>
      </c>
      <c r="R244" s="53">
        <v>18</v>
      </c>
      <c r="S244" s="53">
        <v>13</v>
      </c>
      <c r="T244" s="53">
        <v>26</v>
      </c>
      <c r="U244" s="53">
        <v>18</v>
      </c>
      <c r="W244" s="51">
        <f t="shared" si="62"/>
        <v>214</v>
      </c>
      <c r="X244" s="53">
        <f t="shared" si="63"/>
        <v>1</v>
      </c>
      <c r="Y244" s="51">
        <f t="shared" si="64"/>
        <v>0</v>
      </c>
      <c r="Z244" s="36" t="str">
        <f t="shared" si="65"/>
        <v/>
      </c>
      <c r="AA244" s="644">
        <f t="shared" si="66"/>
        <v>1396</v>
      </c>
      <c r="AB244" s="645" t="str">
        <f t="shared" si="67"/>
        <v xml:space="preserve"> Wawanesa School</v>
      </c>
      <c r="AC244" s="644">
        <f t="shared" si="72"/>
        <v>0</v>
      </c>
      <c r="AD244" s="639" t="str">
        <f t="shared" si="73"/>
        <v/>
      </c>
      <c r="AE244" s="317" t="str">
        <f t="shared" si="68"/>
        <v/>
      </c>
      <c r="AF244" s="45">
        <v>191</v>
      </c>
      <c r="AG244" s="45">
        <v>1396</v>
      </c>
      <c r="AH244" s="49" t="s">
        <v>609</v>
      </c>
      <c r="AI244" s="45" t="s">
        <v>319</v>
      </c>
      <c r="AJ244" s="45"/>
      <c r="AK244" s="73">
        <f t="shared" si="69"/>
        <v>0</v>
      </c>
      <c r="AL244" s="73">
        <f t="shared" si="70"/>
        <v>0</v>
      </c>
      <c r="AT244" s="282">
        <f t="shared" si="71"/>
        <v>1</v>
      </c>
      <c r="AU244" s="45">
        <v>1392</v>
      </c>
      <c r="AV244" s="49" t="s">
        <v>606</v>
      </c>
      <c r="BD244" s="52"/>
    </row>
    <row r="245" spans="1:56" ht="14.95" customHeight="1" x14ac:dyDescent="0.2">
      <c r="A245" s="642">
        <v>236</v>
      </c>
      <c r="B245" s="639" t="s">
        <v>319</v>
      </c>
      <c r="C245" s="45">
        <v>151</v>
      </c>
      <c r="D245" s="643">
        <v>1397</v>
      </c>
      <c r="E245" s="316" t="s">
        <v>610</v>
      </c>
      <c r="F245" s="53">
        <v>0</v>
      </c>
      <c r="G245" s="53">
        <v>0</v>
      </c>
      <c r="H245" s="53">
        <v>15</v>
      </c>
      <c r="I245" s="53">
        <v>30</v>
      </c>
      <c r="J245" s="53">
        <v>27</v>
      </c>
      <c r="K245" s="53">
        <v>21</v>
      </c>
      <c r="L245" s="53">
        <v>33</v>
      </c>
      <c r="M245" s="53">
        <v>20</v>
      </c>
      <c r="N245" s="53">
        <v>29</v>
      </c>
      <c r="O245" s="53">
        <v>29</v>
      </c>
      <c r="P245" s="53">
        <v>0</v>
      </c>
      <c r="Q245" s="53">
        <v>0</v>
      </c>
      <c r="R245" s="53">
        <v>0</v>
      </c>
      <c r="S245" s="53">
        <v>0</v>
      </c>
      <c r="T245" s="53">
        <v>0</v>
      </c>
      <c r="U245" s="53">
        <v>0</v>
      </c>
      <c r="W245" s="51">
        <f t="shared" si="62"/>
        <v>204</v>
      </c>
      <c r="X245" s="53">
        <f t="shared" si="63"/>
        <v>1</v>
      </c>
      <c r="Y245" s="51">
        <f t="shared" si="64"/>
        <v>0</v>
      </c>
      <c r="Z245" s="36" t="str">
        <f t="shared" si="65"/>
        <v/>
      </c>
      <c r="AA245" s="644">
        <f t="shared" si="66"/>
        <v>1397</v>
      </c>
      <c r="AB245" s="645" t="str">
        <f t="shared" si="67"/>
        <v xml:space="preserve"> Inkster School</v>
      </c>
      <c r="AC245" s="644">
        <f t="shared" si="72"/>
        <v>0</v>
      </c>
      <c r="AD245" s="639" t="str">
        <f t="shared" si="73"/>
        <v/>
      </c>
      <c r="AE245" s="317" t="str">
        <f t="shared" si="68"/>
        <v/>
      </c>
      <c r="AF245" s="45">
        <v>151</v>
      </c>
      <c r="AG245" s="45">
        <v>1397</v>
      </c>
      <c r="AH245" s="49" t="s">
        <v>610</v>
      </c>
      <c r="AI245" s="45" t="s">
        <v>319</v>
      </c>
      <c r="AJ245" s="45"/>
      <c r="AK245" s="73">
        <f t="shared" si="69"/>
        <v>0</v>
      </c>
      <c r="AL245" s="73">
        <f t="shared" si="70"/>
        <v>0</v>
      </c>
      <c r="AT245" s="282">
        <f t="shared" si="71"/>
        <v>1</v>
      </c>
      <c r="AU245" s="45">
        <v>1393</v>
      </c>
      <c r="AV245" s="49" t="s">
        <v>607</v>
      </c>
      <c r="BD245" s="52"/>
    </row>
    <row r="246" spans="1:56" ht="14.95" customHeight="1" x14ac:dyDescent="0.2">
      <c r="A246" s="642">
        <v>237</v>
      </c>
      <c r="B246" s="639" t="s">
        <v>319</v>
      </c>
      <c r="C246" s="45">
        <v>188</v>
      </c>
      <c r="D246" s="643">
        <v>1398</v>
      </c>
      <c r="E246" s="316" t="s">
        <v>611</v>
      </c>
      <c r="F246" s="53">
        <v>0</v>
      </c>
      <c r="G246" s="53">
        <v>0</v>
      </c>
      <c r="H246" s="53">
        <v>0</v>
      </c>
      <c r="I246" s="53">
        <v>0</v>
      </c>
      <c r="J246" s="53">
        <v>0</v>
      </c>
      <c r="K246" s="53">
        <v>0</v>
      </c>
      <c r="L246" s="53">
        <v>0</v>
      </c>
      <c r="M246" s="53">
        <v>0</v>
      </c>
      <c r="N246" s="53">
        <v>0</v>
      </c>
      <c r="O246" s="53">
        <v>100</v>
      </c>
      <c r="P246" s="53">
        <v>94</v>
      </c>
      <c r="Q246" s="53">
        <v>93</v>
      </c>
      <c r="R246" s="53">
        <v>0</v>
      </c>
      <c r="S246" s="53">
        <v>0</v>
      </c>
      <c r="T246" s="53">
        <v>0</v>
      </c>
      <c r="U246" s="53">
        <v>0</v>
      </c>
      <c r="W246" s="51">
        <f t="shared" si="62"/>
        <v>287</v>
      </c>
      <c r="X246" s="53">
        <f t="shared" si="63"/>
        <v>1</v>
      </c>
      <c r="Y246" s="51">
        <f t="shared" si="64"/>
        <v>0</v>
      </c>
      <c r="Z246" s="36" t="str">
        <f t="shared" si="65"/>
        <v/>
      </c>
      <c r="AA246" s="644">
        <f t="shared" si="66"/>
        <v>1398</v>
      </c>
      <c r="AB246" s="645" t="str">
        <f t="shared" si="67"/>
        <v xml:space="preserve"> Westdale Junior High</v>
      </c>
      <c r="AC246" s="644">
        <f t="shared" si="72"/>
        <v>0</v>
      </c>
      <c r="AD246" s="639" t="str">
        <f t="shared" si="73"/>
        <v/>
      </c>
      <c r="AE246" s="317" t="str">
        <f t="shared" si="68"/>
        <v/>
      </c>
      <c r="AF246" s="45">
        <v>188</v>
      </c>
      <c r="AG246" s="45">
        <v>1398</v>
      </c>
      <c r="AH246" s="49" t="s">
        <v>611</v>
      </c>
      <c r="AI246" s="45" t="s">
        <v>319</v>
      </c>
      <c r="AJ246" s="45"/>
      <c r="AK246" s="73">
        <f t="shared" si="69"/>
        <v>0</v>
      </c>
      <c r="AL246" s="73">
        <f t="shared" si="70"/>
        <v>0</v>
      </c>
      <c r="AT246" s="282">
        <f t="shared" si="71"/>
        <v>1</v>
      </c>
      <c r="AU246" s="45">
        <v>1394</v>
      </c>
      <c r="AV246" s="49" t="s">
        <v>608</v>
      </c>
      <c r="BD246" s="52"/>
    </row>
    <row r="247" spans="1:56" ht="14.95" customHeight="1" x14ac:dyDescent="0.2">
      <c r="A247" s="642">
        <v>238</v>
      </c>
      <c r="B247" s="639" t="s">
        <v>319</v>
      </c>
      <c r="C247" s="45">
        <v>140</v>
      </c>
      <c r="D247" s="643">
        <v>1399</v>
      </c>
      <c r="E247" s="316" t="s">
        <v>612</v>
      </c>
      <c r="F247" s="53">
        <v>0</v>
      </c>
      <c r="G247" s="53">
        <v>0</v>
      </c>
      <c r="H247" s="53">
        <v>0</v>
      </c>
      <c r="I247" s="53">
        <v>40</v>
      </c>
      <c r="J247" s="53">
        <v>30</v>
      </c>
      <c r="K247" s="53">
        <v>29</v>
      </c>
      <c r="L247" s="53">
        <v>32</v>
      </c>
      <c r="M247" s="53">
        <v>41</v>
      </c>
      <c r="N247" s="53">
        <v>37</v>
      </c>
      <c r="O247" s="53">
        <v>45</v>
      </c>
      <c r="P247" s="53">
        <v>35</v>
      </c>
      <c r="Q247" s="53">
        <v>32</v>
      </c>
      <c r="R247" s="53">
        <v>32</v>
      </c>
      <c r="S247" s="53">
        <v>27</v>
      </c>
      <c r="T247" s="53">
        <v>29</v>
      </c>
      <c r="U247" s="53">
        <v>27</v>
      </c>
      <c r="W247" s="51">
        <f t="shared" si="62"/>
        <v>436</v>
      </c>
      <c r="X247" s="53">
        <f t="shared" si="63"/>
        <v>1</v>
      </c>
      <c r="Y247" s="51">
        <f t="shared" si="64"/>
        <v>0</v>
      </c>
      <c r="Z247" s="36" t="str">
        <f t="shared" si="65"/>
        <v/>
      </c>
      <c r="AA247" s="644">
        <f t="shared" si="66"/>
        <v>1399</v>
      </c>
      <c r="AB247" s="645" t="str">
        <f t="shared" si="67"/>
        <v xml:space="preserve"> École Saint-Joachim</v>
      </c>
      <c r="AC247" s="644">
        <f t="shared" si="72"/>
        <v>0</v>
      </c>
      <c r="AD247" s="639" t="str">
        <f t="shared" si="73"/>
        <v/>
      </c>
      <c r="AE247" s="317" t="str">
        <f t="shared" si="68"/>
        <v/>
      </c>
      <c r="AF247" s="45">
        <v>140</v>
      </c>
      <c r="AG247" s="45">
        <v>1399</v>
      </c>
      <c r="AH247" s="49" t="s">
        <v>612</v>
      </c>
      <c r="AI247" s="45" t="s">
        <v>319</v>
      </c>
      <c r="AJ247" s="45"/>
      <c r="AK247" s="73">
        <f t="shared" si="69"/>
        <v>0</v>
      </c>
      <c r="AL247" s="73">
        <f t="shared" si="70"/>
        <v>0</v>
      </c>
      <c r="AT247" s="282">
        <f t="shared" si="71"/>
        <v>1</v>
      </c>
      <c r="AU247" s="45">
        <v>1396</v>
      </c>
      <c r="AV247" s="49" t="s">
        <v>609</v>
      </c>
      <c r="BD247" s="52"/>
    </row>
    <row r="248" spans="1:56" ht="14.95" customHeight="1" x14ac:dyDescent="0.2">
      <c r="A248" s="642">
        <v>239</v>
      </c>
      <c r="B248" s="639" t="s">
        <v>319</v>
      </c>
      <c r="C248" s="45">
        <v>102</v>
      </c>
      <c r="D248" s="643">
        <v>1403</v>
      </c>
      <c r="E248" s="316" t="s">
        <v>613</v>
      </c>
      <c r="F248" s="53">
        <v>0</v>
      </c>
      <c r="G248" s="53">
        <v>0</v>
      </c>
      <c r="H248" s="53">
        <v>0</v>
      </c>
      <c r="I248" s="53">
        <v>47</v>
      </c>
      <c r="J248" s="53">
        <v>54</v>
      </c>
      <c r="K248" s="53">
        <v>40</v>
      </c>
      <c r="L248" s="53">
        <v>51</v>
      </c>
      <c r="M248" s="53">
        <v>52</v>
      </c>
      <c r="N248" s="53">
        <v>49</v>
      </c>
      <c r="O248" s="53">
        <v>51</v>
      </c>
      <c r="P248" s="53">
        <v>39</v>
      </c>
      <c r="Q248" s="53">
        <v>42</v>
      </c>
      <c r="R248" s="53">
        <v>0</v>
      </c>
      <c r="S248" s="53">
        <v>0</v>
      </c>
      <c r="T248" s="53">
        <v>0</v>
      </c>
      <c r="U248" s="53">
        <v>0</v>
      </c>
      <c r="W248" s="51">
        <f t="shared" si="62"/>
        <v>425</v>
      </c>
      <c r="X248" s="53">
        <f t="shared" si="63"/>
        <v>1</v>
      </c>
      <c r="Y248" s="51">
        <f t="shared" si="64"/>
        <v>0</v>
      </c>
      <c r="Z248" s="36" t="str">
        <f t="shared" si="65"/>
        <v/>
      </c>
      <c r="AA248" s="644">
        <f t="shared" si="66"/>
        <v>1403</v>
      </c>
      <c r="AB248" s="645" t="str">
        <f t="shared" si="67"/>
        <v xml:space="preserve"> Wapanohk Community School</v>
      </c>
      <c r="AC248" s="644">
        <f t="shared" si="72"/>
        <v>0</v>
      </c>
      <c r="AD248" s="639" t="str">
        <f t="shared" si="73"/>
        <v/>
      </c>
      <c r="AE248" s="317" t="str">
        <f t="shared" si="68"/>
        <v/>
      </c>
      <c r="AF248" s="45">
        <v>102</v>
      </c>
      <c r="AG248" s="45">
        <v>1403</v>
      </c>
      <c r="AH248" s="49" t="s">
        <v>613</v>
      </c>
      <c r="AI248" s="45" t="s">
        <v>319</v>
      </c>
      <c r="AJ248" s="45"/>
      <c r="AK248" s="73">
        <f t="shared" si="69"/>
        <v>0</v>
      </c>
      <c r="AL248" s="73">
        <f t="shared" si="70"/>
        <v>0</v>
      </c>
      <c r="AT248" s="282">
        <f t="shared" si="71"/>
        <v>1</v>
      </c>
      <c r="AU248" s="45">
        <v>1397</v>
      </c>
      <c r="AV248" s="49" t="s">
        <v>610</v>
      </c>
      <c r="BD248" s="52"/>
    </row>
    <row r="249" spans="1:56" ht="14.95" customHeight="1" x14ac:dyDescent="0.2">
      <c r="A249" s="642">
        <v>240</v>
      </c>
      <c r="B249" s="639" t="s">
        <v>319</v>
      </c>
      <c r="C249" s="45">
        <v>186</v>
      </c>
      <c r="D249" s="643">
        <v>1404</v>
      </c>
      <c r="E249" s="316" t="s">
        <v>614</v>
      </c>
      <c r="F249" s="53">
        <v>0</v>
      </c>
      <c r="G249" s="53">
        <v>0</v>
      </c>
      <c r="H249" s="53">
        <v>0</v>
      </c>
      <c r="I249" s="53">
        <v>43</v>
      </c>
      <c r="J249" s="53">
        <v>45</v>
      </c>
      <c r="K249" s="53">
        <v>58</v>
      </c>
      <c r="L249" s="53">
        <v>59</v>
      </c>
      <c r="M249" s="53">
        <v>55</v>
      </c>
      <c r="N249" s="53">
        <v>40</v>
      </c>
      <c r="O249" s="53">
        <v>46</v>
      </c>
      <c r="P249" s="53">
        <v>38</v>
      </c>
      <c r="Q249" s="53">
        <v>41</v>
      </c>
      <c r="R249" s="53">
        <v>0</v>
      </c>
      <c r="S249" s="53">
        <v>0</v>
      </c>
      <c r="T249" s="53">
        <v>0</v>
      </c>
      <c r="U249" s="53">
        <v>0</v>
      </c>
      <c r="W249" s="51">
        <f t="shared" si="62"/>
        <v>425</v>
      </c>
      <c r="X249" s="53">
        <f t="shared" si="63"/>
        <v>1</v>
      </c>
      <c r="Y249" s="51">
        <f t="shared" si="64"/>
        <v>0</v>
      </c>
      <c r="Z249" s="36" t="str">
        <f t="shared" si="65"/>
        <v/>
      </c>
      <c r="AA249" s="644">
        <f t="shared" si="66"/>
        <v>1404</v>
      </c>
      <c r="AB249" s="645" t="str">
        <f t="shared" si="67"/>
        <v xml:space="preserve"> École Guyot</v>
      </c>
      <c r="AC249" s="644">
        <f t="shared" si="72"/>
        <v>0</v>
      </c>
      <c r="AD249" s="639" t="str">
        <f t="shared" si="73"/>
        <v/>
      </c>
      <c r="AE249" s="317" t="str">
        <f t="shared" si="68"/>
        <v/>
      </c>
      <c r="AF249" s="45">
        <v>186</v>
      </c>
      <c r="AG249" s="45">
        <v>1404</v>
      </c>
      <c r="AH249" s="49" t="s">
        <v>614</v>
      </c>
      <c r="AI249" s="45" t="s">
        <v>319</v>
      </c>
      <c r="AJ249" s="45"/>
      <c r="AK249" s="73">
        <f t="shared" si="69"/>
        <v>0</v>
      </c>
      <c r="AL249" s="73">
        <f t="shared" si="70"/>
        <v>0</v>
      </c>
      <c r="AT249" s="282">
        <f t="shared" si="71"/>
        <v>1</v>
      </c>
      <c r="AU249" s="45">
        <v>1398</v>
      </c>
      <c r="AV249" s="49" t="s">
        <v>611</v>
      </c>
      <c r="BD249" s="52"/>
    </row>
    <row r="250" spans="1:56" ht="14.95" customHeight="1" x14ac:dyDescent="0.2">
      <c r="A250" s="642">
        <v>241</v>
      </c>
      <c r="B250" s="639" t="s">
        <v>319</v>
      </c>
      <c r="C250" s="45">
        <v>114</v>
      </c>
      <c r="D250" s="643">
        <v>1409</v>
      </c>
      <c r="E250" s="316" t="s">
        <v>615</v>
      </c>
      <c r="F250" s="53">
        <v>0</v>
      </c>
      <c r="G250" s="53">
        <v>0</v>
      </c>
      <c r="H250" s="53">
        <v>0</v>
      </c>
      <c r="I250" s="53">
        <v>0</v>
      </c>
      <c r="J250" s="53">
        <v>0</v>
      </c>
      <c r="K250" s="53">
        <v>0</v>
      </c>
      <c r="L250" s="53">
        <v>0</v>
      </c>
      <c r="M250" s="53">
        <v>0</v>
      </c>
      <c r="N250" s="53">
        <v>0</v>
      </c>
      <c r="O250" s="53">
        <v>130</v>
      </c>
      <c r="P250" s="53">
        <v>157</v>
      </c>
      <c r="Q250" s="53">
        <v>106</v>
      </c>
      <c r="R250" s="53">
        <v>0</v>
      </c>
      <c r="S250" s="53">
        <v>0</v>
      </c>
      <c r="T250" s="53">
        <v>0</v>
      </c>
      <c r="U250" s="53">
        <v>0</v>
      </c>
      <c r="W250" s="51">
        <f t="shared" si="62"/>
        <v>393</v>
      </c>
      <c r="X250" s="53">
        <f t="shared" si="63"/>
        <v>1</v>
      </c>
      <c r="Y250" s="51">
        <f t="shared" si="64"/>
        <v>0</v>
      </c>
      <c r="Z250" s="36" t="str">
        <f t="shared" si="65"/>
        <v/>
      </c>
      <c r="AA250" s="644">
        <f t="shared" si="66"/>
        <v>1409</v>
      </c>
      <c r="AB250" s="645" t="str">
        <f t="shared" si="67"/>
        <v xml:space="preserve"> École Ness</v>
      </c>
      <c r="AC250" s="644">
        <f t="shared" si="72"/>
        <v>0</v>
      </c>
      <c r="AD250" s="639" t="str">
        <f t="shared" si="73"/>
        <v/>
      </c>
      <c r="AE250" s="317" t="str">
        <f t="shared" si="68"/>
        <v/>
      </c>
      <c r="AF250" s="45">
        <v>114</v>
      </c>
      <c r="AG250" s="45">
        <v>1409</v>
      </c>
      <c r="AH250" s="49" t="s">
        <v>615</v>
      </c>
      <c r="AI250" s="45" t="s">
        <v>319</v>
      </c>
      <c r="AJ250" s="45"/>
      <c r="AK250" s="73">
        <f t="shared" si="69"/>
        <v>0</v>
      </c>
      <c r="AL250" s="73">
        <f t="shared" si="70"/>
        <v>0</v>
      </c>
      <c r="AT250" s="282">
        <f t="shared" si="71"/>
        <v>1</v>
      </c>
      <c r="AU250" s="45">
        <v>1399</v>
      </c>
      <c r="AV250" s="49" t="s">
        <v>612</v>
      </c>
      <c r="BD250" s="52"/>
    </row>
    <row r="251" spans="1:56" ht="14.95" customHeight="1" x14ac:dyDescent="0.2">
      <c r="A251" s="642">
        <v>242</v>
      </c>
      <c r="B251" s="639" t="s">
        <v>319</v>
      </c>
      <c r="C251" s="45">
        <v>118</v>
      </c>
      <c r="D251" s="643">
        <v>1410</v>
      </c>
      <c r="E251" s="316" t="s">
        <v>616</v>
      </c>
      <c r="F251" s="53">
        <v>0</v>
      </c>
      <c r="G251" s="53">
        <v>0</v>
      </c>
      <c r="H251" s="53">
        <v>0</v>
      </c>
      <c r="I251" s="53">
        <v>21</v>
      </c>
      <c r="J251" s="53">
        <v>19</v>
      </c>
      <c r="K251" s="53">
        <v>19</v>
      </c>
      <c r="L251" s="53">
        <v>21</v>
      </c>
      <c r="M251" s="53">
        <v>21</v>
      </c>
      <c r="N251" s="53">
        <v>25</v>
      </c>
      <c r="O251" s="53">
        <v>0</v>
      </c>
      <c r="P251" s="53">
        <v>0</v>
      </c>
      <c r="Q251" s="53">
        <v>0</v>
      </c>
      <c r="R251" s="53">
        <v>0</v>
      </c>
      <c r="S251" s="53">
        <v>0</v>
      </c>
      <c r="T251" s="53">
        <v>0</v>
      </c>
      <c r="U251" s="53">
        <v>0</v>
      </c>
      <c r="W251" s="51">
        <f t="shared" si="62"/>
        <v>126</v>
      </c>
      <c r="X251" s="53">
        <f t="shared" si="63"/>
        <v>1</v>
      </c>
      <c r="Y251" s="51">
        <f t="shared" si="64"/>
        <v>0</v>
      </c>
      <c r="Z251" s="36" t="str">
        <f t="shared" si="65"/>
        <v/>
      </c>
      <c r="AA251" s="644">
        <f t="shared" si="66"/>
        <v>1410</v>
      </c>
      <c r="AB251" s="645" t="str">
        <f t="shared" si="67"/>
        <v xml:space="preserve"> Collicutt School</v>
      </c>
      <c r="AC251" s="644">
        <f t="shared" si="72"/>
        <v>0</v>
      </c>
      <c r="AD251" s="639" t="str">
        <f t="shared" si="73"/>
        <v/>
      </c>
      <c r="AE251" s="317" t="str">
        <f t="shared" si="68"/>
        <v/>
      </c>
      <c r="AF251" s="45">
        <v>118</v>
      </c>
      <c r="AG251" s="45">
        <v>1410</v>
      </c>
      <c r="AH251" s="49" t="s">
        <v>616</v>
      </c>
      <c r="AI251" s="45" t="s">
        <v>319</v>
      </c>
      <c r="AJ251" s="45"/>
      <c r="AK251" s="73">
        <f t="shared" si="69"/>
        <v>0</v>
      </c>
      <c r="AL251" s="73">
        <f t="shared" si="70"/>
        <v>0</v>
      </c>
      <c r="AT251" s="282">
        <f t="shared" si="71"/>
        <v>1</v>
      </c>
      <c r="AU251" s="45">
        <v>1403</v>
      </c>
      <c r="AV251" s="49" t="s">
        <v>613</v>
      </c>
      <c r="BD251" s="52"/>
    </row>
    <row r="252" spans="1:56" ht="14.95" customHeight="1" x14ac:dyDescent="0.2">
      <c r="A252" s="642">
        <v>243</v>
      </c>
      <c r="B252" s="639" t="s">
        <v>319</v>
      </c>
      <c r="C252" s="45">
        <v>187</v>
      </c>
      <c r="D252" s="643">
        <v>1411</v>
      </c>
      <c r="E252" s="316" t="s">
        <v>617</v>
      </c>
      <c r="F252" s="53">
        <v>0</v>
      </c>
      <c r="G252" s="53">
        <v>0</v>
      </c>
      <c r="H252" s="53">
        <v>0</v>
      </c>
      <c r="I252" s="53">
        <v>22</v>
      </c>
      <c r="J252" s="53">
        <v>14</v>
      </c>
      <c r="K252" s="53">
        <v>17</v>
      </c>
      <c r="L252" s="53">
        <v>23</v>
      </c>
      <c r="M252" s="53">
        <v>22</v>
      </c>
      <c r="N252" s="53">
        <v>14</v>
      </c>
      <c r="O252" s="53">
        <v>0</v>
      </c>
      <c r="P252" s="53">
        <v>0</v>
      </c>
      <c r="Q252" s="53">
        <v>0</v>
      </c>
      <c r="R252" s="53">
        <v>0</v>
      </c>
      <c r="S252" s="53">
        <v>0</v>
      </c>
      <c r="T252" s="53">
        <v>0</v>
      </c>
      <c r="U252" s="53">
        <v>0</v>
      </c>
      <c r="W252" s="51">
        <f t="shared" si="62"/>
        <v>112</v>
      </c>
      <c r="X252" s="53">
        <f t="shared" si="63"/>
        <v>1</v>
      </c>
      <c r="Y252" s="51">
        <f t="shared" si="64"/>
        <v>0</v>
      </c>
      <c r="Z252" s="36" t="str">
        <f t="shared" si="65"/>
        <v/>
      </c>
      <c r="AA252" s="644">
        <f t="shared" si="66"/>
        <v>1411</v>
      </c>
      <c r="AB252" s="645" t="str">
        <f t="shared" si="67"/>
        <v xml:space="preserve"> Whitmore School</v>
      </c>
      <c r="AC252" s="644">
        <f t="shared" si="72"/>
        <v>0</v>
      </c>
      <c r="AD252" s="639" t="str">
        <f t="shared" si="73"/>
        <v/>
      </c>
      <c r="AE252" s="317" t="str">
        <f t="shared" si="68"/>
        <v/>
      </c>
      <c r="AF252" s="45">
        <v>187</v>
      </c>
      <c r="AG252" s="45">
        <v>1411</v>
      </c>
      <c r="AH252" s="49" t="s">
        <v>617</v>
      </c>
      <c r="AI252" s="45" t="s">
        <v>319</v>
      </c>
      <c r="AJ252" s="45"/>
      <c r="AK252" s="73">
        <f t="shared" si="69"/>
        <v>0</v>
      </c>
      <c r="AL252" s="73">
        <f t="shared" si="70"/>
        <v>0</v>
      </c>
      <c r="AT252" s="282">
        <f t="shared" si="71"/>
        <v>1</v>
      </c>
      <c r="AU252" s="45">
        <v>1404</v>
      </c>
      <c r="AV252" s="49" t="s">
        <v>614</v>
      </c>
      <c r="BD252" s="52"/>
    </row>
    <row r="253" spans="1:56" ht="14.95" customHeight="1" x14ac:dyDescent="0.2">
      <c r="A253" s="642">
        <v>244</v>
      </c>
      <c r="B253" s="639" t="s">
        <v>319</v>
      </c>
      <c r="C253" s="45">
        <v>102</v>
      </c>
      <c r="D253" s="643">
        <v>1417</v>
      </c>
      <c r="E253" s="316" t="s">
        <v>618</v>
      </c>
      <c r="F253" s="53">
        <v>0</v>
      </c>
      <c r="G253" s="53">
        <v>0</v>
      </c>
      <c r="H253" s="53">
        <v>0</v>
      </c>
      <c r="I253" s="53">
        <v>36</v>
      </c>
      <c r="J253" s="53">
        <v>32</v>
      </c>
      <c r="K253" s="53">
        <v>24</v>
      </c>
      <c r="L253" s="53">
        <v>23</v>
      </c>
      <c r="M253" s="53">
        <v>33</v>
      </c>
      <c r="N253" s="53">
        <v>38</v>
      </c>
      <c r="O253" s="53">
        <v>26</v>
      </c>
      <c r="P253" s="53">
        <v>25</v>
      </c>
      <c r="Q253" s="53">
        <v>29</v>
      </c>
      <c r="R253" s="53">
        <v>0</v>
      </c>
      <c r="S253" s="53">
        <v>0</v>
      </c>
      <c r="T253" s="53">
        <v>0</v>
      </c>
      <c r="U253" s="53">
        <v>0</v>
      </c>
      <c r="W253" s="51">
        <f t="shared" si="62"/>
        <v>266</v>
      </c>
      <c r="X253" s="53">
        <f t="shared" si="63"/>
        <v>1</v>
      </c>
      <c r="Y253" s="51">
        <f t="shared" si="64"/>
        <v>0</v>
      </c>
      <c r="Z253" s="36" t="str">
        <f t="shared" si="65"/>
        <v/>
      </c>
      <c r="AA253" s="644">
        <f t="shared" si="66"/>
        <v>1417</v>
      </c>
      <c r="AB253" s="645" t="str">
        <f t="shared" si="67"/>
        <v xml:space="preserve"> Deerwood School</v>
      </c>
      <c r="AC253" s="644">
        <f t="shared" si="72"/>
        <v>0</v>
      </c>
      <c r="AD253" s="639" t="str">
        <f t="shared" si="73"/>
        <v/>
      </c>
      <c r="AE253" s="317" t="str">
        <f t="shared" si="68"/>
        <v/>
      </c>
      <c r="AF253" s="45">
        <v>102</v>
      </c>
      <c r="AG253" s="45">
        <v>1417</v>
      </c>
      <c r="AH253" s="49" t="s">
        <v>618</v>
      </c>
      <c r="AI253" s="45" t="s">
        <v>319</v>
      </c>
      <c r="AJ253" s="45"/>
      <c r="AK253" s="73">
        <f t="shared" si="69"/>
        <v>0</v>
      </c>
      <c r="AL253" s="73">
        <f t="shared" si="70"/>
        <v>0</v>
      </c>
      <c r="AT253" s="282">
        <f t="shared" si="71"/>
        <v>1</v>
      </c>
      <c r="AU253" s="45">
        <v>1408</v>
      </c>
      <c r="AV253" s="49" t="s">
        <v>207</v>
      </c>
      <c r="BD253" s="52"/>
    </row>
    <row r="254" spans="1:56" ht="14.95" customHeight="1" x14ac:dyDescent="0.2">
      <c r="A254" s="642">
        <v>245</v>
      </c>
      <c r="B254" s="639" t="s">
        <v>319</v>
      </c>
      <c r="C254" s="45">
        <v>151</v>
      </c>
      <c r="D254" s="643">
        <v>1418</v>
      </c>
      <c r="E254" s="316" t="s">
        <v>619</v>
      </c>
      <c r="F254" s="53">
        <v>0</v>
      </c>
      <c r="G254" s="53">
        <v>0</v>
      </c>
      <c r="H254" s="53">
        <v>9</v>
      </c>
      <c r="I254" s="53">
        <v>16</v>
      </c>
      <c r="J254" s="53">
        <v>22</v>
      </c>
      <c r="K254" s="53">
        <v>18</v>
      </c>
      <c r="L254" s="53">
        <v>35</v>
      </c>
      <c r="M254" s="53">
        <v>19</v>
      </c>
      <c r="N254" s="53">
        <v>31</v>
      </c>
      <c r="O254" s="53">
        <v>31</v>
      </c>
      <c r="P254" s="53">
        <v>0</v>
      </c>
      <c r="Q254" s="53">
        <v>0</v>
      </c>
      <c r="R254" s="53">
        <v>0</v>
      </c>
      <c r="S254" s="53">
        <v>0</v>
      </c>
      <c r="T254" s="53">
        <v>0</v>
      </c>
      <c r="U254" s="53">
        <v>0</v>
      </c>
      <c r="W254" s="51">
        <f t="shared" si="62"/>
        <v>181</v>
      </c>
      <c r="X254" s="53">
        <f t="shared" si="63"/>
        <v>1</v>
      </c>
      <c r="Y254" s="51">
        <f t="shared" si="64"/>
        <v>0</v>
      </c>
      <c r="Z254" s="36" t="str">
        <f t="shared" si="65"/>
        <v/>
      </c>
      <c r="AA254" s="644">
        <f t="shared" si="66"/>
        <v>1418</v>
      </c>
      <c r="AB254" s="645" t="str">
        <f t="shared" si="67"/>
        <v xml:space="preserve"> Wolseley School</v>
      </c>
      <c r="AC254" s="644">
        <f t="shared" si="72"/>
        <v>0</v>
      </c>
      <c r="AD254" s="639" t="str">
        <f t="shared" si="73"/>
        <v/>
      </c>
      <c r="AE254" s="317" t="str">
        <f t="shared" si="68"/>
        <v/>
      </c>
      <c r="AF254" s="45">
        <v>151</v>
      </c>
      <c r="AG254" s="45">
        <v>1418</v>
      </c>
      <c r="AH254" s="49" t="s">
        <v>619</v>
      </c>
      <c r="AI254" s="45" t="s">
        <v>319</v>
      </c>
      <c r="AJ254" s="45"/>
      <c r="AK254" s="73">
        <f t="shared" si="69"/>
        <v>0</v>
      </c>
      <c r="AL254" s="73">
        <f t="shared" si="70"/>
        <v>0</v>
      </c>
      <c r="AT254" s="282">
        <f t="shared" si="71"/>
        <v>1</v>
      </c>
      <c r="AU254" s="45">
        <v>1409</v>
      </c>
      <c r="AV254" s="49" t="s">
        <v>615</v>
      </c>
      <c r="BD254" s="52"/>
    </row>
    <row r="255" spans="1:56" ht="14.95" customHeight="1" x14ac:dyDescent="0.2">
      <c r="A255" s="642">
        <v>246</v>
      </c>
      <c r="B255" s="639" t="s">
        <v>319</v>
      </c>
      <c r="C255" s="45">
        <v>151</v>
      </c>
      <c r="D255" s="643">
        <v>1419</v>
      </c>
      <c r="E255" s="316" t="s">
        <v>620</v>
      </c>
      <c r="F255" s="53">
        <v>0</v>
      </c>
      <c r="G255" s="53">
        <v>0</v>
      </c>
      <c r="H255" s="53">
        <v>11</v>
      </c>
      <c r="I255" s="53">
        <v>9</v>
      </c>
      <c r="J255" s="53">
        <v>17</v>
      </c>
      <c r="K255" s="53">
        <v>14</v>
      </c>
      <c r="L255" s="53">
        <v>16</v>
      </c>
      <c r="M255" s="53">
        <v>19</v>
      </c>
      <c r="N255" s="53">
        <v>16</v>
      </c>
      <c r="O255" s="53">
        <v>20</v>
      </c>
      <c r="P255" s="53">
        <v>0</v>
      </c>
      <c r="Q255" s="53">
        <v>0</v>
      </c>
      <c r="R255" s="53">
        <v>0</v>
      </c>
      <c r="S255" s="53">
        <v>0</v>
      </c>
      <c r="T255" s="53">
        <v>0</v>
      </c>
      <c r="U255" s="53">
        <v>0</v>
      </c>
      <c r="W255" s="51">
        <f t="shared" si="62"/>
        <v>122</v>
      </c>
      <c r="X255" s="53">
        <f t="shared" si="63"/>
        <v>1</v>
      </c>
      <c r="Y255" s="51">
        <f t="shared" si="64"/>
        <v>0</v>
      </c>
      <c r="Z255" s="36" t="str">
        <f t="shared" si="65"/>
        <v/>
      </c>
      <c r="AA255" s="644">
        <f t="shared" si="66"/>
        <v>1419</v>
      </c>
      <c r="AB255" s="645" t="str">
        <f t="shared" si="67"/>
        <v xml:space="preserve"> Rockwood School</v>
      </c>
      <c r="AC255" s="644">
        <f t="shared" si="72"/>
        <v>0</v>
      </c>
      <c r="AD255" s="639" t="str">
        <f t="shared" si="73"/>
        <v/>
      </c>
      <c r="AE255" s="317" t="str">
        <f t="shared" si="68"/>
        <v/>
      </c>
      <c r="AF255" s="45">
        <v>151</v>
      </c>
      <c r="AG255" s="45">
        <v>1419</v>
      </c>
      <c r="AH255" s="49" t="s">
        <v>620</v>
      </c>
      <c r="AI255" s="45" t="s">
        <v>319</v>
      </c>
      <c r="AJ255" s="45"/>
      <c r="AK255" s="73">
        <f t="shared" si="69"/>
        <v>0</v>
      </c>
      <c r="AL255" s="73">
        <f t="shared" si="70"/>
        <v>0</v>
      </c>
      <c r="AT255" s="282">
        <f t="shared" si="71"/>
        <v>1</v>
      </c>
      <c r="AU255" s="45">
        <v>1410</v>
      </c>
      <c r="AV255" s="49" t="s">
        <v>616</v>
      </c>
      <c r="BD255" s="52"/>
    </row>
    <row r="256" spans="1:56" ht="14.95" customHeight="1" x14ac:dyDescent="0.2">
      <c r="A256" s="642">
        <v>247</v>
      </c>
      <c r="B256" s="639" t="s">
        <v>319</v>
      </c>
      <c r="C256" s="45">
        <v>186</v>
      </c>
      <c r="D256" s="643">
        <v>1420</v>
      </c>
      <c r="E256" s="316" t="s">
        <v>621</v>
      </c>
      <c r="F256" s="53">
        <v>0</v>
      </c>
      <c r="G256" s="53">
        <v>0</v>
      </c>
      <c r="H256" s="53">
        <v>0</v>
      </c>
      <c r="I256" s="53">
        <v>13</v>
      </c>
      <c r="J256" s="53">
        <v>15</v>
      </c>
      <c r="K256" s="53">
        <v>15</v>
      </c>
      <c r="L256" s="53">
        <v>10</v>
      </c>
      <c r="M256" s="53">
        <v>18</v>
      </c>
      <c r="N256" s="53">
        <v>14</v>
      </c>
      <c r="O256" s="53">
        <v>16</v>
      </c>
      <c r="P256" s="53">
        <v>63</v>
      </c>
      <c r="Q256" s="53">
        <v>72</v>
      </c>
      <c r="R256" s="53">
        <v>0</v>
      </c>
      <c r="S256" s="53">
        <v>0</v>
      </c>
      <c r="T256" s="53">
        <v>0</v>
      </c>
      <c r="U256" s="53">
        <v>0</v>
      </c>
      <c r="W256" s="51">
        <f t="shared" si="62"/>
        <v>236</v>
      </c>
      <c r="X256" s="53">
        <f t="shared" si="63"/>
        <v>1</v>
      </c>
      <c r="Y256" s="51">
        <f t="shared" si="64"/>
        <v>0</v>
      </c>
      <c r="Z256" s="36" t="str">
        <f t="shared" si="65"/>
        <v/>
      </c>
      <c r="AA256" s="644">
        <f t="shared" si="66"/>
        <v>1420</v>
      </c>
      <c r="AB256" s="645" t="str">
        <f t="shared" si="67"/>
        <v xml:space="preserve"> Windsor School</v>
      </c>
      <c r="AC256" s="644">
        <f t="shared" si="72"/>
        <v>0</v>
      </c>
      <c r="AD256" s="639" t="str">
        <f t="shared" si="73"/>
        <v/>
      </c>
      <c r="AE256" s="317" t="str">
        <f t="shared" si="68"/>
        <v/>
      </c>
      <c r="AF256" s="45">
        <v>186</v>
      </c>
      <c r="AG256" s="45">
        <v>1420</v>
      </c>
      <c r="AH256" s="49" t="s">
        <v>621</v>
      </c>
      <c r="AI256" s="45" t="s">
        <v>319</v>
      </c>
      <c r="AJ256" s="45"/>
      <c r="AK256" s="73">
        <f t="shared" si="69"/>
        <v>0</v>
      </c>
      <c r="AL256" s="73">
        <f t="shared" si="70"/>
        <v>0</v>
      </c>
      <c r="AT256" s="282">
        <f t="shared" si="71"/>
        <v>1</v>
      </c>
      <c r="AU256" s="45">
        <v>1411</v>
      </c>
      <c r="AV256" s="49" t="s">
        <v>617</v>
      </c>
      <c r="BD256" s="52"/>
    </row>
    <row r="257" spans="1:56" ht="14.95" customHeight="1" x14ac:dyDescent="0.2">
      <c r="A257" s="642">
        <v>248</v>
      </c>
      <c r="B257" s="639" t="s">
        <v>319</v>
      </c>
      <c r="C257" s="45">
        <v>186</v>
      </c>
      <c r="D257" s="643">
        <v>1421</v>
      </c>
      <c r="E257" s="316" t="s">
        <v>622</v>
      </c>
      <c r="F257" s="53">
        <v>0</v>
      </c>
      <c r="G257" s="53">
        <v>0</v>
      </c>
      <c r="H257" s="53">
        <v>0</v>
      </c>
      <c r="I257" s="53">
        <v>45</v>
      </c>
      <c r="J257" s="53">
        <v>49</v>
      </c>
      <c r="K257" s="53">
        <v>52</v>
      </c>
      <c r="L257" s="53">
        <v>45</v>
      </c>
      <c r="M257" s="53">
        <v>59</v>
      </c>
      <c r="N257" s="53">
        <v>45</v>
      </c>
      <c r="O257" s="53">
        <v>55</v>
      </c>
      <c r="P257" s="53">
        <v>0</v>
      </c>
      <c r="Q257" s="53">
        <v>0</v>
      </c>
      <c r="R257" s="53">
        <v>0</v>
      </c>
      <c r="S257" s="53">
        <v>0</v>
      </c>
      <c r="T257" s="53">
        <v>0</v>
      </c>
      <c r="U257" s="53">
        <v>0</v>
      </c>
      <c r="W257" s="51">
        <f t="shared" si="62"/>
        <v>350</v>
      </c>
      <c r="X257" s="53">
        <f t="shared" si="63"/>
        <v>1</v>
      </c>
      <c r="Y257" s="51">
        <f t="shared" si="64"/>
        <v>0</v>
      </c>
      <c r="Z257" s="36" t="str">
        <f t="shared" si="65"/>
        <v/>
      </c>
      <c r="AA257" s="644">
        <f t="shared" si="66"/>
        <v>1421</v>
      </c>
      <c r="AB257" s="645" t="str">
        <f t="shared" si="67"/>
        <v xml:space="preserve"> St. George School</v>
      </c>
      <c r="AC257" s="644">
        <f t="shared" si="72"/>
        <v>0</v>
      </c>
      <c r="AD257" s="639" t="str">
        <f t="shared" si="73"/>
        <v/>
      </c>
      <c r="AE257" s="317" t="str">
        <f t="shared" si="68"/>
        <v/>
      </c>
      <c r="AF257" s="45">
        <v>186</v>
      </c>
      <c r="AG257" s="45">
        <v>1421</v>
      </c>
      <c r="AH257" s="49" t="s">
        <v>622</v>
      </c>
      <c r="AI257" s="45" t="s">
        <v>319</v>
      </c>
      <c r="AJ257" s="45"/>
      <c r="AK257" s="73">
        <f t="shared" si="69"/>
        <v>0</v>
      </c>
      <c r="AL257" s="73">
        <f t="shared" si="70"/>
        <v>0</v>
      </c>
      <c r="AT257" s="282">
        <f t="shared" si="71"/>
        <v>1</v>
      </c>
      <c r="AU257" s="45">
        <v>1417</v>
      </c>
      <c r="AV257" s="49" t="s">
        <v>618</v>
      </c>
      <c r="BD257" s="52"/>
    </row>
    <row r="258" spans="1:56" ht="14.95" customHeight="1" x14ac:dyDescent="0.2">
      <c r="A258" s="642">
        <v>249</v>
      </c>
      <c r="B258" s="639" t="s">
        <v>323</v>
      </c>
      <c r="C258" s="45">
        <v>195</v>
      </c>
      <c r="D258" s="643">
        <v>1422</v>
      </c>
      <c r="E258" s="316" t="s">
        <v>623</v>
      </c>
      <c r="F258" s="53">
        <v>0</v>
      </c>
      <c r="G258" s="53">
        <v>0</v>
      </c>
      <c r="H258" s="53">
        <v>0</v>
      </c>
      <c r="I258" s="53">
        <v>0</v>
      </c>
      <c r="J258" s="53">
        <v>2</v>
      </c>
      <c r="K258" s="53">
        <v>4</v>
      </c>
      <c r="L258" s="53">
        <v>2</v>
      </c>
      <c r="M258" s="53">
        <v>2</v>
      </c>
      <c r="N258" s="53">
        <v>5</v>
      </c>
      <c r="O258" s="53">
        <v>3</v>
      </c>
      <c r="P258" s="53">
        <v>3</v>
      </c>
      <c r="Q258" s="53">
        <v>3</v>
      </c>
      <c r="R258" s="53">
        <v>6</v>
      </c>
      <c r="S258" s="53">
        <v>0</v>
      </c>
      <c r="T258" s="53">
        <v>0</v>
      </c>
      <c r="U258" s="53">
        <v>0</v>
      </c>
      <c r="W258" s="51">
        <f t="shared" si="62"/>
        <v>30</v>
      </c>
      <c r="X258" s="53">
        <f t="shared" si="63"/>
        <v>1</v>
      </c>
      <c r="Y258" s="51">
        <f t="shared" si="64"/>
        <v>0</v>
      </c>
      <c r="Z258" s="36" t="str">
        <f t="shared" si="65"/>
        <v/>
      </c>
      <c r="AA258" s="644">
        <f t="shared" si="66"/>
        <v>1422</v>
      </c>
      <c r="AB258" s="645" t="str">
        <f t="shared" si="67"/>
        <v xml:space="preserve"> Bon Homme Colony School</v>
      </c>
      <c r="AC258" s="644">
        <f t="shared" si="72"/>
        <v>5</v>
      </c>
      <c r="AD258" s="639" t="str">
        <f t="shared" si="73"/>
        <v>H</v>
      </c>
      <c r="AE258" s="317" t="str">
        <f t="shared" si="68"/>
        <v/>
      </c>
      <c r="AF258" s="45">
        <v>195</v>
      </c>
      <c r="AG258" s="45">
        <v>1422</v>
      </c>
      <c r="AH258" s="49" t="s">
        <v>623</v>
      </c>
      <c r="AI258" s="45" t="s">
        <v>323</v>
      </c>
      <c r="AJ258" s="45"/>
      <c r="AK258" s="73">
        <f t="shared" si="69"/>
        <v>0</v>
      </c>
      <c r="AL258" s="73">
        <f t="shared" si="70"/>
        <v>0</v>
      </c>
      <c r="AT258" s="282">
        <f t="shared" si="71"/>
        <v>1</v>
      </c>
      <c r="AU258" s="45">
        <v>1418</v>
      </c>
      <c r="AV258" s="49" t="s">
        <v>619</v>
      </c>
      <c r="BD258" s="52"/>
    </row>
    <row r="259" spans="1:56" ht="14.95" customHeight="1" x14ac:dyDescent="0.2">
      <c r="A259" s="642">
        <v>250</v>
      </c>
      <c r="B259" s="639" t="s">
        <v>319</v>
      </c>
      <c r="C259" s="45">
        <v>144</v>
      </c>
      <c r="D259" s="643">
        <v>1423</v>
      </c>
      <c r="E259" s="316" t="s">
        <v>624</v>
      </c>
      <c r="F259" s="53">
        <v>0</v>
      </c>
      <c r="G259" s="53">
        <v>0</v>
      </c>
      <c r="H259" s="53">
        <v>0</v>
      </c>
      <c r="I259" s="53">
        <v>21</v>
      </c>
      <c r="J259" s="53">
        <v>34</v>
      </c>
      <c r="K259" s="53">
        <v>25</v>
      </c>
      <c r="L259" s="53">
        <v>25</v>
      </c>
      <c r="M259" s="53">
        <v>26</v>
      </c>
      <c r="N259" s="53">
        <v>23</v>
      </c>
      <c r="O259" s="53">
        <v>27</v>
      </c>
      <c r="P259" s="53">
        <v>0</v>
      </c>
      <c r="Q259" s="53">
        <v>0</v>
      </c>
      <c r="R259" s="53">
        <v>0</v>
      </c>
      <c r="S259" s="53">
        <v>0</v>
      </c>
      <c r="T259" s="53">
        <v>0</v>
      </c>
      <c r="U259" s="53">
        <v>0</v>
      </c>
      <c r="W259" s="51">
        <f t="shared" si="62"/>
        <v>181</v>
      </c>
      <c r="X259" s="53">
        <f t="shared" si="63"/>
        <v>1</v>
      </c>
      <c r="Y259" s="51">
        <f t="shared" si="64"/>
        <v>0</v>
      </c>
      <c r="Z259" s="36" t="str">
        <f t="shared" si="65"/>
        <v/>
      </c>
      <c r="AA259" s="644">
        <f t="shared" si="66"/>
        <v>1423</v>
      </c>
      <c r="AB259" s="645" t="str">
        <f t="shared" si="67"/>
        <v xml:space="preserve"> Arborg Early/Middle Years School</v>
      </c>
      <c r="AC259" s="644">
        <f t="shared" si="72"/>
        <v>0</v>
      </c>
      <c r="AD259" s="639" t="str">
        <f t="shared" si="73"/>
        <v/>
      </c>
      <c r="AE259" s="317" t="str">
        <f t="shared" si="68"/>
        <v/>
      </c>
      <c r="AF259" s="45">
        <v>144</v>
      </c>
      <c r="AG259" s="45">
        <v>1423</v>
      </c>
      <c r="AH259" s="49" t="s">
        <v>624</v>
      </c>
      <c r="AI259" s="45" t="s">
        <v>319</v>
      </c>
      <c r="AJ259" s="45"/>
      <c r="AK259" s="73">
        <f t="shared" si="69"/>
        <v>0</v>
      </c>
      <c r="AL259" s="73">
        <f t="shared" si="70"/>
        <v>0</v>
      </c>
      <c r="AT259" s="282">
        <f t="shared" si="71"/>
        <v>1</v>
      </c>
      <c r="AU259" s="45">
        <v>1419</v>
      </c>
      <c r="AV259" s="49" t="s">
        <v>620</v>
      </c>
      <c r="BD259" s="52"/>
    </row>
    <row r="260" spans="1:56" ht="14.95" customHeight="1" x14ac:dyDescent="0.2">
      <c r="A260" s="642">
        <v>251</v>
      </c>
      <c r="B260" s="639" t="s">
        <v>319</v>
      </c>
      <c r="C260" s="45">
        <v>149</v>
      </c>
      <c r="D260" s="643">
        <v>1424</v>
      </c>
      <c r="E260" s="316" t="s">
        <v>625</v>
      </c>
      <c r="F260" s="53">
        <v>0</v>
      </c>
      <c r="G260" s="53">
        <v>0</v>
      </c>
      <c r="H260" s="53">
        <v>0</v>
      </c>
      <c r="I260" s="53">
        <v>11</v>
      </c>
      <c r="J260" s="53">
        <v>17</v>
      </c>
      <c r="K260" s="53">
        <v>20</v>
      </c>
      <c r="L260" s="53">
        <v>32</v>
      </c>
      <c r="M260" s="53">
        <v>19</v>
      </c>
      <c r="N260" s="53">
        <v>0</v>
      </c>
      <c r="O260" s="53">
        <v>0</v>
      </c>
      <c r="P260" s="53">
        <v>0</v>
      </c>
      <c r="Q260" s="53">
        <v>0</v>
      </c>
      <c r="R260" s="53">
        <v>0</v>
      </c>
      <c r="S260" s="53">
        <v>0</v>
      </c>
      <c r="T260" s="53">
        <v>0</v>
      </c>
      <c r="U260" s="53">
        <v>0</v>
      </c>
      <c r="W260" s="51">
        <f t="shared" si="62"/>
        <v>99</v>
      </c>
      <c r="X260" s="53">
        <f t="shared" si="63"/>
        <v>1</v>
      </c>
      <c r="Y260" s="51">
        <f t="shared" si="64"/>
        <v>0</v>
      </c>
      <c r="Z260" s="36" t="str">
        <f t="shared" si="65"/>
        <v/>
      </c>
      <c r="AA260" s="644">
        <f t="shared" si="66"/>
        <v>1424</v>
      </c>
      <c r="AB260" s="645" t="str">
        <f t="shared" si="67"/>
        <v xml:space="preserve"> Fisher Branch Early Years School</v>
      </c>
      <c r="AC260" s="644">
        <f t="shared" si="72"/>
        <v>0</v>
      </c>
      <c r="AD260" s="639" t="str">
        <f t="shared" si="73"/>
        <v/>
      </c>
      <c r="AE260" s="317" t="str">
        <f t="shared" si="68"/>
        <v/>
      </c>
      <c r="AF260" s="45">
        <v>149</v>
      </c>
      <c r="AG260" s="45">
        <v>1424</v>
      </c>
      <c r="AH260" s="49" t="s">
        <v>625</v>
      </c>
      <c r="AI260" s="45" t="s">
        <v>319</v>
      </c>
      <c r="AJ260" s="45"/>
      <c r="AK260" s="73">
        <f t="shared" si="69"/>
        <v>0</v>
      </c>
      <c r="AL260" s="73">
        <f t="shared" si="70"/>
        <v>0</v>
      </c>
      <c r="AT260" s="282">
        <f t="shared" si="71"/>
        <v>1</v>
      </c>
      <c r="AU260" s="45">
        <v>1420</v>
      </c>
      <c r="AV260" s="49" t="s">
        <v>621</v>
      </c>
      <c r="BD260" s="52"/>
    </row>
    <row r="261" spans="1:56" ht="14.95" customHeight="1" x14ac:dyDescent="0.2">
      <c r="A261" s="642">
        <v>252</v>
      </c>
      <c r="B261" s="639" t="s">
        <v>319</v>
      </c>
      <c r="C261" s="45">
        <v>194</v>
      </c>
      <c r="D261" s="643">
        <v>1426</v>
      </c>
      <c r="E261" s="316" t="s">
        <v>626</v>
      </c>
      <c r="F261" s="53">
        <v>0</v>
      </c>
      <c r="G261" s="53">
        <v>0</v>
      </c>
      <c r="H261" s="53">
        <v>0</v>
      </c>
      <c r="I261" s="53">
        <v>14</v>
      </c>
      <c r="J261" s="53">
        <v>24</v>
      </c>
      <c r="K261" s="53">
        <v>18</v>
      </c>
      <c r="L261" s="53">
        <v>15</v>
      </c>
      <c r="M261" s="53">
        <v>22</v>
      </c>
      <c r="N261" s="53">
        <v>0</v>
      </c>
      <c r="O261" s="53">
        <v>0</v>
      </c>
      <c r="P261" s="53">
        <v>0</v>
      </c>
      <c r="Q261" s="53">
        <v>0</v>
      </c>
      <c r="R261" s="53">
        <v>0</v>
      </c>
      <c r="S261" s="53">
        <v>0</v>
      </c>
      <c r="T261" s="53">
        <v>0</v>
      </c>
      <c r="U261" s="53">
        <v>0</v>
      </c>
      <c r="W261" s="51">
        <f t="shared" si="62"/>
        <v>93</v>
      </c>
      <c r="X261" s="53">
        <f t="shared" si="63"/>
        <v>1</v>
      </c>
      <c r="Y261" s="51">
        <f t="shared" si="64"/>
        <v>0</v>
      </c>
      <c r="Z261" s="36" t="str">
        <f t="shared" si="65"/>
        <v/>
      </c>
      <c r="AA261" s="644">
        <f t="shared" si="66"/>
        <v>1426</v>
      </c>
      <c r="AB261" s="645" t="str">
        <f t="shared" si="67"/>
        <v xml:space="preserve"> Birtle Elementary</v>
      </c>
      <c r="AC261" s="644">
        <f t="shared" si="72"/>
        <v>0</v>
      </c>
      <c r="AD261" s="639" t="str">
        <f t="shared" si="73"/>
        <v/>
      </c>
      <c r="AE261" s="317" t="str">
        <f t="shared" si="68"/>
        <v/>
      </c>
      <c r="AF261" s="45">
        <v>194</v>
      </c>
      <c r="AG261" s="45">
        <v>1426</v>
      </c>
      <c r="AH261" s="49" t="s">
        <v>626</v>
      </c>
      <c r="AI261" s="45" t="s">
        <v>319</v>
      </c>
      <c r="AJ261" s="45"/>
      <c r="AK261" s="73">
        <f t="shared" si="69"/>
        <v>0</v>
      </c>
      <c r="AL261" s="73">
        <f t="shared" si="70"/>
        <v>0</v>
      </c>
      <c r="AT261" s="282">
        <f t="shared" si="71"/>
        <v>1</v>
      </c>
      <c r="AU261" s="45">
        <v>1421</v>
      </c>
      <c r="AV261" s="49" t="s">
        <v>622</v>
      </c>
      <c r="BD261" s="52"/>
    </row>
    <row r="262" spans="1:56" ht="14.95" customHeight="1" x14ac:dyDescent="0.2">
      <c r="A262" s="642">
        <v>253</v>
      </c>
      <c r="B262" s="639" t="s">
        <v>319</v>
      </c>
      <c r="C262" s="45">
        <v>103</v>
      </c>
      <c r="D262" s="643">
        <v>1427</v>
      </c>
      <c r="E262" s="316" t="s">
        <v>627</v>
      </c>
      <c r="F262" s="53">
        <v>0</v>
      </c>
      <c r="G262" s="53">
        <v>0</v>
      </c>
      <c r="H262" s="53">
        <v>0</v>
      </c>
      <c r="I262" s="53">
        <v>16</v>
      </c>
      <c r="J262" s="53">
        <v>11</v>
      </c>
      <c r="K262" s="53">
        <v>19</v>
      </c>
      <c r="L262" s="53">
        <v>18</v>
      </c>
      <c r="M262" s="53">
        <v>18</v>
      </c>
      <c r="N262" s="53">
        <v>17</v>
      </c>
      <c r="O262" s="53">
        <v>12</v>
      </c>
      <c r="P262" s="53">
        <v>9</v>
      </c>
      <c r="Q262" s="53">
        <v>17</v>
      </c>
      <c r="R262" s="53">
        <v>20</v>
      </c>
      <c r="S262" s="53">
        <v>12</v>
      </c>
      <c r="T262" s="53">
        <v>16</v>
      </c>
      <c r="U262" s="53">
        <v>20</v>
      </c>
      <c r="W262" s="51">
        <f t="shared" si="62"/>
        <v>205</v>
      </c>
      <c r="X262" s="53">
        <f t="shared" si="63"/>
        <v>1</v>
      </c>
      <c r="Y262" s="51">
        <f t="shared" si="64"/>
        <v>0</v>
      </c>
      <c r="Z262" s="36" t="str">
        <f t="shared" si="65"/>
        <v/>
      </c>
      <c r="AA262" s="644">
        <f t="shared" si="66"/>
        <v>1427</v>
      </c>
      <c r="AB262" s="645" t="str">
        <f t="shared" si="67"/>
        <v xml:space="preserve"> Reston School</v>
      </c>
      <c r="AC262" s="644">
        <f t="shared" si="72"/>
        <v>0</v>
      </c>
      <c r="AD262" s="639" t="str">
        <f t="shared" si="73"/>
        <v/>
      </c>
      <c r="AE262" s="317" t="str">
        <f t="shared" si="68"/>
        <v/>
      </c>
      <c r="AF262" s="45">
        <v>103</v>
      </c>
      <c r="AG262" s="45">
        <v>1427</v>
      </c>
      <c r="AH262" s="49" t="s">
        <v>627</v>
      </c>
      <c r="AI262" s="45" t="s">
        <v>319</v>
      </c>
      <c r="AJ262" s="45"/>
      <c r="AK262" s="73">
        <f t="shared" si="69"/>
        <v>0</v>
      </c>
      <c r="AL262" s="73">
        <f t="shared" si="70"/>
        <v>0</v>
      </c>
      <c r="AT262" s="282">
        <f t="shared" si="71"/>
        <v>1</v>
      </c>
      <c r="AU262" s="45">
        <v>1422</v>
      </c>
      <c r="AV262" s="49" t="s">
        <v>623</v>
      </c>
      <c r="BD262" s="52"/>
    </row>
    <row r="263" spans="1:56" ht="14.95" customHeight="1" x14ac:dyDescent="0.2">
      <c r="A263" s="642">
        <v>254</v>
      </c>
      <c r="B263" s="639" t="s">
        <v>319</v>
      </c>
      <c r="C263" s="45">
        <v>123</v>
      </c>
      <c r="D263" s="643">
        <v>1428</v>
      </c>
      <c r="E263" s="316" t="s">
        <v>628</v>
      </c>
      <c r="F263" s="53">
        <v>0</v>
      </c>
      <c r="G263" s="53">
        <v>0</v>
      </c>
      <c r="H263" s="53">
        <v>0</v>
      </c>
      <c r="I263" s="53">
        <v>0</v>
      </c>
      <c r="J263" s="53">
        <v>0</v>
      </c>
      <c r="K263" s="53">
        <v>0</v>
      </c>
      <c r="L263" s="53">
        <v>0</v>
      </c>
      <c r="M263" s="53">
        <v>0</v>
      </c>
      <c r="N263" s="53">
        <v>0</v>
      </c>
      <c r="O263" s="53">
        <v>0</v>
      </c>
      <c r="P263" s="53">
        <v>0</v>
      </c>
      <c r="Q263" s="53">
        <v>0</v>
      </c>
      <c r="R263" s="53">
        <v>187</v>
      </c>
      <c r="S263" s="53">
        <v>195</v>
      </c>
      <c r="T263" s="53">
        <v>172</v>
      </c>
      <c r="U263" s="53">
        <v>204</v>
      </c>
      <c r="W263" s="51">
        <f t="shared" si="62"/>
        <v>758</v>
      </c>
      <c r="X263" s="53">
        <f t="shared" si="63"/>
        <v>1</v>
      </c>
      <c r="Y263" s="51">
        <f t="shared" si="64"/>
        <v>0</v>
      </c>
      <c r="Z263" s="36" t="str">
        <f t="shared" si="65"/>
        <v/>
      </c>
      <c r="AA263" s="644">
        <f t="shared" si="66"/>
        <v>1428</v>
      </c>
      <c r="AB263" s="645" t="str">
        <f t="shared" si="67"/>
        <v xml:space="preserve"> Morden Collegiate</v>
      </c>
      <c r="AC263" s="644">
        <f t="shared" si="72"/>
        <v>0</v>
      </c>
      <c r="AD263" s="639" t="str">
        <f t="shared" si="73"/>
        <v/>
      </c>
      <c r="AE263" s="317" t="str">
        <f t="shared" si="68"/>
        <v/>
      </c>
      <c r="AF263" s="45">
        <v>123</v>
      </c>
      <c r="AG263" s="45">
        <v>1428</v>
      </c>
      <c r="AH263" s="49" t="s">
        <v>628</v>
      </c>
      <c r="AI263" s="45" t="s">
        <v>319</v>
      </c>
      <c r="AJ263" s="45"/>
      <c r="AK263" s="73">
        <f t="shared" si="69"/>
        <v>0</v>
      </c>
      <c r="AL263" s="73">
        <f t="shared" si="70"/>
        <v>0</v>
      </c>
      <c r="AT263" s="282">
        <f t="shared" si="71"/>
        <v>1</v>
      </c>
      <c r="AU263" s="45">
        <v>1423</v>
      </c>
      <c r="AV263" s="49" t="s">
        <v>624</v>
      </c>
      <c r="BD263" s="52"/>
    </row>
    <row r="264" spans="1:56" ht="14.95" customHeight="1" x14ac:dyDescent="0.2">
      <c r="A264" s="642">
        <v>255</v>
      </c>
      <c r="B264" s="639" t="s">
        <v>319</v>
      </c>
      <c r="C264" s="45">
        <v>113</v>
      </c>
      <c r="D264" s="643">
        <v>1429</v>
      </c>
      <c r="E264" s="316" t="s">
        <v>629</v>
      </c>
      <c r="F264" s="53">
        <v>0</v>
      </c>
      <c r="G264" s="53">
        <v>0</v>
      </c>
      <c r="H264" s="53">
        <v>12</v>
      </c>
      <c r="I264" s="53">
        <v>13</v>
      </c>
      <c r="J264" s="53">
        <v>15</v>
      </c>
      <c r="K264" s="53">
        <v>11</v>
      </c>
      <c r="L264" s="53">
        <v>22</v>
      </c>
      <c r="M264" s="53">
        <v>10</v>
      </c>
      <c r="N264" s="53">
        <v>16</v>
      </c>
      <c r="O264" s="53">
        <v>26</v>
      </c>
      <c r="P264" s="53">
        <v>0</v>
      </c>
      <c r="Q264" s="53">
        <v>0</v>
      </c>
      <c r="R264" s="53">
        <v>0</v>
      </c>
      <c r="S264" s="53">
        <v>0</v>
      </c>
      <c r="T264" s="53">
        <v>0</v>
      </c>
      <c r="U264" s="53">
        <v>0</v>
      </c>
      <c r="W264" s="51">
        <f t="shared" si="62"/>
        <v>125</v>
      </c>
      <c r="X264" s="53">
        <f t="shared" si="63"/>
        <v>1</v>
      </c>
      <c r="Y264" s="51">
        <f t="shared" si="64"/>
        <v>0</v>
      </c>
      <c r="Z264" s="36" t="str">
        <f t="shared" si="65"/>
        <v/>
      </c>
      <c r="AA264" s="644">
        <f t="shared" si="66"/>
        <v>1429</v>
      </c>
      <c r="AB264" s="645" t="str">
        <f t="shared" si="67"/>
        <v xml:space="preserve"> F. W. Gilbert School</v>
      </c>
      <c r="AC264" s="644">
        <f t="shared" si="72"/>
        <v>0</v>
      </c>
      <c r="AD264" s="639" t="str">
        <f t="shared" si="73"/>
        <v/>
      </c>
      <c r="AE264" s="317" t="str">
        <f t="shared" si="68"/>
        <v/>
      </c>
      <c r="AF264" s="45">
        <v>113</v>
      </c>
      <c r="AG264" s="45">
        <v>1429</v>
      </c>
      <c r="AH264" s="49" t="s">
        <v>629</v>
      </c>
      <c r="AI264" s="45" t="s">
        <v>319</v>
      </c>
      <c r="AJ264" s="45"/>
      <c r="AK264" s="73">
        <f t="shared" si="69"/>
        <v>0</v>
      </c>
      <c r="AL264" s="73">
        <f t="shared" si="70"/>
        <v>0</v>
      </c>
      <c r="AT264" s="282">
        <f t="shared" si="71"/>
        <v>1</v>
      </c>
      <c r="AU264" s="45">
        <v>1424</v>
      </c>
      <c r="AV264" s="49" t="s">
        <v>625</v>
      </c>
      <c r="BD264" s="52"/>
    </row>
    <row r="265" spans="1:56" ht="14.95" customHeight="1" x14ac:dyDescent="0.2">
      <c r="A265" s="642">
        <v>256</v>
      </c>
      <c r="B265" s="639" t="s">
        <v>319</v>
      </c>
      <c r="C265" s="45">
        <v>151</v>
      </c>
      <c r="D265" s="643">
        <v>1431</v>
      </c>
      <c r="E265" s="316" t="s">
        <v>630</v>
      </c>
      <c r="F265" s="53">
        <v>0</v>
      </c>
      <c r="G265" s="53">
        <v>0</v>
      </c>
      <c r="H265" s="53">
        <v>21</v>
      </c>
      <c r="I265" s="53">
        <v>42</v>
      </c>
      <c r="J265" s="53">
        <v>46</v>
      </c>
      <c r="K265" s="53">
        <v>42</v>
      </c>
      <c r="L265" s="53">
        <v>48</v>
      </c>
      <c r="M265" s="53">
        <v>46</v>
      </c>
      <c r="N265" s="53">
        <v>57</v>
      </c>
      <c r="O265" s="53">
        <v>59</v>
      </c>
      <c r="P265" s="53">
        <v>0</v>
      </c>
      <c r="Q265" s="53">
        <v>0</v>
      </c>
      <c r="R265" s="53">
        <v>0</v>
      </c>
      <c r="S265" s="53">
        <v>0</v>
      </c>
      <c r="T265" s="53">
        <v>0</v>
      </c>
      <c r="U265" s="53">
        <v>0</v>
      </c>
      <c r="W265" s="51">
        <f t="shared" si="62"/>
        <v>361</v>
      </c>
      <c r="X265" s="53">
        <f t="shared" si="63"/>
        <v>1</v>
      </c>
      <c r="Y265" s="51">
        <f t="shared" si="64"/>
        <v>0</v>
      </c>
      <c r="Z265" s="36" t="str">
        <f t="shared" si="65"/>
        <v/>
      </c>
      <c r="AA265" s="644">
        <f t="shared" si="66"/>
        <v>1431</v>
      </c>
      <c r="AB265" s="645" t="str">
        <f t="shared" si="67"/>
        <v xml:space="preserve"> Greenway School</v>
      </c>
      <c r="AC265" s="644">
        <f t="shared" si="72"/>
        <v>0</v>
      </c>
      <c r="AD265" s="639" t="str">
        <f t="shared" si="73"/>
        <v/>
      </c>
      <c r="AE265" s="317" t="str">
        <f t="shared" si="68"/>
        <v/>
      </c>
      <c r="AF265" s="45">
        <v>151</v>
      </c>
      <c r="AG265" s="45">
        <v>1431</v>
      </c>
      <c r="AH265" s="49" t="s">
        <v>630</v>
      </c>
      <c r="AI265" s="45" t="s">
        <v>319</v>
      </c>
      <c r="AJ265" s="45"/>
      <c r="AK265" s="73">
        <f t="shared" si="69"/>
        <v>0</v>
      </c>
      <c r="AL265" s="73">
        <f t="shared" si="70"/>
        <v>0</v>
      </c>
      <c r="AT265" s="282">
        <f t="shared" si="71"/>
        <v>1</v>
      </c>
      <c r="AU265" s="45">
        <v>1426</v>
      </c>
      <c r="AV265" s="49" t="s">
        <v>626</v>
      </c>
      <c r="BD265" s="52"/>
    </row>
    <row r="266" spans="1:56" ht="14.95" customHeight="1" x14ac:dyDescent="0.2">
      <c r="A266" s="642">
        <v>257</v>
      </c>
      <c r="B266" s="639" t="s">
        <v>319</v>
      </c>
      <c r="C266" s="45">
        <v>114</v>
      </c>
      <c r="D266" s="643">
        <v>1432</v>
      </c>
      <c r="E266" s="316" t="s">
        <v>631</v>
      </c>
      <c r="F266" s="53">
        <v>0</v>
      </c>
      <c r="G266" s="53">
        <v>0</v>
      </c>
      <c r="H266" s="53">
        <v>0</v>
      </c>
      <c r="I266" s="53">
        <v>44</v>
      </c>
      <c r="J266" s="53">
        <v>37</v>
      </c>
      <c r="K266" s="53">
        <v>45</v>
      </c>
      <c r="L266" s="53">
        <v>53</v>
      </c>
      <c r="M266" s="53">
        <v>55</v>
      </c>
      <c r="N266" s="53">
        <v>55</v>
      </c>
      <c r="O266" s="53">
        <v>0</v>
      </c>
      <c r="P266" s="53">
        <v>0</v>
      </c>
      <c r="Q266" s="53">
        <v>0</v>
      </c>
      <c r="R266" s="53">
        <v>0</v>
      </c>
      <c r="S266" s="53">
        <v>0</v>
      </c>
      <c r="T266" s="53">
        <v>0</v>
      </c>
      <c r="U266" s="53">
        <v>0</v>
      </c>
      <c r="W266" s="51">
        <f t="shared" ref="W266:W329" si="74">SUM(F266:U266)</f>
        <v>289</v>
      </c>
      <c r="X266" s="53">
        <f t="shared" ref="X266:X329" si="75">IF(W266&gt;0,1,0)</f>
        <v>1</v>
      </c>
      <c r="Y266" s="51">
        <f t="shared" ref="Y266:Y329" si="76">F266+G266</f>
        <v>0</v>
      </c>
      <c r="Z266" s="36" t="str">
        <f t="shared" ref="Z266:Z329" si="77">IF(D266=AA266,"",1)</f>
        <v/>
      </c>
      <c r="AA266" s="644">
        <f t="shared" ref="AA266:AA329" si="78">D266</f>
        <v>1432</v>
      </c>
      <c r="AB266" s="645" t="str">
        <f t="shared" ref="AB266:AB329" si="79">E266</f>
        <v xml:space="preserve"> École Assiniboine</v>
      </c>
      <c r="AC266" s="644">
        <f t="shared" si="72"/>
        <v>0</v>
      </c>
      <c r="AD266" s="639" t="str">
        <f t="shared" si="73"/>
        <v/>
      </c>
      <c r="AE266" s="317" t="str">
        <f t="shared" ref="AE266:AE329" si="80">IF(E266=AH266,"",1)</f>
        <v/>
      </c>
      <c r="AF266" s="45">
        <v>114</v>
      </c>
      <c r="AG266" s="45">
        <v>1432</v>
      </c>
      <c r="AH266" s="49" t="s">
        <v>631</v>
      </c>
      <c r="AI266" s="45" t="s">
        <v>319</v>
      </c>
      <c r="AJ266" s="45"/>
      <c r="AK266" s="73">
        <f t="shared" ref="AK266:AK329" si="81">IF(AC266="H",1,)</f>
        <v>0</v>
      </c>
      <c r="AL266" s="73">
        <f t="shared" ref="AL266:AL329" si="82">IF(AK266=1,W266,0)</f>
        <v>0</v>
      </c>
      <c r="AT266" s="282">
        <f t="shared" ref="AT266:AT329" si="83">IF(E266=AV266,"",1)</f>
        <v>1</v>
      </c>
      <c r="AU266" s="45">
        <v>1427</v>
      </c>
      <c r="AV266" s="49" t="s">
        <v>627</v>
      </c>
      <c r="BD266" s="52"/>
    </row>
    <row r="267" spans="1:56" ht="14.95" customHeight="1" x14ac:dyDescent="0.2">
      <c r="A267" s="642">
        <v>258</v>
      </c>
      <c r="B267" s="639" t="s">
        <v>323</v>
      </c>
      <c r="C267" s="45">
        <v>155</v>
      </c>
      <c r="D267" s="643">
        <v>1433</v>
      </c>
      <c r="E267" s="316" t="s">
        <v>632</v>
      </c>
      <c r="F267" s="53">
        <v>0</v>
      </c>
      <c r="G267" s="53">
        <v>0</v>
      </c>
      <c r="H267" s="53">
        <v>0</v>
      </c>
      <c r="I267" s="53">
        <v>3</v>
      </c>
      <c r="J267" s="53">
        <v>3</v>
      </c>
      <c r="K267" s="53">
        <v>3</v>
      </c>
      <c r="L267" s="53">
        <v>4</v>
      </c>
      <c r="M267" s="53">
        <v>4</v>
      </c>
      <c r="N267" s="53">
        <v>0</v>
      </c>
      <c r="O267" s="53">
        <v>2</v>
      </c>
      <c r="P267" s="53">
        <v>3</v>
      </c>
      <c r="Q267" s="53">
        <v>0</v>
      </c>
      <c r="R267" s="53">
        <v>3</v>
      </c>
      <c r="S267" s="53">
        <v>0</v>
      </c>
      <c r="T267" s="53">
        <v>1</v>
      </c>
      <c r="U267" s="53">
        <v>0</v>
      </c>
      <c r="W267" s="51">
        <f t="shared" si="74"/>
        <v>26</v>
      </c>
      <c r="X267" s="53">
        <f t="shared" si="75"/>
        <v>1</v>
      </c>
      <c r="Y267" s="51">
        <f t="shared" si="76"/>
        <v>0</v>
      </c>
      <c r="Z267" s="36" t="str">
        <f t="shared" si="77"/>
        <v/>
      </c>
      <c r="AA267" s="644">
        <f t="shared" si="78"/>
        <v>1433</v>
      </c>
      <c r="AB267" s="645" t="str">
        <f t="shared" si="79"/>
        <v xml:space="preserve"> Omega School</v>
      </c>
      <c r="AC267" s="644">
        <f t="shared" ref="AC267:AC330" si="84">IF(AD267="H",5,0)</f>
        <v>5</v>
      </c>
      <c r="AD267" s="639" t="str">
        <f t="shared" ref="AD267:AD330" si="85">B267</f>
        <v>H</v>
      </c>
      <c r="AE267" s="317" t="str">
        <f t="shared" si="80"/>
        <v/>
      </c>
      <c r="AF267" s="45">
        <v>155</v>
      </c>
      <c r="AG267" s="45">
        <v>1433</v>
      </c>
      <c r="AH267" s="49" t="s">
        <v>632</v>
      </c>
      <c r="AI267" s="45" t="s">
        <v>323</v>
      </c>
      <c r="AJ267" s="45"/>
      <c r="AK267" s="73">
        <f t="shared" si="81"/>
        <v>0</v>
      </c>
      <c r="AL267" s="73">
        <f t="shared" si="82"/>
        <v>0</v>
      </c>
      <c r="AT267" s="282">
        <f t="shared" si="83"/>
        <v>1</v>
      </c>
      <c r="AU267" s="45">
        <v>1428</v>
      </c>
      <c r="AV267" s="49" t="s">
        <v>628</v>
      </c>
      <c r="BD267" s="52"/>
    </row>
    <row r="268" spans="1:56" ht="14.95" customHeight="1" x14ac:dyDescent="0.2">
      <c r="A268" s="642">
        <v>259</v>
      </c>
      <c r="B268" s="639" t="s">
        <v>319</v>
      </c>
      <c r="C268" s="45">
        <v>153</v>
      </c>
      <c r="D268" s="643">
        <v>1434</v>
      </c>
      <c r="E268" s="316" t="s">
        <v>633</v>
      </c>
      <c r="F268" s="53">
        <v>0</v>
      </c>
      <c r="G268" s="53">
        <v>0</v>
      </c>
      <c r="H268" s="53">
        <v>0</v>
      </c>
      <c r="I268" s="53">
        <v>0</v>
      </c>
      <c r="J268" s="53">
        <v>0</v>
      </c>
      <c r="K268" s="53">
        <v>0</v>
      </c>
      <c r="L268" s="53">
        <v>0</v>
      </c>
      <c r="M268" s="53">
        <v>0</v>
      </c>
      <c r="N268" s="53">
        <v>43</v>
      </c>
      <c r="O268" s="53">
        <v>43</v>
      </c>
      <c r="P268" s="53">
        <v>46</v>
      </c>
      <c r="Q268" s="53">
        <v>35</v>
      </c>
      <c r="R268" s="53">
        <v>46</v>
      </c>
      <c r="S268" s="53">
        <v>31</v>
      </c>
      <c r="T268" s="53">
        <v>38</v>
      </c>
      <c r="U268" s="53">
        <v>39</v>
      </c>
      <c r="W268" s="51">
        <f t="shared" si="74"/>
        <v>321</v>
      </c>
      <c r="X268" s="53">
        <f t="shared" si="75"/>
        <v>1</v>
      </c>
      <c r="Y268" s="51">
        <f t="shared" si="76"/>
        <v>0</v>
      </c>
      <c r="Z268" s="36" t="str">
        <f t="shared" si="77"/>
        <v/>
      </c>
      <c r="AA268" s="644">
        <f t="shared" si="78"/>
        <v>1434</v>
      </c>
      <c r="AB268" s="645" t="str">
        <f t="shared" si="79"/>
        <v xml:space="preserve"> Carberry Collegiate</v>
      </c>
      <c r="AC268" s="644">
        <f t="shared" si="84"/>
        <v>0</v>
      </c>
      <c r="AD268" s="639" t="str">
        <f t="shared" si="85"/>
        <v/>
      </c>
      <c r="AE268" s="317" t="str">
        <f t="shared" si="80"/>
        <v/>
      </c>
      <c r="AF268" s="45">
        <v>153</v>
      </c>
      <c r="AG268" s="45">
        <v>1434</v>
      </c>
      <c r="AH268" s="49" t="s">
        <v>633</v>
      </c>
      <c r="AI268" s="45" t="s">
        <v>319</v>
      </c>
      <c r="AJ268" s="45"/>
      <c r="AK268" s="73">
        <f t="shared" si="81"/>
        <v>0</v>
      </c>
      <c r="AL268" s="73">
        <f t="shared" si="82"/>
        <v>0</v>
      </c>
      <c r="AT268" s="282">
        <f t="shared" si="83"/>
        <v>1</v>
      </c>
      <c r="AU268" s="45">
        <v>1429</v>
      </c>
      <c r="AV268" s="49" t="s">
        <v>629</v>
      </c>
      <c r="BD268" s="52"/>
    </row>
    <row r="269" spans="1:56" ht="14.95" customHeight="1" x14ac:dyDescent="0.2">
      <c r="A269" s="642">
        <v>260</v>
      </c>
      <c r="B269" s="639" t="s">
        <v>319</v>
      </c>
      <c r="C269" s="45">
        <v>151</v>
      </c>
      <c r="D269" s="643">
        <v>1436</v>
      </c>
      <c r="E269" s="316" t="s">
        <v>634</v>
      </c>
      <c r="F269" s="53">
        <v>0</v>
      </c>
      <c r="G269" s="53">
        <v>0</v>
      </c>
      <c r="H269" s="53">
        <v>12</v>
      </c>
      <c r="I269" s="53">
        <v>28</v>
      </c>
      <c r="J269" s="53">
        <v>30</v>
      </c>
      <c r="K269" s="53">
        <v>27</v>
      </c>
      <c r="L269" s="53">
        <v>29</v>
      </c>
      <c r="M269" s="53">
        <v>30</v>
      </c>
      <c r="N269" s="53">
        <v>24</v>
      </c>
      <c r="O269" s="53">
        <v>28</v>
      </c>
      <c r="P269" s="53">
        <v>0</v>
      </c>
      <c r="Q269" s="53">
        <v>0</v>
      </c>
      <c r="R269" s="53">
        <v>0</v>
      </c>
      <c r="S269" s="53">
        <v>0</v>
      </c>
      <c r="T269" s="53">
        <v>0</v>
      </c>
      <c r="U269" s="53">
        <v>0</v>
      </c>
      <c r="W269" s="51">
        <f t="shared" si="74"/>
        <v>208</v>
      </c>
      <c r="X269" s="53">
        <f t="shared" si="75"/>
        <v>1</v>
      </c>
      <c r="Y269" s="51">
        <f t="shared" si="76"/>
        <v>0</v>
      </c>
      <c r="Z269" s="36" t="str">
        <f t="shared" si="77"/>
        <v/>
      </c>
      <c r="AA269" s="644">
        <f t="shared" si="78"/>
        <v>1436</v>
      </c>
      <c r="AB269" s="645" t="str">
        <f t="shared" si="79"/>
        <v xml:space="preserve"> Fort Rouge School</v>
      </c>
      <c r="AC269" s="644">
        <f t="shared" si="84"/>
        <v>0</v>
      </c>
      <c r="AD269" s="639" t="str">
        <f t="shared" si="85"/>
        <v/>
      </c>
      <c r="AE269" s="317" t="str">
        <f t="shared" si="80"/>
        <v/>
      </c>
      <c r="AF269" s="45">
        <v>151</v>
      </c>
      <c r="AG269" s="45">
        <v>1436</v>
      </c>
      <c r="AH269" s="49" t="s">
        <v>634</v>
      </c>
      <c r="AI269" s="45" t="s">
        <v>319</v>
      </c>
      <c r="AJ269" s="45"/>
      <c r="AK269" s="73">
        <f t="shared" si="81"/>
        <v>0</v>
      </c>
      <c r="AL269" s="73">
        <f t="shared" si="82"/>
        <v>0</v>
      </c>
      <c r="AT269" s="282">
        <f t="shared" si="83"/>
        <v>1</v>
      </c>
      <c r="AU269" s="45">
        <v>1431</v>
      </c>
      <c r="AV269" s="49" t="s">
        <v>630</v>
      </c>
      <c r="BD269" s="52"/>
    </row>
    <row r="270" spans="1:56" ht="14.95" customHeight="1" x14ac:dyDescent="0.2">
      <c r="A270" s="642">
        <v>261</v>
      </c>
      <c r="B270" s="639" t="s">
        <v>319</v>
      </c>
      <c r="C270" s="45">
        <v>174</v>
      </c>
      <c r="D270" s="643">
        <v>1437</v>
      </c>
      <c r="E270" s="316" t="s">
        <v>635</v>
      </c>
      <c r="F270" s="53">
        <v>0</v>
      </c>
      <c r="G270" s="53">
        <v>0</v>
      </c>
      <c r="H270" s="53">
        <v>0</v>
      </c>
      <c r="I270" s="53">
        <v>0</v>
      </c>
      <c r="J270" s="53">
        <v>0</v>
      </c>
      <c r="K270" s="53">
        <v>0</v>
      </c>
      <c r="L270" s="53">
        <v>0</v>
      </c>
      <c r="M270" s="53">
        <v>0</v>
      </c>
      <c r="N270" s="53">
        <v>156</v>
      </c>
      <c r="O270" s="53">
        <v>166</v>
      </c>
      <c r="P270" s="53">
        <v>165</v>
      </c>
      <c r="Q270" s="53">
        <v>154</v>
      </c>
      <c r="R270" s="53">
        <v>0</v>
      </c>
      <c r="S270" s="53">
        <v>0</v>
      </c>
      <c r="T270" s="53">
        <v>0</v>
      </c>
      <c r="U270" s="53">
        <v>0</v>
      </c>
      <c r="W270" s="51">
        <f t="shared" si="74"/>
        <v>641</v>
      </c>
      <c r="X270" s="53">
        <f t="shared" si="75"/>
        <v>1</v>
      </c>
      <c r="Y270" s="51">
        <f t="shared" si="76"/>
        <v>0</v>
      </c>
      <c r="Z270" s="36" t="str">
        <f t="shared" si="77"/>
        <v/>
      </c>
      <c r="AA270" s="644">
        <f t="shared" si="78"/>
        <v>1437</v>
      </c>
      <c r="AB270" s="645" t="str">
        <f t="shared" si="79"/>
        <v xml:space="preserve"> Stonybrook Middle School</v>
      </c>
      <c r="AC270" s="644">
        <f t="shared" si="84"/>
        <v>0</v>
      </c>
      <c r="AD270" s="639" t="str">
        <f t="shared" si="85"/>
        <v/>
      </c>
      <c r="AE270" s="317" t="str">
        <f t="shared" si="80"/>
        <v/>
      </c>
      <c r="AF270" s="45">
        <v>174</v>
      </c>
      <c r="AG270" s="45">
        <v>1437</v>
      </c>
      <c r="AH270" s="49" t="s">
        <v>635</v>
      </c>
      <c r="AI270" s="45" t="s">
        <v>319</v>
      </c>
      <c r="AJ270" s="45"/>
      <c r="AK270" s="73">
        <f t="shared" si="81"/>
        <v>0</v>
      </c>
      <c r="AL270" s="73">
        <f t="shared" si="82"/>
        <v>0</v>
      </c>
      <c r="AT270" s="282">
        <f t="shared" si="83"/>
        <v>1</v>
      </c>
      <c r="AU270" s="45">
        <v>1432</v>
      </c>
      <c r="AV270" s="49" t="s">
        <v>631</v>
      </c>
      <c r="BD270" s="52"/>
    </row>
    <row r="271" spans="1:56" ht="14.95" customHeight="1" x14ac:dyDescent="0.2">
      <c r="A271" s="642">
        <v>262</v>
      </c>
      <c r="B271" s="639" t="s">
        <v>323</v>
      </c>
      <c r="C271" s="45">
        <v>121</v>
      </c>
      <c r="D271" s="643">
        <v>1438</v>
      </c>
      <c r="E271" s="316" t="s">
        <v>636</v>
      </c>
      <c r="F271" s="53">
        <v>0</v>
      </c>
      <c r="G271" s="53">
        <v>0</v>
      </c>
      <c r="H271" s="53">
        <v>0</v>
      </c>
      <c r="I271" s="53">
        <v>1</v>
      </c>
      <c r="J271" s="53">
        <v>2</v>
      </c>
      <c r="K271" s="53">
        <v>3</v>
      </c>
      <c r="L271" s="53">
        <v>3</v>
      </c>
      <c r="M271" s="53">
        <v>3</v>
      </c>
      <c r="N271" s="53">
        <v>5</v>
      </c>
      <c r="O271" s="53">
        <v>1</v>
      </c>
      <c r="P271" s="53">
        <v>6</v>
      </c>
      <c r="Q271" s="53">
        <v>1</v>
      </c>
      <c r="R271" s="53">
        <v>1</v>
      </c>
      <c r="S271" s="53">
        <v>0</v>
      </c>
      <c r="T271" s="53">
        <v>3</v>
      </c>
      <c r="U271" s="53">
        <v>1</v>
      </c>
      <c r="W271" s="51">
        <f t="shared" si="74"/>
        <v>30</v>
      </c>
      <c r="X271" s="53">
        <f t="shared" si="75"/>
        <v>1</v>
      </c>
      <c r="Y271" s="51">
        <f t="shared" si="76"/>
        <v>0</v>
      </c>
      <c r="Z271" s="36" t="str">
        <f t="shared" si="77"/>
        <v/>
      </c>
      <c r="AA271" s="644">
        <f t="shared" si="78"/>
        <v>1438</v>
      </c>
      <c r="AB271" s="645" t="str">
        <f t="shared" si="79"/>
        <v xml:space="preserve"> Good Hope Colony School</v>
      </c>
      <c r="AC271" s="644">
        <f t="shared" si="84"/>
        <v>5</v>
      </c>
      <c r="AD271" s="639" t="str">
        <f t="shared" si="85"/>
        <v>H</v>
      </c>
      <c r="AE271" s="317" t="str">
        <f t="shared" si="80"/>
        <v/>
      </c>
      <c r="AF271" s="45">
        <v>121</v>
      </c>
      <c r="AG271" s="45">
        <v>1438</v>
      </c>
      <c r="AH271" s="49" t="s">
        <v>636</v>
      </c>
      <c r="AI271" s="45" t="s">
        <v>323</v>
      </c>
      <c r="AJ271" s="45"/>
      <c r="AK271" s="73">
        <f t="shared" si="81"/>
        <v>0</v>
      </c>
      <c r="AL271" s="73">
        <f t="shared" si="82"/>
        <v>0</v>
      </c>
      <c r="AT271" s="282">
        <f t="shared" si="83"/>
        <v>1</v>
      </c>
      <c r="AU271" s="45">
        <v>1433</v>
      </c>
      <c r="AV271" s="49" t="s">
        <v>632</v>
      </c>
      <c r="BD271" s="52"/>
    </row>
    <row r="272" spans="1:56" ht="14.95" customHeight="1" x14ac:dyDescent="0.2">
      <c r="A272" s="642">
        <v>263</v>
      </c>
      <c r="B272" s="639" t="s">
        <v>319</v>
      </c>
      <c r="C272" s="45">
        <v>193</v>
      </c>
      <c r="D272" s="643">
        <v>1439</v>
      </c>
      <c r="E272" s="316" t="s">
        <v>637</v>
      </c>
      <c r="F272" s="53">
        <v>0</v>
      </c>
      <c r="G272" s="53">
        <v>0</v>
      </c>
      <c r="H272" s="53">
        <v>0</v>
      </c>
      <c r="I272" s="53">
        <v>9</v>
      </c>
      <c r="J272" s="53">
        <v>5</v>
      </c>
      <c r="K272" s="53">
        <v>5</v>
      </c>
      <c r="L272" s="53">
        <v>8</v>
      </c>
      <c r="M272" s="53">
        <v>7</v>
      </c>
      <c r="N272" s="53">
        <v>5</v>
      </c>
      <c r="O272" s="53">
        <v>6</v>
      </c>
      <c r="P272" s="53">
        <v>4</v>
      </c>
      <c r="Q272" s="53">
        <v>3</v>
      </c>
      <c r="R272" s="53">
        <v>10</v>
      </c>
      <c r="S272" s="53">
        <v>7</v>
      </c>
      <c r="T272" s="53">
        <v>4</v>
      </c>
      <c r="U272" s="53">
        <v>5</v>
      </c>
      <c r="W272" s="51">
        <f t="shared" si="74"/>
        <v>78</v>
      </c>
      <c r="X272" s="53">
        <f t="shared" si="75"/>
        <v>1</v>
      </c>
      <c r="Y272" s="51">
        <f t="shared" si="76"/>
        <v>0</v>
      </c>
      <c r="Z272" s="36" t="str">
        <f t="shared" si="77"/>
        <v/>
      </c>
      <c r="AA272" s="644">
        <f t="shared" si="78"/>
        <v>1439</v>
      </c>
      <c r="AB272" s="645" t="str">
        <f t="shared" si="79"/>
        <v xml:space="preserve"> Baldur School</v>
      </c>
      <c r="AC272" s="644">
        <f t="shared" si="84"/>
        <v>0</v>
      </c>
      <c r="AD272" s="639" t="str">
        <f t="shared" si="85"/>
        <v/>
      </c>
      <c r="AE272" s="317" t="str">
        <f t="shared" si="80"/>
        <v/>
      </c>
      <c r="AF272" s="45">
        <v>193</v>
      </c>
      <c r="AG272" s="45">
        <v>1439</v>
      </c>
      <c r="AH272" s="49" t="s">
        <v>637</v>
      </c>
      <c r="AI272" s="45" t="s">
        <v>319</v>
      </c>
      <c r="AJ272" s="45"/>
      <c r="AK272" s="73">
        <f t="shared" si="81"/>
        <v>0</v>
      </c>
      <c r="AL272" s="73">
        <f t="shared" si="82"/>
        <v>0</v>
      </c>
      <c r="AT272" s="282">
        <f t="shared" si="83"/>
        <v>1</v>
      </c>
      <c r="AU272" s="45">
        <v>1434</v>
      </c>
      <c r="AV272" s="49" t="s">
        <v>633</v>
      </c>
      <c r="BD272" s="52"/>
    </row>
    <row r="273" spans="1:56" ht="14.95" customHeight="1" x14ac:dyDescent="0.2">
      <c r="A273" s="642">
        <v>264</v>
      </c>
      <c r="B273" s="639" t="s">
        <v>319</v>
      </c>
      <c r="C273" s="45">
        <v>151</v>
      </c>
      <c r="D273" s="643">
        <v>1440</v>
      </c>
      <c r="E273" s="316" t="s">
        <v>638</v>
      </c>
      <c r="F273" s="53">
        <v>0</v>
      </c>
      <c r="G273" s="53">
        <v>1</v>
      </c>
      <c r="H273" s="53">
        <v>0</v>
      </c>
      <c r="I273" s="53">
        <v>0</v>
      </c>
      <c r="J273" s="53">
        <v>0</v>
      </c>
      <c r="K273" s="53">
        <v>0</v>
      </c>
      <c r="L273" s="53">
        <v>0</v>
      </c>
      <c r="M273" s="53">
        <v>0</v>
      </c>
      <c r="N273" s="53">
        <v>0</v>
      </c>
      <c r="O273" s="53">
        <v>0</v>
      </c>
      <c r="P273" s="53">
        <v>98</v>
      </c>
      <c r="Q273" s="53">
        <v>85</v>
      </c>
      <c r="R273" s="53">
        <v>99</v>
      </c>
      <c r="S273" s="53">
        <v>115</v>
      </c>
      <c r="T273" s="53">
        <v>92</v>
      </c>
      <c r="U273" s="53">
        <v>222</v>
      </c>
      <c r="W273" s="51">
        <f t="shared" si="74"/>
        <v>712</v>
      </c>
      <c r="X273" s="53">
        <f t="shared" si="75"/>
        <v>1</v>
      </c>
      <c r="Y273" s="51">
        <f t="shared" si="76"/>
        <v>1</v>
      </c>
      <c r="Z273" s="36" t="str">
        <f t="shared" si="77"/>
        <v/>
      </c>
      <c r="AA273" s="644">
        <f t="shared" si="78"/>
        <v>1440</v>
      </c>
      <c r="AB273" s="645" t="str">
        <f t="shared" si="79"/>
        <v xml:space="preserve"> Gordon Bell High School</v>
      </c>
      <c r="AC273" s="644">
        <f t="shared" si="84"/>
        <v>0</v>
      </c>
      <c r="AD273" s="639" t="str">
        <f t="shared" si="85"/>
        <v/>
      </c>
      <c r="AE273" s="317" t="str">
        <f t="shared" si="80"/>
        <v/>
      </c>
      <c r="AF273" s="45">
        <v>151</v>
      </c>
      <c r="AG273" s="45">
        <v>1440</v>
      </c>
      <c r="AH273" s="49" t="s">
        <v>638</v>
      </c>
      <c r="AI273" s="45" t="s">
        <v>319</v>
      </c>
      <c r="AJ273" s="45"/>
      <c r="AK273" s="73">
        <f t="shared" si="81"/>
        <v>0</v>
      </c>
      <c r="AL273" s="73">
        <f t="shared" si="82"/>
        <v>0</v>
      </c>
      <c r="AT273" s="282">
        <f t="shared" si="83"/>
        <v>1</v>
      </c>
      <c r="AU273" s="45">
        <v>1436</v>
      </c>
      <c r="AV273" s="49" t="s">
        <v>634</v>
      </c>
      <c r="BD273" s="52"/>
    </row>
    <row r="274" spans="1:56" ht="14.95" customHeight="1" x14ac:dyDescent="0.2">
      <c r="A274" s="642">
        <v>265</v>
      </c>
      <c r="B274" s="639" t="s">
        <v>319</v>
      </c>
      <c r="C274" s="45">
        <v>186</v>
      </c>
      <c r="D274" s="643">
        <v>1441</v>
      </c>
      <c r="E274" s="316" t="s">
        <v>639</v>
      </c>
      <c r="F274" s="53">
        <v>0</v>
      </c>
      <c r="G274" s="53">
        <v>0</v>
      </c>
      <c r="H274" s="53">
        <v>0</v>
      </c>
      <c r="I274" s="53">
        <v>15</v>
      </c>
      <c r="J274" s="53">
        <v>20</v>
      </c>
      <c r="K274" s="53">
        <v>16</v>
      </c>
      <c r="L274" s="53">
        <v>21</v>
      </c>
      <c r="M274" s="53">
        <v>28</v>
      </c>
      <c r="N274" s="53">
        <v>19</v>
      </c>
      <c r="O274" s="53">
        <v>34</v>
      </c>
      <c r="P274" s="53">
        <v>30</v>
      </c>
      <c r="Q274" s="53">
        <v>46</v>
      </c>
      <c r="R274" s="53">
        <v>0</v>
      </c>
      <c r="S274" s="53">
        <v>0</v>
      </c>
      <c r="T274" s="53">
        <v>0</v>
      </c>
      <c r="U274" s="53">
        <v>0</v>
      </c>
      <c r="W274" s="51">
        <f t="shared" si="74"/>
        <v>229</v>
      </c>
      <c r="X274" s="53">
        <f t="shared" si="75"/>
        <v>1</v>
      </c>
      <c r="Y274" s="51">
        <f t="shared" si="76"/>
        <v>0</v>
      </c>
      <c r="Z274" s="36" t="str">
        <f t="shared" si="77"/>
        <v/>
      </c>
      <c r="AA274" s="644">
        <f t="shared" si="78"/>
        <v>1441</v>
      </c>
      <c r="AB274" s="645" t="str">
        <f t="shared" si="79"/>
        <v xml:space="preserve"> Darwin School</v>
      </c>
      <c r="AC274" s="644">
        <f t="shared" si="84"/>
        <v>0</v>
      </c>
      <c r="AD274" s="639" t="str">
        <f t="shared" si="85"/>
        <v/>
      </c>
      <c r="AE274" s="317" t="str">
        <f t="shared" si="80"/>
        <v/>
      </c>
      <c r="AF274" s="45">
        <v>186</v>
      </c>
      <c r="AG274" s="45">
        <v>1441</v>
      </c>
      <c r="AH274" s="49" t="s">
        <v>639</v>
      </c>
      <c r="AI274" s="45" t="s">
        <v>319</v>
      </c>
      <c r="AJ274" s="45"/>
      <c r="AK274" s="73">
        <f t="shared" si="81"/>
        <v>0</v>
      </c>
      <c r="AL274" s="73">
        <f t="shared" si="82"/>
        <v>0</v>
      </c>
      <c r="AT274" s="282">
        <f t="shared" si="83"/>
        <v>1</v>
      </c>
      <c r="AU274" s="45">
        <v>1437</v>
      </c>
      <c r="AV274" s="49" t="s">
        <v>635</v>
      </c>
      <c r="BD274" s="52"/>
    </row>
    <row r="275" spans="1:56" ht="14.95" customHeight="1" x14ac:dyDescent="0.2">
      <c r="A275" s="642">
        <v>266</v>
      </c>
      <c r="B275" s="639" t="s">
        <v>319</v>
      </c>
      <c r="C275" s="45">
        <v>136</v>
      </c>
      <c r="D275" s="643">
        <v>1442</v>
      </c>
      <c r="E275" s="316" t="s">
        <v>640</v>
      </c>
      <c r="F275" s="53">
        <v>0</v>
      </c>
      <c r="G275" s="53">
        <v>0</v>
      </c>
      <c r="H275" s="53">
        <v>0</v>
      </c>
      <c r="I275" s="53">
        <v>29</v>
      </c>
      <c r="J275" s="53">
        <v>31</v>
      </c>
      <c r="K275" s="53">
        <v>28</v>
      </c>
      <c r="L275" s="53">
        <v>33</v>
      </c>
      <c r="M275" s="53">
        <v>36</v>
      </c>
      <c r="N275" s="53">
        <v>40</v>
      </c>
      <c r="O275" s="53">
        <v>40</v>
      </c>
      <c r="P275" s="53">
        <v>24</v>
      </c>
      <c r="Q275" s="53">
        <v>43</v>
      </c>
      <c r="R275" s="53">
        <v>0</v>
      </c>
      <c r="S275" s="53">
        <v>0</v>
      </c>
      <c r="T275" s="53">
        <v>0</v>
      </c>
      <c r="U275" s="53">
        <v>0</v>
      </c>
      <c r="W275" s="51">
        <f t="shared" si="74"/>
        <v>304</v>
      </c>
      <c r="X275" s="53">
        <f t="shared" si="75"/>
        <v>1</v>
      </c>
      <c r="Y275" s="51">
        <f t="shared" si="76"/>
        <v>0</v>
      </c>
      <c r="Z275" s="36" t="str">
        <f t="shared" si="77"/>
        <v/>
      </c>
      <c r="AA275" s="644">
        <f t="shared" si="78"/>
        <v>1442</v>
      </c>
      <c r="AB275" s="645" t="str">
        <f t="shared" si="79"/>
        <v xml:space="preserve"> Ste. Anne Elementary School</v>
      </c>
      <c r="AC275" s="644">
        <f t="shared" si="84"/>
        <v>0</v>
      </c>
      <c r="AD275" s="639" t="str">
        <f t="shared" si="85"/>
        <v/>
      </c>
      <c r="AE275" s="317" t="str">
        <f t="shared" si="80"/>
        <v/>
      </c>
      <c r="AF275" s="45">
        <v>136</v>
      </c>
      <c r="AG275" s="45">
        <v>1442</v>
      </c>
      <c r="AH275" s="49" t="s">
        <v>640</v>
      </c>
      <c r="AI275" s="45" t="s">
        <v>319</v>
      </c>
      <c r="AJ275" s="45"/>
      <c r="AK275" s="73">
        <f t="shared" si="81"/>
        <v>0</v>
      </c>
      <c r="AL275" s="73">
        <f t="shared" si="82"/>
        <v>0</v>
      </c>
      <c r="AT275" s="282">
        <f t="shared" si="83"/>
        <v>1</v>
      </c>
      <c r="AU275" s="45">
        <v>1438</v>
      </c>
      <c r="AV275" s="49" t="s">
        <v>636</v>
      </c>
      <c r="BD275" s="52"/>
    </row>
    <row r="276" spans="1:56" ht="14.95" customHeight="1" x14ac:dyDescent="0.2">
      <c r="A276" s="642">
        <v>267</v>
      </c>
      <c r="B276" s="639" t="s">
        <v>323</v>
      </c>
      <c r="C276" s="45">
        <v>195</v>
      </c>
      <c r="D276" s="643">
        <v>1443</v>
      </c>
      <c r="E276" s="316" t="s">
        <v>641</v>
      </c>
      <c r="F276" s="53">
        <v>0</v>
      </c>
      <c r="G276" s="53">
        <v>0</v>
      </c>
      <c r="H276" s="53">
        <v>0</v>
      </c>
      <c r="I276" s="53">
        <v>2</v>
      </c>
      <c r="J276" s="53">
        <v>2</v>
      </c>
      <c r="K276" s="53">
        <v>1</v>
      </c>
      <c r="L276" s="53">
        <v>2</v>
      </c>
      <c r="M276" s="53">
        <v>1</v>
      </c>
      <c r="N276" s="53">
        <v>2</v>
      </c>
      <c r="O276" s="53">
        <v>0</v>
      </c>
      <c r="P276" s="53">
        <v>0</v>
      </c>
      <c r="Q276" s="53">
        <v>2</v>
      </c>
      <c r="R276" s="53">
        <v>2</v>
      </c>
      <c r="S276" s="53">
        <v>0</v>
      </c>
      <c r="T276" s="53">
        <v>1</v>
      </c>
      <c r="U276" s="53">
        <v>0</v>
      </c>
      <c r="W276" s="51">
        <f t="shared" si="74"/>
        <v>15</v>
      </c>
      <c r="X276" s="53">
        <f t="shared" si="75"/>
        <v>1</v>
      </c>
      <c r="Y276" s="51">
        <f t="shared" si="76"/>
        <v>0</v>
      </c>
      <c r="Z276" s="36" t="str">
        <f t="shared" si="77"/>
        <v/>
      </c>
      <c r="AA276" s="644">
        <f t="shared" si="78"/>
        <v>1443</v>
      </c>
      <c r="AB276" s="645" t="str">
        <f t="shared" si="79"/>
        <v xml:space="preserve"> Waldheim Elementary</v>
      </c>
      <c r="AC276" s="644">
        <f t="shared" si="84"/>
        <v>5</v>
      </c>
      <c r="AD276" s="639" t="str">
        <f t="shared" si="85"/>
        <v>H</v>
      </c>
      <c r="AE276" s="317" t="str">
        <f t="shared" si="80"/>
        <v/>
      </c>
      <c r="AF276" s="45">
        <v>195</v>
      </c>
      <c r="AG276" s="45">
        <v>1443</v>
      </c>
      <c r="AH276" s="49" t="s">
        <v>641</v>
      </c>
      <c r="AI276" s="45" t="s">
        <v>323</v>
      </c>
      <c r="AJ276" s="45"/>
      <c r="AK276" s="73">
        <f t="shared" si="81"/>
        <v>0</v>
      </c>
      <c r="AL276" s="73">
        <f t="shared" si="82"/>
        <v>0</v>
      </c>
      <c r="AT276" s="282">
        <f t="shared" si="83"/>
        <v>1</v>
      </c>
      <c r="AU276" s="45">
        <v>1439</v>
      </c>
      <c r="AV276" s="49" t="s">
        <v>637</v>
      </c>
      <c r="BD276" s="52"/>
    </row>
    <row r="277" spans="1:56" ht="14.95" customHeight="1" x14ac:dyDescent="0.2">
      <c r="A277" s="642">
        <v>268</v>
      </c>
      <c r="B277" s="639" t="s">
        <v>319</v>
      </c>
      <c r="C277" s="45">
        <v>105</v>
      </c>
      <c r="D277" s="643">
        <v>1444</v>
      </c>
      <c r="E277" s="316" t="s">
        <v>642</v>
      </c>
      <c r="F277" s="53">
        <v>0</v>
      </c>
      <c r="G277" s="53">
        <v>0</v>
      </c>
      <c r="H277" s="53">
        <v>0</v>
      </c>
      <c r="I277" s="53">
        <v>9</v>
      </c>
      <c r="J277" s="53">
        <v>21</v>
      </c>
      <c r="K277" s="53">
        <v>9</v>
      </c>
      <c r="L277" s="53">
        <v>9</v>
      </c>
      <c r="M277" s="53">
        <v>8</v>
      </c>
      <c r="N277" s="53">
        <v>11</v>
      </c>
      <c r="O277" s="53">
        <v>14</v>
      </c>
      <c r="P277" s="53">
        <v>12</v>
      </c>
      <c r="Q277" s="53">
        <v>17</v>
      </c>
      <c r="R277" s="53">
        <v>0</v>
      </c>
      <c r="S277" s="53">
        <v>0</v>
      </c>
      <c r="T277" s="53">
        <v>0</v>
      </c>
      <c r="U277" s="53">
        <v>0</v>
      </c>
      <c r="W277" s="51">
        <f t="shared" si="74"/>
        <v>110</v>
      </c>
      <c r="X277" s="53">
        <f t="shared" si="75"/>
        <v>1</v>
      </c>
      <c r="Y277" s="51">
        <f t="shared" si="76"/>
        <v>0</v>
      </c>
      <c r="Z277" s="36" t="str">
        <f t="shared" si="77"/>
        <v/>
      </c>
      <c r="AA277" s="644">
        <f t="shared" si="78"/>
        <v>1444</v>
      </c>
      <c r="AB277" s="645" t="str">
        <f t="shared" si="79"/>
        <v xml:space="preserve"> Border Valley Elementary</v>
      </c>
      <c r="AC277" s="644">
        <f t="shared" si="84"/>
        <v>0</v>
      </c>
      <c r="AD277" s="639" t="str">
        <f t="shared" si="85"/>
        <v/>
      </c>
      <c r="AE277" s="317" t="str">
        <f t="shared" si="80"/>
        <v/>
      </c>
      <c r="AF277" s="45">
        <v>105</v>
      </c>
      <c r="AG277" s="45">
        <v>1444</v>
      </c>
      <c r="AH277" s="49" t="s">
        <v>642</v>
      </c>
      <c r="AI277" s="45" t="s">
        <v>319</v>
      </c>
      <c r="AJ277" s="45"/>
      <c r="AK277" s="73">
        <f t="shared" si="81"/>
        <v>0</v>
      </c>
      <c r="AL277" s="73">
        <f t="shared" si="82"/>
        <v>0</v>
      </c>
      <c r="AT277" s="282">
        <f t="shared" si="83"/>
        <v>1</v>
      </c>
      <c r="AU277" s="45">
        <v>1440</v>
      </c>
      <c r="AV277" s="49" t="s">
        <v>638</v>
      </c>
      <c r="BD277" s="52"/>
    </row>
    <row r="278" spans="1:56" ht="14.95" customHeight="1" x14ac:dyDescent="0.2">
      <c r="A278" s="642">
        <v>269</v>
      </c>
      <c r="B278" s="639" t="s">
        <v>319</v>
      </c>
      <c r="C278" s="45">
        <v>193</v>
      </c>
      <c r="D278" s="643">
        <v>1445</v>
      </c>
      <c r="E278" s="316" t="s">
        <v>643</v>
      </c>
      <c r="F278" s="53">
        <v>0</v>
      </c>
      <c r="G278" s="53">
        <v>0</v>
      </c>
      <c r="H278" s="53">
        <v>0</v>
      </c>
      <c r="I278" s="53">
        <v>28</v>
      </c>
      <c r="J278" s="53">
        <v>25</v>
      </c>
      <c r="K278" s="53">
        <v>24</v>
      </c>
      <c r="L278" s="53">
        <v>33</v>
      </c>
      <c r="M278" s="53">
        <v>0</v>
      </c>
      <c r="N278" s="53">
        <v>0</v>
      </c>
      <c r="O278" s="53">
        <v>0</v>
      </c>
      <c r="P278" s="53">
        <v>0</v>
      </c>
      <c r="Q278" s="53">
        <v>0</v>
      </c>
      <c r="R278" s="53">
        <v>0</v>
      </c>
      <c r="S278" s="53">
        <v>0</v>
      </c>
      <c r="T278" s="53">
        <v>0</v>
      </c>
      <c r="U278" s="53">
        <v>0</v>
      </c>
      <c r="W278" s="51">
        <f t="shared" si="74"/>
        <v>110</v>
      </c>
      <c r="X278" s="53">
        <f t="shared" si="75"/>
        <v>1</v>
      </c>
      <c r="Y278" s="51">
        <f t="shared" si="76"/>
        <v>0</v>
      </c>
      <c r="Z278" s="36" t="str">
        <f t="shared" si="77"/>
        <v/>
      </c>
      <c r="AA278" s="644">
        <f t="shared" si="78"/>
        <v>1445</v>
      </c>
      <c r="AB278" s="645" t="str">
        <f t="shared" si="79"/>
        <v xml:space="preserve"> Crystal City Early Years School</v>
      </c>
      <c r="AC278" s="644">
        <f t="shared" si="84"/>
        <v>0</v>
      </c>
      <c r="AD278" s="639" t="str">
        <f t="shared" si="85"/>
        <v/>
      </c>
      <c r="AE278" s="317" t="str">
        <f t="shared" si="80"/>
        <v/>
      </c>
      <c r="AF278" s="45">
        <v>193</v>
      </c>
      <c r="AG278" s="45">
        <v>1445</v>
      </c>
      <c r="AH278" s="49" t="s">
        <v>643</v>
      </c>
      <c r="AI278" s="45" t="s">
        <v>319</v>
      </c>
      <c r="AJ278" s="45"/>
      <c r="AK278" s="73">
        <f t="shared" si="81"/>
        <v>0</v>
      </c>
      <c r="AL278" s="73">
        <f t="shared" si="82"/>
        <v>0</v>
      </c>
      <c r="AT278" s="282">
        <f t="shared" si="83"/>
        <v>1</v>
      </c>
      <c r="AU278" s="45">
        <v>1441</v>
      </c>
      <c r="AV278" s="49" t="s">
        <v>639</v>
      </c>
      <c r="BD278" s="52"/>
    </row>
    <row r="279" spans="1:56" ht="14.95" customHeight="1" x14ac:dyDescent="0.2">
      <c r="A279" s="642">
        <v>270</v>
      </c>
      <c r="B279" s="639" t="s">
        <v>319</v>
      </c>
      <c r="C279" s="45">
        <v>127</v>
      </c>
      <c r="D279" s="643">
        <v>1447</v>
      </c>
      <c r="E279" s="316" t="s">
        <v>644</v>
      </c>
      <c r="F279" s="53">
        <v>0</v>
      </c>
      <c r="G279" s="53">
        <v>0</v>
      </c>
      <c r="H279" s="53">
        <v>0</v>
      </c>
      <c r="I279" s="53">
        <v>32</v>
      </c>
      <c r="J279" s="53">
        <v>27</v>
      </c>
      <c r="K279" s="53">
        <v>23</v>
      </c>
      <c r="L279" s="53">
        <v>20</v>
      </c>
      <c r="M279" s="53">
        <v>27</v>
      </c>
      <c r="N279" s="53">
        <v>28</v>
      </c>
      <c r="O279" s="53">
        <v>26</v>
      </c>
      <c r="P279" s="53">
        <v>30</v>
      </c>
      <c r="Q279" s="53">
        <v>30</v>
      </c>
      <c r="R279" s="53">
        <v>0</v>
      </c>
      <c r="S279" s="53">
        <v>0</v>
      </c>
      <c r="T279" s="53">
        <v>0</v>
      </c>
      <c r="U279" s="53">
        <v>0</v>
      </c>
      <c r="W279" s="51">
        <f t="shared" si="74"/>
        <v>243</v>
      </c>
      <c r="X279" s="53">
        <f t="shared" si="75"/>
        <v>1</v>
      </c>
      <c r="Y279" s="51">
        <f t="shared" si="76"/>
        <v>0</v>
      </c>
      <c r="Z279" s="36" t="str">
        <f t="shared" si="77"/>
        <v/>
      </c>
      <c r="AA279" s="644">
        <f t="shared" si="78"/>
        <v>1447</v>
      </c>
      <c r="AB279" s="645" t="str">
        <f t="shared" si="79"/>
        <v xml:space="preserve"> MacGregor Elementary</v>
      </c>
      <c r="AC279" s="644">
        <f t="shared" si="84"/>
        <v>0</v>
      </c>
      <c r="AD279" s="639" t="str">
        <f t="shared" si="85"/>
        <v/>
      </c>
      <c r="AE279" s="317" t="str">
        <f t="shared" si="80"/>
        <v/>
      </c>
      <c r="AF279" s="45">
        <v>127</v>
      </c>
      <c r="AG279" s="45">
        <v>1447</v>
      </c>
      <c r="AH279" s="49" t="s">
        <v>644</v>
      </c>
      <c r="AI279" s="45" t="s">
        <v>319</v>
      </c>
      <c r="AJ279" s="45"/>
      <c r="AK279" s="73">
        <f t="shared" si="81"/>
        <v>0</v>
      </c>
      <c r="AL279" s="73">
        <f t="shared" si="82"/>
        <v>0</v>
      </c>
      <c r="AT279" s="282">
        <f t="shared" si="83"/>
        <v>1</v>
      </c>
      <c r="AU279" s="45">
        <v>1442</v>
      </c>
      <c r="AV279" s="49" t="s">
        <v>640</v>
      </c>
      <c r="BD279" s="52"/>
    </row>
    <row r="280" spans="1:56" ht="14.95" customHeight="1" x14ac:dyDescent="0.2">
      <c r="A280" s="642">
        <v>271</v>
      </c>
      <c r="B280" s="639" t="s">
        <v>319</v>
      </c>
      <c r="C280" s="45">
        <v>119</v>
      </c>
      <c r="D280" s="643">
        <v>1449</v>
      </c>
      <c r="E280" s="316" t="s">
        <v>645</v>
      </c>
      <c r="F280" s="53">
        <v>0</v>
      </c>
      <c r="G280" s="53">
        <v>0</v>
      </c>
      <c r="H280" s="53">
        <v>0</v>
      </c>
      <c r="I280" s="53">
        <v>36</v>
      </c>
      <c r="J280" s="53">
        <v>40</v>
      </c>
      <c r="K280" s="53">
        <v>42</v>
      </c>
      <c r="L280" s="53">
        <v>40</v>
      </c>
      <c r="M280" s="53">
        <v>37</v>
      </c>
      <c r="N280" s="53">
        <v>38</v>
      </c>
      <c r="O280" s="53">
        <v>35</v>
      </c>
      <c r="P280" s="53">
        <v>36</v>
      </c>
      <c r="Q280" s="53">
        <v>33</v>
      </c>
      <c r="R280" s="53">
        <v>0</v>
      </c>
      <c r="S280" s="53">
        <v>0</v>
      </c>
      <c r="T280" s="53">
        <v>0</v>
      </c>
      <c r="U280" s="53">
        <v>0</v>
      </c>
      <c r="W280" s="51">
        <f t="shared" si="74"/>
        <v>337</v>
      </c>
      <c r="X280" s="53">
        <f t="shared" si="75"/>
        <v>1</v>
      </c>
      <c r="Y280" s="51">
        <f t="shared" si="76"/>
        <v>0</v>
      </c>
      <c r="Z280" s="36" t="str">
        <f t="shared" si="77"/>
        <v/>
      </c>
      <c r="AA280" s="644">
        <f t="shared" si="78"/>
        <v>1449</v>
      </c>
      <c r="AB280" s="645" t="str">
        <f t="shared" si="79"/>
        <v xml:space="preserve"> École Harrison</v>
      </c>
      <c r="AC280" s="644">
        <f t="shared" si="84"/>
        <v>0</v>
      </c>
      <c r="AD280" s="639" t="str">
        <f t="shared" si="85"/>
        <v/>
      </c>
      <c r="AE280" s="317" t="str">
        <f t="shared" si="80"/>
        <v/>
      </c>
      <c r="AF280" s="45">
        <v>119</v>
      </c>
      <c r="AG280" s="45">
        <v>1449</v>
      </c>
      <c r="AH280" s="49" t="s">
        <v>645</v>
      </c>
      <c r="AI280" s="45" t="s">
        <v>319</v>
      </c>
      <c r="AJ280" s="45"/>
      <c r="AK280" s="73">
        <f t="shared" si="81"/>
        <v>0</v>
      </c>
      <c r="AL280" s="73">
        <f t="shared" si="82"/>
        <v>0</v>
      </c>
      <c r="AT280" s="282">
        <f t="shared" si="83"/>
        <v>1</v>
      </c>
      <c r="AU280" s="45">
        <v>1443</v>
      </c>
      <c r="AV280" s="49" t="s">
        <v>641</v>
      </c>
      <c r="BD280" s="52"/>
    </row>
    <row r="281" spans="1:56" ht="14.95" customHeight="1" x14ac:dyDescent="0.2">
      <c r="A281" s="642">
        <v>272</v>
      </c>
      <c r="B281" s="639" t="s">
        <v>319</v>
      </c>
      <c r="C281" s="45">
        <v>114</v>
      </c>
      <c r="D281" s="643">
        <v>1452</v>
      </c>
      <c r="E281" s="316" t="s">
        <v>646</v>
      </c>
      <c r="F281" s="53">
        <v>0</v>
      </c>
      <c r="G281" s="53">
        <v>0</v>
      </c>
      <c r="H281" s="53">
        <v>0</v>
      </c>
      <c r="I281" s="53">
        <v>32</v>
      </c>
      <c r="J281" s="53">
        <v>32</v>
      </c>
      <c r="K281" s="53">
        <v>30</v>
      </c>
      <c r="L281" s="53">
        <v>23</v>
      </c>
      <c r="M281" s="53">
        <v>31</v>
      </c>
      <c r="N281" s="53">
        <v>49</v>
      </c>
      <c r="O281" s="53">
        <v>0</v>
      </c>
      <c r="P281" s="53">
        <v>0</v>
      </c>
      <c r="Q281" s="53">
        <v>0</v>
      </c>
      <c r="R281" s="53">
        <v>0</v>
      </c>
      <c r="S281" s="53">
        <v>0</v>
      </c>
      <c r="T281" s="53">
        <v>0</v>
      </c>
      <c r="U281" s="53">
        <v>0</v>
      </c>
      <c r="W281" s="51">
        <f t="shared" si="74"/>
        <v>197</v>
      </c>
      <c r="X281" s="53">
        <f t="shared" si="75"/>
        <v>1</v>
      </c>
      <c r="Y281" s="51">
        <f t="shared" si="76"/>
        <v>0</v>
      </c>
      <c r="Z281" s="36" t="str">
        <f t="shared" si="77"/>
        <v/>
      </c>
      <c r="AA281" s="644">
        <f t="shared" si="78"/>
        <v>1452</v>
      </c>
      <c r="AB281" s="645" t="str">
        <f t="shared" si="79"/>
        <v xml:space="preserve"> Linwood School</v>
      </c>
      <c r="AC281" s="644">
        <f t="shared" si="84"/>
        <v>0</v>
      </c>
      <c r="AD281" s="639" t="str">
        <f t="shared" si="85"/>
        <v/>
      </c>
      <c r="AE281" s="317" t="str">
        <f t="shared" si="80"/>
        <v/>
      </c>
      <c r="AF281" s="45">
        <v>114</v>
      </c>
      <c r="AG281" s="45">
        <v>1452</v>
      </c>
      <c r="AH281" s="49" t="s">
        <v>646</v>
      </c>
      <c r="AI281" s="45" t="s">
        <v>319</v>
      </c>
      <c r="AJ281" s="45"/>
      <c r="AK281" s="73">
        <f t="shared" si="81"/>
        <v>0</v>
      </c>
      <c r="AL281" s="73">
        <f t="shared" si="82"/>
        <v>0</v>
      </c>
      <c r="AT281" s="282">
        <f t="shared" si="83"/>
        <v>1</v>
      </c>
      <c r="AU281" s="45">
        <v>1444</v>
      </c>
      <c r="AV281" s="49" t="s">
        <v>642</v>
      </c>
      <c r="BD281" s="52"/>
    </row>
    <row r="282" spans="1:56" ht="14.95" customHeight="1" x14ac:dyDescent="0.2">
      <c r="A282" s="642">
        <v>273</v>
      </c>
      <c r="B282" s="639" t="s">
        <v>319</v>
      </c>
      <c r="C282" s="45">
        <v>193</v>
      </c>
      <c r="D282" s="643">
        <v>1455</v>
      </c>
      <c r="E282" s="316" t="s">
        <v>647</v>
      </c>
      <c r="F282" s="53">
        <v>0</v>
      </c>
      <c r="G282" s="53">
        <v>0</v>
      </c>
      <c r="H282" s="53">
        <v>0</v>
      </c>
      <c r="I282" s="53">
        <v>6</v>
      </c>
      <c r="J282" s="53">
        <v>10</v>
      </c>
      <c r="K282" s="53">
        <v>5</v>
      </c>
      <c r="L282" s="53">
        <v>6</v>
      </c>
      <c r="M282" s="53">
        <v>0</v>
      </c>
      <c r="N282" s="53">
        <v>3</v>
      </c>
      <c r="O282" s="53">
        <v>4</v>
      </c>
      <c r="P282" s="53">
        <v>4</v>
      </c>
      <c r="Q282" s="53">
        <v>8</v>
      </c>
      <c r="R282" s="53">
        <v>0</v>
      </c>
      <c r="S282" s="53">
        <v>0</v>
      </c>
      <c r="T282" s="53">
        <v>0</v>
      </c>
      <c r="U282" s="53">
        <v>0</v>
      </c>
      <c r="W282" s="51">
        <f t="shared" si="74"/>
        <v>46</v>
      </c>
      <c r="X282" s="53">
        <f t="shared" si="75"/>
        <v>1</v>
      </c>
      <c r="Y282" s="51">
        <f t="shared" si="76"/>
        <v>0</v>
      </c>
      <c r="Z282" s="36" t="str">
        <f t="shared" si="77"/>
        <v/>
      </c>
      <c r="AA282" s="644">
        <f t="shared" si="78"/>
        <v>1455</v>
      </c>
      <c r="AB282" s="645" t="str">
        <f t="shared" si="79"/>
        <v xml:space="preserve"> Ste. Marie School</v>
      </c>
      <c r="AC282" s="644">
        <f t="shared" si="84"/>
        <v>0</v>
      </c>
      <c r="AD282" s="639" t="str">
        <f t="shared" si="85"/>
        <v/>
      </c>
      <c r="AE282" s="317" t="str">
        <f t="shared" si="80"/>
        <v/>
      </c>
      <c r="AF282" s="45">
        <v>193</v>
      </c>
      <c r="AG282" s="45">
        <v>1455</v>
      </c>
      <c r="AH282" s="49" t="s">
        <v>647</v>
      </c>
      <c r="AI282" s="45" t="s">
        <v>319</v>
      </c>
      <c r="AJ282" s="45"/>
      <c r="AK282" s="73">
        <f t="shared" si="81"/>
        <v>0</v>
      </c>
      <c r="AL282" s="73">
        <f t="shared" si="82"/>
        <v>0</v>
      </c>
      <c r="AT282" s="282">
        <f t="shared" si="83"/>
        <v>1</v>
      </c>
      <c r="AU282" s="45">
        <v>1445</v>
      </c>
      <c r="AV282" s="49" t="s">
        <v>643</v>
      </c>
      <c r="BD282" s="52"/>
    </row>
    <row r="283" spans="1:56" ht="14.95" customHeight="1" x14ac:dyDescent="0.2">
      <c r="A283" s="642">
        <v>274</v>
      </c>
      <c r="B283" s="639" t="s">
        <v>319</v>
      </c>
      <c r="C283" s="45">
        <v>187</v>
      </c>
      <c r="D283" s="643">
        <v>1457</v>
      </c>
      <c r="E283" s="316" t="s">
        <v>648</v>
      </c>
      <c r="F283" s="53">
        <v>0</v>
      </c>
      <c r="G283" s="53">
        <v>0</v>
      </c>
      <c r="H283" s="53">
        <v>0</v>
      </c>
      <c r="I283" s="53">
        <v>36</v>
      </c>
      <c r="J283" s="53">
        <v>34</v>
      </c>
      <c r="K283" s="53">
        <v>32</v>
      </c>
      <c r="L283" s="53">
        <v>43</v>
      </c>
      <c r="M283" s="53">
        <v>34</v>
      </c>
      <c r="N283" s="53">
        <v>36</v>
      </c>
      <c r="O283" s="53">
        <v>0</v>
      </c>
      <c r="P283" s="53">
        <v>0</v>
      </c>
      <c r="Q283" s="53">
        <v>0</v>
      </c>
      <c r="R283" s="53">
        <v>0</v>
      </c>
      <c r="S283" s="53">
        <v>0</v>
      </c>
      <c r="T283" s="53">
        <v>0</v>
      </c>
      <c r="U283" s="53">
        <v>0</v>
      </c>
      <c r="W283" s="51">
        <f t="shared" si="74"/>
        <v>215</v>
      </c>
      <c r="X283" s="53">
        <f t="shared" si="75"/>
        <v>1</v>
      </c>
      <c r="Y283" s="51">
        <f t="shared" si="76"/>
        <v>0</v>
      </c>
      <c r="Z283" s="36" t="str">
        <f t="shared" si="77"/>
        <v/>
      </c>
      <c r="AA283" s="644">
        <f t="shared" si="78"/>
        <v>1457</v>
      </c>
      <c r="AB283" s="645" t="str">
        <f t="shared" si="79"/>
        <v xml:space="preserve"> Lt. Col. Barker V.C. School</v>
      </c>
      <c r="AC283" s="644">
        <f t="shared" si="84"/>
        <v>0</v>
      </c>
      <c r="AD283" s="639" t="str">
        <f t="shared" si="85"/>
        <v/>
      </c>
      <c r="AE283" s="317" t="str">
        <f t="shared" si="80"/>
        <v/>
      </c>
      <c r="AF283" s="45">
        <v>187</v>
      </c>
      <c r="AG283" s="45">
        <v>1457</v>
      </c>
      <c r="AH283" s="49" t="s">
        <v>648</v>
      </c>
      <c r="AI283" s="45" t="s">
        <v>319</v>
      </c>
      <c r="AJ283" s="45"/>
      <c r="AK283" s="73">
        <f t="shared" si="81"/>
        <v>0</v>
      </c>
      <c r="AL283" s="73">
        <f t="shared" si="82"/>
        <v>0</v>
      </c>
      <c r="AT283" s="282">
        <f t="shared" si="83"/>
        <v>1</v>
      </c>
      <c r="AU283" s="45">
        <v>1447</v>
      </c>
      <c r="AV283" s="49" t="s">
        <v>644</v>
      </c>
      <c r="BD283" s="52"/>
    </row>
    <row r="284" spans="1:56" ht="14.95" customHeight="1" x14ac:dyDescent="0.2">
      <c r="A284" s="642">
        <v>275</v>
      </c>
      <c r="B284" s="639" t="s">
        <v>319</v>
      </c>
      <c r="C284" s="45">
        <v>191</v>
      </c>
      <c r="D284" s="643">
        <v>1458</v>
      </c>
      <c r="E284" s="316" t="s">
        <v>649</v>
      </c>
      <c r="F284" s="53">
        <v>0</v>
      </c>
      <c r="G284" s="53">
        <v>0</v>
      </c>
      <c r="H284" s="53">
        <v>0</v>
      </c>
      <c r="I284" s="53">
        <v>6</v>
      </c>
      <c r="J284" s="53">
        <v>5</v>
      </c>
      <c r="K284" s="53">
        <v>4</v>
      </c>
      <c r="L284" s="53">
        <v>5</v>
      </c>
      <c r="M284" s="53">
        <v>8</v>
      </c>
      <c r="N284" s="53">
        <v>6</v>
      </c>
      <c r="O284" s="53">
        <v>7</v>
      </c>
      <c r="P284" s="53">
        <v>5</v>
      </c>
      <c r="Q284" s="53">
        <v>11</v>
      </c>
      <c r="R284" s="53">
        <v>4</v>
      </c>
      <c r="S284" s="53">
        <v>10</v>
      </c>
      <c r="T284" s="53">
        <v>7</v>
      </c>
      <c r="U284" s="53">
        <v>5</v>
      </c>
      <c r="W284" s="51">
        <f t="shared" si="74"/>
        <v>83</v>
      </c>
      <c r="X284" s="53">
        <f t="shared" si="75"/>
        <v>1</v>
      </c>
      <c r="Y284" s="51">
        <f t="shared" si="76"/>
        <v>0</v>
      </c>
      <c r="Z284" s="36" t="str">
        <f t="shared" si="77"/>
        <v/>
      </c>
      <c r="AA284" s="644">
        <f t="shared" si="78"/>
        <v>1458</v>
      </c>
      <c r="AB284" s="645" t="str">
        <f t="shared" si="79"/>
        <v xml:space="preserve"> Waskada School</v>
      </c>
      <c r="AC284" s="644">
        <f t="shared" si="84"/>
        <v>0</v>
      </c>
      <c r="AD284" s="639" t="str">
        <f t="shared" si="85"/>
        <v/>
      </c>
      <c r="AE284" s="317" t="str">
        <f t="shared" si="80"/>
        <v/>
      </c>
      <c r="AF284" s="45">
        <v>191</v>
      </c>
      <c r="AG284" s="45">
        <v>1458</v>
      </c>
      <c r="AH284" s="49" t="s">
        <v>649</v>
      </c>
      <c r="AI284" s="45" t="s">
        <v>319</v>
      </c>
      <c r="AJ284" s="45"/>
      <c r="AK284" s="73">
        <f t="shared" si="81"/>
        <v>0</v>
      </c>
      <c r="AL284" s="73">
        <f t="shared" si="82"/>
        <v>0</v>
      </c>
      <c r="AT284" s="282">
        <f t="shared" si="83"/>
        <v>1</v>
      </c>
      <c r="AU284" s="45">
        <v>1449</v>
      </c>
      <c r="AV284" s="49" t="s">
        <v>645</v>
      </c>
      <c r="BD284" s="52"/>
    </row>
    <row r="285" spans="1:56" ht="14.95" customHeight="1" x14ac:dyDescent="0.2">
      <c r="A285" s="642">
        <v>276</v>
      </c>
      <c r="B285" s="639" t="s">
        <v>319</v>
      </c>
      <c r="C285" s="45">
        <v>151</v>
      </c>
      <c r="D285" s="643">
        <v>1459</v>
      </c>
      <c r="E285" s="316" t="s">
        <v>650</v>
      </c>
      <c r="F285" s="53">
        <v>0</v>
      </c>
      <c r="G285" s="53">
        <v>0</v>
      </c>
      <c r="H285" s="53">
        <v>11</v>
      </c>
      <c r="I285" s="53">
        <v>28</v>
      </c>
      <c r="J285" s="53">
        <v>27</v>
      </c>
      <c r="K285" s="53">
        <v>31</v>
      </c>
      <c r="L285" s="53">
        <v>41</v>
      </c>
      <c r="M285" s="53">
        <v>26</v>
      </c>
      <c r="N285" s="53">
        <v>35</v>
      </c>
      <c r="O285" s="53">
        <v>24</v>
      </c>
      <c r="P285" s="53">
        <v>0</v>
      </c>
      <c r="Q285" s="53">
        <v>0</v>
      </c>
      <c r="R285" s="53">
        <v>0</v>
      </c>
      <c r="S285" s="53">
        <v>0</v>
      </c>
      <c r="T285" s="53">
        <v>0</v>
      </c>
      <c r="U285" s="53">
        <v>0</v>
      </c>
      <c r="W285" s="51">
        <f t="shared" si="74"/>
        <v>223</v>
      </c>
      <c r="X285" s="53">
        <f t="shared" si="75"/>
        <v>1</v>
      </c>
      <c r="Y285" s="51">
        <f t="shared" si="76"/>
        <v>0</v>
      </c>
      <c r="Z285" s="36" t="str">
        <f t="shared" si="77"/>
        <v/>
      </c>
      <c r="AA285" s="644">
        <f t="shared" si="78"/>
        <v>1459</v>
      </c>
      <c r="AB285" s="645" t="str">
        <f t="shared" si="79"/>
        <v xml:space="preserve"> River Elm School</v>
      </c>
      <c r="AC285" s="644">
        <f t="shared" si="84"/>
        <v>0</v>
      </c>
      <c r="AD285" s="639" t="str">
        <f t="shared" si="85"/>
        <v/>
      </c>
      <c r="AE285" s="317" t="str">
        <f t="shared" si="80"/>
        <v/>
      </c>
      <c r="AF285" s="45">
        <v>151</v>
      </c>
      <c r="AG285" s="45">
        <v>1459</v>
      </c>
      <c r="AH285" s="49" t="s">
        <v>650</v>
      </c>
      <c r="AI285" s="45" t="s">
        <v>319</v>
      </c>
      <c r="AJ285" s="45"/>
      <c r="AK285" s="73">
        <f t="shared" si="81"/>
        <v>0</v>
      </c>
      <c r="AL285" s="73">
        <f t="shared" si="82"/>
        <v>0</v>
      </c>
      <c r="AT285" s="282">
        <f t="shared" si="83"/>
        <v>1</v>
      </c>
      <c r="AU285" s="45">
        <v>1452</v>
      </c>
      <c r="AV285" s="49" t="s">
        <v>646</v>
      </c>
      <c r="BD285" s="52"/>
    </row>
    <row r="286" spans="1:56" ht="14.95" customHeight="1" x14ac:dyDescent="0.2">
      <c r="A286" s="642">
        <v>277</v>
      </c>
      <c r="B286" s="639" t="s">
        <v>319</v>
      </c>
      <c r="C286" s="45">
        <v>196</v>
      </c>
      <c r="D286" s="643">
        <v>1462</v>
      </c>
      <c r="E286" s="316" t="s">
        <v>651</v>
      </c>
      <c r="F286" s="53">
        <v>0</v>
      </c>
      <c r="G286" s="53">
        <v>0</v>
      </c>
      <c r="H286" s="53">
        <v>0</v>
      </c>
      <c r="I286" s="53">
        <v>0</v>
      </c>
      <c r="J286" s="53">
        <v>0</v>
      </c>
      <c r="K286" s="53">
        <v>0</v>
      </c>
      <c r="L286" s="53">
        <v>0</v>
      </c>
      <c r="M286" s="53">
        <v>0</v>
      </c>
      <c r="N286" s="53">
        <v>0</v>
      </c>
      <c r="O286" s="53">
        <v>84</v>
      </c>
      <c r="P286" s="53">
        <v>119</v>
      </c>
      <c r="Q286" s="53">
        <v>116</v>
      </c>
      <c r="R286" s="53">
        <v>0</v>
      </c>
      <c r="S286" s="53">
        <v>0</v>
      </c>
      <c r="T286" s="53">
        <v>0</v>
      </c>
      <c r="U286" s="53">
        <v>0</v>
      </c>
      <c r="W286" s="51">
        <f t="shared" si="74"/>
        <v>319</v>
      </c>
      <c r="X286" s="53">
        <f t="shared" si="75"/>
        <v>1</v>
      </c>
      <c r="Y286" s="51">
        <f t="shared" si="76"/>
        <v>0</v>
      </c>
      <c r="Z286" s="36" t="str">
        <f t="shared" si="77"/>
        <v/>
      </c>
      <c r="AA286" s="644">
        <f t="shared" si="78"/>
        <v>1462</v>
      </c>
      <c r="AB286" s="645" t="str">
        <f t="shared" si="79"/>
        <v xml:space="preserve"> École Munroe Middle School</v>
      </c>
      <c r="AC286" s="644">
        <f t="shared" si="84"/>
        <v>0</v>
      </c>
      <c r="AD286" s="639" t="str">
        <f t="shared" si="85"/>
        <v/>
      </c>
      <c r="AE286" s="317" t="str">
        <f t="shared" si="80"/>
        <v/>
      </c>
      <c r="AF286" s="45">
        <v>196</v>
      </c>
      <c r="AG286" s="45">
        <v>1462</v>
      </c>
      <c r="AH286" s="49" t="s">
        <v>651</v>
      </c>
      <c r="AI286" s="45" t="s">
        <v>319</v>
      </c>
      <c r="AJ286" s="45"/>
      <c r="AK286" s="73">
        <f t="shared" si="81"/>
        <v>0</v>
      </c>
      <c r="AL286" s="73">
        <f t="shared" si="82"/>
        <v>0</v>
      </c>
      <c r="AT286" s="282">
        <f t="shared" si="83"/>
        <v>1</v>
      </c>
      <c r="AU286" s="45">
        <v>1455</v>
      </c>
      <c r="AV286" s="49" t="s">
        <v>647</v>
      </c>
      <c r="BD286" s="52"/>
    </row>
    <row r="287" spans="1:56" ht="14.95" customHeight="1" x14ac:dyDescent="0.2">
      <c r="A287" s="642">
        <v>278</v>
      </c>
      <c r="B287" s="639" t="s">
        <v>319</v>
      </c>
      <c r="C287" s="45">
        <v>127</v>
      </c>
      <c r="D287" s="643">
        <v>1465</v>
      </c>
      <c r="E287" s="316" t="s">
        <v>652</v>
      </c>
      <c r="F287" s="53">
        <v>0</v>
      </c>
      <c r="G287" s="53">
        <v>0</v>
      </c>
      <c r="H287" s="53">
        <v>0</v>
      </c>
      <c r="I287" s="53">
        <v>0</v>
      </c>
      <c r="J287" s="53">
        <v>0</v>
      </c>
      <c r="K287" s="53">
        <v>0</v>
      </c>
      <c r="L287" s="53">
        <v>0</v>
      </c>
      <c r="M287" s="53">
        <v>0</v>
      </c>
      <c r="N287" s="53">
        <v>0</v>
      </c>
      <c r="O287" s="53">
        <v>0</v>
      </c>
      <c r="P287" s="53">
        <v>0</v>
      </c>
      <c r="Q287" s="53">
        <v>0</v>
      </c>
      <c r="R287" s="53">
        <v>40</v>
      </c>
      <c r="S287" s="53">
        <v>33</v>
      </c>
      <c r="T287" s="53">
        <v>35</v>
      </c>
      <c r="U287" s="53">
        <v>43</v>
      </c>
      <c r="W287" s="51">
        <f t="shared" si="74"/>
        <v>151</v>
      </c>
      <c r="X287" s="53">
        <f t="shared" si="75"/>
        <v>1</v>
      </c>
      <c r="Y287" s="51">
        <f t="shared" si="76"/>
        <v>0</v>
      </c>
      <c r="Z287" s="36" t="str">
        <f t="shared" si="77"/>
        <v/>
      </c>
      <c r="AA287" s="644">
        <f t="shared" si="78"/>
        <v>1465</v>
      </c>
      <c r="AB287" s="645" t="str">
        <f t="shared" si="79"/>
        <v xml:space="preserve"> MacGregor Collegiate</v>
      </c>
      <c r="AC287" s="644">
        <f t="shared" si="84"/>
        <v>0</v>
      </c>
      <c r="AD287" s="639" t="str">
        <f t="shared" si="85"/>
        <v/>
      </c>
      <c r="AE287" s="317" t="str">
        <f t="shared" si="80"/>
        <v/>
      </c>
      <c r="AF287" s="45">
        <v>127</v>
      </c>
      <c r="AG287" s="45">
        <v>1465</v>
      </c>
      <c r="AH287" s="49" t="s">
        <v>652</v>
      </c>
      <c r="AI287" s="45" t="s">
        <v>319</v>
      </c>
      <c r="AJ287" s="45"/>
      <c r="AK287" s="73">
        <f t="shared" si="81"/>
        <v>0</v>
      </c>
      <c r="AL287" s="73">
        <f t="shared" si="82"/>
        <v>0</v>
      </c>
      <c r="AT287" s="282">
        <f t="shared" si="83"/>
        <v>1</v>
      </c>
      <c r="AU287" s="45">
        <v>1457</v>
      </c>
      <c r="AV287" s="49" t="s">
        <v>648</v>
      </c>
      <c r="BD287" s="52"/>
    </row>
    <row r="288" spans="1:56" ht="14.95" customHeight="1" x14ac:dyDescent="0.2">
      <c r="A288" s="642">
        <v>279</v>
      </c>
      <c r="B288" s="639" t="s">
        <v>319</v>
      </c>
      <c r="C288" s="45">
        <v>114</v>
      </c>
      <c r="D288" s="643">
        <v>1466</v>
      </c>
      <c r="E288" s="316" t="s">
        <v>653</v>
      </c>
      <c r="F288" s="53">
        <v>0</v>
      </c>
      <c r="G288" s="53">
        <v>0</v>
      </c>
      <c r="H288" s="53">
        <v>0</v>
      </c>
      <c r="I288" s="53">
        <v>28</v>
      </c>
      <c r="J288" s="53">
        <v>39</v>
      </c>
      <c r="K288" s="53">
        <v>43</v>
      </c>
      <c r="L288" s="53">
        <v>36</v>
      </c>
      <c r="M288" s="53">
        <v>44</v>
      </c>
      <c r="N288" s="53">
        <v>51</v>
      </c>
      <c r="O288" s="53">
        <v>0</v>
      </c>
      <c r="P288" s="53">
        <v>0</v>
      </c>
      <c r="Q288" s="53">
        <v>0</v>
      </c>
      <c r="R288" s="53">
        <v>0</v>
      </c>
      <c r="S288" s="53">
        <v>0</v>
      </c>
      <c r="T288" s="53">
        <v>0</v>
      </c>
      <c r="U288" s="53">
        <v>0</v>
      </c>
      <c r="W288" s="51">
        <f t="shared" si="74"/>
        <v>241</v>
      </c>
      <c r="X288" s="53">
        <f t="shared" si="75"/>
        <v>1</v>
      </c>
      <c r="Y288" s="51">
        <f t="shared" si="76"/>
        <v>0</v>
      </c>
      <c r="Z288" s="36" t="str">
        <f t="shared" si="77"/>
        <v/>
      </c>
      <c r="AA288" s="644">
        <f t="shared" si="78"/>
        <v>1466</v>
      </c>
      <c r="AB288" s="645" t="str">
        <f t="shared" si="79"/>
        <v xml:space="preserve"> Athlone School</v>
      </c>
      <c r="AC288" s="644">
        <f t="shared" si="84"/>
        <v>0</v>
      </c>
      <c r="AD288" s="639" t="str">
        <f t="shared" si="85"/>
        <v/>
      </c>
      <c r="AE288" s="317" t="str">
        <f t="shared" si="80"/>
        <v/>
      </c>
      <c r="AF288" s="45">
        <v>114</v>
      </c>
      <c r="AG288" s="45">
        <v>1466</v>
      </c>
      <c r="AH288" s="49" t="s">
        <v>653</v>
      </c>
      <c r="AI288" s="45" t="s">
        <v>319</v>
      </c>
      <c r="AJ288" s="45"/>
      <c r="AK288" s="73">
        <f t="shared" si="81"/>
        <v>0</v>
      </c>
      <c r="AL288" s="73">
        <f t="shared" si="82"/>
        <v>0</v>
      </c>
      <c r="AT288" s="282">
        <f t="shared" si="83"/>
        <v>1</v>
      </c>
      <c r="AU288" s="45">
        <v>1458</v>
      </c>
      <c r="AV288" s="49" t="s">
        <v>649</v>
      </c>
      <c r="BD288" s="52"/>
    </row>
    <row r="289" spans="1:56" ht="14.95" customHeight="1" x14ac:dyDescent="0.2">
      <c r="A289" s="642">
        <v>280</v>
      </c>
      <c r="B289" s="639" t="s">
        <v>319</v>
      </c>
      <c r="C289" s="45">
        <v>114</v>
      </c>
      <c r="D289" s="643">
        <v>1467</v>
      </c>
      <c r="E289" s="316" t="s">
        <v>654</v>
      </c>
      <c r="F289" s="53">
        <v>0</v>
      </c>
      <c r="G289" s="53">
        <v>0</v>
      </c>
      <c r="H289" s="53">
        <v>0</v>
      </c>
      <c r="I289" s="53">
        <v>0</v>
      </c>
      <c r="J289" s="53">
        <v>0</v>
      </c>
      <c r="K289" s="53">
        <v>0</v>
      </c>
      <c r="L289" s="53">
        <v>0</v>
      </c>
      <c r="M289" s="53">
        <v>0</v>
      </c>
      <c r="N289" s="53">
        <v>0</v>
      </c>
      <c r="O289" s="53">
        <v>82</v>
      </c>
      <c r="P289" s="53">
        <v>93</v>
      </c>
      <c r="Q289" s="53">
        <v>77</v>
      </c>
      <c r="R289" s="53">
        <v>0</v>
      </c>
      <c r="S289" s="53">
        <v>0</v>
      </c>
      <c r="T289" s="53">
        <v>0</v>
      </c>
      <c r="U289" s="53">
        <v>0</v>
      </c>
      <c r="W289" s="51">
        <f t="shared" si="74"/>
        <v>252</v>
      </c>
      <c r="X289" s="53">
        <f t="shared" si="75"/>
        <v>1</v>
      </c>
      <c r="Y289" s="51">
        <f t="shared" si="76"/>
        <v>0</v>
      </c>
      <c r="Z289" s="36" t="str">
        <f t="shared" si="77"/>
        <v/>
      </c>
      <c r="AA289" s="644">
        <f t="shared" si="78"/>
        <v>1467</v>
      </c>
      <c r="AB289" s="645" t="str">
        <f t="shared" si="79"/>
        <v xml:space="preserve"> Bruce Middle School</v>
      </c>
      <c r="AC289" s="644">
        <f t="shared" si="84"/>
        <v>0</v>
      </c>
      <c r="AD289" s="639" t="str">
        <f t="shared" si="85"/>
        <v/>
      </c>
      <c r="AE289" s="317" t="str">
        <f t="shared" si="80"/>
        <v/>
      </c>
      <c r="AF289" s="45">
        <v>114</v>
      </c>
      <c r="AG289" s="45">
        <v>1467</v>
      </c>
      <c r="AH289" s="49" t="s">
        <v>654</v>
      </c>
      <c r="AI289" s="45" t="s">
        <v>319</v>
      </c>
      <c r="AJ289" s="45"/>
      <c r="AK289" s="73">
        <f t="shared" si="81"/>
        <v>0</v>
      </c>
      <c r="AL289" s="73">
        <f t="shared" si="82"/>
        <v>0</v>
      </c>
      <c r="AT289" s="282">
        <f t="shared" si="83"/>
        <v>1</v>
      </c>
      <c r="AU289" s="45">
        <v>1459</v>
      </c>
      <c r="AV289" s="49" t="s">
        <v>650</v>
      </c>
      <c r="BD289" s="52"/>
    </row>
    <row r="290" spans="1:56" ht="14.95" customHeight="1" x14ac:dyDescent="0.2">
      <c r="A290" s="642">
        <v>281</v>
      </c>
      <c r="B290" s="639" t="s">
        <v>319</v>
      </c>
      <c r="C290" s="45">
        <v>186</v>
      </c>
      <c r="D290" s="643">
        <v>1468</v>
      </c>
      <c r="E290" s="316" t="s">
        <v>655</v>
      </c>
      <c r="F290" s="53">
        <v>0</v>
      </c>
      <c r="G290" s="53">
        <v>0</v>
      </c>
      <c r="H290" s="53">
        <v>0</v>
      </c>
      <c r="I290" s="53">
        <v>25</v>
      </c>
      <c r="J290" s="53">
        <v>29</v>
      </c>
      <c r="K290" s="53">
        <v>42</v>
      </c>
      <c r="L290" s="53">
        <v>46</v>
      </c>
      <c r="M290" s="53">
        <v>42</v>
      </c>
      <c r="N290" s="53">
        <v>51</v>
      </c>
      <c r="O290" s="53">
        <v>43</v>
      </c>
      <c r="P290" s="53">
        <v>50</v>
      </c>
      <c r="Q290" s="53">
        <v>52</v>
      </c>
      <c r="R290" s="53">
        <v>0</v>
      </c>
      <c r="S290" s="53">
        <v>0</v>
      </c>
      <c r="T290" s="53">
        <v>0</v>
      </c>
      <c r="U290" s="53">
        <v>0</v>
      </c>
      <c r="W290" s="51">
        <f t="shared" si="74"/>
        <v>380</v>
      </c>
      <c r="X290" s="53">
        <f t="shared" si="75"/>
        <v>1</v>
      </c>
      <c r="Y290" s="51">
        <f t="shared" si="76"/>
        <v>0</v>
      </c>
      <c r="Z290" s="36" t="str">
        <f t="shared" si="77"/>
        <v/>
      </c>
      <c r="AA290" s="644">
        <f t="shared" si="78"/>
        <v>1468</v>
      </c>
      <c r="AB290" s="645" t="str">
        <f t="shared" si="79"/>
        <v xml:space="preserve"> Victor Mager School</v>
      </c>
      <c r="AC290" s="644">
        <f t="shared" si="84"/>
        <v>0</v>
      </c>
      <c r="AD290" s="639" t="str">
        <f t="shared" si="85"/>
        <v/>
      </c>
      <c r="AE290" s="317" t="str">
        <f t="shared" si="80"/>
        <v/>
      </c>
      <c r="AF290" s="45">
        <v>186</v>
      </c>
      <c r="AG290" s="45">
        <v>1468</v>
      </c>
      <c r="AH290" s="49" t="s">
        <v>655</v>
      </c>
      <c r="AI290" s="45" t="s">
        <v>319</v>
      </c>
      <c r="AJ290" s="45"/>
      <c r="AK290" s="73">
        <f t="shared" si="81"/>
        <v>0</v>
      </c>
      <c r="AL290" s="73">
        <f t="shared" si="82"/>
        <v>0</v>
      </c>
      <c r="AT290" s="282">
        <f t="shared" si="83"/>
        <v>1</v>
      </c>
      <c r="AU290" s="45">
        <v>1462</v>
      </c>
      <c r="AV290" s="49" t="s">
        <v>651</v>
      </c>
      <c r="BD290" s="52"/>
    </row>
    <row r="291" spans="1:56" ht="14.95" customHeight="1" x14ac:dyDescent="0.2">
      <c r="A291" s="642">
        <v>282</v>
      </c>
      <c r="B291" s="639" t="s">
        <v>323</v>
      </c>
      <c r="C291" s="45">
        <v>174</v>
      </c>
      <c r="D291" s="643">
        <v>1469</v>
      </c>
      <c r="E291" s="316" t="s">
        <v>656</v>
      </c>
      <c r="F291" s="53">
        <v>0</v>
      </c>
      <c r="G291" s="53">
        <v>0</v>
      </c>
      <c r="H291" s="53">
        <v>0</v>
      </c>
      <c r="I291" s="53">
        <v>2</v>
      </c>
      <c r="J291" s="53">
        <v>3</v>
      </c>
      <c r="K291" s="53">
        <v>4</v>
      </c>
      <c r="L291" s="53">
        <v>2</v>
      </c>
      <c r="M291" s="53">
        <v>3</v>
      </c>
      <c r="N291" s="53">
        <v>2</v>
      </c>
      <c r="O291" s="53">
        <v>6</v>
      </c>
      <c r="P291" s="53">
        <v>2</v>
      </c>
      <c r="Q291" s="53">
        <v>3</v>
      </c>
      <c r="R291" s="53">
        <v>7</v>
      </c>
      <c r="S291" s="53">
        <v>6</v>
      </c>
      <c r="T291" s="53">
        <v>2</v>
      </c>
      <c r="U291" s="53">
        <v>8</v>
      </c>
      <c r="W291" s="51">
        <f t="shared" si="74"/>
        <v>50</v>
      </c>
      <c r="X291" s="53">
        <f t="shared" si="75"/>
        <v>1</v>
      </c>
      <c r="Y291" s="51">
        <f t="shared" si="76"/>
        <v>0</v>
      </c>
      <c r="Z291" s="36" t="str">
        <f t="shared" si="77"/>
        <v/>
      </c>
      <c r="AA291" s="644">
        <f t="shared" si="78"/>
        <v>1469</v>
      </c>
      <c r="AB291" s="645" t="str">
        <f t="shared" si="79"/>
        <v xml:space="preserve"> Crystal Springs School</v>
      </c>
      <c r="AC291" s="644">
        <f t="shared" si="84"/>
        <v>5</v>
      </c>
      <c r="AD291" s="639" t="str">
        <f t="shared" si="85"/>
        <v>H</v>
      </c>
      <c r="AE291" s="317" t="str">
        <f t="shared" si="80"/>
        <v/>
      </c>
      <c r="AF291" s="45">
        <v>174</v>
      </c>
      <c r="AG291" s="45">
        <v>1469</v>
      </c>
      <c r="AH291" s="49" t="s">
        <v>656</v>
      </c>
      <c r="AI291" s="45" t="s">
        <v>323</v>
      </c>
      <c r="AJ291" s="45"/>
      <c r="AK291" s="73">
        <f t="shared" si="81"/>
        <v>0</v>
      </c>
      <c r="AL291" s="73">
        <f t="shared" si="82"/>
        <v>0</v>
      </c>
      <c r="AT291" s="282">
        <f t="shared" si="83"/>
        <v>1</v>
      </c>
      <c r="AU291" s="45">
        <v>1465</v>
      </c>
      <c r="AV291" s="49" t="s">
        <v>652</v>
      </c>
      <c r="BD291" s="52"/>
    </row>
    <row r="292" spans="1:56" ht="14.95" customHeight="1" x14ac:dyDescent="0.2">
      <c r="A292" s="642">
        <v>283</v>
      </c>
      <c r="B292" s="639" t="s">
        <v>319</v>
      </c>
      <c r="C292" s="45">
        <v>141</v>
      </c>
      <c r="D292" s="643">
        <v>1471</v>
      </c>
      <c r="E292" s="316" t="s">
        <v>657</v>
      </c>
      <c r="F292" s="53">
        <v>0</v>
      </c>
      <c r="G292" s="53">
        <v>0</v>
      </c>
      <c r="H292" s="53">
        <v>0</v>
      </c>
      <c r="I292" s="53">
        <v>5</v>
      </c>
      <c r="J292" s="53">
        <v>7</v>
      </c>
      <c r="K292" s="53">
        <v>10</v>
      </c>
      <c r="L292" s="53">
        <v>3</v>
      </c>
      <c r="M292" s="53">
        <v>6</v>
      </c>
      <c r="N292" s="53">
        <v>7</v>
      </c>
      <c r="O292" s="53">
        <v>5</v>
      </c>
      <c r="P292" s="53">
        <v>2</v>
      </c>
      <c r="Q292" s="53">
        <v>0</v>
      </c>
      <c r="R292" s="53">
        <v>0</v>
      </c>
      <c r="S292" s="53">
        <v>0</v>
      </c>
      <c r="T292" s="53">
        <v>0</v>
      </c>
      <c r="U292" s="53">
        <v>0</v>
      </c>
      <c r="W292" s="51">
        <f t="shared" si="74"/>
        <v>45</v>
      </c>
      <c r="X292" s="53">
        <f t="shared" si="75"/>
        <v>1</v>
      </c>
      <c r="Y292" s="51">
        <f t="shared" si="76"/>
        <v>0</v>
      </c>
      <c r="Z292" s="36" t="str">
        <f t="shared" si="77"/>
        <v/>
      </c>
      <c r="AA292" s="644">
        <f t="shared" si="78"/>
        <v>1471</v>
      </c>
      <c r="AB292" s="645" t="str">
        <f t="shared" si="79"/>
        <v xml:space="preserve"> Minto School</v>
      </c>
      <c r="AC292" s="644">
        <f t="shared" si="84"/>
        <v>0</v>
      </c>
      <c r="AD292" s="639" t="str">
        <f t="shared" si="85"/>
        <v/>
      </c>
      <c r="AE292" s="317" t="str">
        <f t="shared" si="80"/>
        <v/>
      </c>
      <c r="AF292" s="45">
        <v>141</v>
      </c>
      <c r="AG292" s="45">
        <v>1471</v>
      </c>
      <c r="AH292" s="49" t="s">
        <v>657</v>
      </c>
      <c r="AI292" s="45" t="s">
        <v>319</v>
      </c>
      <c r="AJ292" s="45"/>
      <c r="AK292" s="73">
        <f t="shared" si="81"/>
        <v>0</v>
      </c>
      <c r="AL292" s="73">
        <f t="shared" si="82"/>
        <v>0</v>
      </c>
      <c r="AT292" s="282">
        <f t="shared" si="83"/>
        <v>1</v>
      </c>
      <c r="AU292" s="45">
        <v>1466</v>
      </c>
      <c r="AV292" s="49" t="s">
        <v>653</v>
      </c>
      <c r="BD292" s="52"/>
    </row>
    <row r="293" spans="1:56" ht="14.95" customHeight="1" x14ac:dyDescent="0.2">
      <c r="A293" s="642">
        <v>284</v>
      </c>
      <c r="B293" s="639" t="s">
        <v>319</v>
      </c>
      <c r="C293" s="45">
        <v>188</v>
      </c>
      <c r="D293" s="643">
        <v>1472</v>
      </c>
      <c r="E293" s="316" t="s">
        <v>658</v>
      </c>
      <c r="F293" s="53">
        <v>0</v>
      </c>
      <c r="G293" s="53">
        <v>0</v>
      </c>
      <c r="H293" s="53">
        <v>0</v>
      </c>
      <c r="I293" s="53">
        <v>33</v>
      </c>
      <c r="J293" s="53">
        <v>32</v>
      </c>
      <c r="K293" s="53">
        <v>27</v>
      </c>
      <c r="L293" s="53">
        <v>31</v>
      </c>
      <c r="M293" s="53">
        <v>44</v>
      </c>
      <c r="N293" s="53">
        <v>35</v>
      </c>
      <c r="O293" s="53">
        <v>0</v>
      </c>
      <c r="P293" s="53">
        <v>0</v>
      </c>
      <c r="Q293" s="53">
        <v>0</v>
      </c>
      <c r="R293" s="53">
        <v>0</v>
      </c>
      <c r="S293" s="53">
        <v>0</v>
      </c>
      <c r="T293" s="53">
        <v>0</v>
      </c>
      <c r="U293" s="53">
        <v>0</v>
      </c>
      <c r="W293" s="51">
        <f t="shared" si="74"/>
        <v>202</v>
      </c>
      <c r="X293" s="53">
        <f t="shared" si="75"/>
        <v>1</v>
      </c>
      <c r="Y293" s="51">
        <f t="shared" si="76"/>
        <v>0</v>
      </c>
      <c r="Z293" s="36" t="str">
        <f t="shared" si="77"/>
        <v/>
      </c>
      <c r="AA293" s="644">
        <f t="shared" si="78"/>
        <v>1472</v>
      </c>
      <c r="AB293" s="645" t="str">
        <f t="shared" si="79"/>
        <v xml:space="preserve"> Royal School</v>
      </c>
      <c r="AC293" s="644">
        <f t="shared" si="84"/>
        <v>0</v>
      </c>
      <c r="AD293" s="639" t="str">
        <f t="shared" si="85"/>
        <v/>
      </c>
      <c r="AE293" s="317" t="str">
        <f t="shared" si="80"/>
        <v/>
      </c>
      <c r="AF293" s="45">
        <v>188</v>
      </c>
      <c r="AG293" s="45">
        <v>1472</v>
      </c>
      <c r="AH293" s="49" t="s">
        <v>658</v>
      </c>
      <c r="AI293" s="45" t="s">
        <v>319</v>
      </c>
      <c r="AJ293" s="45"/>
      <c r="AK293" s="73">
        <f t="shared" si="81"/>
        <v>0</v>
      </c>
      <c r="AL293" s="73">
        <f t="shared" si="82"/>
        <v>0</v>
      </c>
      <c r="AT293" s="282">
        <f t="shared" si="83"/>
        <v>1</v>
      </c>
      <c r="AU293" s="45">
        <v>1467</v>
      </c>
      <c r="AV293" s="49" t="s">
        <v>654</v>
      </c>
      <c r="BD293" s="52"/>
    </row>
    <row r="294" spans="1:56" ht="14.95" customHeight="1" x14ac:dyDescent="0.2">
      <c r="A294" s="642">
        <v>285</v>
      </c>
      <c r="B294" s="639" t="s">
        <v>319</v>
      </c>
      <c r="C294" s="45">
        <v>136</v>
      </c>
      <c r="D294" s="643">
        <v>1475</v>
      </c>
      <c r="E294" s="316" t="s">
        <v>659</v>
      </c>
      <c r="F294" s="53">
        <v>0</v>
      </c>
      <c r="G294" s="53">
        <v>0</v>
      </c>
      <c r="H294" s="53">
        <v>0</v>
      </c>
      <c r="I294" s="53">
        <v>0</v>
      </c>
      <c r="J294" s="53">
        <v>0</v>
      </c>
      <c r="K294" s="53">
        <v>0</v>
      </c>
      <c r="L294" s="53">
        <v>0</v>
      </c>
      <c r="M294" s="53">
        <v>0</v>
      </c>
      <c r="N294" s="53">
        <v>0</v>
      </c>
      <c r="O294" s="53">
        <v>0</v>
      </c>
      <c r="P294" s="53">
        <v>0</v>
      </c>
      <c r="Q294" s="53">
        <v>0</v>
      </c>
      <c r="R294" s="53">
        <v>113</v>
      </c>
      <c r="S294" s="53">
        <v>107</v>
      </c>
      <c r="T294" s="53">
        <v>117</v>
      </c>
      <c r="U294" s="53">
        <v>132</v>
      </c>
      <c r="W294" s="51">
        <f t="shared" si="74"/>
        <v>469</v>
      </c>
      <c r="X294" s="53">
        <f t="shared" si="75"/>
        <v>1</v>
      </c>
      <c r="Y294" s="51">
        <f t="shared" si="76"/>
        <v>0</v>
      </c>
      <c r="Z294" s="36" t="str">
        <f t="shared" si="77"/>
        <v/>
      </c>
      <c r="AA294" s="644">
        <f t="shared" si="78"/>
        <v>1475</v>
      </c>
      <c r="AB294" s="645" t="str">
        <f t="shared" si="79"/>
        <v xml:space="preserve"> Collège Saint-Norbert Collegiate</v>
      </c>
      <c r="AC294" s="644">
        <f t="shared" si="84"/>
        <v>0</v>
      </c>
      <c r="AD294" s="639" t="str">
        <f t="shared" si="85"/>
        <v/>
      </c>
      <c r="AE294" s="317" t="str">
        <f t="shared" si="80"/>
        <v/>
      </c>
      <c r="AF294" s="45">
        <v>136</v>
      </c>
      <c r="AG294" s="45">
        <v>1475</v>
      </c>
      <c r="AH294" s="49" t="s">
        <v>659</v>
      </c>
      <c r="AI294" s="45" t="s">
        <v>319</v>
      </c>
      <c r="AJ294" s="45"/>
      <c r="AK294" s="73">
        <f t="shared" si="81"/>
        <v>0</v>
      </c>
      <c r="AL294" s="73">
        <f t="shared" si="82"/>
        <v>0</v>
      </c>
      <c r="AT294" s="282">
        <f t="shared" si="83"/>
        <v>1</v>
      </c>
      <c r="AU294" s="45">
        <v>1468</v>
      </c>
      <c r="AV294" s="49" t="s">
        <v>655</v>
      </c>
      <c r="BD294" s="52"/>
    </row>
    <row r="295" spans="1:56" ht="14.95" customHeight="1" x14ac:dyDescent="0.2">
      <c r="A295" s="642">
        <v>286</v>
      </c>
      <c r="B295" s="639" t="s">
        <v>319</v>
      </c>
      <c r="C295" s="45">
        <v>103</v>
      </c>
      <c r="D295" s="643">
        <v>1476</v>
      </c>
      <c r="E295" s="316" t="s">
        <v>660</v>
      </c>
      <c r="F295" s="53">
        <v>0</v>
      </c>
      <c r="G295" s="53">
        <v>0</v>
      </c>
      <c r="H295" s="53">
        <v>0</v>
      </c>
      <c r="I295" s="53">
        <v>13</v>
      </c>
      <c r="J295" s="53">
        <v>16</v>
      </c>
      <c r="K295" s="53">
        <v>15</v>
      </c>
      <c r="L295" s="53">
        <v>11</v>
      </c>
      <c r="M295" s="53">
        <v>22</v>
      </c>
      <c r="N295" s="53">
        <v>11</v>
      </c>
      <c r="O295" s="53">
        <v>15</v>
      </c>
      <c r="P295" s="53">
        <v>14</v>
      </c>
      <c r="Q295" s="53">
        <v>11</v>
      </c>
      <c r="R295" s="53">
        <v>14</v>
      </c>
      <c r="S295" s="53">
        <v>9</v>
      </c>
      <c r="T295" s="53">
        <v>6</v>
      </c>
      <c r="U295" s="53">
        <v>9</v>
      </c>
      <c r="W295" s="51">
        <f t="shared" si="74"/>
        <v>166</v>
      </c>
      <c r="X295" s="53">
        <f t="shared" si="75"/>
        <v>1</v>
      </c>
      <c r="Y295" s="51">
        <f t="shared" si="76"/>
        <v>0</v>
      </c>
      <c r="Z295" s="36" t="str">
        <f t="shared" si="77"/>
        <v/>
      </c>
      <c r="AA295" s="644">
        <f t="shared" si="78"/>
        <v>1476</v>
      </c>
      <c r="AB295" s="645" t="str">
        <f t="shared" si="79"/>
        <v xml:space="preserve"> Elkhorn School</v>
      </c>
      <c r="AC295" s="644">
        <f t="shared" si="84"/>
        <v>0</v>
      </c>
      <c r="AD295" s="639" t="str">
        <f t="shared" si="85"/>
        <v/>
      </c>
      <c r="AE295" s="317" t="str">
        <f t="shared" si="80"/>
        <v/>
      </c>
      <c r="AF295" s="45">
        <v>103</v>
      </c>
      <c r="AG295" s="45">
        <v>1476</v>
      </c>
      <c r="AH295" s="49" t="s">
        <v>660</v>
      </c>
      <c r="AI295" s="45" t="s">
        <v>319</v>
      </c>
      <c r="AJ295" s="45"/>
      <c r="AK295" s="73">
        <f t="shared" si="81"/>
        <v>0</v>
      </c>
      <c r="AL295" s="73">
        <f t="shared" si="82"/>
        <v>0</v>
      </c>
      <c r="AT295" s="282">
        <f t="shared" si="83"/>
        <v>1</v>
      </c>
      <c r="AU295" s="45">
        <v>1469</v>
      </c>
      <c r="AV295" s="49" t="s">
        <v>656</v>
      </c>
      <c r="BD295" s="52"/>
    </row>
    <row r="296" spans="1:56" ht="14.95" customHeight="1" x14ac:dyDescent="0.2">
      <c r="A296" s="642">
        <v>287</v>
      </c>
      <c r="B296" s="639" t="s">
        <v>319</v>
      </c>
      <c r="C296" s="45">
        <v>151</v>
      </c>
      <c r="D296" s="643">
        <v>1479</v>
      </c>
      <c r="E296" s="316" t="s">
        <v>661</v>
      </c>
      <c r="F296" s="53">
        <v>0</v>
      </c>
      <c r="G296" s="53">
        <v>0</v>
      </c>
      <c r="H296" s="53">
        <v>21</v>
      </c>
      <c r="I296" s="53">
        <v>44</v>
      </c>
      <c r="J296" s="53">
        <v>40</v>
      </c>
      <c r="K296" s="53">
        <v>32</v>
      </c>
      <c r="L296" s="53">
        <v>31</v>
      </c>
      <c r="M296" s="53">
        <v>44</v>
      </c>
      <c r="N296" s="53">
        <v>30</v>
      </c>
      <c r="O296" s="53">
        <v>30</v>
      </c>
      <c r="P296" s="53">
        <v>19</v>
      </c>
      <c r="Q296" s="53">
        <v>16</v>
      </c>
      <c r="R296" s="53">
        <v>0</v>
      </c>
      <c r="S296" s="53">
        <v>0</v>
      </c>
      <c r="T296" s="53">
        <v>0</v>
      </c>
      <c r="U296" s="53">
        <v>0</v>
      </c>
      <c r="W296" s="51">
        <f t="shared" si="74"/>
        <v>307</v>
      </c>
      <c r="X296" s="53">
        <f t="shared" si="75"/>
        <v>1</v>
      </c>
      <c r="Y296" s="51">
        <f t="shared" si="76"/>
        <v>0</v>
      </c>
      <c r="Z296" s="36" t="str">
        <f t="shared" si="77"/>
        <v/>
      </c>
      <c r="AA296" s="644">
        <f t="shared" si="78"/>
        <v>1479</v>
      </c>
      <c r="AB296" s="645" t="str">
        <f t="shared" si="79"/>
        <v xml:space="preserve"> Luxton School</v>
      </c>
      <c r="AC296" s="644">
        <f t="shared" si="84"/>
        <v>0</v>
      </c>
      <c r="AD296" s="639" t="str">
        <f t="shared" si="85"/>
        <v/>
      </c>
      <c r="AE296" s="317" t="str">
        <f t="shared" si="80"/>
        <v/>
      </c>
      <c r="AF296" s="45">
        <v>151</v>
      </c>
      <c r="AG296" s="45">
        <v>1479</v>
      </c>
      <c r="AH296" s="49" t="s">
        <v>661</v>
      </c>
      <c r="AI296" s="45" t="s">
        <v>319</v>
      </c>
      <c r="AJ296" s="45"/>
      <c r="AK296" s="73">
        <f t="shared" si="81"/>
        <v>0</v>
      </c>
      <c r="AL296" s="73">
        <f t="shared" si="82"/>
        <v>0</v>
      </c>
      <c r="AT296" s="282">
        <f t="shared" si="83"/>
        <v>1</v>
      </c>
      <c r="AU296" s="45">
        <v>1471</v>
      </c>
      <c r="AV296" s="49" t="s">
        <v>657</v>
      </c>
      <c r="BD296" s="52"/>
    </row>
    <row r="297" spans="1:56" ht="14.95" customHeight="1" x14ac:dyDescent="0.2">
      <c r="A297" s="642">
        <v>288</v>
      </c>
      <c r="B297" s="639" t="s">
        <v>319</v>
      </c>
      <c r="C297" s="45">
        <v>151</v>
      </c>
      <c r="D297" s="643">
        <v>1480</v>
      </c>
      <c r="E297" s="316" t="s">
        <v>662</v>
      </c>
      <c r="F297" s="53">
        <v>0</v>
      </c>
      <c r="G297" s="53">
        <v>0</v>
      </c>
      <c r="H297" s="53">
        <v>20</v>
      </c>
      <c r="I297" s="53">
        <v>41</v>
      </c>
      <c r="J297" s="53">
        <v>56</v>
      </c>
      <c r="K297" s="53">
        <v>32</v>
      </c>
      <c r="L297" s="53">
        <v>34</v>
      </c>
      <c r="M297" s="53">
        <v>35</v>
      </c>
      <c r="N297" s="53">
        <v>41</v>
      </c>
      <c r="O297" s="53">
        <v>41</v>
      </c>
      <c r="P297" s="53">
        <v>0</v>
      </c>
      <c r="Q297" s="53">
        <v>0</v>
      </c>
      <c r="R297" s="53">
        <v>0</v>
      </c>
      <c r="S297" s="53">
        <v>0</v>
      </c>
      <c r="T297" s="53">
        <v>0</v>
      </c>
      <c r="U297" s="53">
        <v>0</v>
      </c>
      <c r="W297" s="51">
        <f t="shared" si="74"/>
        <v>300</v>
      </c>
      <c r="X297" s="53">
        <f t="shared" si="75"/>
        <v>1</v>
      </c>
      <c r="Y297" s="51">
        <f t="shared" si="76"/>
        <v>0</v>
      </c>
      <c r="Z297" s="36" t="str">
        <f t="shared" si="77"/>
        <v/>
      </c>
      <c r="AA297" s="644">
        <f t="shared" si="78"/>
        <v>1480</v>
      </c>
      <c r="AB297" s="645" t="str">
        <f t="shared" si="79"/>
        <v xml:space="preserve"> Victoria-Albert School</v>
      </c>
      <c r="AC297" s="644">
        <f t="shared" si="84"/>
        <v>0</v>
      </c>
      <c r="AD297" s="639" t="str">
        <f t="shared" si="85"/>
        <v/>
      </c>
      <c r="AE297" s="317" t="str">
        <f t="shared" si="80"/>
        <v/>
      </c>
      <c r="AF297" s="45">
        <v>151</v>
      </c>
      <c r="AG297" s="45">
        <v>1480</v>
      </c>
      <c r="AH297" s="49" t="s">
        <v>662</v>
      </c>
      <c r="AI297" s="45" t="s">
        <v>319</v>
      </c>
      <c r="AJ297" s="45"/>
      <c r="AK297" s="73">
        <f t="shared" si="81"/>
        <v>0</v>
      </c>
      <c r="AL297" s="73">
        <f t="shared" si="82"/>
        <v>0</v>
      </c>
      <c r="AT297" s="282">
        <f t="shared" si="83"/>
        <v>1</v>
      </c>
      <c r="AU297" s="45">
        <v>1472</v>
      </c>
      <c r="AV297" s="49" t="s">
        <v>658</v>
      </c>
      <c r="BD297" s="52"/>
    </row>
    <row r="298" spans="1:56" ht="14.95" customHeight="1" x14ac:dyDescent="0.2">
      <c r="A298" s="642">
        <v>289</v>
      </c>
      <c r="B298" s="639" t="s">
        <v>319</v>
      </c>
      <c r="C298" s="45">
        <v>154</v>
      </c>
      <c r="D298" s="643">
        <v>1483</v>
      </c>
      <c r="E298" s="316" t="s">
        <v>587</v>
      </c>
      <c r="F298" s="53">
        <v>0</v>
      </c>
      <c r="G298" s="53">
        <v>0</v>
      </c>
      <c r="H298" s="53">
        <v>0</v>
      </c>
      <c r="I298" s="53">
        <v>22</v>
      </c>
      <c r="J298" s="53">
        <v>15</v>
      </c>
      <c r="K298" s="53">
        <v>19</v>
      </c>
      <c r="L298" s="53">
        <v>14</v>
      </c>
      <c r="M298" s="53">
        <v>19</v>
      </c>
      <c r="N298" s="53">
        <v>18</v>
      </c>
      <c r="O298" s="53">
        <v>0</v>
      </c>
      <c r="P298" s="53">
        <v>0</v>
      </c>
      <c r="Q298" s="53">
        <v>0</v>
      </c>
      <c r="R298" s="53">
        <v>0</v>
      </c>
      <c r="S298" s="53">
        <v>0</v>
      </c>
      <c r="T298" s="53">
        <v>0</v>
      </c>
      <c r="U298" s="53">
        <v>0</v>
      </c>
      <c r="W298" s="51">
        <f t="shared" si="74"/>
        <v>107</v>
      </c>
      <c r="X298" s="53">
        <f t="shared" si="75"/>
        <v>1</v>
      </c>
      <c r="Y298" s="51">
        <f t="shared" si="76"/>
        <v>0</v>
      </c>
      <c r="Z298" s="36" t="str">
        <f t="shared" si="77"/>
        <v/>
      </c>
      <c r="AA298" s="644">
        <f t="shared" si="78"/>
        <v>1483</v>
      </c>
      <c r="AB298" s="645" t="str">
        <f t="shared" si="79"/>
        <v xml:space="preserve"> Centennial School</v>
      </c>
      <c r="AC298" s="644">
        <f t="shared" si="84"/>
        <v>0</v>
      </c>
      <c r="AD298" s="639" t="str">
        <f t="shared" si="85"/>
        <v/>
      </c>
      <c r="AE298" s="317" t="str">
        <f t="shared" si="80"/>
        <v/>
      </c>
      <c r="AF298" s="45">
        <v>154</v>
      </c>
      <c r="AG298" s="45">
        <v>1483</v>
      </c>
      <c r="AH298" s="49" t="s">
        <v>587</v>
      </c>
      <c r="AI298" s="45" t="s">
        <v>319</v>
      </c>
      <c r="AJ298" s="45"/>
      <c r="AK298" s="73">
        <f t="shared" si="81"/>
        <v>0</v>
      </c>
      <c r="AL298" s="73">
        <f t="shared" si="82"/>
        <v>0</v>
      </c>
      <c r="AT298" s="282">
        <f t="shared" si="83"/>
        <v>1</v>
      </c>
      <c r="AU298" s="45">
        <v>1475</v>
      </c>
      <c r="AV298" s="49" t="s">
        <v>659</v>
      </c>
      <c r="BD298" s="52"/>
    </row>
    <row r="299" spans="1:56" ht="14.95" customHeight="1" x14ac:dyDescent="0.2">
      <c r="A299" s="642">
        <v>290</v>
      </c>
      <c r="B299" s="639" t="s">
        <v>319</v>
      </c>
      <c r="C299" s="45">
        <v>189</v>
      </c>
      <c r="D299" s="643">
        <v>1485</v>
      </c>
      <c r="E299" s="316" t="s">
        <v>663</v>
      </c>
      <c r="F299" s="53">
        <v>0</v>
      </c>
      <c r="G299" s="53">
        <v>6</v>
      </c>
      <c r="H299" s="53">
        <v>0</v>
      </c>
      <c r="I299" s="53">
        <v>0</v>
      </c>
      <c r="J299" s="53">
        <v>0</v>
      </c>
      <c r="K299" s="53">
        <v>0</v>
      </c>
      <c r="L299" s="53">
        <v>0</v>
      </c>
      <c r="M299" s="53">
        <v>0</v>
      </c>
      <c r="N299" s="53">
        <v>0</v>
      </c>
      <c r="O299" s="53">
        <v>0</v>
      </c>
      <c r="P299" s="53">
        <v>0</v>
      </c>
      <c r="Q299" s="53">
        <v>0</v>
      </c>
      <c r="R299" s="53">
        <v>166</v>
      </c>
      <c r="S299" s="53">
        <v>179</v>
      </c>
      <c r="T299" s="53">
        <v>168</v>
      </c>
      <c r="U299" s="53">
        <v>127</v>
      </c>
      <c r="W299" s="51">
        <f t="shared" si="74"/>
        <v>646</v>
      </c>
      <c r="X299" s="53">
        <f t="shared" si="75"/>
        <v>1</v>
      </c>
      <c r="Y299" s="51">
        <f t="shared" si="76"/>
        <v>6</v>
      </c>
      <c r="Z299" s="36" t="str">
        <f t="shared" si="77"/>
        <v/>
      </c>
      <c r="AA299" s="644">
        <f t="shared" si="78"/>
        <v>1485</v>
      </c>
      <c r="AB299" s="645" t="str">
        <f t="shared" si="79"/>
        <v xml:space="preserve"> Springfield Collegiate</v>
      </c>
      <c r="AC299" s="644">
        <f t="shared" si="84"/>
        <v>0</v>
      </c>
      <c r="AD299" s="639" t="str">
        <f t="shared" si="85"/>
        <v/>
      </c>
      <c r="AE299" s="317" t="str">
        <f t="shared" si="80"/>
        <v/>
      </c>
      <c r="AF299" s="45">
        <v>189</v>
      </c>
      <c r="AG299" s="45">
        <v>1485</v>
      </c>
      <c r="AH299" s="49" t="s">
        <v>663</v>
      </c>
      <c r="AI299" s="45" t="s">
        <v>319</v>
      </c>
      <c r="AJ299" s="45"/>
      <c r="AK299" s="73">
        <f t="shared" si="81"/>
        <v>0</v>
      </c>
      <c r="AL299" s="73">
        <f t="shared" si="82"/>
        <v>0</v>
      </c>
      <c r="AT299" s="282">
        <f t="shared" si="83"/>
        <v>1</v>
      </c>
      <c r="AU299" s="45">
        <v>1476</v>
      </c>
      <c r="AV299" s="49" t="s">
        <v>660</v>
      </c>
      <c r="BD299" s="52"/>
    </row>
    <row r="300" spans="1:56" ht="14.95" customHeight="1" x14ac:dyDescent="0.2">
      <c r="A300" s="642">
        <v>291</v>
      </c>
      <c r="B300" s="639" t="s">
        <v>319</v>
      </c>
      <c r="C300" s="45">
        <v>187</v>
      </c>
      <c r="D300" s="643">
        <v>1486</v>
      </c>
      <c r="E300" s="316" t="s">
        <v>664</v>
      </c>
      <c r="F300" s="53">
        <v>0</v>
      </c>
      <c r="G300" s="53">
        <v>0</v>
      </c>
      <c r="H300" s="53">
        <v>0</v>
      </c>
      <c r="I300" s="53">
        <v>13</v>
      </c>
      <c r="J300" s="53">
        <v>9</v>
      </c>
      <c r="K300" s="53">
        <v>15</v>
      </c>
      <c r="L300" s="53">
        <v>10</v>
      </c>
      <c r="M300" s="53">
        <v>8</v>
      </c>
      <c r="N300" s="53">
        <v>10</v>
      </c>
      <c r="O300" s="53">
        <v>0</v>
      </c>
      <c r="P300" s="53">
        <v>0</v>
      </c>
      <c r="Q300" s="53">
        <v>0</v>
      </c>
      <c r="R300" s="53">
        <v>0</v>
      </c>
      <c r="S300" s="53">
        <v>0</v>
      </c>
      <c r="T300" s="53">
        <v>0</v>
      </c>
      <c r="U300" s="53">
        <v>0</v>
      </c>
      <c r="W300" s="51">
        <f t="shared" si="74"/>
        <v>65</v>
      </c>
      <c r="X300" s="53">
        <f t="shared" si="75"/>
        <v>1</v>
      </c>
      <c r="Y300" s="51">
        <f t="shared" si="76"/>
        <v>0</v>
      </c>
      <c r="Z300" s="36" t="str">
        <f t="shared" si="77"/>
        <v/>
      </c>
      <c r="AA300" s="644">
        <f t="shared" si="78"/>
        <v>1486</v>
      </c>
      <c r="AB300" s="645" t="str">
        <f t="shared" si="79"/>
        <v xml:space="preserve"> Smith-Jackson School</v>
      </c>
      <c r="AC300" s="644">
        <f t="shared" si="84"/>
        <v>0</v>
      </c>
      <c r="AD300" s="639" t="str">
        <f t="shared" si="85"/>
        <v/>
      </c>
      <c r="AE300" s="317" t="str">
        <f t="shared" si="80"/>
        <v/>
      </c>
      <c r="AF300" s="45">
        <v>187</v>
      </c>
      <c r="AG300" s="45">
        <v>1486</v>
      </c>
      <c r="AH300" s="49" t="s">
        <v>664</v>
      </c>
      <c r="AI300" s="45" t="s">
        <v>319</v>
      </c>
      <c r="AJ300" s="45"/>
      <c r="AK300" s="73">
        <f t="shared" si="81"/>
        <v>0</v>
      </c>
      <c r="AL300" s="73">
        <f t="shared" si="82"/>
        <v>0</v>
      </c>
      <c r="AT300" s="282">
        <f t="shared" si="83"/>
        <v>1</v>
      </c>
      <c r="AU300" s="45">
        <v>1479</v>
      </c>
      <c r="AV300" s="49" t="s">
        <v>661</v>
      </c>
      <c r="BD300" s="52"/>
    </row>
    <row r="301" spans="1:56" ht="14.95" customHeight="1" x14ac:dyDescent="0.2">
      <c r="A301" s="642">
        <v>292</v>
      </c>
      <c r="B301" s="639" t="s">
        <v>319</v>
      </c>
      <c r="C301" s="45">
        <v>120</v>
      </c>
      <c r="D301" s="643">
        <v>1487</v>
      </c>
      <c r="E301" s="316" t="s">
        <v>665</v>
      </c>
      <c r="F301" s="53">
        <v>0</v>
      </c>
      <c r="G301" s="53">
        <v>0</v>
      </c>
      <c r="H301" s="53">
        <v>0</v>
      </c>
      <c r="I301" s="53">
        <v>9</v>
      </c>
      <c r="J301" s="53">
        <v>8</v>
      </c>
      <c r="K301" s="53">
        <v>9</v>
      </c>
      <c r="L301" s="53">
        <v>5</v>
      </c>
      <c r="M301" s="53">
        <v>7</v>
      </c>
      <c r="N301" s="53">
        <v>11</v>
      </c>
      <c r="O301" s="53">
        <v>11</v>
      </c>
      <c r="P301" s="53">
        <v>6</v>
      </c>
      <c r="Q301" s="53">
        <v>5</v>
      </c>
      <c r="R301" s="53">
        <v>0</v>
      </c>
      <c r="S301" s="53">
        <v>0</v>
      </c>
      <c r="T301" s="53">
        <v>0</v>
      </c>
      <c r="U301" s="53">
        <v>0</v>
      </c>
      <c r="W301" s="51">
        <f t="shared" si="74"/>
        <v>71</v>
      </c>
      <c r="X301" s="53">
        <f t="shared" si="75"/>
        <v>1</v>
      </c>
      <c r="Y301" s="51">
        <f t="shared" si="76"/>
        <v>0</v>
      </c>
      <c r="Z301" s="36" t="str">
        <f t="shared" si="77"/>
        <v/>
      </c>
      <c r="AA301" s="644">
        <f t="shared" si="78"/>
        <v>1487</v>
      </c>
      <c r="AB301" s="645" t="str">
        <f t="shared" si="79"/>
        <v xml:space="preserve"> Benito School</v>
      </c>
      <c r="AC301" s="644">
        <f t="shared" si="84"/>
        <v>0</v>
      </c>
      <c r="AD301" s="639" t="str">
        <f t="shared" si="85"/>
        <v/>
      </c>
      <c r="AE301" s="317" t="str">
        <f t="shared" si="80"/>
        <v/>
      </c>
      <c r="AF301" s="45">
        <v>120</v>
      </c>
      <c r="AG301" s="45">
        <v>1487</v>
      </c>
      <c r="AH301" s="49" t="s">
        <v>665</v>
      </c>
      <c r="AI301" s="45" t="s">
        <v>319</v>
      </c>
      <c r="AJ301" s="45"/>
      <c r="AK301" s="73">
        <f t="shared" si="81"/>
        <v>0</v>
      </c>
      <c r="AL301" s="73">
        <f t="shared" si="82"/>
        <v>0</v>
      </c>
      <c r="AT301" s="282">
        <f t="shared" si="83"/>
        <v>1</v>
      </c>
      <c r="AU301" s="45">
        <v>1480</v>
      </c>
      <c r="AV301" s="49" t="s">
        <v>662</v>
      </c>
      <c r="BD301" s="52"/>
    </row>
    <row r="302" spans="1:56" ht="14.95" customHeight="1" x14ac:dyDescent="0.2">
      <c r="A302" s="642">
        <v>293</v>
      </c>
      <c r="B302" s="639" t="s">
        <v>319</v>
      </c>
      <c r="C302" s="45">
        <v>151</v>
      </c>
      <c r="D302" s="643">
        <v>1490</v>
      </c>
      <c r="E302" s="316" t="s">
        <v>666</v>
      </c>
      <c r="F302" s="53">
        <v>0</v>
      </c>
      <c r="G302" s="53">
        <v>0</v>
      </c>
      <c r="H302" s="53">
        <v>16</v>
      </c>
      <c r="I302" s="53">
        <v>27</v>
      </c>
      <c r="J302" s="53">
        <v>43</v>
      </c>
      <c r="K302" s="53">
        <v>26</v>
      </c>
      <c r="L302" s="53">
        <v>29</v>
      </c>
      <c r="M302" s="53">
        <v>30</v>
      </c>
      <c r="N302" s="53">
        <v>21</v>
      </c>
      <c r="O302" s="53">
        <v>28</v>
      </c>
      <c r="P302" s="53">
        <v>0</v>
      </c>
      <c r="Q302" s="53">
        <v>0</v>
      </c>
      <c r="R302" s="53">
        <v>0</v>
      </c>
      <c r="S302" s="53">
        <v>0</v>
      </c>
      <c r="T302" s="53">
        <v>0</v>
      </c>
      <c r="U302" s="53">
        <v>0</v>
      </c>
      <c r="W302" s="51">
        <f t="shared" si="74"/>
        <v>220</v>
      </c>
      <c r="X302" s="53">
        <f t="shared" si="75"/>
        <v>1</v>
      </c>
      <c r="Y302" s="51">
        <f t="shared" si="76"/>
        <v>0</v>
      </c>
      <c r="Z302" s="36" t="str">
        <f t="shared" si="77"/>
        <v/>
      </c>
      <c r="AA302" s="644">
        <f t="shared" si="78"/>
        <v>1490</v>
      </c>
      <c r="AB302" s="645" t="str">
        <f t="shared" si="79"/>
        <v xml:space="preserve"> Strathcona School</v>
      </c>
      <c r="AC302" s="644">
        <f t="shared" si="84"/>
        <v>0</v>
      </c>
      <c r="AD302" s="639" t="str">
        <f t="shared" si="85"/>
        <v/>
      </c>
      <c r="AE302" s="317" t="str">
        <f t="shared" si="80"/>
        <v/>
      </c>
      <c r="AF302" s="45">
        <v>151</v>
      </c>
      <c r="AG302" s="45">
        <v>1490</v>
      </c>
      <c r="AH302" s="49" t="s">
        <v>666</v>
      </c>
      <c r="AI302" s="45" t="s">
        <v>319</v>
      </c>
      <c r="AJ302" s="45"/>
      <c r="AK302" s="73">
        <f t="shared" si="81"/>
        <v>0</v>
      </c>
      <c r="AL302" s="73">
        <f t="shared" si="82"/>
        <v>0</v>
      </c>
      <c r="AT302" s="282">
        <f t="shared" si="83"/>
        <v>1</v>
      </c>
      <c r="AU302" s="45">
        <v>1483</v>
      </c>
      <c r="AV302" s="49" t="s">
        <v>587</v>
      </c>
      <c r="BD302" s="52"/>
    </row>
    <row r="303" spans="1:56" ht="14.95" customHeight="1" x14ac:dyDescent="0.2">
      <c r="A303" s="642">
        <v>294</v>
      </c>
      <c r="B303" s="639" t="s">
        <v>319</v>
      </c>
      <c r="C303" s="45">
        <v>186</v>
      </c>
      <c r="D303" s="643">
        <v>1492</v>
      </c>
      <c r="E303" s="316" t="s">
        <v>667</v>
      </c>
      <c r="F303" s="53">
        <v>0</v>
      </c>
      <c r="G303" s="53">
        <v>0</v>
      </c>
      <c r="H303" s="53">
        <v>0</v>
      </c>
      <c r="I303" s="53">
        <v>0</v>
      </c>
      <c r="J303" s="53">
        <v>0</v>
      </c>
      <c r="K303" s="53">
        <v>0</v>
      </c>
      <c r="L303" s="53">
        <v>0</v>
      </c>
      <c r="M303" s="53">
        <v>20</v>
      </c>
      <c r="N303" s="53">
        <v>70</v>
      </c>
      <c r="O303" s="53">
        <v>48</v>
      </c>
      <c r="P303" s="53">
        <v>89</v>
      </c>
      <c r="Q303" s="53">
        <v>83</v>
      </c>
      <c r="R303" s="53">
        <v>0</v>
      </c>
      <c r="S303" s="53">
        <v>0</v>
      </c>
      <c r="T303" s="53">
        <v>0</v>
      </c>
      <c r="U303" s="53">
        <v>0</v>
      </c>
      <c r="W303" s="51">
        <f t="shared" si="74"/>
        <v>310</v>
      </c>
      <c r="X303" s="53">
        <f t="shared" si="75"/>
        <v>1</v>
      </c>
      <c r="Y303" s="51">
        <f t="shared" si="76"/>
        <v>0</v>
      </c>
      <c r="Z303" s="36" t="str">
        <f t="shared" si="77"/>
        <v/>
      </c>
      <c r="AA303" s="644">
        <f t="shared" si="78"/>
        <v>1492</v>
      </c>
      <c r="AB303" s="645" t="str">
        <f t="shared" si="79"/>
        <v xml:space="preserve"> École Henri-Bergeron</v>
      </c>
      <c r="AC303" s="644">
        <f t="shared" si="84"/>
        <v>0</v>
      </c>
      <c r="AD303" s="639" t="str">
        <f t="shared" si="85"/>
        <v/>
      </c>
      <c r="AE303" s="317" t="str">
        <f t="shared" si="80"/>
        <v/>
      </c>
      <c r="AF303" s="45">
        <v>186</v>
      </c>
      <c r="AG303" s="45">
        <v>1492</v>
      </c>
      <c r="AH303" s="49" t="s">
        <v>667</v>
      </c>
      <c r="AI303" s="45" t="s">
        <v>319</v>
      </c>
      <c r="AJ303" s="45"/>
      <c r="AK303" s="73">
        <f t="shared" si="81"/>
        <v>0</v>
      </c>
      <c r="AL303" s="73">
        <f t="shared" si="82"/>
        <v>0</v>
      </c>
      <c r="AT303" s="282">
        <f t="shared" si="83"/>
        <v>1</v>
      </c>
      <c r="AU303" s="45">
        <v>1485</v>
      </c>
      <c r="AV303" s="49" t="s">
        <v>663</v>
      </c>
      <c r="BD303" s="52"/>
    </row>
    <row r="304" spans="1:56" ht="14.95" customHeight="1" x14ac:dyDescent="0.2">
      <c r="A304" s="642">
        <v>295</v>
      </c>
      <c r="B304" s="639" t="s">
        <v>319</v>
      </c>
      <c r="C304" s="45">
        <v>155</v>
      </c>
      <c r="D304" s="643">
        <v>1494</v>
      </c>
      <c r="E304" s="316" t="s">
        <v>668</v>
      </c>
      <c r="F304" s="53">
        <v>0</v>
      </c>
      <c r="G304" s="53">
        <v>0</v>
      </c>
      <c r="H304" s="53">
        <v>0</v>
      </c>
      <c r="I304" s="53">
        <v>29</v>
      </c>
      <c r="J304" s="53">
        <v>28</v>
      </c>
      <c r="K304" s="53">
        <v>33</v>
      </c>
      <c r="L304" s="53">
        <v>33</v>
      </c>
      <c r="M304" s="53">
        <v>26</v>
      </c>
      <c r="N304" s="53">
        <v>34</v>
      </c>
      <c r="O304" s="53">
        <v>39</v>
      </c>
      <c r="P304" s="53">
        <v>0</v>
      </c>
      <c r="Q304" s="53">
        <v>0</v>
      </c>
      <c r="R304" s="53">
        <v>0</v>
      </c>
      <c r="S304" s="53">
        <v>0</v>
      </c>
      <c r="T304" s="53">
        <v>0</v>
      </c>
      <c r="U304" s="53">
        <v>0</v>
      </c>
      <c r="W304" s="51">
        <f t="shared" si="74"/>
        <v>222</v>
      </c>
      <c r="X304" s="53">
        <f t="shared" si="75"/>
        <v>1</v>
      </c>
      <c r="Y304" s="51">
        <f t="shared" si="76"/>
        <v>0</v>
      </c>
      <c r="Z304" s="36" t="str">
        <f t="shared" si="77"/>
        <v/>
      </c>
      <c r="AA304" s="644">
        <f t="shared" si="78"/>
        <v>1494</v>
      </c>
      <c r="AB304" s="645" t="str">
        <f t="shared" si="79"/>
        <v xml:space="preserve"> Teulon Elementary</v>
      </c>
      <c r="AC304" s="644">
        <f t="shared" si="84"/>
        <v>0</v>
      </c>
      <c r="AD304" s="639" t="str">
        <f t="shared" si="85"/>
        <v/>
      </c>
      <c r="AE304" s="317" t="str">
        <f t="shared" si="80"/>
        <v/>
      </c>
      <c r="AF304" s="45">
        <v>155</v>
      </c>
      <c r="AG304" s="45">
        <v>1494</v>
      </c>
      <c r="AH304" s="49" t="s">
        <v>668</v>
      </c>
      <c r="AI304" s="45" t="s">
        <v>319</v>
      </c>
      <c r="AJ304" s="45"/>
      <c r="AK304" s="73">
        <f t="shared" si="81"/>
        <v>0</v>
      </c>
      <c r="AL304" s="73">
        <f t="shared" si="82"/>
        <v>0</v>
      </c>
      <c r="AT304" s="282">
        <f t="shared" si="83"/>
        <v>1</v>
      </c>
      <c r="AU304" s="45">
        <v>1486</v>
      </c>
      <c r="AV304" s="49" t="s">
        <v>664</v>
      </c>
      <c r="BD304" s="52"/>
    </row>
    <row r="305" spans="1:56" ht="14.95" customHeight="1" x14ac:dyDescent="0.2">
      <c r="A305" s="642">
        <v>296</v>
      </c>
      <c r="B305" s="639" t="s">
        <v>319</v>
      </c>
      <c r="C305" s="45">
        <v>102</v>
      </c>
      <c r="D305" s="643">
        <v>1495</v>
      </c>
      <c r="E305" s="316" t="s">
        <v>669</v>
      </c>
      <c r="F305" s="53">
        <v>0</v>
      </c>
      <c r="G305" s="53">
        <v>0</v>
      </c>
      <c r="H305" s="53">
        <v>0</v>
      </c>
      <c r="I305" s="53">
        <v>12</v>
      </c>
      <c r="J305" s="53">
        <v>20</v>
      </c>
      <c r="K305" s="53">
        <v>23</v>
      </c>
      <c r="L305" s="53">
        <v>27</v>
      </c>
      <c r="M305" s="53">
        <v>24</v>
      </c>
      <c r="N305" s="53">
        <v>21</v>
      </c>
      <c r="O305" s="53">
        <v>29</v>
      </c>
      <c r="P305" s="53">
        <v>32</v>
      </c>
      <c r="Q305" s="53">
        <v>39</v>
      </c>
      <c r="R305" s="53">
        <v>0</v>
      </c>
      <c r="S305" s="53">
        <v>0</v>
      </c>
      <c r="T305" s="53">
        <v>0</v>
      </c>
      <c r="U305" s="53">
        <v>0</v>
      </c>
      <c r="W305" s="51">
        <f t="shared" si="74"/>
        <v>227</v>
      </c>
      <c r="X305" s="53">
        <f t="shared" si="75"/>
        <v>1</v>
      </c>
      <c r="Y305" s="51">
        <f t="shared" si="76"/>
        <v>0</v>
      </c>
      <c r="Z305" s="36" t="str">
        <f t="shared" si="77"/>
        <v/>
      </c>
      <c r="AA305" s="644">
        <f t="shared" si="78"/>
        <v>1495</v>
      </c>
      <c r="AB305" s="645" t="str">
        <f t="shared" si="79"/>
        <v xml:space="preserve"> Westwood Elementary</v>
      </c>
      <c r="AC305" s="644">
        <f t="shared" si="84"/>
        <v>0</v>
      </c>
      <c r="AD305" s="639" t="str">
        <f t="shared" si="85"/>
        <v/>
      </c>
      <c r="AE305" s="317" t="str">
        <f t="shared" si="80"/>
        <v/>
      </c>
      <c r="AF305" s="45">
        <v>102</v>
      </c>
      <c r="AG305" s="45">
        <v>1495</v>
      </c>
      <c r="AH305" s="49" t="s">
        <v>669</v>
      </c>
      <c r="AI305" s="45" t="s">
        <v>319</v>
      </c>
      <c r="AJ305" s="45"/>
      <c r="AK305" s="73">
        <f t="shared" si="81"/>
        <v>0</v>
      </c>
      <c r="AL305" s="73">
        <f t="shared" si="82"/>
        <v>0</v>
      </c>
      <c r="AT305" s="282">
        <f t="shared" si="83"/>
        <v>1</v>
      </c>
      <c r="AU305" s="45">
        <v>1487</v>
      </c>
      <c r="AV305" s="49" t="s">
        <v>665</v>
      </c>
      <c r="BD305" s="52"/>
    </row>
    <row r="306" spans="1:56" ht="14.95" customHeight="1" x14ac:dyDescent="0.2">
      <c r="A306" s="642">
        <v>297</v>
      </c>
      <c r="B306" s="639" t="s">
        <v>319</v>
      </c>
      <c r="C306" s="45">
        <v>151</v>
      </c>
      <c r="D306" s="643">
        <v>1496</v>
      </c>
      <c r="E306" s="316" t="s">
        <v>670</v>
      </c>
      <c r="F306" s="53">
        <v>0</v>
      </c>
      <c r="G306" s="53">
        <v>0</v>
      </c>
      <c r="H306" s="53">
        <v>16</v>
      </c>
      <c r="I306" s="53">
        <v>33</v>
      </c>
      <c r="J306" s="53">
        <v>31</v>
      </c>
      <c r="K306" s="53">
        <v>31</v>
      </c>
      <c r="L306" s="53">
        <v>33</v>
      </c>
      <c r="M306" s="53">
        <v>24</v>
      </c>
      <c r="N306" s="53">
        <v>34</v>
      </c>
      <c r="O306" s="53">
        <v>24</v>
      </c>
      <c r="P306" s="53">
        <v>0</v>
      </c>
      <c r="Q306" s="53">
        <v>0</v>
      </c>
      <c r="R306" s="53">
        <v>0</v>
      </c>
      <c r="S306" s="53">
        <v>0</v>
      </c>
      <c r="T306" s="53">
        <v>0</v>
      </c>
      <c r="U306" s="53">
        <v>0</v>
      </c>
      <c r="W306" s="51">
        <f t="shared" si="74"/>
        <v>226</v>
      </c>
      <c r="X306" s="53">
        <f t="shared" si="75"/>
        <v>1</v>
      </c>
      <c r="Y306" s="51">
        <f t="shared" si="76"/>
        <v>0</v>
      </c>
      <c r="Z306" s="36" t="str">
        <f t="shared" si="77"/>
        <v/>
      </c>
      <c r="AA306" s="644">
        <f t="shared" si="78"/>
        <v>1496</v>
      </c>
      <c r="AB306" s="645" t="str">
        <f t="shared" si="79"/>
        <v xml:space="preserve"> Gladstone School</v>
      </c>
      <c r="AC306" s="644">
        <f t="shared" si="84"/>
        <v>0</v>
      </c>
      <c r="AD306" s="639" t="str">
        <f t="shared" si="85"/>
        <v/>
      </c>
      <c r="AE306" s="317" t="str">
        <f t="shared" si="80"/>
        <v/>
      </c>
      <c r="AF306" s="45">
        <v>151</v>
      </c>
      <c r="AG306" s="45">
        <v>1496</v>
      </c>
      <c r="AH306" s="49" t="s">
        <v>670</v>
      </c>
      <c r="AI306" s="45" t="s">
        <v>319</v>
      </c>
      <c r="AJ306" s="45"/>
      <c r="AK306" s="73">
        <f t="shared" si="81"/>
        <v>0</v>
      </c>
      <c r="AL306" s="73">
        <f t="shared" si="82"/>
        <v>0</v>
      </c>
      <c r="AT306" s="282">
        <f t="shared" si="83"/>
        <v>1</v>
      </c>
      <c r="AU306" s="45">
        <v>1490</v>
      </c>
      <c r="AV306" s="49" t="s">
        <v>666</v>
      </c>
      <c r="BD306" s="52"/>
    </row>
    <row r="307" spans="1:56" ht="14.95" customHeight="1" x14ac:dyDescent="0.2">
      <c r="A307" s="642">
        <v>298</v>
      </c>
      <c r="B307" s="639" t="s">
        <v>319</v>
      </c>
      <c r="C307" s="45">
        <v>151</v>
      </c>
      <c r="D307" s="643">
        <v>1497</v>
      </c>
      <c r="E307" s="316" t="s">
        <v>671</v>
      </c>
      <c r="F307" s="53">
        <v>0</v>
      </c>
      <c r="G307" s="53">
        <v>0</v>
      </c>
      <c r="H307" s="53">
        <v>0</v>
      </c>
      <c r="I307" s="53">
        <v>0</v>
      </c>
      <c r="J307" s="53">
        <v>0</v>
      </c>
      <c r="K307" s="53">
        <v>0</v>
      </c>
      <c r="L307" s="53">
        <v>0</v>
      </c>
      <c r="M307" s="53">
        <v>0</v>
      </c>
      <c r="N307" s="53">
        <v>0</v>
      </c>
      <c r="O307" s="53">
        <v>0</v>
      </c>
      <c r="P307" s="53">
        <v>0</v>
      </c>
      <c r="Q307" s="53">
        <v>0</v>
      </c>
      <c r="R307" s="53">
        <v>6</v>
      </c>
      <c r="S307" s="53">
        <v>160</v>
      </c>
      <c r="T307" s="53">
        <v>179</v>
      </c>
      <c r="U307" s="53">
        <v>348</v>
      </c>
      <c r="W307" s="51">
        <f t="shared" si="74"/>
        <v>693</v>
      </c>
      <c r="X307" s="53">
        <f t="shared" si="75"/>
        <v>1</v>
      </c>
      <c r="Y307" s="51">
        <f t="shared" si="76"/>
        <v>0</v>
      </c>
      <c r="Z307" s="36" t="str">
        <f t="shared" si="77"/>
        <v/>
      </c>
      <c r="AA307" s="644">
        <f t="shared" si="78"/>
        <v>1497</v>
      </c>
      <c r="AB307" s="645" t="str">
        <f t="shared" si="79"/>
        <v xml:space="preserve"> Winnipeg Adult Education Centre</v>
      </c>
      <c r="AC307" s="644">
        <f t="shared" si="84"/>
        <v>0</v>
      </c>
      <c r="AD307" s="639" t="str">
        <f t="shared" si="85"/>
        <v/>
      </c>
      <c r="AE307" s="317" t="str">
        <f t="shared" si="80"/>
        <v/>
      </c>
      <c r="AF307" s="45">
        <v>151</v>
      </c>
      <c r="AG307" s="45">
        <v>1497</v>
      </c>
      <c r="AH307" s="49" t="s">
        <v>671</v>
      </c>
      <c r="AI307" s="45" t="s">
        <v>319</v>
      </c>
      <c r="AJ307" s="45"/>
      <c r="AK307" s="73">
        <f t="shared" si="81"/>
        <v>0</v>
      </c>
      <c r="AL307" s="73">
        <f t="shared" si="82"/>
        <v>0</v>
      </c>
      <c r="AT307" s="282">
        <f t="shared" si="83"/>
        <v>1</v>
      </c>
      <c r="AU307" s="45">
        <v>1492</v>
      </c>
      <c r="AV307" s="49" t="s">
        <v>667</v>
      </c>
      <c r="BD307" s="52"/>
    </row>
    <row r="308" spans="1:56" ht="14.95" customHeight="1" x14ac:dyDescent="0.2">
      <c r="A308" s="642">
        <v>299</v>
      </c>
      <c r="B308" s="639" t="s">
        <v>319</v>
      </c>
      <c r="C308" s="45">
        <v>188</v>
      </c>
      <c r="D308" s="643">
        <v>1498</v>
      </c>
      <c r="E308" s="316" t="s">
        <v>672</v>
      </c>
      <c r="F308" s="53">
        <v>0</v>
      </c>
      <c r="G308" s="53">
        <v>0</v>
      </c>
      <c r="H308" s="53">
        <v>0</v>
      </c>
      <c r="I308" s="53">
        <v>58</v>
      </c>
      <c r="J308" s="53">
        <v>65</v>
      </c>
      <c r="K308" s="53">
        <v>58</v>
      </c>
      <c r="L308" s="53">
        <v>67</v>
      </c>
      <c r="M308" s="53">
        <v>83</v>
      </c>
      <c r="N308" s="53">
        <v>55</v>
      </c>
      <c r="O308" s="53">
        <v>0</v>
      </c>
      <c r="P308" s="53">
        <v>0</v>
      </c>
      <c r="Q308" s="53">
        <v>0</v>
      </c>
      <c r="R308" s="53">
        <v>0</v>
      </c>
      <c r="S308" s="53">
        <v>0</v>
      </c>
      <c r="T308" s="53">
        <v>0</v>
      </c>
      <c r="U308" s="53">
        <v>0</v>
      </c>
      <c r="W308" s="51">
        <f t="shared" si="74"/>
        <v>386</v>
      </c>
      <c r="X308" s="53">
        <f t="shared" si="75"/>
        <v>1</v>
      </c>
      <c r="Y308" s="51">
        <f t="shared" si="76"/>
        <v>0</v>
      </c>
      <c r="Z308" s="36" t="str">
        <f t="shared" si="77"/>
        <v/>
      </c>
      <c r="AA308" s="644">
        <f t="shared" si="78"/>
        <v>1498</v>
      </c>
      <c r="AB308" s="645" t="str">
        <f t="shared" si="79"/>
        <v xml:space="preserve"> Prairie Sunrise School</v>
      </c>
      <c r="AC308" s="644">
        <f t="shared" si="84"/>
        <v>0</v>
      </c>
      <c r="AD308" s="639" t="str">
        <f t="shared" si="85"/>
        <v/>
      </c>
      <c r="AE308" s="317" t="str">
        <f t="shared" si="80"/>
        <v/>
      </c>
      <c r="AF308" s="45">
        <v>188</v>
      </c>
      <c r="AG308" s="45">
        <v>1498</v>
      </c>
      <c r="AH308" s="49" t="s">
        <v>672</v>
      </c>
      <c r="AI308" s="45" t="s">
        <v>319</v>
      </c>
      <c r="AJ308" s="45"/>
      <c r="AK308" s="73">
        <f t="shared" si="81"/>
        <v>0</v>
      </c>
      <c r="AL308" s="73">
        <f t="shared" si="82"/>
        <v>0</v>
      </c>
      <c r="AT308" s="282">
        <f t="shared" si="83"/>
        <v>1</v>
      </c>
      <c r="AU308" s="45">
        <v>1494</v>
      </c>
      <c r="AV308" s="49" t="s">
        <v>668</v>
      </c>
      <c r="BD308" s="52"/>
    </row>
    <row r="309" spans="1:56" ht="14.95" customHeight="1" x14ac:dyDescent="0.2">
      <c r="A309" s="642">
        <v>300</v>
      </c>
      <c r="B309" s="639" t="s">
        <v>319</v>
      </c>
      <c r="C309" s="45">
        <v>156</v>
      </c>
      <c r="D309" s="643">
        <v>1501</v>
      </c>
      <c r="E309" s="316" t="s">
        <v>673</v>
      </c>
      <c r="F309" s="53">
        <v>0</v>
      </c>
      <c r="G309" s="53">
        <v>0</v>
      </c>
      <c r="H309" s="53">
        <v>0</v>
      </c>
      <c r="I309" s="53">
        <v>0</v>
      </c>
      <c r="J309" s="53">
        <v>0</v>
      </c>
      <c r="K309" s="53">
        <v>0</v>
      </c>
      <c r="L309" s="53">
        <v>0</v>
      </c>
      <c r="M309" s="53">
        <v>0</v>
      </c>
      <c r="N309" s="53">
        <v>0</v>
      </c>
      <c r="O309" s="53">
        <v>0</v>
      </c>
      <c r="P309" s="53">
        <v>0</v>
      </c>
      <c r="Q309" s="53">
        <v>0</v>
      </c>
      <c r="R309" s="53">
        <v>42</v>
      </c>
      <c r="S309" s="53">
        <v>34</v>
      </c>
      <c r="T309" s="53">
        <v>40</v>
      </c>
      <c r="U309" s="53">
        <v>36</v>
      </c>
      <c r="W309" s="51">
        <f t="shared" si="74"/>
        <v>152</v>
      </c>
      <c r="X309" s="53">
        <f t="shared" si="75"/>
        <v>1</v>
      </c>
      <c r="Y309" s="51">
        <f t="shared" si="76"/>
        <v>0</v>
      </c>
      <c r="Z309" s="36" t="str">
        <f t="shared" si="77"/>
        <v/>
      </c>
      <c r="AA309" s="644">
        <f t="shared" si="78"/>
        <v>1501</v>
      </c>
      <c r="AB309" s="645" t="str">
        <f t="shared" si="79"/>
        <v xml:space="preserve"> Minnedosa Collegiate</v>
      </c>
      <c r="AC309" s="644">
        <f t="shared" si="84"/>
        <v>0</v>
      </c>
      <c r="AD309" s="639" t="str">
        <f t="shared" si="85"/>
        <v/>
      </c>
      <c r="AE309" s="317" t="str">
        <f t="shared" si="80"/>
        <v/>
      </c>
      <c r="AF309" s="45">
        <v>156</v>
      </c>
      <c r="AG309" s="45">
        <v>1501</v>
      </c>
      <c r="AH309" s="49" t="s">
        <v>673</v>
      </c>
      <c r="AI309" s="45" t="s">
        <v>319</v>
      </c>
      <c r="AJ309" s="45"/>
      <c r="AK309" s="73">
        <f t="shared" si="81"/>
        <v>0</v>
      </c>
      <c r="AL309" s="73">
        <f t="shared" si="82"/>
        <v>0</v>
      </c>
      <c r="AT309" s="282">
        <f t="shared" si="83"/>
        <v>1</v>
      </c>
      <c r="AU309" s="45">
        <v>1495</v>
      </c>
      <c r="AV309" s="49" t="s">
        <v>669</v>
      </c>
      <c r="BD309" s="52"/>
    </row>
    <row r="310" spans="1:56" ht="14.95" customHeight="1" x14ac:dyDescent="0.2">
      <c r="A310" s="642">
        <v>301</v>
      </c>
      <c r="B310" s="639" t="s">
        <v>319</v>
      </c>
      <c r="C310" s="45">
        <v>114</v>
      </c>
      <c r="D310" s="643">
        <v>1506</v>
      </c>
      <c r="E310" s="316" t="s">
        <v>674</v>
      </c>
      <c r="F310" s="53">
        <v>0</v>
      </c>
      <c r="G310" s="53">
        <v>0</v>
      </c>
      <c r="H310" s="53">
        <v>0</v>
      </c>
      <c r="I310" s="53">
        <v>39</v>
      </c>
      <c r="J310" s="53">
        <v>47</v>
      </c>
      <c r="K310" s="53">
        <v>46</v>
      </c>
      <c r="L310" s="53">
        <v>38</v>
      </c>
      <c r="M310" s="53">
        <v>49</v>
      </c>
      <c r="N310" s="53">
        <v>52</v>
      </c>
      <c r="O310" s="53">
        <v>0</v>
      </c>
      <c r="P310" s="53">
        <v>0</v>
      </c>
      <c r="Q310" s="53">
        <v>0</v>
      </c>
      <c r="R310" s="53">
        <v>0</v>
      </c>
      <c r="S310" s="53">
        <v>0</v>
      </c>
      <c r="T310" s="53">
        <v>0</v>
      </c>
      <c r="U310" s="53">
        <v>0</v>
      </c>
      <c r="W310" s="51">
        <f t="shared" si="74"/>
        <v>271</v>
      </c>
      <c r="X310" s="53">
        <f t="shared" si="75"/>
        <v>1</v>
      </c>
      <c r="Y310" s="51">
        <f t="shared" si="76"/>
        <v>0</v>
      </c>
      <c r="Z310" s="36" t="str">
        <f t="shared" si="77"/>
        <v/>
      </c>
      <c r="AA310" s="644">
        <f t="shared" si="78"/>
        <v>1506</v>
      </c>
      <c r="AB310" s="645" t="str">
        <f t="shared" si="79"/>
        <v xml:space="preserve"> Stevenson School</v>
      </c>
      <c r="AC310" s="644">
        <f t="shared" si="84"/>
        <v>0</v>
      </c>
      <c r="AD310" s="639" t="str">
        <f t="shared" si="85"/>
        <v/>
      </c>
      <c r="AE310" s="317" t="str">
        <f t="shared" si="80"/>
        <v/>
      </c>
      <c r="AF310" s="45">
        <v>114</v>
      </c>
      <c r="AG310" s="45">
        <v>1506</v>
      </c>
      <c r="AH310" s="49" t="s">
        <v>674</v>
      </c>
      <c r="AI310" s="45" t="s">
        <v>319</v>
      </c>
      <c r="AJ310" s="45"/>
      <c r="AK310" s="73">
        <f t="shared" si="81"/>
        <v>0</v>
      </c>
      <c r="AL310" s="73">
        <f t="shared" si="82"/>
        <v>0</v>
      </c>
      <c r="AT310" s="282">
        <f t="shared" si="83"/>
        <v>1</v>
      </c>
      <c r="AU310" s="45">
        <v>1496</v>
      </c>
      <c r="AV310" s="49" t="s">
        <v>670</v>
      </c>
      <c r="BD310" s="52"/>
    </row>
    <row r="311" spans="1:56" ht="14.95" customHeight="1" x14ac:dyDescent="0.2">
      <c r="A311" s="642">
        <v>302</v>
      </c>
      <c r="B311" s="639" t="s">
        <v>319</v>
      </c>
      <c r="C311" s="45">
        <v>118</v>
      </c>
      <c r="D311" s="643">
        <v>1508</v>
      </c>
      <c r="E311" s="316" t="s">
        <v>675</v>
      </c>
      <c r="F311" s="53">
        <v>0</v>
      </c>
      <c r="G311" s="53">
        <v>0</v>
      </c>
      <c r="H311" s="53">
        <v>0</v>
      </c>
      <c r="I311" s="53">
        <v>54</v>
      </c>
      <c r="J311" s="53">
        <v>58</v>
      </c>
      <c r="K311" s="53">
        <v>75</v>
      </c>
      <c r="L311" s="53">
        <v>65</v>
      </c>
      <c r="M311" s="53">
        <v>71</v>
      </c>
      <c r="N311" s="53">
        <v>77</v>
      </c>
      <c r="O311" s="53">
        <v>65</v>
      </c>
      <c r="P311" s="53">
        <v>84</v>
      </c>
      <c r="Q311" s="53">
        <v>81</v>
      </c>
      <c r="R311" s="53">
        <v>0</v>
      </c>
      <c r="S311" s="53">
        <v>0</v>
      </c>
      <c r="T311" s="53">
        <v>0</v>
      </c>
      <c r="U311" s="53">
        <v>0</v>
      </c>
      <c r="W311" s="51">
        <f t="shared" si="74"/>
        <v>630</v>
      </c>
      <c r="X311" s="53">
        <f t="shared" si="75"/>
        <v>1</v>
      </c>
      <c r="Y311" s="51">
        <f t="shared" si="76"/>
        <v>0</v>
      </c>
      <c r="Z311" s="36" t="str">
        <f t="shared" si="77"/>
        <v/>
      </c>
      <c r="AA311" s="644">
        <f t="shared" si="78"/>
        <v>1508</v>
      </c>
      <c r="AB311" s="645" t="str">
        <f t="shared" si="79"/>
        <v xml:space="preserve"> West St. Paul School</v>
      </c>
      <c r="AC311" s="644">
        <f t="shared" si="84"/>
        <v>0</v>
      </c>
      <c r="AD311" s="639" t="str">
        <f t="shared" si="85"/>
        <v/>
      </c>
      <c r="AE311" s="317" t="str">
        <f t="shared" si="80"/>
        <v/>
      </c>
      <c r="AF311" s="45">
        <v>118</v>
      </c>
      <c r="AG311" s="45">
        <v>1508</v>
      </c>
      <c r="AH311" s="49" t="s">
        <v>675</v>
      </c>
      <c r="AI311" s="45" t="s">
        <v>319</v>
      </c>
      <c r="AJ311" s="45"/>
      <c r="AK311" s="73">
        <f t="shared" si="81"/>
        <v>0</v>
      </c>
      <c r="AL311" s="73">
        <f t="shared" si="82"/>
        <v>0</v>
      </c>
      <c r="AT311" s="282">
        <f t="shared" si="83"/>
        <v>1</v>
      </c>
      <c r="AU311" s="45">
        <v>1497</v>
      </c>
      <c r="AV311" s="49" t="s">
        <v>671</v>
      </c>
      <c r="BD311" s="52"/>
    </row>
    <row r="312" spans="1:56" ht="14.95" customHeight="1" x14ac:dyDescent="0.2">
      <c r="A312" s="642">
        <v>303</v>
      </c>
      <c r="B312" s="639" t="s">
        <v>319</v>
      </c>
      <c r="C312" s="45">
        <v>188</v>
      </c>
      <c r="D312" s="643">
        <v>1511</v>
      </c>
      <c r="E312" s="316" t="s">
        <v>676</v>
      </c>
      <c r="F312" s="53">
        <v>0</v>
      </c>
      <c r="G312" s="53">
        <v>0</v>
      </c>
      <c r="H312" s="53">
        <v>0</v>
      </c>
      <c r="I312" s="53">
        <v>69</v>
      </c>
      <c r="J312" s="53">
        <v>89</v>
      </c>
      <c r="K312" s="53">
        <v>85</v>
      </c>
      <c r="L312" s="53">
        <v>81</v>
      </c>
      <c r="M312" s="53">
        <v>69</v>
      </c>
      <c r="N312" s="53">
        <v>0</v>
      </c>
      <c r="O312" s="53">
        <v>0</v>
      </c>
      <c r="P312" s="53">
        <v>0</v>
      </c>
      <c r="Q312" s="53">
        <v>0</v>
      </c>
      <c r="R312" s="53">
        <v>0</v>
      </c>
      <c r="S312" s="53">
        <v>0</v>
      </c>
      <c r="T312" s="53">
        <v>0</v>
      </c>
      <c r="U312" s="53">
        <v>0</v>
      </c>
      <c r="W312" s="51">
        <f t="shared" si="74"/>
        <v>393</v>
      </c>
      <c r="X312" s="53">
        <f t="shared" si="75"/>
        <v>1</v>
      </c>
      <c r="Y312" s="51">
        <f t="shared" si="76"/>
        <v>0</v>
      </c>
      <c r="Z312" s="36" t="str">
        <f t="shared" si="77"/>
        <v/>
      </c>
      <c r="AA312" s="644">
        <f t="shared" si="78"/>
        <v>1511</v>
      </c>
      <c r="AB312" s="645" t="str">
        <f t="shared" si="79"/>
        <v xml:space="preserve"> École Dieppe</v>
      </c>
      <c r="AC312" s="644">
        <f t="shared" si="84"/>
        <v>0</v>
      </c>
      <c r="AD312" s="639" t="str">
        <f t="shared" si="85"/>
        <v/>
      </c>
      <c r="AE312" s="317" t="str">
        <f t="shared" si="80"/>
        <v/>
      </c>
      <c r="AF312" s="45">
        <v>188</v>
      </c>
      <c r="AG312" s="45">
        <v>1511</v>
      </c>
      <c r="AH312" s="49" t="s">
        <v>676</v>
      </c>
      <c r="AI312" s="45" t="s">
        <v>319</v>
      </c>
      <c r="AJ312" s="45"/>
      <c r="AK312" s="73">
        <f t="shared" si="81"/>
        <v>0</v>
      </c>
      <c r="AL312" s="73">
        <f t="shared" si="82"/>
        <v>0</v>
      </c>
      <c r="AT312" s="282">
        <f t="shared" si="83"/>
        <v>1</v>
      </c>
      <c r="AU312" s="45">
        <v>1498</v>
      </c>
      <c r="AV312" s="49" t="s">
        <v>677</v>
      </c>
      <c r="BD312" s="52"/>
    </row>
    <row r="313" spans="1:56" ht="14.95" customHeight="1" x14ac:dyDescent="0.2">
      <c r="A313" s="642">
        <v>304</v>
      </c>
      <c r="B313" s="639" t="s">
        <v>319</v>
      </c>
      <c r="C313" s="45">
        <v>188</v>
      </c>
      <c r="D313" s="643">
        <v>1512</v>
      </c>
      <c r="E313" s="316" t="s">
        <v>678</v>
      </c>
      <c r="F313" s="53">
        <v>0</v>
      </c>
      <c r="G313" s="53">
        <v>0</v>
      </c>
      <c r="H313" s="53">
        <v>0</v>
      </c>
      <c r="I313" s="53">
        <v>10</v>
      </c>
      <c r="J313" s="53">
        <v>18</v>
      </c>
      <c r="K313" s="53">
        <v>20</v>
      </c>
      <c r="L313" s="53">
        <v>30</v>
      </c>
      <c r="M313" s="53">
        <v>23</v>
      </c>
      <c r="N313" s="53">
        <v>25</v>
      </c>
      <c r="O313" s="53">
        <v>0</v>
      </c>
      <c r="P313" s="53">
        <v>0</v>
      </c>
      <c r="Q313" s="53">
        <v>0</v>
      </c>
      <c r="R313" s="53">
        <v>0</v>
      </c>
      <c r="S313" s="53">
        <v>0</v>
      </c>
      <c r="T313" s="53">
        <v>0</v>
      </c>
      <c r="U313" s="53">
        <v>0</v>
      </c>
      <c r="W313" s="51">
        <f t="shared" si="74"/>
        <v>126</v>
      </c>
      <c r="X313" s="53">
        <f t="shared" si="75"/>
        <v>1</v>
      </c>
      <c r="Y313" s="51">
        <f t="shared" si="76"/>
        <v>0</v>
      </c>
      <c r="Z313" s="36" t="str">
        <f t="shared" si="77"/>
        <v/>
      </c>
      <c r="AA313" s="644">
        <f t="shared" si="78"/>
        <v>1512</v>
      </c>
      <c r="AB313" s="645" t="str">
        <f t="shared" si="79"/>
        <v xml:space="preserve"> Westgrove School</v>
      </c>
      <c r="AC313" s="644">
        <f t="shared" si="84"/>
        <v>0</v>
      </c>
      <c r="AD313" s="639" t="str">
        <f t="shared" si="85"/>
        <v/>
      </c>
      <c r="AE313" s="317" t="str">
        <f t="shared" si="80"/>
        <v/>
      </c>
      <c r="AF313" s="45">
        <v>188</v>
      </c>
      <c r="AG313" s="45">
        <v>1512</v>
      </c>
      <c r="AH313" s="49" t="s">
        <v>678</v>
      </c>
      <c r="AI313" s="45" t="s">
        <v>319</v>
      </c>
      <c r="AJ313" s="45"/>
      <c r="AK313" s="73">
        <f t="shared" si="81"/>
        <v>0</v>
      </c>
      <c r="AL313" s="73">
        <f t="shared" si="82"/>
        <v>0</v>
      </c>
      <c r="AT313" s="282">
        <f t="shared" si="83"/>
        <v>1</v>
      </c>
      <c r="AU313" s="45">
        <v>1501</v>
      </c>
      <c r="AV313" s="49" t="s">
        <v>673</v>
      </c>
      <c r="BD313" s="52"/>
    </row>
    <row r="314" spans="1:56" ht="14.95" customHeight="1" x14ac:dyDescent="0.2">
      <c r="A314" s="642">
        <v>305</v>
      </c>
      <c r="B314" s="639" t="s">
        <v>319</v>
      </c>
      <c r="C314" s="45">
        <v>174</v>
      </c>
      <c r="D314" s="643">
        <v>1513</v>
      </c>
      <c r="E314" s="316" t="s">
        <v>679</v>
      </c>
      <c r="F314" s="53">
        <v>0</v>
      </c>
      <c r="G314" s="53">
        <v>0</v>
      </c>
      <c r="H314" s="53">
        <v>0</v>
      </c>
      <c r="I314" s="53">
        <v>68</v>
      </c>
      <c r="J314" s="53">
        <v>93</v>
      </c>
      <c r="K314" s="53">
        <v>92</v>
      </c>
      <c r="L314" s="53">
        <v>80</v>
      </c>
      <c r="M314" s="53">
        <v>85</v>
      </c>
      <c r="N314" s="53">
        <v>0</v>
      </c>
      <c r="O314" s="53">
        <v>0</v>
      </c>
      <c r="P314" s="53">
        <v>0</v>
      </c>
      <c r="Q314" s="53">
        <v>0</v>
      </c>
      <c r="R314" s="53">
        <v>0</v>
      </c>
      <c r="S314" s="53">
        <v>0</v>
      </c>
      <c r="T314" s="53">
        <v>0</v>
      </c>
      <c r="U314" s="53">
        <v>0</v>
      </c>
      <c r="W314" s="51">
        <f t="shared" si="74"/>
        <v>418</v>
      </c>
      <c r="X314" s="53">
        <f t="shared" si="75"/>
        <v>1</v>
      </c>
      <c r="Y314" s="51">
        <f t="shared" si="76"/>
        <v>0</v>
      </c>
      <c r="Z314" s="36" t="str">
        <f t="shared" si="77"/>
        <v/>
      </c>
      <c r="AA314" s="644">
        <f t="shared" si="78"/>
        <v>1513</v>
      </c>
      <c r="AB314" s="645" t="str">
        <f t="shared" si="79"/>
        <v xml:space="preserve"> Southwood School</v>
      </c>
      <c r="AC314" s="644">
        <f t="shared" si="84"/>
        <v>0</v>
      </c>
      <c r="AD314" s="639" t="str">
        <f t="shared" si="85"/>
        <v/>
      </c>
      <c r="AE314" s="317" t="str">
        <f t="shared" si="80"/>
        <v/>
      </c>
      <c r="AF314" s="45">
        <v>174</v>
      </c>
      <c r="AG314" s="45">
        <v>1513</v>
      </c>
      <c r="AH314" s="49" t="s">
        <v>679</v>
      </c>
      <c r="AI314" s="45" t="s">
        <v>319</v>
      </c>
      <c r="AJ314" s="45"/>
      <c r="AK314" s="73">
        <f t="shared" si="81"/>
        <v>0</v>
      </c>
      <c r="AL314" s="73">
        <f t="shared" si="82"/>
        <v>0</v>
      </c>
      <c r="AT314" s="282">
        <f t="shared" si="83"/>
        <v>1</v>
      </c>
      <c r="AU314" s="45">
        <v>1506</v>
      </c>
      <c r="AV314" s="49" t="s">
        <v>674</v>
      </c>
      <c r="BD314" s="52"/>
    </row>
    <row r="315" spans="1:56" ht="14.95" customHeight="1" x14ac:dyDescent="0.2">
      <c r="A315" s="642">
        <v>306</v>
      </c>
      <c r="B315" s="639" t="s">
        <v>319</v>
      </c>
      <c r="C315" s="45">
        <v>195</v>
      </c>
      <c r="D315" s="643">
        <v>1514</v>
      </c>
      <c r="E315" s="316" t="s">
        <v>680</v>
      </c>
      <c r="F315" s="53">
        <v>0</v>
      </c>
      <c r="G315" s="53">
        <v>0</v>
      </c>
      <c r="H315" s="53">
        <v>0</v>
      </c>
      <c r="I315" s="53">
        <v>15</v>
      </c>
      <c r="J315" s="53">
        <v>13</v>
      </c>
      <c r="K315" s="53">
        <v>13</v>
      </c>
      <c r="L315" s="53">
        <v>18</v>
      </c>
      <c r="M315" s="53">
        <v>11</v>
      </c>
      <c r="N315" s="53">
        <v>16</v>
      </c>
      <c r="O315" s="53">
        <v>20</v>
      </c>
      <c r="P315" s="53">
        <v>21</v>
      </c>
      <c r="Q315" s="53">
        <v>21</v>
      </c>
      <c r="R315" s="53">
        <v>26</v>
      </c>
      <c r="S315" s="53">
        <v>24</v>
      </c>
      <c r="T315" s="53">
        <v>15</v>
      </c>
      <c r="U315" s="53">
        <v>29</v>
      </c>
      <c r="W315" s="51">
        <f t="shared" si="74"/>
        <v>242</v>
      </c>
      <c r="X315" s="53">
        <f t="shared" si="75"/>
        <v>1</v>
      </c>
      <c r="Y315" s="51">
        <f t="shared" si="76"/>
        <v>0</v>
      </c>
      <c r="Z315" s="36" t="str">
        <f t="shared" si="77"/>
        <v/>
      </c>
      <c r="AA315" s="644">
        <f t="shared" si="78"/>
        <v>1514</v>
      </c>
      <c r="AB315" s="645" t="str">
        <f t="shared" si="79"/>
        <v xml:space="preserve"> Miami School</v>
      </c>
      <c r="AC315" s="644">
        <f t="shared" si="84"/>
        <v>0</v>
      </c>
      <c r="AD315" s="639" t="str">
        <f t="shared" si="85"/>
        <v/>
      </c>
      <c r="AE315" s="317" t="str">
        <f t="shared" si="80"/>
        <v/>
      </c>
      <c r="AF315" s="45">
        <v>195</v>
      </c>
      <c r="AG315" s="45">
        <v>1514</v>
      </c>
      <c r="AH315" s="49" t="s">
        <v>680</v>
      </c>
      <c r="AI315" s="45" t="s">
        <v>319</v>
      </c>
      <c r="AJ315" s="45"/>
      <c r="AK315" s="73">
        <f t="shared" si="81"/>
        <v>0</v>
      </c>
      <c r="AL315" s="73">
        <f t="shared" si="82"/>
        <v>0</v>
      </c>
      <c r="AT315" s="282">
        <f t="shared" si="83"/>
        <v>1</v>
      </c>
      <c r="AU315" s="45">
        <v>1508</v>
      </c>
      <c r="AV315" s="49" t="s">
        <v>675</v>
      </c>
      <c r="BD315" s="52"/>
    </row>
    <row r="316" spans="1:56" ht="14.95" customHeight="1" x14ac:dyDescent="0.2">
      <c r="A316" s="642">
        <v>307</v>
      </c>
      <c r="B316" s="639" t="s">
        <v>373</v>
      </c>
      <c r="C316" s="45">
        <v>192</v>
      </c>
      <c r="D316" s="643">
        <v>1516</v>
      </c>
      <c r="E316" s="316" t="s">
        <v>681</v>
      </c>
      <c r="F316" s="53">
        <v>0</v>
      </c>
      <c r="G316" s="53">
        <v>0</v>
      </c>
      <c r="H316" s="53">
        <v>10</v>
      </c>
      <c r="I316" s="53">
        <v>18</v>
      </c>
      <c r="J316" s="53">
        <v>11</v>
      </c>
      <c r="K316" s="53">
        <v>24</v>
      </c>
      <c r="L316" s="53">
        <v>13</v>
      </c>
      <c r="M316" s="53">
        <v>20</v>
      </c>
      <c r="N316" s="53">
        <v>13</v>
      </c>
      <c r="O316" s="53">
        <v>18</v>
      </c>
      <c r="P316" s="53">
        <v>17</v>
      </c>
      <c r="Q316" s="53">
        <v>21</v>
      </c>
      <c r="R316" s="53">
        <v>21</v>
      </c>
      <c r="S316" s="53">
        <v>20</v>
      </c>
      <c r="T316" s="53">
        <v>16</v>
      </c>
      <c r="U316" s="53">
        <v>29</v>
      </c>
      <c r="W316" s="51">
        <f t="shared" si="74"/>
        <v>251</v>
      </c>
      <c r="X316" s="53">
        <f t="shared" si="75"/>
        <v>1</v>
      </c>
      <c r="Y316" s="51">
        <f t="shared" si="76"/>
        <v>0</v>
      </c>
      <c r="Z316" s="36" t="str">
        <f t="shared" si="77"/>
        <v/>
      </c>
      <c r="AA316" s="644">
        <f t="shared" si="78"/>
        <v>1516</v>
      </c>
      <c r="AB316" s="645" t="str">
        <f t="shared" si="79"/>
        <v xml:space="preserve"> Minegoziibe Anishinabe School</v>
      </c>
      <c r="AC316" s="644">
        <f t="shared" si="84"/>
        <v>0</v>
      </c>
      <c r="AD316" s="639" t="str">
        <f t="shared" si="85"/>
        <v>A</v>
      </c>
      <c r="AE316" s="317" t="str">
        <f t="shared" si="80"/>
        <v/>
      </c>
      <c r="AF316" s="45">
        <v>192</v>
      </c>
      <c r="AG316" s="45">
        <v>1516</v>
      </c>
      <c r="AH316" s="49" t="s">
        <v>681</v>
      </c>
      <c r="AI316" s="45" t="s">
        <v>373</v>
      </c>
      <c r="AJ316" s="45"/>
      <c r="AK316" s="73">
        <f t="shared" si="81"/>
        <v>0</v>
      </c>
      <c r="AL316" s="73">
        <f t="shared" si="82"/>
        <v>0</v>
      </c>
      <c r="AT316" s="282">
        <f t="shared" si="83"/>
        <v>1</v>
      </c>
      <c r="AU316" s="45">
        <v>1511</v>
      </c>
      <c r="AV316" s="49" t="s">
        <v>676</v>
      </c>
      <c r="BD316" s="52"/>
    </row>
    <row r="317" spans="1:56" ht="14.95" customHeight="1" x14ac:dyDescent="0.2">
      <c r="A317" s="642">
        <v>308</v>
      </c>
      <c r="B317" s="639" t="s">
        <v>319</v>
      </c>
      <c r="C317" s="45">
        <v>114</v>
      </c>
      <c r="D317" s="643">
        <v>1517</v>
      </c>
      <c r="E317" s="316" t="s">
        <v>682</v>
      </c>
      <c r="F317" s="53">
        <v>0</v>
      </c>
      <c r="G317" s="53">
        <v>0</v>
      </c>
      <c r="H317" s="53">
        <v>0</v>
      </c>
      <c r="I317" s="53">
        <v>0</v>
      </c>
      <c r="J317" s="53">
        <v>0</v>
      </c>
      <c r="K317" s="53">
        <v>0</v>
      </c>
      <c r="L317" s="53">
        <v>0</v>
      </c>
      <c r="M317" s="53">
        <v>0</v>
      </c>
      <c r="N317" s="53">
        <v>0</v>
      </c>
      <c r="O317" s="53">
        <v>145</v>
      </c>
      <c r="P317" s="53">
        <v>118</v>
      </c>
      <c r="Q317" s="53">
        <v>146</v>
      </c>
      <c r="R317" s="53">
        <v>0</v>
      </c>
      <c r="S317" s="53">
        <v>0</v>
      </c>
      <c r="T317" s="53">
        <v>0</v>
      </c>
      <c r="U317" s="53">
        <v>0</v>
      </c>
      <c r="W317" s="51">
        <f t="shared" si="74"/>
        <v>409</v>
      </c>
      <c r="X317" s="53">
        <f t="shared" si="75"/>
        <v>1</v>
      </c>
      <c r="Y317" s="51">
        <f t="shared" si="76"/>
        <v>0</v>
      </c>
      <c r="Z317" s="36" t="str">
        <f t="shared" si="77"/>
        <v/>
      </c>
      <c r="AA317" s="644">
        <f t="shared" si="78"/>
        <v>1517</v>
      </c>
      <c r="AB317" s="645" t="str">
        <f t="shared" si="79"/>
        <v xml:space="preserve"> Hedges Middle School</v>
      </c>
      <c r="AC317" s="644">
        <f t="shared" si="84"/>
        <v>0</v>
      </c>
      <c r="AD317" s="639" t="str">
        <f t="shared" si="85"/>
        <v/>
      </c>
      <c r="AE317" s="317" t="str">
        <f t="shared" si="80"/>
        <v/>
      </c>
      <c r="AF317" s="45">
        <v>114</v>
      </c>
      <c r="AG317" s="45">
        <v>1517</v>
      </c>
      <c r="AH317" s="49" t="s">
        <v>682</v>
      </c>
      <c r="AI317" s="45" t="s">
        <v>319</v>
      </c>
      <c r="AJ317" s="45"/>
      <c r="AK317" s="73">
        <f t="shared" si="81"/>
        <v>0</v>
      </c>
      <c r="AL317" s="73">
        <f t="shared" si="82"/>
        <v>0</v>
      </c>
      <c r="AT317" s="282">
        <f t="shared" si="83"/>
        <v>1</v>
      </c>
      <c r="AU317" s="45">
        <v>1512</v>
      </c>
      <c r="AV317" s="49" t="s">
        <v>678</v>
      </c>
      <c r="BD317" s="52"/>
    </row>
    <row r="318" spans="1:56" ht="14.95" customHeight="1" x14ac:dyDescent="0.2">
      <c r="A318" s="642">
        <v>309</v>
      </c>
      <c r="B318" s="639" t="s">
        <v>319</v>
      </c>
      <c r="C318" s="45">
        <v>196</v>
      </c>
      <c r="D318" s="643">
        <v>1519</v>
      </c>
      <c r="E318" s="316" t="s">
        <v>683</v>
      </c>
      <c r="F318" s="53">
        <v>0</v>
      </c>
      <c r="G318" s="53">
        <v>0</v>
      </c>
      <c r="H318" s="53">
        <v>0</v>
      </c>
      <c r="I318" s="53">
        <v>33</v>
      </c>
      <c r="J318" s="53">
        <v>33</v>
      </c>
      <c r="K318" s="53">
        <v>33</v>
      </c>
      <c r="L318" s="53">
        <v>37</v>
      </c>
      <c r="M318" s="53">
        <v>45</v>
      </c>
      <c r="N318" s="53">
        <v>34</v>
      </c>
      <c r="O318" s="53">
        <v>0</v>
      </c>
      <c r="P318" s="53">
        <v>0</v>
      </c>
      <c r="Q318" s="53">
        <v>0</v>
      </c>
      <c r="R318" s="53">
        <v>0</v>
      </c>
      <c r="S318" s="53">
        <v>0</v>
      </c>
      <c r="T318" s="53">
        <v>0</v>
      </c>
      <c r="U318" s="53">
        <v>0</v>
      </c>
      <c r="W318" s="51">
        <f t="shared" si="74"/>
        <v>215</v>
      </c>
      <c r="X318" s="53">
        <f t="shared" si="75"/>
        <v>1</v>
      </c>
      <c r="Y318" s="51">
        <f t="shared" si="76"/>
        <v>0</v>
      </c>
      <c r="Z318" s="36" t="str">
        <f t="shared" si="77"/>
        <v/>
      </c>
      <c r="AA318" s="644">
        <f t="shared" si="78"/>
        <v>1519</v>
      </c>
      <c r="AB318" s="645" t="str">
        <f t="shared" si="79"/>
        <v xml:space="preserve"> Hampstead School</v>
      </c>
      <c r="AC318" s="644">
        <f t="shared" si="84"/>
        <v>0</v>
      </c>
      <c r="AD318" s="639" t="str">
        <f t="shared" si="85"/>
        <v/>
      </c>
      <c r="AE318" s="317" t="str">
        <f t="shared" si="80"/>
        <v/>
      </c>
      <c r="AF318" s="45">
        <v>196</v>
      </c>
      <c r="AG318" s="45">
        <v>1519</v>
      </c>
      <c r="AH318" s="49" t="s">
        <v>683</v>
      </c>
      <c r="AI318" s="45" t="s">
        <v>319</v>
      </c>
      <c r="AJ318" s="45"/>
      <c r="AK318" s="73">
        <f t="shared" si="81"/>
        <v>0</v>
      </c>
      <c r="AL318" s="73">
        <f t="shared" si="82"/>
        <v>0</v>
      </c>
      <c r="AT318" s="282">
        <f t="shared" si="83"/>
        <v>1</v>
      </c>
      <c r="AU318" s="45">
        <v>1513</v>
      </c>
      <c r="AV318" s="49" t="s">
        <v>679</v>
      </c>
      <c r="BD318" s="52"/>
    </row>
    <row r="319" spans="1:56" ht="14.95" customHeight="1" x14ac:dyDescent="0.2">
      <c r="A319" s="642">
        <v>310</v>
      </c>
      <c r="B319" s="639" t="s">
        <v>319</v>
      </c>
      <c r="C319" s="45">
        <v>141</v>
      </c>
      <c r="D319" s="643">
        <v>1521</v>
      </c>
      <c r="E319" s="316" t="s">
        <v>684</v>
      </c>
      <c r="F319" s="53">
        <v>0</v>
      </c>
      <c r="G319" s="53">
        <v>0</v>
      </c>
      <c r="H319" s="53">
        <v>0</v>
      </c>
      <c r="I319" s="53">
        <v>26</v>
      </c>
      <c r="J319" s="53">
        <v>32</v>
      </c>
      <c r="K319" s="53">
        <v>31</v>
      </c>
      <c r="L319" s="53">
        <v>28</v>
      </c>
      <c r="M319" s="53">
        <v>35</v>
      </c>
      <c r="N319" s="53">
        <v>21</v>
      </c>
      <c r="O319" s="53">
        <v>24</v>
      </c>
      <c r="P319" s="53">
        <v>38</v>
      </c>
      <c r="Q319" s="53">
        <v>28</v>
      </c>
      <c r="R319" s="53">
        <v>43</v>
      </c>
      <c r="S319" s="53">
        <v>31</v>
      </c>
      <c r="T319" s="53">
        <v>27</v>
      </c>
      <c r="U319" s="53">
        <v>35</v>
      </c>
      <c r="W319" s="51">
        <f t="shared" si="74"/>
        <v>399</v>
      </c>
      <c r="X319" s="53">
        <f t="shared" si="75"/>
        <v>1</v>
      </c>
      <c r="Y319" s="51">
        <f t="shared" si="76"/>
        <v>0</v>
      </c>
      <c r="Z319" s="36" t="str">
        <f t="shared" si="77"/>
        <v/>
      </c>
      <c r="AA319" s="644">
        <f t="shared" si="78"/>
        <v>1521</v>
      </c>
      <c r="AB319" s="645" t="str">
        <f t="shared" si="79"/>
        <v xml:space="preserve"> Boissevain School</v>
      </c>
      <c r="AC319" s="644">
        <f t="shared" si="84"/>
        <v>0</v>
      </c>
      <c r="AD319" s="639" t="str">
        <f t="shared" si="85"/>
        <v/>
      </c>
      <c r="AE319" s="317" t="str">
        <f t="shared" si="80"/>
        <v/>
      </c>
      <c r="AF319" s="45">
        <v>141</v>
      </c>
      <c r="AG319" s="45">
        <v>1521</v>
      </c>
      <c r="AH319" s="49" t="s">
        <v>684</v>
      </c>
      <c r="AI319" s="45" t="s">
        <v>319</v>
      </c>
      <c r="AJ319" s="45"/>
      <c r="AK319" s="73">
        <f t="shared" si="81"/>
        <v>0</v>
      </c>
      <c r="AL319" s="73">
        <f t="shared" si="82"/>
        <v>0</v>
      </c>
      <c r="AT319" s="282">
        <f t="shared" si="83"/>
        <v>1</v>
      </c>
      <c r="AU319" s="45">
        <v>1514</v>
      </c>
      <c r="AV319" s="49" t="s">
        <v>680</v>
      </c>
      <c r="BD319" s="52"/>
    </row>
    <row r="320" spans="1:56" ht="14.95" customHeight="1" x14ac:dyDescent="0.2">
      <c r="A320" s="642">
        <v>311</v>
      </c>
      <c r="B320" s="639" t="s">
        <v>319</v>
      </c>
      <c r="C320" s="45">
        <v>192</v>
      </c>
      <c r="D320" s="643">
        <v>1522</v>
      </c>
      <c r="E320" s="316" t="s">
        <v>685</v>
      </c>
      <c r="F320" s="53">
        <v>0</v>
      </c>
      <c r="G320" s="53">
        <v>0</v>
      </c>
      <c r="H320" s="53">
        <v>16</v>
      </c>
      <c r="I320" s="53">
        <v>13</v>
      </c>
      <c r="J320" s="53">
        <v>19</v>
      </c>
      <c r="K320" s="53">
        <v>23</v>
      </c>
      <c r="L320" s="53">
        <v>16</v>
      </c>
      <c r="M320" s="53">
        <v>16</v>
      </c>
      <c r="N320" s="53">
        <v>17</v>
      </c>
      <c r="O320" s="53">
        <v>18</v>
      </c>
      <c r="P320" s="53">
        <v>15</v>
      </c>
      <c r="Q320" s="53">
        <v>15</v>
      </c>
      <c r="R320" s="53">
        <v>14</v>
      </c>
      <c r="S320" s="53">
        <v>5</v>
      </c>
      <c r="T320" s="53">
        <v>0</v>
      </c>
      <c r="U320" s="53">
        <v>1</v>
      </c>
      <c r="W320" s="51">
        <f t="shared" si="74"/>
        <v>188</v>
      </c>
      <c r="X320" s="53">
        <f t="shared" si="75"/>
        <v>1</v>
      </c>
      <c r="Y320" s="51">
        <f t="shared" si="76"/>
        <v>0</v>
      </c>
      <c r="Z320" s="36" t="str">
        <f t="shared" si="77"/>
        <v/>
      </c>
      <c r="AA320" s="644">
        <f t="shared" si="78"/>
        <v>1522</v>
      </c>
      <c r="AB320" s="645" t="str">
        <f t="shared" si="79"/>
        <v xml:space="preserve"> Brochet School</v>
      </c>
      <c r="AC320" s="644">
        <f t="shared" si="84"/>
        <v>0</v>
      </c>
      <c r="AD320" s="639" t="str">
        <f t="shared" si="85"/>
        <v/>
      </c>
      <c r="AE320" s="317" t="str">
        <f t="shared" si="80"/>
        <v/>
      </c>
      <c r="AF320" s="45">
        <v>192</v>
      </c>
      <c r="AG320" s="45">
        <v>1522</v>
      </c>
      <c r="AH320" s="49" t="s">
        <v>685</v>
      </c>
      <c r="AI320" s="45" t="s">
        <v>319</v>
      </c>
      <c r="AJ320" s="45"/>
      <c r="AK320" s="73">
        <f t="shared" si="81"/>
        <v>0</v>
      </c>
      <c r="AL320" s="73">
        <f t="shared" si="82"/>
        <v>0</v>
      </c>
      <c r="AT320" s="282">
        <f t="shared" si="83"/>
        <v>1</v>
      </c>
      <c r="AU320" s="45">
        <v>1516</v>
      </c>
      <c r="AV320" s="49" t="s">
        <v>681</v>
      </c>
      <c r="BD320" s="52"/>
    </row>
    <row r="321" spans="1:56" ht="14.95" customHeight="1" x14ac:dyDescent="0.2">
      <c r="A321" s="642">
        <v>312</v>
      </c>
      <c r="B321" s="639" t="s">
        <v>319</v>
      </c>
      <c r="C321" s="45">
        <v>114</v>
      </c>
      <c r="D321" s="643">
        <v>1524</v>
      </c>
      <c r="E321" s="316" t="s">
        <v>686</v>
      </c>
      <c r="F321" s="53">
        <v>0</v>
      </c>
      <c r="G321" s="53">
        <v>0</v>
      </c>
      <c r="H321" s="53">
        <v>0</v>
      </c>
      <c r="I321" s="53">
        <v>27</v>
      </c>
      <c r="J321" s="53">
        <v>31</v>
      </c>
      <c r="K321" s="53">
        <v>29</v>
      </c>
      <c r="L321" s="53">
        <v>33</v>
      </c>
      <c r="M321" s="53">
        <v>29</v>
      </c>
      <c r="N321" s="53">
        <v>39</v>
      </c>
      <c r="O321" s="53">
        <v>0</v>
      </c>
      <c r="P321" s="53">
        <v>0</v>
      </c>
      <c r="Q321" s="53">
        <v>0</v>
      </c>
      <c r="R321" s="53">
        <v>0</v>
      </c>
      <c r="S321" s="53">
        <v>0</v>
      </c>
      <c r="T321" s="53">
        <v>0</v>
      </c>
      <c r="U321" s="53">
        <v>0</v>
      </c>
      <c r="W321" s="51">
        <f t="shared" si="74"/>
        <v>188</v>
      </c>
      <c r="X321" s="53">
        <f t="shared" si="75"/>
        <v>1</v>
      </c>
      <c r="Y321" s="51">
        <f t="shared" si="76"/>
        <v>0</v>
      </c>
      <c r="Z321" s="36" t="str">
        <f t="shared" si="77"/>
        <v/>
      </c>
      <c r="AA321" s="644">
        <f t="shared" si="78"/>
        <v>1524</v>
      </c>
      <c r="AB321" s="645" t="str">
        <f t="shared" si="79"/>
        <v xml:space="preserve"> Brooklands School</v>
      </c>
      <c r="AC321" s="644">
        <f t="shared" si="84"/>
        <v>0</v>
      </c>
      <c r="AD321" s="639" t="str">
        <f t="shared" si="85"/>
        <v/>
      </c>
      <c r="AE321" s="317" t="str">
        <f t="shared" si="80"/>
        <v/>
      </c>
      <c r="AF321" s="45">
        <v>114</v>
      </c>
      <c r="AG321" s="45">
        <v>1524</v>
      </c>
      <c r="AH321" s="49" t="s">
        <v>686</v>
      </c>
      <c r="AI321" s="45" t="s">
        <v>319</v>
      </c>
      <c r="AJ321" s="45"/>
      <c r="AK321" s="73">
        <f t="shared" si="81"/>
        <v>0</v>
      </c>
      <c r="AL321" s="73">
        <f t="shared" si="82"/>
        <v>0</v>
      </c>
      <c r="AT321" s="282">
        <f t="shared" si="83"/>
        <v>1</v>
      </c>
      <c r="AU321" s="45">
        <v>1517</v>
      </c>
      <c r="AV321" s="49" t="s">
        <v>682</v>
      </c>
      <c r="BD321" s="52"/>
    </row>
    <row r="322" spans="1:56" ht="14.95" customHeight="1" x14ac:dyDescent="0.2">
      <c r="A322" s="642">
        <v>313</v>
      </c>
      <c r="B322" s="639" t="s">
        <v>373</v>
      </c>
      <c r="C322" s="45">
        <v>192</v>
      </c>
      <c r="D322" s="643">
        <v>1528</v>
      </c>
      <c r="E322" s="316" t="s">
        <v>687</v>
      </c>
      <c r="F322" s="53">
        <v>0</v>
      </c>
      <c r="G322" s="53">
        <v>0</v>
      </c>
      <c r="H322" s="53">
        <v>15</v>
      </c>
      <c r="I322" s="53">
        <v>29</v>
      </c>
      <c r="J322" s="53">
        <v>38</v>
      </c>
      <c r="K322" s="53">
        <v>30</v>
      </c>
      <c r="L322" s="53">
        <v>28</v>
      </c>
      <c r="M322" s="53">
        <v>37</v>
      </c>
      <c r="N322" s="53">
        <v>34</v>
      </c>
      <c r="O322" s="53">
        <v>38</v>
      </c>
      <c r="P322" s="53">
        <v>29</v>
      </c>
      <c r="Q322" s="53">
        <v>25</v>
      </c>
      <c r="R322" s="53">
        <v>23</v>
      </c>
      <c r="S322" s="53">
        <v>18</v>
      </c>
      <c r="T322" s="53">
        <v>25</v>
      </c>
      <c r="U322" s="53">
        <v>40</v>
      </c>
      <c r="W322" s="51">
        <f t="shared" si="74"/>
        <v>409</v>
      </c>
      <c r="X322" s="53">
        <f t="shared" si="75"/>
        <v>1</v>
      </c>
      <c r="Y322" s="51">
        <f t="shared" si="76"/>
        <v>0</v>
      </c>
      <c r="Z322" s="36" t="str">
        <f t="shared" si="77"/>
        <v/>
      </c>
      <c r="AA322" s="644">
        <f t="shared" si="78"/>
        <v>1528</v>
      </c>
      <c r="AB322" s="645" t="str">
        <f t="shared" si="79"/>
        <v xml:space="preserve"> Frontier Mosakahiken School</v>
      </c>
      <c r="AC322" s="644">
        <f t="shared" si="84"/>
        <v>0</v>
      </c>
      <c r="AD322" s="639" t="str">
        <f t="shared" si="85"/>
        <v>A</v>
      </c>
      <c r="AE322" s="317" t="str">
        <f t="shared" si="80"/>
        <v/>
      </c>
      <c r="AF322" s="45">
        <v>192</v>
      </c>
      <c r="AG322" s="45">
        <v>1528</v>
      </c>
      <c r="AH322" s="49" t="s">
        <v>687</v>
      </c>
      <c r="AI322" s="45" t="s">
        <v>373</v>
      </c>
      <c r="AJ322" s="45"/>
      <c r="AK322" s="73">
        <f t="shared" si="81"/>
        <v>0</v>
      </c>
      <c r="AL322" s="73">
        <f t="shared" si="82"/>
        <v>0</v>
      </c>
      <c r="AT322" s="282">
        <f t="shared" si="83"/>
        <v>1</v>
      </c>
      <c r="AU322" s="45">
        <v>1519</v>
      </c>
      <c r="AV322" s="49" t="s">
        <v>683</v>
      </c>
      <c r="BD322" s="52"/>
    </row>
    <row r="323" spans="1:56" ht="14.95" customHeight="1" x14ac:dyDescent="0.2">
      <c r="A323" s="642">
        <v>314</v>
      </c>
      <c r="B323" s="639" t="s">
        <v>319</v>
      </c>
      <c r="C323" s="45">
        <v>186</v>
      </c>
      <c r="D323" s="643">
        <v>1530</v>
      </c>
      <c r="E323" s="316" t="s">
        <v>688</v>
      </c>
      <c r="F323" s="53">
        <v>0</v>
      </c>
      <c r="G323" s="53">
        <v>64</v>
      </c>
      <c r="H323" s="53">
        <v>0</v>
      </c>
      <c r="I323" s="53">
        <v>0</v>
      </c>
      <c r="J323" s="53">
        <v>0</v>
      </c>
      <c r="K323" s="53">
        <v>0</v>
      </c>
      <c r="L323" s="53">
        <v>0</v>
      </c>
      <c r="M323" s="53">
        <v>0</v>
      </c>
      <c r="N323" s="53">
        <v>0</v>
      </c>
      <c r="O323" s="53">
        <v>0</v>
      </c>
      <c r="P323" s="53">
        <v>0</v>
      </c>
      <c r="Q323" s="53">
        <v>0</v>
      </c>
      <c r="R323" s="53">
        <v>186</v>
      </c>
      <c r="S323" s="53">
        <v>206</v>
      </c>
      <c r="T323" s="53">
        <v>277</v>
      </c>
      <c r="U323" s="53">
        <v>274</v>
      </c>
      <c r="W323" s="51">
        <f t="shared" si="74"/>
        <v>1007</v>
      </c>
      <c r="X323" s="53">
        <f t="shared" si="75"/>
        <v>1</v>
      </c>
      <c r="Y323" s="51">
        <f t="shared" si="76"/>
        <v>64</v>
      </c>
      <c r="Z323" s="36" t="str">
        <f t="shared" si="77"/>
        <v/>
      </c>
      <c r="AA323" s="644">
        <f t="shared" si="78"/>
        <v>1530</v>
      </c>
      <c r="AB323" s="645" t="str">
        <f t="shared" si="79"/>
        <v xml:space="preserve"> Glenlawn Collegiate</v>
      </c>
      <c r="AC323" s="644">
        <f t="shared" si="84"/>
        <v>0</v>
      </c>
      <c r="AD323" s="639" t="str">
        <f t="shared" si="85"/>
        <v/>
      </c>
      <c r="AE323" s="317" t="str">
        <f t="shared" si="80"/>
        <v/>
      </c>
      <c r="AF323" s="45">
        <v>186</v>
      </c>
      <c r="AG323" s="45">
        <v>1530</v>
      </c>
      <c r="AH323" s="49" t="s">
        <v>688</v>
      </c>
      <c r="AI323" s="45" t="s">
        <v>319</v>
      </c>
      <c r="AJ323" s="45"/>
      <c r="AK323" s="73">
        <f t="shared" si="81"/>
        <v>0</v>
      </c>
      <c r="AL323" s="73">
        <f t="shared" si="82"/>
        <v>0</v>
      </c>
      <c r="AT323" s="282">
        <f t="shared" si="83"/>
        <v>1</v>
      </c>
      <c r="AU323" s="45">
        <v>1521</v>
      </c>
      <c r="AV323" s="49" t="s">
        <v>684</v>
      </c>
      <c r="BD323" s="52"/>
    </row>
    <row r="324" spans="1:56" ht="14.95" customHeight="1" x14ac:dyDescent="0.2">
      <c r="A324" s="642">
        <v>315</v>
      </c>
      <c r="B324" s="639" t="s">
        <v>319</v>
      </c>
      <c r="C324" s="45">
        <v>189</v>
      </c>
      <c r="D324" s="643">
        <v>1531</v>
      </c>
      <c r="E324" s="316" t="s">
        <v>689</v>
      </c>
      <c r="F324" s="53">
        <v>0</v>
      </c>
      <c r="G324" s="53">
        <v>0</v>
      </c>
      <c r="H324" s="53">
        <v>0</v>
      </c>
      <c r="I324" s="53">
        <v>12</v>
      </c>
      <c r="J324" s="53">
        <v>6</v>
      </c>
      <c r="K324" s="53">
        <v>9</v>
      </c>
      <c r="L324" s="53">
        <v>9</v>
      </c>
      <c r="M324" s="53">
        <v>5</v>
      </c>
      <c r="N324" s="53">
        <v>11</v>
      </c>
      <c r="O324" s="53">
        <v>0</v>
      </c>
      <c r="P324" s="53">
        <v>0</v>
      </c>
      <c r="Q324" s="53">
        <v>0</v>
      </c>
      <c r="R324" s="53">
        <v>0</v>
      </c>
      <c r="S324" s="53">
        <v>0</v>
      </c>
      <c r="T324" s="53">
        <v>0</v>
      </c>
      <c r="U324" s="53">
        <v>0</v>
      </c>
      <c r="W324" s="51">
        <f t="shared" si="74"/>
        <v>52</v>
      </c>
      <c r="X324" s="53">
        <f t="shared" si="75"/>
        <v>1</v>
      </c>
      <c r="Y324" s="51">
        <f t="shared" si="76"/>
        <v>0</v>
      </c>
      <c r="Z324" s="36" t="str">
        <f t="shared" si="77"/>
        <v/>
      </c>
      <c r="AA324" s="644">
        <f t="shared" si="78"/>
        <v>1531</v>
      </c>
      <c r="AB324" s="645" t="str">
        <f t="shared" si="79"/>
        <v xml:space="preserve"> Hazelridge School</v>
      </c>
      <c r="AC324" s="644">
        <f t="shared" si="84"/>
        <v>0</v>
      </c>
      <c r="AD324" s="639" t="str">
        <f t="shared" si="85"/>
        <v/>
      </c>
      <c r="AE324" s="317" t="str">
        <f t="shared" si="80"/>
        <v/>
      </c>
      <c r="AF324" s="45">
        <v>189</v>
      </c>
      <c r="AG324" s="45">
        <v>1531</v>
      </c>
      <c r="AH324" s="49" t="s">
        <v>689</v>
      </c>
      <c r="AI324" s="45" t="s">
        <v>319</v>
      </c>
      <c r="AJ324" s="45"/>
      <c r="AK324" s="73">
        <f t="shared" si="81"/>
        <v>0</v>
      </c>
      <c r="AL324" s="73">
        <f t="shared" si="82"/>
        <v>0</v>
      </c>
      <c r="AT324" s="282">
        <f t="shared" si="83"/>
        <v>1</v>
      </c>
      <c r="AU324" s="45">
        <v>1522</v>
      </c>
      <c r="AV324" s="49" t="s">
        <v>685</v>
      </c>
      <c r="BD324" s="52"/>
    </row>
    <row r="325" spans="1:56" ht="14.95" customHeight="1" x14ac:dyDescent="0.2">
      <c r="A325" s="642">
        <v>316</v>
      </c>
      <c r="B325" s="639" t="s">
        <v>319</v>
      </c>
      <c r="C325" s="45">
        <v>185</v>
      </c>
      <c r="D325" s="643">
        <v>1533</v>
      </c>
      <c r="E325" s="316" t="s">
        <v>690</v>
      </c>
      <c r="F325" s="53">
        <v>0</v>
      </c>
      <c r="G325" s="53">
        <v>0</v>
      </c>
      <c r="H325" s="53">
        <v>0</v>
      </c>
      <c r="I325" s="53">
        <v>0</v>
      </c>
      <c r="J325" s="53">
        <v>0</v>
      </c>
      <c r="K325" s="53">
        <v>0</v>
      </c>
      <c r="L325" s="53">
        <v>0</v>
      </c>
      <c r="M325" s="53">
        <v>69</v>
      </c>
      <c r="N325" s="53">
        <v>88</v>
      </c>
      <c r="O325" s="53">
        <v>71</v>
      </c>
      <c r="P325" s="53">
        <v>0</v>
      </c>
      <c r="Q325" s="53">
        <v>0</v>
      </c>
      <c r="R325" s="53">
        <v>0</v>
      </c>
      <c r="S325" s="53">
        <v>0</v>
      </c>
      <c r="T325" s="53">
        <v>0</v>
      </c>
      <c r="U325" s="53">
        <v>0</v>
      </c>
      <c r="W325" s="51">
        <f t="shared" si="74"/>
        <v>228</v>
      </c>
      <c r="X325" s="53">
        <f t="shared" si="75"/>
        <v>1</v>
      </c>
      <c r="Y325" s="51">
        <f t="shared" si="76"/>
        <v>0</v>
      </c>
      <c r="Z325" s="36" t="str">
        <f t="shared" si="77"/>
        <v/>
      </c>
      <c r="AA325" s="644">
        <f t="shared" si="78"/>
        <v>1533</v>
      </c>
      <c r="AB325" s="645" t="str">
        <f t="shared" si="79"/>
        <v xml:space="preserve"> École West Park School</v>
      </c>
      <c r="AC325" s="644">
        <f t="shared" si="84"/>
        <v>0</v>
      </c>
      <c r="AD325" s="639" t="str">
        <f t="shared" si="85"/>
        <v/>
      </c>
      <c r="AE325" s="317" t="str">
        <f t="shared" si="80"/>
        <v/>
      </c>
      <c r="AF325" s="45">
        <v>185</v>
      </c>
      <c r="AG325" s="45">
        <v>1533</v>
      </c>
      <c r="AH325" s="49" t="s">
        <v>690</v>
      </c>
      <c r="AI325" s="45" t="s">
        <v>319</v>
      </c>
      <c r="AJ325" s="45"/>
      <c r="AK325" s="73">
        <f t="shared" si="81"/>
        <v>0</v>
      </c>
      <c r="AL325" s="73">
        <f t="shared" si="82"/>
        <v>0</v>
      </c>
      <c r="AT325" s="282">
        <f t="shared" si="83"/>
        <v>1</v>
      </c>
      <c r="AU325" s="45">
        <v>1524</v>
      </c>
      <c r="AV325" s="49" t="s">
        <v>686</v>
      </c>
      <c r="BD325" s="52"/>
    </row>
    <row r="326" spans="1:56" ht="14.95" customHeight="1" x14ac:dyDescent="0.2">
      <c r="A326" s="642">
        <v>317</v>
      </c>
      <c r="B326" s="639" t="s">
        <v>319</v>
      </c>
      <c r="C326" s="45">
        <v>120</v>
      </c>
      <c r="D326" s="643">
        <v>1535</v>
      </c>
      <c r="E326" s="316" t="s">
        <v>691</v>
      </c>
      <c r="F326" s="53">
        <v>0</v>
      </c>
      <c r="G326" s="53">
        <v>0</v>
      </c>
      <c r="H326" s="53">
        <v>0</v>
      </c>
      <c r="I326" s="53">
        <v>14</v>
      </c>
      <c r="J326" s="53">
        <v>10</v>
      </c>
      <c r="K326" s="53">
        <v>16</v>
      </c>
      <c r="L326" s="53">
        <v>14</v>
      </c>
      <c r="M326" s="53">
        <v>10</v>
      </c>
      <c r="N326" s="53">
        <v>7</v>
      </c>
      <c r="O326" s="53">
        <v>12</v>
      </c>
      <c r="P326" s="53">
        <v>9</v>
      </c>
      <c r="Q326" s="53">
        <v>17</v>
      </c>
      <c r="R326" s="53">
        <v>0</v>
      </c>
      <c r="S326" s="53">
        <v>0</v>
      </c>
      <c r="T326" s="53">
        <v>0</v>
      </c>
      <c r="U326" s="53">
        <v>0</v>
      </c>
      <c r="W326" s="51">
        <f t="shared" si="74"/>
        <v>109</v>
      </c>
      <c r="X326" s="53">
        <f t="shared" si="75"/>
        <v>1</v>
      </c>
      <c r="Y326" s="51">
        <f t="shared" si="76"/>
        <v>0</v>
      </c>
      <c r="Z326" s="36" t="str">
        <f t="shared" si="77"/>
        <v/>
      </c>
      <c r="AA326" s="644">
        <f t="shared" si="78"/>
        <v>1535</v>
      </c>
      <c r="AB326" s="645" t="str">
        <f t="shared" si="79"/>
        <v xml:space="preserve"> Minitonas School</v>
      </c>
      <c r="AC326" s="644">
        <f t="shared" si="84"/>
        <v>0</v>
      </c>
      <c r="AD326" s="639" t="str">
        <f t="shared" si="85"/>
        <v/>
      </c>
      <c r="AE326" s="317" t="str">
        <f t="shared" si="80"/>
        <v/>
      </c>
      <c r="AF326" s="45">
        <v>120</v>
      </c>
      <c r="AG326" s="45">
        <v>1535</v>
      </c>
      <c r="AH326" s="49" t="s">
        <v>691</v>
      </c>
      <c r="AI326" s="45" t="s">
        <v>319</v>
      </c>
      <c r="AJ326" s="45"/>
      <c r="AK326" s="73">
        <f t="shared" si="81"/>
        <v>0</v>
      </c>
      <c r="AL326" s="73">
        <f t="shared" si="82"/>
        <v>0</v>
      </c>
      <c r="AT326" s="282">
        <f t="shared" si="83"/>
        <v>1</v>
      </c>
      <c r="AU326" s="45">
        <v>1527</v>
      </c>
      <c r="AV326" s="49" t="s">
        <v>692</v>
      </c>
      <c r="BD326" s="52"/>
    </row>
    <row r="327" spans="1:56" ht="14.95" customHeight="1" x14ac:dyDescent="0.2">
      <c r="A327" s="642">
        <v>318</v>
      </c>
      <c r="B327" s="639" t="s">
        <v>319</v>
      </c>
      <c r="C327" s="45">
        <v>151</v>
      </c>
      <c r="D327" s="643">
        <v>1537</v>
      </c>
      <c r="E327" s="316" t="s">
        <v>693</v>
      </c>
      <c r="F327" s="53">
        <v>0</v>
      </c>
      <c r="G327" s="53">
        <v>0</v>
      </c>
      <c r="H327" s="53">
        <v>15</v>
      </c>
      <c r="I327" s="53">
        <v>44</v>
      </c>
      <c r="J327" s="53">
        <v>48</v>
      </c>
      <c r="K327" s="53">
        <v>44</v>
      </c>
      <c r="L327" s="53">
        <v>60</v>
      </c>
      <c r="M327" s="53">
        <v>45</v>
      </c>
      <c r="N327" s="53">
        <v>53</v>
      </c>
      <c r="O327" s="53">
        <v>51</v>
      </c>
      <c r="P327" s="53">
        <v>119</v>
      </c>
      <c r="Q327" s="53">
        <v>100</v>
      </c>
      <c r="R327" s="53">
        <v>0</v>
      </c>
      <c r="S327" s="53">
        <v>0</v>
      </c>
      <c r="T327" s="53">
        <v>0</v>
      </c>
      <c r="U327" s="53">
        <v>0</v>
      </c>
      <c r="W327" s="51">
        <f t="shared" si="74"/>
        <v>579</v>
      </c>
      <c r="X327" s="53">
        <f t="shared" si="75"/>
        <v>1</v>
      </c>
      <c r="Y327" s="51">
        <f t="shared" si="76"/>
        <v>0</v>
      </c>
      <c r="Z327" s="36" t="str">
        <f t="shared" si="77"/>
        <v/>
      </c>
      <c r="AA327" s="644">
        <f t="shared" si="78"/>
        <v>1537</v>
      </c>
      <c r="AB327" s="645" t="str">
        <f t="shared" si="79"/>
        <v xml:space="preserve"> Sargent Park School</v>
      </c>
      <c r="AC327" s="644">
        <f t="shared" si="84"/>
        <v>0</v>
      </c>
      <c r="AD327" s="639" t="str">
        <f t="shared" si="85"/>
        <v/>
      </c>
      <c r="AE327" s="317" t="str">
        <f t="shared" si="80"/>
        <v/>
      </c>
      <c r="AF327" s="45">
        <v>151</v>
      </c>
      <c r="AG327" s="45">
        <v>1537</v>
      </c>
      <c r="AH327" s="49" t="s">
        <v>693</v>
      </c>
      <c r="AI327" s="45" t="s">
        <v>319</v>
      </c>
      <c r="AJ327" s="45"/>
      <c r="AK327" s="73">
        <f t="shared" si="81"/>
        <v>0</v>
      </c>
      <c r="AL327" s="73">
        <f t="shared" si="82"/>
        <v>0</v>
      </c>
      <c r="AT327" s="282">
        <f t="shared" si="83"/>
        <v>1</v>
      </c>
      <c r="AU327" s="45">
        <v>1528</v>
      </c>
      <c r="AV327" s="49" t="s">
        <v>687</v>
      </c>
      <c r="BD327" s="52"/>
    </row>
    <row r="328" spans="1:56" ht="14.95" customHeight="1" x14ac:dyDescent="0.2">
      <c r="A328" s="642">
        <v>319</v>
      </c>
      <c r="B328" s="639" t="s">
        <v>319</v>
      </c>
      <c r="C328" s="45">
        <v>196</v>
      </c>
      <c r="D328" s="643">
        <v>1538</v>
      </c>
      <c r="E328" s="316" t="s">
        <v>694</v>
      </c>
      <c r="F328" s="53">
        <v>0</v>
      </c>
      <c r="G328" s="53">
        <v>0</v>
      </c>
      <c r="H328" s="53">
        <v>0</v>
      </c>
      <c r="I328" s="53">
        <v>0</v>
      </c>
      <c r="J328" s="53">
        <v>0</v>
      </c>
      <c r="K328" s="53">
        <v>0</v>
      </c>
      <c r="L328" s="53">
        <v>0</v>
      </c>
      <c r="M328" s="53">
        <v>0</v>
      </c>
      <c r="N328" s="53">
        <v>0</v>
      </c>
      <c r="O328" s="53">
        <v>156</v>
      </c>
      <c r="P328" s="53">
        <v>138</v>
      </c>
      <c r="Q328" s="53">
        <v>158</v>
      </c>
      <c r="R328" s="53">
        <v>0</v>
      </c>
      <c r="S328" s="53">
        <v>0</v>
      </c>
      <c r="T328" s="53">
        <v>0</v>
      </c>
      <c r="U328" s="53">
        <v>0</v>
      </c>
      <c r="W328" s="51">
        <f t="shared" si="74"/>
        <v>452</v>
      </c>
      <c r="X328" s="53">
        <f t="shared" si="75"/>
        <v>1</v>
      </c>
      <c r="Y328" s="51">
        <f t="shared" si="76"/>
        <v>0</v>
      </c>
      <c r="Z328" s="36" t="str">
        <f t="shared" si="77"/>
        <v/>
      </c>
      <c r="AA328" s="644">
        <f t="shared" si="78"/>
        <v>1538</v>
      </c>
      <c r="AB328" s="645" t="str">
        <f t="shared" si="79"/>
        <v xml:space="preserve"> École John Henderson Middle School</v>
      </c>
      <c r="AC328" s="644">
        <f t="shared" si="84"/>
        <v>0</v>
      </c>
      <c r="AD328" s="639" t="str">
        <f t="shared" si="85"/>
        <v/>
      </c>
      <c r="AE328" s="317" t="str">
        <f t="shared" si="80"/>
        <v/>
      </c>
      <c r="AF328" s="45">
        <v>196</v>
      </c>
      <c r="AG328" s="45">
        <v>1538</v>
      </c>
      <c r="AH328" s="49" t="s">
        <v>694</v>
      </c>
      <c r="AI328" s="45" t="s">
        <v>319</v>
      </c>
      <c r="AJ328" s="45"/>
      <c r="AK328" s="73">
        <f t="shared" si="81"/>
        <v>0</v>
      </c>
      <c r="AL328" s="73">
        <f t="shared" si="82"/>
        <v>0</v>
      </c>
      <c r="AT328" s="282">
        <f t="shared" si="83"/>
        <v>1</v>
      </c>
      <c r="AU328" s="45">
        <v>1530</v>
      </c>
      <c r="AV328" s="49" t="s">
        <v>688</v>
      </c>
      <c r="BD328" s="52"/>
    </row>
    <row r="329" spans="1:56" ht="14.95" customHeight="1" x14ac:dyDescent="0.2">
      <c r="A329" s="642">
        <v>320</v>
      </c>
      <c r="B329" s="639" t="s">
        <v>323</v>
      </c>
      <c r="C329" s="45">
        <v>121</v>
      </c>
      <c r="D329" s="643">
        <v>1539</v>
      </c>
      <c r="E329" s="316" t="s">
        <v>695</v>
      </c>
      <c r="F329" s="53">
        <v>0</v>
      </c>
      <c r="G329" s="53">
        <v>0</v>
      </c>
      <c r="H329" s="53">
        <v>0</v>
      </c>
      <c r="I329" s="53">
        <v>5</v>
      </c>
      <c r="J329" s="53">
        <v>1</v>
      </c>
      <c r="K329" s="53">
        <v>4</v>
      </c>
      <c r="L329" s="53">
        <v>6</v>
      </c>
      <c r="M329" s="53">
        <v>2</v>
      </c>
      <c r="N329" s="53">
        <v>5</v>
      </c>
      <c r="O329" s="53">
        <v>3</v>
      </c>
      <c r="P329" s="53">
        <v>5</v>
      </c>
      <c r="Q329" s="53">
        <v>1</v>
      </c>
      <c r="R329" s="53">
        <v>3</v>
      </c>
      <c r="S329" s="53">
        <v>3</v>
      </c>
      <c r="T329" s="53">
        <v>3</v>
      </c>
      <c r="U329" s="53">
        <v>6</v>
      </c>
      <c r="W329" s="51">
        <f t="shared" si="74"/>
        <v>47</v>
      </c>
      <c r="X329" s="53">
        <f t="shared" si="75"/>
        <v>1</v>
      </c>
      <c r="Y329" s="51">
        <f t="shared" si="76"/>
        <v>0</v>
      </c>
      <c r="Z329" s="36" t="str">
        <f t="shared" si="77"/>
        <v/>
      </c>
      <c r="AA329" s="644">
        <f t="shared" si="78"/>
        <v>1539</v>
      </c>
      <c r="AB329" s="645" t="str">
        <f t="shared" si="79"/>
        <v xml:space="preserve"> Ingleside School</v>
      </c>
      <c r="AC329" s="644">
        <f t="shared" si="84"/>
        <v>5</v>
      </c>
      <c r="AD329" s="639" t="str">
        <f t="shared" si="85"/>
        <v>H</v>
      </c>
      <c r="AE329" s="317" t="str">
        <f t="shared" si="80"/>
        <v/>
      </c>
      <c r="AF329" s="45">
        <v>121</v>
      </c>
      <c r="AG329" s="45">
        <v>1539</v>
      </c>
      <c r="AH329" s="49" t="s">
        <v>695</v>
      </c>
      <c r="AI329" s="45" t="s">
        <v>323</v>
      </c>
      <c r="AJ329" s="45"/>
      <c r="AK329" s="73">
        <f t="shared" si="81"/>
        <v>0</v>
      </c>
      <c r="AL329" s="73">
        <f t="shared" si="82"/>
        <v>0</v>
      </c>
      <c r="AT329" s="282">
        <f t="shared" si="83"/>
        <v>1</v>
      </c>
      <c r="AU329" s="45">
        <v>1531</v>
      </c>
      <c r="AV329" s="49" t="s">
        <v>689</v>
      </c>
      <c r="BD329" s="52"/>
    </row>
    <row r="330" spans="1:56" ht="14.95" customHeight="1" x14ac:dyDescent="0.2">
      <c r="A330" s="642">
        <v>321</v>
      </c>
      <c r="B330" s="639" t="s">
        <v>319</v>
      </c>
      <c r="C330" s="45">
        <v>151</v>
      </c>
      <c r="D330" s="643">
        <v>1541</v>
      </c>
      <c r="E330" s="316" t="s">
        <v>696</v>
      </c>
      <c r="F330" s="53">
        <v>0</v>
      </c>
      <c r="G330" s="53">
        <v>0</v>
      </c>
      <c r="H330" s="53">
        <v>15</v>
      </c>
      <c r="I330" s="53">
        <v>19</v>
      </c>
      <c r="J330" s="53">
        <v>23</v>
      </c>
      <c r="K330" s="53">
        <v>19</v>
      </c>
      <c r="L330" s="53">
        <v>18</v>
      </c>
      <c r="M330" s="53">
        <v>20</v>
      </c>
      <c r="N330" s="53">
        <v>19</v>
      </c>
      <c r="O330" s="53">
        <v>20</v>
      </c>
      <c r="P330" s="53">
        <v>0</v>
      </c>
      <c r="Q330" s="53">
        <v>0</v>
      </c>
      <c r="R330" s="53">
        <v>0</v>
      </c>
      <c r="S330" s="53">
        <v>0</v>
      </c>
      <c r="T330" s="53">
        <v>0</v>
      </c>
      <c r="U330" s="53">
        <v>0</v>
      </c>
      <c r="W330" s="51">
        <f t="shared" ref="W330:W393" si="86">SUM(F330:U330)</f>
        <v>153</v>
      </c>
      <c r="X330" s="53">
        <f t="shared" ref="X330:X393" si="87">IF(W330&gt;0,1,0)</f>
        <v>1</v>
      </c>
      <c r="Y330" s="51">
        <f t="shared" ref="Y330:Y393" si="88">F330+G330</f>
        <v>0</v>
      </c>
      <c r="Z330" s="36" t="str">
        <f t="shared" ref="Z330:Z393" si="89">IF(D330=AA330,"",1)</f>
        <v/>
      </c>
      <c r="AA330" s="644">
        <f t="shared" ref="AA330:AA393" si="90">D330</f>
        <v>1541</v>
      </c>
      <c r="AB330" s="645" t="str">
        <f t="shared" ref="AB330:AB393" si="91">E330</f>
        <v xml:space="preserve"> Clifton School</v>
      </c>
      <c r="AC330" s="644">
        <f t="shared" si="84"/>
        <v>0</v>
      </c>
      <c r="AD330" s="639" t="str">
        <f t="shared" si="85"/>
        <v/>
      </c>
      <c r="AE330" s="317" t="str">
        <f t="shared" ref="AE330:AE393" si="92">IF(E330=AH330,"",1)</f>
        <v/>
      </c>
      <c r="AF330" s="45">
        <v>151</v>
      </c>
      <c r="AG330" s="45">
        <v>1541</v>
      </c>
      <c r="AH330" s="49" t="s">
        <v>696</v>
      </c>
      <c r="AI330" s="45" t="s">
        <v>319</v>
      </c>
      <c r="AJ330" s="45"/>
      <c r="AK330" s="73">
        <f t="shared" ref="AK330:AK393" si="93">IF(AC330="H",1,)</f>
        <v>0</v>
      </c>
      <c r="AL330" s="73">
        <f t="shared" ref="AL330:AL393" si="94">IF(AK330=1,W330,0)</f>
        <v>0</v>
      </c>
      <c r="AT330" s="282">
        <f t="shared" ref="AT330:AT393" si="95">IF(E330=AV330,"",1)</f>
        <v>1</v>
      </c>
      <c r="AU330" s="45">
        <v>1533</v>
      </c>
      <c r="AV330" s="49" t="s">
        <v>690</v>
      </c>
      <c r="BD330" s="52"/>
    </row>
    <row r="331" spans="1:56" ht="14.95" customHeight="1" x14ac:dyDescent="0.2">
      <c r="A331" s="642">
        <v>322</v>
      </c>
      <c r="B331" s="639" t="s">
        <v>319</v>
      </c>
      <c r="C331" s="45">
        <v>186</v>
      </c>
      <c r="D331" s="643">
        <v>1542</v>
      </c>
      <c r="E331" s="316" t="s">
        <v>697</v>
      </c>
      <c r="F331" s="53">
        <v>0</v>
      </c>
      <c r="G331" s="53">
        <v>0</v>
      </c>
      <c r="H331" s="53">
        <v>0</v>
      </c>
      <c r="I331" s="53">
        <v>24</v>
      </c>
      <c r="J331" s="53">
        <v>29</v>
      </c>
      <c r="K331" s="53">
        <v>27</v>
      </c>
      <c r="L331" s="53">
        <v>34</v>
      </c>
      <c r="M331" s="53">
        <v>30</v>
      </c>
      <c r="N331" s="53">
        <v>28</v>
      </c>
      <c r="O331" s="53">
        <v>28</v>
      </c>
      <c r="P331" s="53">
        <v>29</v>
      </c>
      <c r="Q331" s="53">
        <v>30</v>
      </c>
      <c r="R331" s="53">
        <v>0</v>
      </c>
      <c r="S331" s="53">
        <v>0</v>
      </c>
      <c r="T331" s="53">
        <v>0</v>
      </c>
      <c r="U331" s="53">
        <v>0</v>
      </c>
      <c r="W331" s="51">
        <f t="shared" si="86"/>
        <v>259</v>
      </c>
      <c r="X331" s="53">
        <f t="shared" si="87"/>
        <v>1</v>
      </c>
      <c r="Y331" s="51">
        <f t="shared" si="88"/>
        <v>0</v>
      </c>
      <c r="Z331" s="36" t="str">
        <f t="shared" si="89"/>
        <v/>
      </c>
      <c r="AA331" s="644">
        <f t="shared" si="90"/>
        <v>1542</v>
      </c>
      <c r="AB331" s="645" t="str">
        <f t="shared" si="91"/>
        <v xml:space="preserve"> Marion School</v>
      </c>
      <c r="AC331" s="644">
        <f t="shared" ref="AC331:AC394" si="96">IF(AD331="H",5,0)</f>
        <v>0</v>
      </c>
      <c r="AD331" s="639" t="str">
        <f t="shared" ref="AD331:AD394" si="97">B331</f>
        <v/>
      </c>
      <c r="AE331" s="317" t="str">
        <f t="shared" si="92"/>
        <v/>
      </c>
      <c r="AF331" s="45">
        <v>186</v>
      </c>
      <c r="AG331" s="45">
        <v>1542</v>
      </c>
      <c r="AH331" s="49" t="s">
        <v>697</v>
      </c>
      <c r="AI331" s="45" t="s">
        <v>319</v>
      </c>
      <c r="AJ331" s="45"/>
      <c r="AK331" s="73">
        <f t="shared" si="93"/>
        <v>0</v>
      </c>
      <c r="AL331" s="73">
        <f t="shared" si="94"/>
        <v>0</v>
      </c>
      <c r="AT331" s="282">
        <f t="shared" si="95"/>
        <v>1</v>
      </c>
      <c r="AU331" s="45">
        <v>1535</v>
      </c>
      <c r="AV331" s="49" t="s">
        <v>691</v>
      </c>
      <c r="BD331" s="52"/>
    </row>
    <row r="332" spans="1:56" ht="14.95" customHeight="1" x14ac:dyDescent="0.2">
      <c r="A332" s="642">
        <v>323</v>
      </c>
      <c r="B332" s="639" t="s">
        <v>319</v>
      </c>
      <c r="C332" s="45">
        <v>105</v>
      </c>
      <c r="D332" s="643">
        <v>1544</v>
      </c>
      <c r="E332" s="316" t="s">
        <v>698</v>
      </c>
      <c r="F332" s="53">
        <v>0</v>
      </c>
      <c r="G332" s="53">
        <v>0</v>
      </c>
      <c r="H332" s="53">
        <v>0</v>
      </c>
      <c r="I332" s="53">
        <v>51</v>
      </c>
      <c r="J332" s="53">
        <v>73</v>
      </c>
      <c r="K332" s="53">
        <v>78</v>
      </c>
      <c r="L332" s="53">
        <v>78</v>
      </c>
      <c r="M332" s="53">
        <v>0</v>
      </c>
      <c r="N332" s="53">
        <v>0</v>
      </c>
      <c r="O332" s="53">
        <v>0</v>
      </c>
      <c r="P332" s="53">
        <v>0</v>
      </c>
      <c r="Q332" s="53">
        <v>0</v>
      </c>
      <c r="R332" s="53">
        <v>0</v>
      </c>
      <c r="S332" s="53">
        <v>0</v>
      </c>
      <c r="T332" s="53">
        <v>0</v>
      </c>
      <c r="U332" s="53">
        <v>0</v>
      </c>
      <c r="W332" s="51">
        <f t="shared" si="86"/>
        <v>280</v>
      </c>
      <c r="X332" s="53">
        <f t="shared" si="87"/>
        <v>1</v>
      </c>
      <c r="Y332" s="51">
        <f t="shared" si="88"/>
        <v>0</v>
      </c>
      <c r="Z332" s="36" t="str">
        <f t="shared" si="89"/>
        <v/>
      </c>
      <c r="AA332" s="644">
        <f t="shared" si="90"/>
        <v>1544</v>
      </c>
      <c r="AB332" s="645" t="str">
        <f t="shared" si="91"/>
        <v xml:space="preserve"> J. R. Walkof Elementary</v>
      </c>
      <c r="AC332" s="644">
        <f t="shared" si="96"/>
        <v>0</v>
      </c>
      <c r="AD332" s="639" t="str">
        <f t="shared" si="97"/>
        <v/>
      </c>
      <c r="AE332" s="317" t="str">
        <f t="shared" si="92"/>
        <v/>
      </c>
      <c r="AF332" s="45">
        <v>105</v>
      </c>
      <c r="AG332" s="45">
        <v>1544</v>
      </c>
      <c r="AH332" s="49" t="s">
        <v>698</v>
      </c>
      <c r="AI332" s="45" t="s">
        <v>319</v>
      </c>
      <c r="AJ332" s="45"/>
      <c r="AK332" s="73">
        <f t="shared" si="93"/>
        <v>0</v>
      </c>
      <c r="AL332" s="73">
        <f t="shared" si="94"/>
        <v>0</v>
      </c>
      <c r="AT332" s="282">
        <f t="shared" si="95"/>
        <v>1</v>
      </c>
      <c r="AU332" s="45">
        <v>1537</v>
      </c>
      <c r="AV332" s="49" t="s">
        <v>693</v>
      </c>
      <c r="BD332" s="52"/>
    </row>
    <row r="333" spans="1:56" ht="14.95" customHeight="1" x14ac:dyDescent="0.2">
      <c r="A333" s="642">
        <v>324</v>
      </c>
      <c r="B333" s="639" t="s">
        <v>319</v>
      </c>
      <c r="C333" s="45">
        <v>194</v>
      </c>
      <c r="D333" s="643">
        <v>1546</v>
      </c>
      <c r="E333" s="316" t="s">
        <v>699</v>
      </c>
      <c r="F333" s="53">
        <v>0</v>
      </c>
      <c r="G333" s="53">
        <v>0</v>
      </c>
      <c r="H333" s="53">
        <v>0</v>
      </c>
      <c r="I333" s="53">
        <v>0</v>
      </c>
      <c r="J333" s="53">
        <v>0</v>
      </c>
      <c r="K333" s="53">
        <v>0</v>
      </c>
      <c r="L333" s="53">
        <v>0</v>
      </c>
      <c r="M333" s="53">
        <v>0</v>
      </c>
      <c r="N333" s="53">
        <v>0</v>
      </c>
      <c r="O333" s="53">
        <v>0</v>
      </c>
      <c r="P333" s="53">
        <v>0</v>
      </c>
      <c r="Q333" s="53">
        <v>0</v>
      </c>
      <c r="R333" s="53">
        <v>39</v>
      </c>
      <c r="S333" s="53">
        <v>30</v>
      </c>
      <c r="T333" s="53">
        <v>26</v>
      </c>
      <c r="U333" s="53">
        <v>26</v>
      </c>
      <c r="W333" s="51">
        <f t="shared" si="86"/>
        <v>121</v>
      </c>
      <c r="X333" s="53">
        <f t="shared" si="87"/>
        <v>1</v>
      </c>
      <c r="Y333" s="51">
        <f t="shared" si="88"/>
        <v>0</v>
      </c>
      <c r="Z333" s="36" t="str">
        <f t="shared" si="89"/>
        <v/>
      </c>
      <c r="AA333" s="644">
        <f t="shared" si="90"/>
        <v>1546</v>
      </c>
      <c r="AB333" s="645" t="str">
        <f t="shared" si="91"/>
        <v xml:space="preserve"> Rossburn Collegiate</v>
      </c>
      <c r="AC333" s="644">
        <f t="shared" si="96"/>
        <v>0</v>
      </c>
      <c r="AD333" s="639" t="str">
        <f t="shared" si="97"/>
        <v/>
      </c>
      <c r="AE333" s="317" t="str">
        <f t="shared" si="92"/>
        <v/>
      </c>
      <c r="AF333" s="45">
        <v>194</v>
      </c>
      <c r="AG333" s="45">
        <v>1546</v>
      </c>
      <c r="AH333" s="49" t="s">
        <v>699</v>
      </c>
      <c r="AI333" s="45" t="s">
        <v>319</v>
      </c>
      <c r="AJ333" s="45"/>
      <c r="AK333" s="73">
        <f t="shared" si="93"/>
        <v>0</v>
      </c>
      <c r="AL333" s="73">
        <f t="shared" si="94"/>
        <v>0</v>
      </c>
      <c r="AT333" s="282">
        <f t="shared" si="95"/>
        <v>1</v>
      </c>
      <c r="AU333" s="45">
        <v>1538</v>
      </c>
      <c r="AV333" s="49" t="s">
        <v>694</v>
      </c>
      <c r="BD333" s="52"/>
    </row>
    <row r="334" spans="1:56" ht="14.95" customHeight="1" x14ac:dyDescent="0.2">
      <c r="A334" s="642">
        <v>325</v>
      </c>
      <c r="B334" s="639" t="s">
        <v>319</v>
      </c>
      <c r="C334" s="45">
        <v>151</v>
      </c>
      <c r="D334" s="643">
        <v>1547</v>
      </c>
      <c r="E334" s="316" t="s">
        <v>700</v>
      </c>
      <c r="F334" s="53">
        <v>0</v>
      </c>
      <c r="G334" s="53">
        <v>0</v>
      </c>
      <c r="H334" s="53">
        <v>0</v>
      </c>
      <c r="I334" s="53">
        <v>0</v>
      </c>
      <c r="J334" s="53">
        <v>0</v>
      </c>
      <c r="K334" s="53">
        <v>0</v>
      </c>
      <c r="L334" s="53">
        <v>0</v>
      </c>
      <c r="M334" s="53">
        <v>0</v>
      </c>
      <c r="N334" s="53">
        <v>0</v>
      </c>
      <c r="O334" s="53">
        <v>0</v>
      </c>
      <c r="P334" s="53">
        <v>0</v>
      </c>
      <c r="Q334" s="53">
        <v>0</v>
      </c>
      <c r="R334" s="53">
        <v>38</v>
      </c>
      <c r="S334" s="53">
        <v>62</v>
      </c>
      <c r="T334" s="53">
        <v>75</v>
      </c>
      <c r="U334" s="53">
        <v>142</v>
      </c>
      <c r="W334" s="51">
        <f t="shared" si="86"/>
        <v>317</v>
      </c>
      <c r="X334" s="53">
        <f t="shared" si="87"/>
        <v>1</v>
      </c>
      <c r="Y334" s="51">
        <f t="shared" si="88"/>
        <v>0</v>
      </c>
      <c r="Z334" s="36" t="str">
        <f t="shared" si="89"/>
        <v/>
      </c>
      <c r="AA334" s="644">
        <f t="shared" si="90"/>
        <v>1547</v>
      </c>
      <c r="AB334" s="645" t="str">
        <f t="shared" si="91"/>
        <v xml:space="preserve"> R.B. Russell Vocational School</v>
      </c>
      <c r="AC334" s="644">
        <f t="shared" si="96"/>
        <v>0</v>
      </c>
      <c r="AD334" s="639" t="str">
        <f t="shared" si="97"/>
        <v/>
      </c>
      <c r="AE334" s="317" t="str">
        <f t="shared" si="92"/>
        <v/>
      </c>
      <c r="AF334" s="45">
        <v>151</v>
      </c>
      <c r="AG334" s="45">
        <v>1547</v>
      </c>
      <c r="AH334" s="49" t="s">
        <v>700</v>
      </c>
      <c r="AI334" s="45" t="s">
        <v>319</v>
      </c>
      <c r="AJ334" s="45"/>
      <c r="AK334" s="73">
        <f t="shared" si="93"/>
        <v>0</v>
      </c>
      <c r="AL334" s="73">
        <f t="shared" si="94"/>
        <v>0</v>
      </c>
      <c r="AT334" s="282">
        <f t="shared" si="95"/>
        <v>1</v>
      </c>
      <c r="AU334" s="45">
        <v>1539</v>
      </c>
      <c r="AV334" s="49" t="s">
        <v>695</v>
      </c>
      <c r="BD334" s="52"/>
    </row>
    <row r="335" spans="1:56" ht="14.95" customHeight="1" x14ac:dyDescent="0.2">
      <c r="A335" s="642">
        <v>326</v>
      </c>
      <c r="B335" s="639" t="s">
        <v>319</v>
      </c>
      <c r="C335" s="45">
        <v>114</v>
      </c>
      <c r="D335" s="643">
        <v>1548</v>
      </c>
      <c r="E335" s="316" t="s">
        <v>701</v>
      </c>
      <c r="F335" s="53">
        <v>0</v>
      </c>
      <c r="G335" s="53">
        <v>0</v>
      </c>
      <c r="H335" s="53">
        <v>0</v>
      </c>
      <c r="I335" s="53">
        <v>32</v>
      </c>
      <c r="J335" s="53">
        <v>36</v>
      </c>
      <c r="K335" s="53">
        <v>41</v>
      </c>
      <c r="L335" s="53">
        <v>35</v>
      </c>
      <c r="M335" s="53">
        <v>34</v>
      </c>
      <c r="N335" s="53">
        <v>36</v>
      </c>
      <c r="O335" s="53">
        <v>0</v>
      </c>
      <c r="P335" s="53">
        <v>0</v>
      </c>
      <c r="Q335" s="53">
        <v>0</v>
      </c>
      <c r="R335" s="53">
        <v>0</v>
      </c>
      <c r="S335" s="53">
        <v>0</v>
      </c>
      <c r="T335" s="53">
        <v>0</v>
      </c>
      <c r="U335" s="53">
        <v>0</v>
      </c>
      <c r="W335" s="51">
        <f t="shared" si="86"/>
        <v>214</v>
      </c>
      <c r="X335" s="53">
        <f t="shared" si="87"/>
        <v>1</v>
      </c>
      <c r="Y335" s="51">
        <f t="shared" si="88"/>
        <v>0</v>
      </c>
      <c r="Z335" s="36" t="str">
        <f t="shared" si="89"/>
        <v/>
      </c>
      <c r="AA335" s="644">
        <f t="shared" si="90"/>
        <v>1548</v>
      </c>
      <c r="AB335" s="645" t="str">
        <f t="shared" si="91"/>
        <v xml:space="preserve"> École Bannatyne</v>
      </c>
      <c r="AC335" s="644">
        <f t="shared" si="96"/>
        <v>0</v>
      </c>
      <c r="AD335" s="639" t="str">
        <f t="shared" si="97"/>
        <v/>
      </c>
      <c r="AE335" s="317" t="str">
        <f t="shared" si="92"/>
        <v/>
      </c>
      <c r="AF335" s="45">
        <v>114</v>
      </c>
      <c r="AG335" s="45">
        <v>1548</v>
      </c>
      <c r="AH335" s="49" t="s">
        <v>701</v>
      </c>
      <c r="AI335" s="45" t="s">
        <v>319</v>
      </c>
      <c r="AJ335" s="45"/>
      <c r="AK335" s="73">
        <f t="shared" si="93"/>
        <v>0</v>
      </c>
      <c r="AL335" s="73">
        <f t="shared" si="94"/>
        <v>0</v>
      </c>
      <c r="AT335" s="282">
        <f t="shared" si="95"/>
        <v>1</v>
      </c>
      <c r="AU335" s="45">
        <v>1541</v>
      </c>
      <c r="AV335" s="49" t="s">
        <v>696</v>
      </c>
      <c r="BD335" s="52"/>
    </row>
    <row r="336" spans="1:56" ht="14.95" customHeight="1" x14ac:dyDescent="0.2">
      <c r="A336" s="642">
        <v>327</v>
      </c>
      <c r="B336" s="639" t="s">
        <v>319</v>
      </c>
      <c r="C336" s="45">
        <v>185</v>
      </c>
      <c r="D336" s="643">
        <v>1551</v>
      </c>
      <c r="E336" s="316" t="s">
        <v>702</v>
      </c>
      <c r="F336" s="53">
        <v>0</v>
      </c>
      <c r="G336" s="53">
        <v>0</v>
      </c>
      <c r="H336" s="53">
        <v>0</v>
      </c>
      <c r="I336" s="53">
        <v>19</v>
      </c>
      <c r="J336" s="53">
        <v>21</v>
      </c>
      <c r="K336" s="53">
        <v>21</v>
      </c>
      <c r="L336" s="53">
        <v>26</v>
      </c>
      <c r="M336" s="53">
        <v>26</v>
      </c>
      <c r="N336" s="53">
        <v>28</v>
      </c>
      <c r="O336" s="53">
        <v>16</v>
      </c>
      <c r="P336" s="53">
        <v>33</v>
      </c>
      <c r="Q336" s="53">
        <v>27</v>
      </c>
      <c r="R336" s="53">
        <v>20</v>
      </c>
      <c r="S336" s="53">
        <v>32</v>
      </c>
      <c r="T336" s="53">
        <v>21</v>
      </c>
      <c r="U336" s="53">
        <v>18</v>
      </c>
      <c r="W336" s="51">
        <f t="shared" si="86"/>
        <v>308</v>
      </c>
      <c r="X336" s="53">
        <f t="shared" si="87"/>
        <v>1</v>
      </c>
      <c r="Y336" s="51">
        <f t="shared" si="88"/>
        <v>0</v>
      </c>
      <c r="Z336" s="36" t="str">
        <f t="shared" si="89"/>
        <v/>
      </c>
      <c r="AA336" s="644">
        <f t="shared" si="90"/>
        <v>1551</v>
      </c>
      <c r="AB336" s="645" t="str">
        <f t="shared" si="91"/>
        <v xml:space="preserve"> Shevchenko School</v>
      </c>
      <c r="AC336" s="644">
        <f t="shared" si="96"/>
        <v>0</v>
      </c>
      <c r="AD336" s="639" t="str">
        <f t="shared" si="97"/>
        <v/>
      </c>
      <c r="AE336" s="317" t="str">
        <f t="shared" si="92"/>
        <v/>
      </c>
      <c r="AF336" s="45">
        <v>185</v>
      </c>
      <c r="AG336" s="45">
        <v>1551</v>
      </c>
      <c r="AH336" s="49" t="s">
        <v>702</v>
      </c>
      <c r="AI336" s="45" t="s">
        <v>319</v>
      </c>
      <c r="AJ336" s="45"/>
      <c r="AK336" s="73">
        <f t="shared" si="93"/>
        <v>0</v>
      </c>
      <c r="AL336" s="73">
        <f t="shared" si="94"/>
        <v>0</v>
      </c>
      <c r="AT336" s="282">
        <f t="shared" si="95"/>
        <v>1</v>
      </c>
      <c r="AU336" s="45">
        <v>1542</v>
      </c>
      <c r="AV336" s="49" t="s">
        <v>697</v>
      </c>
      <c r="BD336" s="52"/>
    </row>
    <row r="337" spans="1:56" ht="14.95" customHeight="1" x14ac:dyDescent="0.2">
      <c r="A337" s="642">
        <v>328</v>
      </c>
      <c r="B337" s="639" t="s">
        <v>319</v>
      </c>
      <c r="C337" s="45">
        <v>193</v>
      </c>
      <c r="D337" s="643">
        <v>1553</v>
      </c>
      <c r="E337" s="316" t="s">
        <v>703</v>
      </c>
      <c r="F337" s="53">
        <v>0</v>
      </c>
      <c r="G337" s="53">
        <v>0</v>
      </c>
      <c r="H337" s="53">
        <v>0</v>
      </c>
      <c r="I337" s="53">
        <v>14</v>
      </c>
      <c r="J337" s="53">
        <v>12</v>
      </c>
      <c r="K337" s="53">
        <v>14</v>
      </c>
      <c r="L337" s="53">
        <v>11</v>
      </c>
      <c r="M337" s="53">
        <v>18</v>
      </c>
      <c r="N337" s="53">
        <v>13</v>
      </c>
      <c r="O337" s="53">
        <v>16</v>
      </c>
      <c r="P337" s="53">
        <v>11</v>
      </c>
      <c r="Q337" s="53">
        <v>18</v>
      </c>
      <c r="R337" s="53">
        <v>0</v>
      </c>
      <c r="S337" s="53">
        <v>0</v>
      </c>
      <c r="T337" s="53">
        <v>0</v>
      </c>
      <c r="U337" s="53">
        <v>0</v>
      </c>
      <c r="W337" s="51">
        <f t="shared" si="86"/>
        <v>127</v>
      </c>
      <c r="X337" s="53">
        <f t="shared" si="87"/>
        <v>1</v>
      </c>
      <c r="Y337" s="51">
        <f t="shared" si="88"/>
        <v>0</v>
      </c>
      <c r="Z337" s="36" t="str">
        <f t="shared" si="89"/>
        <v/>
      </c>
      <c r="AA337" s="644">
        <f t="shared" si="90"/>
        <v>1553</v>
      </c>
      <c r="AB337" s="645" t="str">
        <f t="shared" si="91"/>
        <v xml:space="preserve"> Prairie Mountain Elementary School</v>
      </c>
      <c r="AC337" s="644">
        <f t="shared" si="96"/>
        <v>0</v>
      </c>
      <c r="AD337" s="639" t="str">
        <f t="shared" si="97"/>
        <v/>
      </c>
      <c r="AE337" s="317" t="str">
        <f t="shared" si="92"/>
        <v/>
      </c>
      <c r="AF337" s="45">
        <v>193</v>
      </c>
      <c r="AG337" s="45">
        <v>1553</v>
      </c>
      <c r="AH337" s="49" t="s">
        <v>703</v>
      </c>
      <c r="AI337" s="45" t="s">
        <v>319</v>
      </c>
      <c r="AJ337" s="45"/>
      <c r="AK337" s="73">
        <f t="shared" si="93"/>
        <v>0</v>
      </c>
      <c r="AL337" s="73">
        <f t="shared" si="94"/>
        <v>0</v>
      </c>
      <c r="AT337" s="282">
        <f t="shared" si="95"/>
        <v>1</v>
      </c>
      <c r="AU337" s="45">
        <v>1544</v>
      </c>
      <c r="AV337" s="49" t="s">
        <v>698</v>
      </c>
      <c r="BD337" s="52"/>
    </row>
    <row r="338" spans="1:56" ht="14.95" customHeight="1" x14ac:dyDescent="0.2">
      <c r="A338" s="642">
        <v>329</v>
      </c>
      <c r="B338" s="639" t="s">
        <v>319</v>
      </c>
      <c r="C338" s="45">
        <v>194</v>
      </c>
      <c r="D338" s="643">
        <v>1554</v>
      </c>
      <c r="E338" s="316" t="s">
        <v>704</v>
      </c>
      <c r="F338" s="53">
        <v>0</v>
      </c>
      <c r="G338" s="53">
        <v>0</v>
      </c>
      <c r="H338" s="53">
        <v>0</v>
      </c>
      <c r="I338" s="53">
        <v>0</v>
      </c>
      <c r="J338" s="53">
        <v>0</v>
      </c>
      <c r="K338" s="53">
        <v>0</v>
      </c>
      <c r="L338" s="53">
        <v>0</v>
      </c>
      <c r="M338" s="53">
        <v>0</v>
      </c>
      <c r="N338" s="53">
        <v>0</v>
      </c>
      <c r="O338" s="53">
        <v>21</v>
      </c>
      <c r="P338" s="53">
        <v>23</v>
      </c>
      <c r="Q338" s="53">
        <v>27</v>
      </c>
      <c r="R338" s="53">
        <v>22</v>
      </c>
      <c r="S338" s="53">
        <v>17</v>
      </c>
      <c r="T338" s="53">
        <v>20</v>
      </c>
      <c r="U338" s="53">
        <v>20</v>
      </c>
      <c r="W338" s="51">
        <f t="shared" si="86"/>
        <v>150</v>
      </c>
      <c r="X338" s="53">
        <f t="shared" si="87"/>
        <v>1</v>
      </c>
      <c r="Y338" s="51">
        <f t="shared" si="88"/>
        <v>0</v>
      </c>
      <c r="Z338" s="36" t="str">
        <f t="shared" si="89"/>
        <v/>
      </c>
      <c r="AA338" s="644">
        <f t="shared" si="90"/>
        <v>1554</v>
      </c>
      <c r="AB338" s="645" t="str">
        <f t="shared" si="91"/>
        <v xml:space="preserve"> Hamiota Collegiate</v>
      </c>
      <c r="AC338" s="644">
        <f t="shared" si="96"/>
        <v>0</v>
      </c>
      <c r="AD338" s="639" t="str">
        <f t="shared" si="97"/>
        <v/>
      </c>
      <c r="AE338" s="317" t="str">
        <f t="shared" si="92"/>
        <v/>
      </c>
      <c r="AF338" s="45">
        <v>194</v>
      </c>
      <c r="AG338" s="45">
        <v>1554</v>
      </c>
      <c r="AH338" s="49" t="s">
        <v>704</v>
      </c>
      <c r="AI338" s="45" t="s">
        <v>319</v>
      </c>
      <c r="AJ338" s="45"/>
      <c r="AK338" s="73">
        <f t="shared" si="93"/>
        <v>0</v>
      </c>
      <c r="AL338" s="73">
        <f t="shared" si="94"/>
        <v>0</v>
      </c>
      <c r="AT338" s="282">
        <f t="shared" si="95"/>
        <v>1</v>
      </c>
      <c r="AU338" s="45">
        <v>1546</v>
      </c>
      <c r="AV338" s="49" t="s">
        <v>699</v>
      </c>
      <c r="BD338" s="52"/>
    </row>
    <row r="339" spans="1:56" ht="14.95" customHeight="1" x14ac:dyDescent="0.2">
      <c r="A339" s="642">
        <v>330</v>
      </c>
      <c r="B339" s="639" t="s">
        <v>373</v>
      </c>
      <c r="C339" s="45">
        <v>194</v>
      </c>
      <c r="D339" s="643">
        <v>1555</v>
      </c>
      <c r="E339" s="316" t="s">
        <v>705</v>
      </c>
      <c r="F339" s="53">
        <v>0</v>
      </c>
      <c r="G339" s="53">
        <v>0</v>
      </c>
      <c r="H339" s="53">
        <v>33</v>
      </c>
      <c r="I339" s="53">
        <v>42</v>
      </c>
      <c r="J339" s="53">
        <v>33</v>
      </c>
      <c r="K339" s="53">
        <v>40</v>
      </c>
      <c r="L339" s="53">
        <v>48</v>
      </c>
      <c r="M339" s="53">
        <v>32</v>
      </c>
      <c r="N339" s="53">
        <v>40</v>
      </c>
      <c r="O339" s="53">
        <v>30</v>
      </c>
      <c r="P339" s="53">
        <v>34</v>
      </c>
      <c r="Q339" s="53">
        <v>37</v>
      </c>
      <c r="R339" s="53">
        <v>0</v>
      </c>
      <c r="S339" s="53">
        <v>0</v>
      </c>
      <c r="T339" s="53">
        <v>0</v>
      </c>
      <c r="U339" s="53">
        <v>0</v>
      </c>
      <c r="W339" s="51">
        <f t="shared" si="86"/>
        <v>369</v>
      </c>
      <c r="X339" s="53">
        <f t="shared" si="87"/>
        <v>1</v>
      </c>
      <c r="Y339" s="51">
        <f t="shared" si="88"/>
        <v>0</v>
      </c>
      <c r="Z339" s="36" t="str">
        <f t="shared" si="89"/>
        <v/>
      </c>
      <c r="AA339" s="644">
        <f t="shared" si="90"/>
        <v>1555</v>
      </c>
      <c r="AB339" s="645" t="str">
        <f t="shared" si="91"/>
        <v xml:space="preserve"> Waywayseecappo Community School</v>
      </c>
      <c r="AC339" s="644">
        <f t="shared" si="96"/>
        <v>0</v>
      </c>
      <c r="AD339" s="639" t="str">
        <f t="shared" si="97"/>
        <v>A</v>
      </c>
      <c r="AE339" s="317" t="str">
        <f t="shared" si="92"/>
        <v/>
      </c>
      <c r="AF339" s="45">
        <v>194</v>
      </c>
      <c r="AG339" s="45">
        <v>1555</v>
      </c>
      <c r="AH339" s="49" t="s">
        <v>705</v>
      </c>
      <c r="AI339" s="45" t="s">
        <v>373</v>
      </c>
      <c r="AJ339" s="45"/>
      <c r="AK339" s="73">
        <f t="shared" si="93"/>
        <v>0</v>
      </c>
      <c r="AL339" s="73">
        <f t="shared" si="94"/>
        <v>0</v>
      </c>
      <c r="AT339" s="282">
        <f t="shared" si="95"/>
        <v>1</v>
      </c>
      <c r="AU339" s="45">
        <v>1547</v>
      </c>
      <c r="AV339" s="49" t="s">
        <v>700</v>
      </c>
      <c r="BD339" s="52"/>
    </row>
    <row r="340" spans="1:56" ht="14.95" customHeight="1" x14ac:dyDescent="0.2">
      <c r="A340" s="642">
        <v>331</v>
      </c>
      <c r="B340" s="639" t="s">
        <v>319</v>
      </c>
      <c r="C340" s="45">
        <v>196</v>
      </c>
      <c r="D340" s="643">
        <v>1556</v>
      </c>
      <c r="E340" s="316" t="s">
        <v>706</v>
      </c>
      <c r="F340" s="53">
        <v>0</v>
      </c>
      <c r="G340" s="53">
        <v>0</v>
      </c>
      <c r="H340" s="53">
        <v>0</v>
      </c>
      <c r="I340" s="53">
        <v>28</v>
      </c>
      <c r="J340" s="53">
        <v>22</v>
      </c>
      <c r="K340" s="53">
        <v>22</v>
      </c>
      <c r="L340" s="53">
        <v>21</v>
      </c>
      <c r="M340" s="53">
        <v>23</v>
      </c>
      <c r="N340" s="53">
        <v>27</v>
      </c>
      <c r="O340" s="53">
        <v>93</v>
      </c>
      <c r="P340" s="53">
        <v>89</v>
      </c>
      <c r="Q340" s="53">
        <v>107</v>
      </c>
      <c r="R340" s="53">
        <v>0</v>
      </c>
      <c r="S340" s="53">
        <v>0</v>
      </c>
      <c r="T340" s="53">
        <v>0</v>
      </c>
      <c r="U340" s="53">
        <v>0</v>
      </c>
      <c r="W340" s="51">
        <f t="shared" si="86"/>
        <v>432</v>
      </c>
      <c r="X340" s="53">
        <f t="shared" si="87"/>
        <v>1</v>
      </c>
      <c r="Y340" s="51">
        <f t="shared" si="88"/>
        <v>0</v>
      </c>
      <c r="Z340" s="36" t="str">
        <f t="shared" si="89"/>
        <v/>
      </c>
      <c r="AA340" s="644">
        <f t="shared" si="90"/>
        <v>1556</v>
      </c>
      <c r="AB340" s="645" t="str">
        <f t="shared" si="91"/>
        <v xml:space="preserve"> John Pritchard School</v>
      </c>
      <c r="AC340" s="644">
        <f t="shared" si="96"/>
        <v>0</v>
      </c>
      <c r="AD340" s="639" t="str">
        <f t="shared" si="97"/>
        <v/>
      </c>
      <c r="AE340" s="317" t="str">
        <f t="shared" si="92"/>
        <v/>
      </c>
      <c r="AF340" s="45">
        <v>196</v>
      </c>
      <c r="AG340" s="45">
        <v>1556</v>
      </c>
      <c r="AH340" s="49" t="s">
        <v>706</v>
      </c>
      <c r="AI340" s="45" t="s">
        <v>319</v>
      </c>
      <c r="AJ340" s="45"/>
      <c r="AK340" s="73">
        <f t="shared" si="93"/>
        <v>0</v>
      </c>
      <c r="AL340" s="73">
        <f t="shared" si="94"/>
        <v>0</v>
      </c>
      <c r="AT340" s="282">
        <f t="shared" si="95"/>
        <v>1</v>
      </c>
      <c r="AU340" s="45">
        <v>1548</v>
      </c>
      <c r="AV340" s="49" t="s">
        <v>701</v>
      </c>
      <c r="BD340" s="52"/>
    </row>
    <row r="341" spans="1:56" ht="14.95" customHeight="1" x14ac:dyDescent="0.2">
      <c r="A341" s="642">
        <v>332</v>
      </c>
      <c r="B341" s="639" t="s">
        <v>319</v>
      </c>
      <c r="C341" s="45">
        <v>140</v>
      </c>
      <c r="D341" s="643">
        <v>1557</v>
      </c>
      <c r="E341" s="316" t="s">
        <v>707</v>
      </c>
      <c r="F341" s="53">
        <v>0</v>
      </c>
      <c r="G341" s="53">
        <v>0</v>
      </c>
      <c r="H341" s="53">
        <v>18</v>
      </c>
      <c r="I341" s="53">
        <v>28</v>
      </c>
      <c r="J341" s="53">
        <v>30</v>
      </c>
      <c r="K341" s="53">
        <v>23</v>
      </c>
      <c r="L341" s="53">
        <v>31</v>
      </c>
      <c r="M341" s="53">
        <v>32</v>
      </c>
      <c r="N341" s="53">
        <v>29</v>
      </c>
      <c r="O341" s="53">
        <v>42</v>
      </c>
      <c r="P341" s="53">
        <v>28</v>
      </c>
      <c r="Q341" s="53">
        <v>22</v>
      </c>
      <c r="R341" s="53">
        <v>73</v>
      </c>
      <c r="S341" s="53">
        <v>79</v>
      </c>
      <c r="T341" s="53">
        <v>58</v>
      </c>
      <c r="U341" s="53">
        <v>75</v>
      </c>
      <c r="W341" s="51">
        <f t="shared" si="86"/>
        <v>568</v>
      </c>
      <c r="X341" s="53">
        <f t="shared" si="87"/>
        <v>1</v>
      </c>
      <c r="Y341" s="51">
        <f t="shared" si="88"/>
        <v>0</v>
      </c>
      <c r="Z341" s="36" t="str">
        <f t="shared" si="89"/>
        <v/>
      </c>
      <c r="AA341" s="644">
        <f t="shared" si="90"/>
        <v>1557</v>
      </c>
      <c r="AB341" s="645" t="str">
        <f t="shared" si="91"/>
        <v xml:space="preserve"> École/Collège Régionale Gabrielle-Roy</v>
      </c>
      <c r="AC341" s="644">
        <f t="shared" si="96"/>
        <v>0</v>
      </c>
      <c r="AD341" s="639" t="str">
        <f t="shared" si="97"/>
        <v/>
      </c>
      <c r="AE341" s="317" t="str">
        <f t="shared" si="92"/>
        <v/>
      </c>
      <c r="AF341" s="45">
        <v>140</v>
      </c>
      <c r="AG341" s="45">
        <v>1557</v>
      </c>
      <c r="AH341" s="49" t="s">
        <v>707</v>
      </c>
      <c r="AI341" s="45" t="s">
        <v>319</v>
      </c>
      <c r="AJ341" s="45"/>
      <c r="AK341" s="73">
        <f t="shared" si="93"/>
        <v>0</v>
      </c>
      <c r="AL341" s="73">
        <f t="shared" si="94"/>
        <v>0</v>
      </c>
      <c r="AT341" s="282">
        <f t="shared" si="95"/>
        <v>1</v>
      </c>
      <c r="AU341" s="45">
        <v>1551</v>
      </c>
      <c r="AV341" s="49" t="s">
        <v>702</v>
      </c>
      <c r="BD341" s="52"/>
    </row>
    <row r="342" spans="1:56" ht="14.95" customHeight="1" x14ac:dyDescent="0.2">
      <c r="A342" s="642">
        <v>333</v>
      </c>
      <c r="B342" s="639" t="s">
        <v>319</v>
      </c>
      <c r="C342" s="45">
        <v>195</v>
      </c>
      <c r="D342" s="643">
        <v>1558</v>
      </c>
      <c r="E342" s="316" t="s">
        <v>708</v>
      </c>
      <c r="F342" s="53">
        <v>0</v>
      </c>
      <c r="G342" s="53">
        <v>0</v>
      </c>
      <c r="H342" s="53">
        <v>0</v>
      </c>
      <c r="I342" s="53">
        <v>7</v>
      </c>
      <c r="J342" s="53">
        <v>9</v>
      </c>
      <c r="K342" s="53">
        <v>6</v>
      </c>
      <c r="L342" s="53">
        <v>7</v>
      </c>
      <c r="M342" s="53">
        <v>14</v>
      </c>
      <c r="N342" s="53">
        <v>11</v>
      </c>
      <c r="O342" s="53">
        <v>11</v>
      </c>
      <c r="P342" s="53">
        <v>24</v>
      </c>
      <c r="Q342" s="53">
        <v>15</v>
      </c>
      <c r="R342" s="53">
        <v>24</v>
      </c>
      <c r="S342" s="53">
        <v>16</v>
      </c>
      <c r="T342" s="53">
        <v>8</v>
      </c>
      <c r="U342" s="53">
        <v>15</v>
      </c>
      <c r="W342" s="51">
        <f t="shared" si="86"/>
        <v>167</v>
      </c>
      <c r="X342" s="53">
        <f t="shared" si="87"/>
        <v>1</v>
      </c>
      <c r="Y342" s="51">
        <f t="shared" si="88"/>
        <v>0</v>
      </c>
      <c r="Z342" s="36" t="str">
        <f t="shared" si="89"/>
        <v/>
      </c>
      <c r="AA342" s="644">
        <f t="shared" si="90"/>
        <v>1558</v>
      </c>
      <c r="AB342" s="645" t="str">
        <f t="shared" si="91"/>
        <v xml:space="preserve"> St. Laurent School</v>
      </c>
      <c r="AC342" s="644">
        <f t="shared" si="96"/>
        <v>0</v>
      </c>
      <c r="AD342" s="639" t="str">
        <f t="shared" si="97"/>
        <v/>
      </c>
      <c r="AE342" s="317" t="str">
        <f t="shared" si="92"/>
        <v/>
      </c>
      <c r="AF342" s="45">
        <v>195</v>
      </c>
      <c r="AG342" s="45">
        <v>1558</v>
      </c>
      <c r="AH342" s="49" t="s">
        <v>708</v>
      </c>
      <c r="AI342" s="45" t="s">
        <v>319</v>
      </c>
      <c r="AJ342" s="45"/>
      <c r="AK342" s="73">
        <f t="shared" si="93"/>
        <v>0</v>
      </c>
      <c r="AL342" s="73">
        <f t="shared" si="94"/>
        <v>0</v>
      </c>
      <c r="AT342" s="282">
        <f t="shared" si="95"/>
        <v>1</v>
      </c>
      <c r="AU342" s="45">
        <v>1553</v>
      </c>
      <c r="AV342" s="49" t="s">
        <v>703</v>
      </c>
      <c r="BD342" s="52"/>
    </row>
    <row r="343" spans="1:56" ht="14.95" customHeight="1" x14ac:dyDescent="0.2">
      <c r="A343" s="642">
        <v>334</v>
      </c>
      <c r="B343" s="639" t="s">
        <v>323</v>
      </c>
      <c r="C343" s="45">
        <v>193</v>
      </c>
      <c r="D343" s="643">
        <v>1559</v>
      </c>
      <c r="E343" s="316" t="s">
        <v>709</v>
      </c>
      <c r="F343" s="53">
        <v>0</v>
      </c>
      <c r="G343" s="53">
        <v>0</v>
      </c>
      <c r="H343" s="53">
        <v>0</v>
      </c>
      <c r="I343" s="53">
        <v>2</v>
      </c>
      <c r="J343" s="53">
        <v>0</v>
      </c>
      <c r="K343" s="53">
        <v>1</v>
      </c>
      <c r="L343" s="53">
        <v>5</v>
      </c>
      <c r="M343" s="53">
        <v>2</v>
      </c>
      <c r="N343" s="53">
        <v>3</v>
      </c>
      <c r="O343" s="53">
        <v>1</v>
      </c>
      <c r="P343" s="53">
        <v>2</v>
      </c>
      <c r="Q343" s="53">
        <v>3</v>
      </c>
      <c r="R343" s="53">
        <v>0</v>
      </c>
      <c r="S343" s="53">
        <v>1</v>
      </c>
      <c r="T343" s="53">
        <v>4</v>
      </c>
      <c r="U343" s="53">
        <v>2</v>
      </c>
      <c r="W343" s="51">
        <f t="shared" si="86"/>
        <v>26</v>
      </c>
      <c r="X343" s="53">
        <f t="shared" si="87"/>
        <v>1</v>
      </c>
      <c r="Y343" s="51">
        <f t="shared" si="88"/>
        <v>0</v>
      </c>
      <c r="Z343" s="36" t="str">
        <f t="shared" si="89"/>
        <v/>
      </c>
      <c r="AA343" s="644">
        <f t="shared" si="90"/>
        <v>1559</v>
      </c>
      <c r="AB343" s="645" t="str">
        <f t="shared" si="91"/>
        <v xml:space="preserve"> Evergreen Colony School</v>
      </c>
      <c r="AC343" s="644">
        <f t="shared" si="96"/>
        <v>5</v>
      </c>
      <c r="AD343" s="639" t="str">
        <f t="shared" si="97"/>
        <v>H</v>
      </c>
      <c r="AE343" s="317" t="str">
        <f t="shared" si="92"/>
        <v/>
      </c>
      <c r="AF343" s="45">
        <v>193</v>
      </c>
      <c r="AG343" s="45">
        <v>1559</v>
      </c>
      <c r="AH343" s="49" t="s">
        <v>709</v>
      </c>
      <c r="AI343" s="45" t="s">
        <v>323</v>
      </c>
      <c r="AJ343" s="45"/>
      <c r="AK343" s="73">
        <f t="shared" si="93"/>
        <v>0</v>
      </c>
      <c r="AL343" s="73">
        <f t="shared" si="94"/>
        <v>0</v>
      </c>
      <c r="AT343" s="282">
        <f t="shared" si="95"/>
        <v>1</v>
      </c>
      <c r="AU343" s="45">
        <v>1554</v>
      </c>
      <c r="AV343" s="49" t="s">
        <v>704</v>
      </c>
      <c r="BD343" s="52"/>
    </row>
    <row r="344" spans="1:56" ht="14.95" customHeight="1" x14ac:dyDescent="0.2">
      <c r="A344" s="642">
        <v>335</v>
      </c>
      <c r="B344" s="639" t="s">
        <v>319</v>
      </c>
      <c r="C344" s="45">
        <v>156</v>
      </c>
      <c r="D344" s="643">
        <v>1560</v>
      </c>
      <c r="E344" s="316" t="s">
        <v>710</v>
      </c>
      <c r="F344" s="53">
        <v>0</v>
      </c>
      <c r="G344" s="53">
        <v>0</v>
      </c>
      <c r="H344" s="53">
        <v>0</v>
      </c>
      <c r="I344" s="53">
        <v>38</v>
      </c>
      <c r="J344" s="53">
        <v>36</v>
      </c>
      <c r="K344" s="53">
        <v>40</v>
      </c>
      <c r="L344" s="53">
        <v>30</v>
      </c>
      <c r="M344" s="53">
        <v>38</v>
      </c>
      <c r="N344" s="53">
        <v>38</v>
      </c>
      <c r="O344" s="53">
        <v>52</v>
      </c>
      <c r="P344" s="53">
        <v>44</v>
      </c>
      <c r="Q344" s="53">
        <v>43</v>
      </c>
      <c r="R344" s="53">
        <v>0</v>
      </c>
      <c r="S344" s="53">
        <v>0</v>
      </c>
      <c r="T344" s="53">
        <v>0</v>
      </c>
      <c r="U344" s="53">
        <v>0</v>
      </c>
      <c r="W344" s="51">
        <f t="shared" si="86"/>
        <v>359</v>
      </c>
      <c r="X344" s="53">
        <f t="shared" si="87"/>
        <v>1</v>
      </c>
      <c r="Y344" s="51">
        <f t="shared" si="88"/>
        <v>0</v>
      </c>
      <c r="Z344" s="36" t="str">
        <f t="shared" si="89"/>
        <v/>
      </c>
      <c r="AA344" s="644">
        <f t="shared" si="90"/>
        <v>1560</v>
      </c>
      <c r="AB344" s="645" t="str">
        <f t="shared" si="91"/>
        <v xml:space="preserve"> Tanner's Crossing School</v>
      </c>
      <c r="AC344" s="644">
        <f t="shared" si="96"/>
        <v>0</v>
      </c>
      <c r="AD344" s="639" t="str">
        <f t="shared" si="97"/>
        <v/>
      </c>
      <c r="AE344" s="317" t="str">
        <f t="shared" si="92"/>
        <v/>
      </c>
      <c r="AF344" s="45">
        <v>156</v>
      </c>
      <c r="AG344" s="45">
        <v>1560</v>
      </c>
      <c r="AH344" s="49" t="s">
        <v>710</v>
      </c>
      <c r="AI344" s="45" t="s">
        <v>319</v>
      </c>
      <c r="AJ344" s="45"/>
      <c r="AK344" s="73">
        <f t="shared" si="93"/>
        <v>0</v>
      </c>
      <c r="AL344" s="73">
        <f t="shared" si="94"/>
        <v>0</v>
      </c>
      <c r="AT344" s="282">
        <f t="shared" si="95"/>
        <v>1</v>
      </c>
      <c r="AU344" s="45">
        <v>1555</v>
      </c>
      <c r="AV344" s="49" t="s">
        <v>705</v>
      </c>
      <c r="BD344" s="52"/>
    </row>
    <row r="345" spans="1:56" ht="14.95" customHeight="1" x14ac:dyDescent="0.2">
      <c r="A345" s="642">
        <v>336</v>
      </c>
      <c r="B345" s="639" t="s">
        <v>319</v>
      </c>
      <c r="C345" s="45">
        <v>118</v>
      </c>
      <c r="D345" s="643">
        <v>1564</v>
      </c>
      <c r="E345" s="316" t="s">
        <v>711</v>
      </c>
      <c r="F345" s="53">
        <v>0</v>
      </c>
      <c r="G345" s="53">
        <v>1</v>
      </c>
      <c r="H345" s="53">
        <v>0</v>
      </c>
      <c r="I345" s="53">
        <v>0</v>
      </c>
      <c r="J345" s="53">
        <v>0</v>
      </c>
      <c r="K345" s="53">
        <v>0</v>
      </c>
      <c r="L345" s="53">
        <v>0</v>
      </c>
      <c r="M345" s="53">
        <v>0</v>
      </c>
      <c r="N345" s="53">
        <v>0</v>
      </c>
      <c r="O345" s="53">
        <v>0</v>
      </c>
      <c r="P345" s="53">
        <v>0</v>
      </c>
      <c r="Q345" s="53">
        <v>0</v>
      </c>
      <c r="R345" s="53">
        <v>353</v>
      </c>
      <c r="S345" s="53">
        <v>339</v>
      </c>
      <c r="T345" s="53">
        <v>336</v>
      </c>
      <c r="U345" s="53">
        <v>339</v>
      </c>
      <c r="W345" s="51">
        <f t="shared" si="86"/>
        <v>1368</v>
      </c>
      <c r="X345" s="53">
        <f t="shared" si="87"/>
        <v>1</v>
      </c>
      <c r="Y345" s="51">
        <f t="shared" si="88"/>
        <v>1</v>
      </c>
      <c r="Z345" s="36" t="str">
        <f t="shared" si="89"/>
        <v/>
      </c>
      <c r="AA345" s="644">
        <f t="shared" si="90"/>
        <v>1564</v>
      </c>
      <c r="AB345" s="645" t="str">
        <f t="shared" si="91"/>
        <v xml:space="preserve"> Collège Garden City Collegiate</v>
      </c>
      <c r="AC345" s="644">
        <f t="shared" si="96"/>
        <v>0</v>
      </c>
      <c r="AD345" s="639" t="str">
        <f t="shared" si="97"/>
        <v/>
      </c>
      <c r="AE345" s="317" t="str">
        <f t="shared" si="92"/>
        <v/>
      </c>
      <c r="AF345" s="45">
        <v>118</v>
      </c>
      <c r="AG345" s="45">
        <v>1564</v>
      </c>
      <c r="AH345" s="49" t="s">
        <v>711</v>
      </c>
      <c r="AI345" s="45" t="s">
        <v>319</v>
      </c>
      <c r="AJ345" s="45"/>
      <c r="AK345" s="73">
        <f t="shared" si="93"/>
        <v>0</v>
      </c>
      <c r="AL345" s="73">
        <f t="shared" si="94"/>
        <v>0</v>
      </c>
      <c r="AT345" s="282">
        <f t="shared" si="95"/>
        <v>1</v>
      </c>
      <c r="AU345" s="45">
        <v>1556</v>
      </c>
      <c r="AV345" s="49" t="s">
        <v>706</v>
      </c>
      <c r="BD345" s="52"/>
    </row>
    <row r="346" spans="1:56" ht="14.95" customHeight="1" x14ac:dyDescent="0.2">
      <c r="A346" s="642">
        <v>337</v>
      </c>
      <c r="B346" s="639" t="s">
        <v>319</v>
      </c>
      <c r="C346" s="45">
        <v>105</v>
      </c>
      <c r="D346" s="643">
        <v>1565</v>
      </c>
      <c r="E346" s="316" t="s">
        <v>712</v>
      </c>
      <c r="F346" s="53">
        <v>0</v>
      </c>
      <c r="G346" s="53">
        <v>0</v>
      </c>
      <c r="H346" s="53">
        <v>0</v>
      </c>
      <c r="I346" s="53">
        <v>0</v>
      </c>
      <c r="J346" s="53">
        <v>0</v>
      </c>
      <c r="K346" s="53">
        <v>0</v>
      </c>
      <c r="L346" s="53">
        <v>0</v>
      </c>
      <c r="M346" s="53">
        <v>0</v>
      </c>
      <c r="N346" s="53">
        <v>0</v>
      </c>
      <c r="O346" s="53">
        <v>0</v>
      </c>
      <c r="P346" s="53">
        <v>0</v>
      </c>
      <c r="Q346" s="53">
        <v>0</v>
      </c>
      <c r="R346" s="53">
        <v>177</v>
      </c>
      <c r="S346" s="53">
        <v>161</v>
      </c>
      <c r="T346" s="53">
        <v>165</v>
      </c>
      <c r="U346" s="53">
        <v>183</v>
      </c>
      <c r="W346" s="51">
        <f t="shared" si="86"/>
        <v>686</v>
      </c>
      <c r="X346" s="53">
        <f t="shared" si="87"/>
        <v>1</v>
      </c>
      <c r="Y346" s="51">
        <f t="shared" si="88"/>
        <v>0</v>
      </c>
      <c r="Z346" s="36" t="str">
        <f t="shared" si="89"/>
        <v/>
      </c>
      <c r="AA346" s="644">
        <f t="shared" si="90"/>
        <v>1565</v>
      </c>
      <c r="AB346" s="645" t="str">
        <f t="shared" si="91"/>
        <v xml:space="preserve"> Garden Valley Collegiate</v>
      </c>
      <c r="AC346" s="644">
        <f t="shared" si="96"/>
        <v>0</v>
      </c>
      <c r="AD346" s="639" t="str">
        <f t="shared" si="97"/>
        <v/>
      </c>
      <c r="AE346" s="317" t="str">
        <f t="shared" si="92"/>
        <v/>
      </c>
      <c r="AF346" s="45">
        <v>105</v>
      </c>
      <c r="AG346" s="45">
        <v>1565</v>
      </c>
      <c r="AH346" s="49" t="s">
        <v>712</v>
      </c>
      <c r="AI346" s="45" t="s">
        <v>319</v>
      </c>
      <c r="AJ346" s="45"/>
      <c r="AK346" s="73">
        <f t="shared" si="93"/>
        <v>0</v>
      </c>
      <c r="AL346" s="73">
        <f t="shared" si="94"/>
        <v>0</v>
      </c>
      <c r="AT346" s="282">
        <f t="shared" si="95"/>
        <v>1</v>
      </c>
      <c r="AU346" s="45">
        <v>1557</v>
      </c>
      <c r="AV346" s="49" t="s">
        <v>713</v>
      </c>
      <c r="BD346" s="52"/>
    </row>
    <row r="347" spans="1:56" ht="14.95" customHeight="1" x14ac:dyDescent="0.2">
      <c r="A347" s="642">
        <v>338</v>
      </c>
      <c r="B347" s="639" t="s">
        <v>319</v>
      </c>
      <c r="C347" s="45">
        <v>194</v>
      </c>
      <c r="D347" s="643">
        <v>1566</v>
      </c>
      <c r="E347" s="316" t="s">
        <v>714</v>
      </c>
      <c r="F347" s="53">
        <v>0</v>
      </c>
      <c r="G347" s="53">
        <v>0</v>
      </c>
      <c r="H347" s="53">
        <v>0</v>
      </c>
      <c r="I347" s="53">
        <v>9</v>
      </c>
      <c r="J347" s="53">
        <v>3</v>
      </c>
      <c r="K347" s="53">
        <v>15</v>
      </c>
      <c r="L347" s="53">
        <v>13</v>
      </c>
      <c r="M347" s="53">
        <v>9</v>
      </c>
      <c r="N347" s="53">
        <v>16</v>
      </c>
      <c r="O347" s="53">
        <v>8</v>
      </c>
      <c r="P347" s="53">
        <v>12</v>
      </c>
      <c r="Q347" s="53">
        <v>13</v>
      </c>
      <c r="R347" s="53">
        <v>9</v>
      </c>
      <c r="S347" s="53">
        <v>15</v>
      </c>
      <c r="T347" s="53">
        <v>13</v>
      </c>
      <c r="U347" s="53">
        <v>18</v>
      </c>
      <c r="W347" s="51">
        <f t="shared" si="86"/>
        <v>153</v>
      </c>
      <c r="X347" s="53">
        <f t="shared" si="87"/>
        <v>1</v>
      </c>
      <c r="Y347" s="51">
        <f t="shared" si="88"/>
        <v>0</v>
      </c>
      <c r="Z347" s="36" t="str">
        <f t="shared" si="89"/>
        <v/>
      </c>
      <c r="AA347" s="644">
        <f t="shared" si="90"/>
        <v>1566</v>
      </c>
      <c r="AB347" s="645" t="str">
        <f t="shared" si="91"/>
        <v xml:space="preserve"> Shoal Lake School</v>
      </c>
      <c r="AC347" s="644">
        <f t="shared" si="96"/>
        <v>0</v>
      </c>
      <c r="AD347" s="639" t="str">
        <f t="shared" si="97"/>
        <v/>
      </c>
      <c r="AE347" s="317" t="str">
        <f t="shared" si="92"/>
        <v/>
      </c>
      <c r="AF347" s="45">
        <v>194</v>
      </c>
      <c r="AG347" s="45">
        <v>1566</v>
      </c>
      <c r="AH347" s="49" t="s">
        <v>714</v>
      </c>
      <c r="AI347" s="45" t="s">
        <v>319</v>
      </c>
      <c r="AJ347" s="45"/>
      <c r="AK347" s="73">
        <f t="shared" si="93"/>
        <v>0</v>
      </c>
      <c r="AL347" s="73">
        <f t="shared" si="94"/>
        <v>0</v>
      </c>
      <c r="AT347" s="282">
        <f t="shared" si="95"/>
        <v>1</v>
      </c>
      <c r="AU347" s="45">
        <v>1558</v>
      </c>
      <c r="AV347" s="49" t="s">
        <v>708</v>
      </c>
      <c r="BD347" s="52"/>
    </row>
    <row r="348" spans="1:56" ht="14.95" customHeight="1" x14ac:dyDescent="0.2">
      <c r="A348" s="642">
        <v>339</v>
      </c>
      <c r="B348" s="639" t="s">
        <v>319</v>
      </c>
      <c r="C348" s="45">
        <v>103</v>
      </c>
      <c r="D348" s="643">
        <v>1567</v>
      </c>
      <c r="E348" s="316" t="s">
        <v>715</v>
      </c>
      <c r="F348" s="53">
        <v>0</v>
      </c>
      <c r="G348" s="53">
        <v>0</v>
      </c>
      <c r="H348" s="53">
        <v>0</v>
      </c>
      <c r="I348" s="53">
        <v>0</v>
      </c>
      <c r="J348" s="53">
        <v>0</v>
      </c>
      <c r="K348" s="53">
        <v>0</v>
      </c>
      <c r="L348" s="53">
        <v>0</v>
      </c>
      <c r="M348" s="53">
        <v>0</v>
      </c>
      <c r="N348" s="53">
        <v>82</v>
      </c>
      <c r="O348" s="53">
        <v>65</v>
      </c>
      <c r="P348" s="53">
        <v>66</v>
      </c>
      <c r="Q348" s="53">
        <v>81</v>
      </c>
      <c r="R348" s="53">
        <v>0</v>
      </c>
      <c r="S348" s="53">
        <v>0</v>
      </c>
      <c r="T348" s="53">
        <v>0</v>
      </c>
      <c r="U348" s="53">
        <v>0</v>
      </c>
      <c r="W348" s="51">
        <f t="shared" si="86"/>
        <v>294</v>
      </c>
      <c r="X348" s="53">
        <f t="shared" si="87"/>
        <v>1</v>
      </c>
      <c r="Y348" s="51">
        <f t="shared" si="88"/>
        <v>0</v>
      </c>
      <c r="Z348" s="36" t="str">
        <f t="shared" si="89"/>
        <v/>
      </c>
      <c r="AA348" s="644">
        <f t="shared" si="90"/>
        <v>1567</v>
      </c>
      <c r="AB348" s="645" t="str">
        <f t="shared" si="91"/>
        <v xml:space="preserve"> Virden Junior High</v>
      </c>
      <c r="AC348" s="644">
        <f t="shared" si="96"/>
        <v>0</v>
      </c>
      <c r="AD348" s="639" t="str">
        <f t="shared" si="97"/>
        <v/>
      </c>
      <c r="AE348" s="317" t="str">
        <f t="shared" si="92"/>
        <v/>
      </c>
      <c r="AF348" s="45">
        <v>103</v>
      </c>
      <c r="AG348" s="45">
        <v>1567</v>
      </c>
      <c r="AH348" s="49" t="s">
        <v>715</v>
      </c>
      <c r="AI348" s="45" t="s">
        <v>319</v>
      </c>
      <c r="AJ348" s="45"/>
      <c r="AK348" s="73">
        <f t="shared" si="93"/>
        <v>0</v>
      </c>
      <c r="AL348" s="73">
        <f t="shared" si="94"/>
        <v>0</v>
      </c>
      <c r="AT348" s="282">
        <f t="shared" si="95"/>
        <v>1</v>
      </c>
      <c r="AU348" s="45">
        <v>1559</v>
      </c>
      <c r="AV348" s="49" t="s">
        <v>709</v>
      </c>
      <c r="BD348" s="52"/>
    </row>
    <row r="349" spans="1:56" ht="14.95" customHeight="1" x14ac:dyDescent="0.2">
      <c r="A349" s="642">
        <v>340</v>
      </c>
      <c r="B349" s="639" t="s">
        <v>319</v>
      </c>
      <c r="C349" s="45">
        <v>151</v>
      </c>
      <c r="D349" s="643">
        <v>1569</v>
      </c>
      <c r="E349" s="316" t="s">
        <v>716</v>
      </c>
      <c r="F349" s="53">
        <v>1</v>
      </c>
      <c r="G349" s="53">
        <v>0</v>
      </c>
      <c r="H349" s="53">
        <v>15</v>
      </c>
      <c r="I349" s="53">
        <v>41</v>
      </c>
      <c r="J349" s="53">
        <v>45</v>
      </c>
      <c r="K349" s="53">
        <v>47</v>
      </c>
      <c r="L349" s="53">
        <v>48</v>
      </c>
      <c r="M349" s="53">
        <v>48</v>
      </c>
      <c r="N349" s="53">
        <v>41</v>
      </c>
      <c r="O349" s="53">
        <v>40</v>
      </c>
      <c r="P349" s="53">
        <v>37</v>
      </c>
      <c r="Q349" s="53">
        <v>31</v>
      </c>
      <c r="R349" s="53">
        <v>0</v>
      </c>
      <c r="S349" s="53">
        <v>0</v>
      </c>
      <c r="T349" s="53">
        <v>0</v>
      </c>
      <c r="U349" s="53">
        <v>0</v>
      </c>
      <c r="W349" s="51">
        <f t="shared" si="86"/>
        <v>394</v>
      </c>
      <c r="X349" s="53">
        <f t="shared" si="87"/>
        <v>1</v>
      </c>
      <c r="Y349" s="51">
        <f t="shared" si="88"/>
        <v>1</v>
      </c>
      <c r="Z349" s="36" t="str">
        <f t="shared" si="89"/>
        <v/>
      </c>
      <c r="AA349" s="644">
        <f t="shared" si="90"/>
        <v>1569</v>
      </c>
      <c r="AB349" s="645" t="str">
        <f t="shared" si="91"/>
        <v xml:space="preserve"> Isaac Brock School</v>
      </c>
      <c r="AC349" s="644">
        <f t="shared" si="96"/>
        <v>0</v>
      </c>
      <c r="AD349" s="639" t="str">
        <f t="shared" si="97"/>
        <v/>
      </c>
      <c r="AE349" s="317" t="str">
        <f t="shared" si="92"/>
        <v/>
      </c>
      <c r="AF349" s="45">
        <v>151</v>
      </c>
      <c r="AG349" s="45">
        <v>1569</v>
      </c>
      <c r="AH349" s="49" t="s">
        <v>716</v>
      </c>
      <c r="AI349" s="45" t="s">
        <v>319</v>
      </c>
      <c r="AJ349" s="45"/>
      <c r="AK349" s="73">
        <f t="shared" si="93"/>
        <v>0</v>
      </c>
      <c r="AL349" s="73">
        <f t="shared" si="94"/>
        <v>0</v>
      </c>
      <c r="AT349" s="282">
        <f t="shared" si="95"/>
        <v>1</v>
      </c>
      <c r="AU349" s="45">
        <v>1560</v>
      </c>
      <c r="AV349" s="49" t="s">
        <v>710</v>
      </c>
      <c r="BD349" s="52"/>
    </row>
    <row r="350" spans="1:56" ht="14.95" customHeight="1" x14ac:dyDescent="0.2">
      <c r="A350" s="642">
        <v>341</v>
      </c>
      <c r="B350" s="639" t="s">
        <v>319</v>
      </c>
      <c r="C350" s="45">
        <v>186</v>
      </c>
      <c r="D350" s="643">
        <v>1571</v>
      </c>
      <c r="E350" s="316" t="s">
        <v>717</v>
      </c>
      <c r="F350" s="53">
        <v>7</v>
      </c>
      <c r="G350" s="53">
        <v>0</v>
      </c>
      <c r="H350" s="53">
        <v>0</v>
      </c>
      <c r="I350" s="53">
        <v>14</v>
      </c>
      <c r="J350" s="53">
        <v>19</v>
      </c>
      <c r="K350" s="53">
        <v>22</v>
      </c>
      <c r="L350" s="53">
        <v>20</v>
      </c>
      <c r="M350" s="53">
        <v>13</v>
      </c>
      <c r="N350" s="53">
        <v>18</v>
      </c>
      <c r="O350" s="53">
        <v>23</v>
      </c>
      <c r="P350" s="53">
        <v>18</v>
      </c>
      <c r="Q350" s="53">
        <v>22</v>
      </c>
      <c r="R350" s="53">
        <v>0</v>
      </c>
      <c r="S350" s="53">
        <v>0</v>
      </c>
      <c r="T350" s="53">
        <v>0</v>
      </c>
      <c r="U350" s="53">
        <v>0</v>
      </c>
      <c r="W350" s="51">
        <f t="shared" si="86"/>
        <v>176</v>
      </c>
      <c r="X350" s="53">
        <f t="shared" si="87"/>
        <v>1</v>
      </c>
      <c r="Y350" s="51">
        <f t="shared" si="88"/>
        <v>7</v>
      </c>
      <c r="Z350" s="36" t="str">
        <f t="shared" si="89"/>
        <v/>
      </c>
      <c r="AA350" s="644">
        <f t="shared" si="90"/>
        <v>1571</v>
      </c>
      <c r="AB350" s="645" t="str">
        <f t="shared" si="91"/>
        <v xml:space="preserve"> Lavallee School</v>
      </c>
      <c r="AC350" s="644">
        <f t="shared" si="96"/>
        <v>0</v>
      </c>
      <c r="AD350" s="639" t="str">
        <f t="shared" si="97"/>
        <v/>
      </c>
      <c r="AE350" s="317" t="str">
        <f t="shared" si="92"/>
        <v/>
      </c>
      <c r="AF350" s="45">
        <v>186</v>
      </c>
      <c r="AG350" s="45">
        <v>1571</v>
      </c>
      <c r="AH350" s="49" t="s">
        <v>717</v>
      </c>
      <c r="AI350" s="45" t="s">
        <v>319</v>
      </c>
      <c r="AJ350" s="45"/>
      <c r="AK350" s="73">
        <f t="shared" si="93"/>
        <v>0</v>
      </c>
      <c r="AL350" s="73">
        <f t="shared" si="94"/>
        <v>0</v>
      </c>
      <c r="AT350" s="282">
        <f t="shared" si="95"/>
        <v>1</v>
      </c>
      <c r="AU350" s="45">
        <v>1564</v>
      </c>
      <c r="AV350" s="49" t="s">
        <v>711</v>
      </c>
      <c r="BD350" s="52"/>
    </row>
    <row r="351" spans="1:56" ht="14.95" customHeight="1" x14ac:dyDescent="0.2">
      <c r="A351" s="642">
        <v>342</v>
      </c>
      <c r="B351" s="639" t="s">
        <v>323</v>
      </c>
      <c r="C351" s="45">
        <v>155</v>
      </c>
      <c r="D351" s="643">
        <v>1572</v>
      </c>
      <c r="E351" s="316" t="s">
        <v>718</v>
      </c>
      <c r="F351" s="53">
        <v>0</v>
      </c>
      <c r="G351" s="53">
        <v>0</v>
      </c>
      <c r="H351" s="53">
        <v>0</v>
      </c>
      <c r="I351" s="53">
        <v>5</v>
      </c>
      <c r="J351" s="53">
        <v>5</v>
      </c>
      <c r="K351" s="53">
        <v>2</v>
      </c>
      <c r="L351" s="53">
        <v>1</v>
      </c>
      <c r="M351" s="53">
        <v>6</v>
      </c>
      <c r="N351" s="53">
        <v>4</v>
      </c>
      <c r="O351" s="53">
        <v>4</v>
      </c>
      <c r="P351" s="53">
        <v>4</v>
      </c>
      <c r="Q351" s="53">
        <v>2</v>
      </c>
      <c r="R351" s="53">
        <v>2</v>
      </c>
      <c r="S351" s="53">
        <v>3</v>
      </c>
      <c r="T351" s="53">
        <v>5</v>
      </c>
      <c r="U351" s="53">
        <v>3</v>
      </c>
      <c r="W351" s="51">
        <f t="shared" si="86"/>
        <v>46</v>
      </c>
      <c r="X351" s="53">
        <f t="shared" si="87"/>
        <v>1</v>
      </c>
      <c r="Y351" s="51">
        <f t="shared" si="88"/>
        <v>0</v>
      </c>
      <c r="Z351" s="36" t="str">
        <f t="shared" si="89"/>
        <v/>
      </c>
      <c r="AA351" s="644">
        <f t="shared" si="90"/>
        <v>1572</v>
      </c>
      <c r="AB351" s="645" t="str">
        <f t="shared" si="91"/>
        <v xml:space="preserve"> Rock Lake School</v>
      </c>
      <c r="AC351" s="644">
        <f t="shared" si="96"/>
        <v>5</v>
      </c>
      <c r="AD351" s="639" t="str">
        <f t="shared" si="97"/>
        <v>H</v>
      </c>
      <c r="AE351" s="317" t="str">
        <f t="shared" si="92"/>
        <v/>
      </c>
      <c r="AF351" s="45">
        <v>155</v>
      </c>
      <c r="AG351" s="45">
        <v>1572</v>
      </c>
      <c r="AH351" s="49" t="s">
        <v>718</v>
      </c>
      <c r="AI351" s="45" t="s">
        <v>323</v>
      </c>
      <c r="AJ351" s="45"/>
      <c r="AK351" s="73">
        <f t="shared" si="93"/>
        <v>0</v>
      </c>
      <c r="AL351" s="73">
        <f t="shared" si="94"/>
        <v>0</v>
      </c>
      <c r="AT351" s="282">
        <f t="shared" si="95"/>
        <v>1</v>
      </c>
      <c r="AU351" s="45">
        <v>1565</v>
      </c>
      <c r="AV351" s="49" t="s">
        <v>712</v>
      </c>
      <c r="BD351" s="52"/>
    </row>
    <row r="352" spans="1:56" ht="14.95" customHeight="1" x14ac:dyDescent="0.2">
      <c r="A352" s="642">
        <v>343</v>
      </c>
      <c r="B352" s="639" t="s">
        <v>319</v>
      </c>
      <c r="C352" s="45">
        <v>153</v>
      </c>
      <c r="D352" s="643">
        <v>1573</v>
      </c>
      <c r="E352" s="316" t="s">
        <v>719</v>
      </c>
      <c r="F352" s="53">
        <v>0</v>
      </c>
      <c r="G352" s="53">
        <v>0</v>
      </c>
      <c r="H352" s="53">
        <v>0</v>
      </c>
      <c r="I352" s="53">
        <v>0</v>
      </c>
      <c r="J352" s="53">
        <v>0</v>
      </c>
      <c r="K352" s="53">
        <v>0</v>
      </c>
      <c r="L352" s="53">
        <v>0</v>
      </c>
      <c r="M352" s="53">
        <v>0</v>
      </c>
      <c r="N352" s="53">
        <v>0</v>
      </c>
      <c r="O352" s="53">
        <v>0</v>
      </c>
      <c r="P352" s="53">
        <v>0</v>
      </c>
      <c r="Q352" s="53">
        <v>0</v>
      </c>
      <c r="R352" s="53">
        <v>123</v>
      </c>
      <c r="S352" s="53">
        <v>111</v>
      </c>
      <c r="T352" s="53">
        <v>129</v>
      </c>
      <c r="U352" s="53">
        <v>119</v>
      </c>
      <c r="W352" s="51">
        <f t="shared" si="86"/>
        <v>482</v>
      </c>
      <c r="X352" s="53">
        <f t="shared" si="87"/>
        <v>1</v>
      </c>
      <c r="Y352" s="51">
        <f t="shared" si="88"/>
        <v>0</v>
      </c>
      <c r="Z352" s="36" t="str">
        <f t="shared" si="89"/>
        <v/>
      </c>
      <c r="AA352" s="644">
        <f t="shared" si="90"/>
        <v>1573</v>
      </c>
      <c r="AB352" s="645" t="str">
        <f t="shared" si="91"/>
        <v xml:space="preserve"> Neepawa Area Collegiate</v>
      </c>
      <c r="AC352" s="644">
        <f t="shared" si="96"/>
        <v>0</v>
      </c>
      <c r="AD352" s="639" t="str">
        <f t="shared" si="97"/>
        <v/>
      </c>
      <c r="AE352" s="317" t="str">
        <f t="shared" si="92"/>
        <v/>
      </c>
      <c r="AF352" s="45">
        <v>153</v>
      </c>
      <c r="AG352" s="45">
        <v>1573</v>
      </c>
      <c r="AH352" s="49" t="s">
        <v>719</v>
      </c>
      <c r="AI352" s="45" t="s">
        <v>319</v>
      </c>
      <c r="AJ352" s="45"/>
      <c r="AK352" s="73">
        <f t="shared" si="93"/>
        <v>0</v>
      </c>
      <c r="AL352" s="73">
        <f t="shared" si="94"/>
        <v>0</v>
      </c>
      <c r="AT352" s="282">
        <f t="shared" si="95"/>
        <v>1</v>
      </c>
      <c r="AU352" s="45">
        <v>1566</v>
      </c>
      <c r="AV352" s="49" t="s">
        <v>714</v>
      </c>
      <c r="BD352" s="52"/>
    </row>
    <row r="353" spans="1:56" ht="14.95" customHeight="1" x14ac:dyDescent="0.2">
      <c r="A353" s="642">
        <v>344</v>
      </c>
      <c r="B353" s="639" t="s">
        <v>323</v>
      </c>
      <c r="C353" s="45">
        <v>153</v>
      </c>
      <c r="D353" s="643">
        <v>1574</v>
      </c>
      <c r="E353" s="316" t="s">
        <v>720</v>
      </c>
      <c r="F353" s="53">
        <v>0</v>
      </c>
      <c r="G353" s="53">
        <v>0</v>
      </c>
      <c r="H353" s="53">
        <v>0</v>
      </c>
      <c r="I353" s="53">
        <v>2</v>
      </c>
      <c r="J353" s="53">
        <v>4</v>
      </c>
      <c r="K353" s="53">
        <v>0</v>
      </c>
      <c r="L353" s="53">
        <v>2</v>
      </c>
      <c r="M353" s="53">
        <v>2</v>
      </c>
      <c r="N353" s="53">
        <v>1</v>
      </c>
      <c r="O353" s="53">
        <v>1</v>
      </c>
      <c r="P353" s="53">
        <v>2</v>
      </c>
      <c r="Q353" s="53">
        <v>0</v>
      </c>
      <c r="R353" s="53">
        <v>3</v>
      </c>
      <c r="S353" s="53">
        <v>0</v>
      </c>
      <c r="T353" s="53">
        <v>2</v>
      </c>
      <c r="U353" s="53">
        <v>1</v>
      </c>
      <c r="W353" s="51">
        <f t="shared" si="86"/>
        <v>20</v>
      </c>
      <c r="X353" s="53">
        <f t="shared" si="87"/>
        <v>1</v>
      </c>
      <c r="Y353" s="51">
        <f t="shared" si="88"/>
        <v>0</v>
      </c>
      <c r="Z353" s="36" t="str">
        <f t="shared" si="89"/>
        <v/>
      </c>
      <c r="AA353" s="644">
        <f t="shared" si="90"/>
        <v>1574</v>
      </c>
      <c r="AB353" s="645" t="str">
        <f t="shared" si="91"/>
        <v xml:space="preserve"> Riverbend Colony School</v>
      </c>
      <c r="AC353" s="644">
        <f t="shared" si="96"/>
        <v>5</v>
      </c>
      <c r="AD353" s="639" t="str">
        <f t="shared" si="97"/>
        <v>H</v>
      </c>
      <c r="AE353" s="317" t="str">
        <f t="shared" si="92"/>
        <v/>
      </c>
      <c r="AF353" s="45">
        <v>153</v>
      </c>
      <c r="AG353" s="45">
        <v>1574</v>
      </c>
      <c r="AH353" s="49" t="s">
        <v>720</v>
      </c>
      <c r="AI353" s="45" t="s">
        <v>323</v>
      </c>
      <c r="AJ353" s="45"/>
      <c r="AK353" s="73">
        <f t="shared" si="93"/>
        <v>0</v>
      </c>
      <c r="AL353" s="73">
        <f t="shared" si="94"/>
        <v>0</v>
      </c>
      <c r="AT353" s="282">
        <f t="shared" si="95"/>
        <v>1</v>
      </c>
      <c r="AU353" s="45">
        <v>1567</v>
      </c>
      <c r="AV353" s="49" t="s">
        <v>715</v>
      </c>
      <c r="BD353" s="52"/>
    </row>
    <row r="354" spans="1:56" ht="14.95" customHeight="1" x14ac:dyDescent="0.2">
      <c r="A354" s="642">
        <v>345</v>
      </c>
      <c r="B354" s="639" t="s">
        <v>319</v>
      </c>
      <c r="C354" s="45">
        <v>187</v>
      </c>
      <c r="D354" s="643">
        <v>1575</v>
      </c>
      <c r="E354" s="316" t="s">
        <v>721</v>
      </c>
      <c r="F354" s="53">
        <v>0</v>
      </c>
      <c r="G354" s="53">
        <v>0</v>
      </c>
      <c r="H354" s="53">
        <v>0</v>
      </c>
      <c r="I354" s="53">
        <v>0</v>
      </c>
      <c r="J354" s="53">
        <v>0</v>
      </c>
      <c r="K354" s="53">
        <v>0</v>
      </c>
      <c r="L354" s="53">
        <v>0</v>
      </c>
      <c r="M354" s="53">
        <v>0</v>
      </c>
      <c r="N354" s="53">
        <v>0</v>
      </c>
      <c r="O354" s="53">
        <v>0</v>
      </c>
      <c r="P354" s="53">
        <v>0</v>
      </c>
      <c r="Q354" s="53">
        <v>0</v>
      </c>
      <c r="R354" s="53">
        <v>26</v>
      </c>
      <c r="S354" s="53">
        <v>19</v>
      </c>
      <c r="T354" s="53">
        <v>24</v>
      </c>
      <c r="U354" s="53">
        <v>29</v>
      </c>
      <c r="W354" s="51">
        <f t="shared" si="86"/>
        <v>98</v>
      </c>
      <c r="X354" s="53">
        <f t="shared" si="87"/>
        <v>1</v>
      </c>
      <c r="Y354" s="51">
        <f t="shared" si="88"/>
        <v>0</v>
      </c>
      <c r="Z354" s="36" t="str">
        <f t="shared" si="89"/>
        <v/>
      </c>
      <c r="AA354" s="644">
        <f t="shared" si="90"/>
        <v>1575</v>
      </c>
      <c r="AB354" s="645" t="str">
        <f t="shared" si="91"/>
        <v xml:space="preserve"> Winnipegosis Collegiate</v>
      </c>
      <c r="AC354" s="644">
        <f t="shared" si="96"/>
        <v>0</v>
      </c>
      <c r="AD354" s="639" t="str">
        <f t="shared" si="97"/>
        <v/>
      </c>
      <c r="AE354" s="317" t="str">
        <f t="shared" si="92"/>
        <v/>
      </c>
      <c r="AF354" s="45">
        <v>187</v>
      </c>
      <c r="AG354" s="45">
        <v>1575</v>
      </c>
      <c r="AH354" s="49" t="s">
        <v>721</v>
      </c>
      <c r="AI354" s="45" t="s">
        <v>319</v>
      </c>
      <c r="AJ354" s="45"/>
      <c r="AK354" s="73">
        <f t="shared" si="93"/>
        <v>0</v>
      </c>
      <c r="AL354" s="73">
        <f t="shared" si="94"/>
        <v>0</v>
      </c>
      <c r="AT354" s="282">
        <f t="shared" si="95"/>
        <v>1</v>
      </c>
      <c r="AU354" s="45">
        <v>1569</v>
      </c>
      <c r="AV354" s="49" t="s">
        <v>716</v>
      </c>
      <c r="BD354" s="52"/>
    </row>
    <row r="355" spans="1:56" ht="14.95" customHeight="1" x14ac:dyDescent="0.2">
      <c r="A355" s="642">
        <v>346</v>
      </c>
      <c r="B355" s="639" t="s">
        <v>319</v>
      </c>
      <c r="C355" s="45">
        <v>120</v>
      </c>
      <c r="D355" s="643">
        <v>1576</v>
      </c>
      <c r="E355" s="316" t="s">
        <v>722</v>
      </c>
      <c r="F355" s="53">
        <v>0</v>
      </c>
      <c r="G355" s="53">
        <v>0</v>
      </c>
      <c r="H355" s="53">
        <v>0</v>
      </c>
      <c r="I355" s="53">
        <v>0</v>
      </c>
      <c r="J355" s="53">
        <v>0</v>
      </c>
      <c r="K355" s="53">
        <v>0</v>
      </c>
      <c r="L355" s="53">
        <v>0</v>
      </c>
      <c r="M355" s="53">
        <v>0</v>
      </c>
      <c r="N355" s="53">
        <v>0</v>
      </c>
      <c r="O355" s="53">
        <v>0</v>
      </c>
      <c r="P355" s="53">
        <v>0</v>
      </c>
      <c r="Q355" s="53">
        <v>0</v>
      </c>
      <c r="R355" s="53">
        <v>115</v>
      </c>
      <c r="S355" s="53">
        <v>105</v>
      </c>
      <c r="T355" s="53">
        <v>119</v>
      </c>
      <c r="U355" s="53">
        <v>184</v>
      </c>
      <c r="W355" s="51">
        <f t="shared" si="86"/>
        <v>523</v>
      </c>
      <c r="X355" s="53">
        <f t="shared" si="87"/>
        <v>1</v>
      </c>
      <c r="Y355" s="51">
        <f t="shared" si="88"/>
        <v>0</v>
      </c>
      <c r="Z355" s="36" t="str">
        <f t="shared" si="89"/>
        <v/>
      </c>
      <c r="AA355" s="644">
        <f t="shared" si="90"/>
        <v>1576</v>
      </c>
      <c r="AB355" s="645" t="str">
        <f t="shared" si="91"/>
        <v xml:space="preserve"> Swan Valley Regional Secondary School</v>
      </c>
      <c r="AC355" s="644">
        <f t="shared" si="96"/>
        <v>0</v>
      </c>
      <c r="AD355" s="639" t="str">
        <f t="shared" si="97"/>
        <v/>
      </c>
      <c r="AE355" s="317" t="str">
        <f t="shared" si="92"/>
        <v/>
      </c>
      <c r="AF355" s="45">
        <v>120</v>
      </c>
      <c r="AG355" s="45">
        <v>1576</v>
      </c>
      <c r="AH355" s="49" t="s">
        <v>722</v>
      </c>
      <c r="AI355" s="45" t="s">
        <v>319</v>
      </c>
      <c r="AJ355" s="45"/>
      <c r="AK355" s="73">
        <f t="shared" si="93"/>
        <v>0</v>
      </c>
      <c r="AL355" s="73">
        <f t="shared" si="94"/>
        <v>0</v>
      </c>
      <c r="AT355" s="282">
        <f t="shared" si="95"/>
        <v>1</v>
      </c>
      <c r="AU355" s="45">
        <v>1571</v>
      </c>
      <c r="AV355" s="49" t="s">
        <v>717</v>
      </c>
      <c r="BD355" s="52"/>
    </row>
    <row r="356" spans="1:56" ht="14.95" customHeight="1" x14ac:dyDescent="0.2">
      <c r="A356" s="642">
        <v>347</v>
      </c>
      <c r="B356" s="639" t="s">
        <v>319</v>
      </c>
      <c r="C356" s="45">
        <v>190</v>
      </c>
      <c r="D356" s="643">
        <v>1579</v>
      </c>
      <c r="E356" s="316" t="s">
        <v>723</v>
      </c>
      <c r="F356" s="53">
        <v>0</v>
      </c>
      <c r="G356" s="53">
        <v>0</v>
      </c>
      <c r="H356" s="53">
        <v>0</v>
      </c>
      <c r="I356" s="53">
        <v>18</v>
      </c>
      <c r="J356" s="53">
        <v>25</v>
      </c>
      <c r="K356" s="53">
        <v>16</v>
      </c>
      <c r="L356" s="53">
        <v>19</v>
      </c>
      <c r="M356" s="53">
        <v>29</v>
      </c>
      <c r="N356" s="53">
        <v>15</v>
      </c>
      <c r="O356" s="53">
        <v>19</v>
      </c>
      <c r="P356" s="53">
        <v>23</v>
      </c>
      <c r="Q356" s="53">
        <v>20</v>
      </c>
      <c r="R356" s="53">
        <v>24</v>
      </c>
      <c r="S356" s="53">
        <v>35</v>
      </c>
      <c r="T356" s="53">
        <v>23</v>
      </c>
      <c r="U356" s="53">
        <v>22</v>
      </c>
      <c r="W356" s="51">
        <f t="shared" si="86"/>
        <v>288</v>
      </c>
      <c r="X356" s="53">
        <f t="shared" si="87"/>
        <v>1</v>
      </c>
      <c r="Y356" s="51">
        <f t="shared" si="88"/>
        <v>0</v>
      </c>
      <c r="Z356" s="36" t="str">
        <f t="shared" si="89"/>
        <v/>
      </c>
      <c r="AA356" s="644">
        <f t="shared" si="90"/>
        <v>1579</v>
      </c>
      <c r="AB356" s="645" t="str">
        <f t="shared" si="91"/>
        <v xml:space="preserve"> Rosenort School</v>
      </c>
      <c r="AC356" s="644">
        <f t="shared" si="96"/>
        <v>0</v>
      </c>
      <c r="AD356" s="639" t="str">
        <f t="shared" si="97"/>
        <v/>
      </c>
      <c r="AE356" s="317" t="str">
        <f t="shared" si="92"/>
        <v/>
      </c>
      <c r="AF356" s="45">
        <v>190</v>
      </c>
      <c r="AG356" s="45">
        <v>1579</v>
      </c>
      <c r="AH356" s="49" t="s">
        <v>723</v>
      </c>
      <c r="AI356" s="45" t="s">
        <v>319</v>
      </c>
      <c r="AJ356" s="45"/>
      <c r="AK356" s="73">
        <f t="shared" si="93"/>
        <v>0</v>
      </c>
      <c r="AL356" s="73">
        <f t="shared" si="94"/>
        <v>0</v>
      </c>
      <c r="AT356" s="282">
        <f t="shared" si="95"/>
        <v>1</v>
      </c>
      <c r="AU356" s="45">
        <v>1572</v>
      </c>
      <c r="AV356" s="49" t="s">
        <v>718</v>
      </c>
      <c r="BD356" s="52"/>
    </row>
    <row r="357" spans="1:56" ht="14.95" customHeight="1" x14ac:dyDescent="0.2">
      <c r="A357" s="642">
        <v>348</v>
      </c>
      <c r="B357" s="639" t="s">
        <v>319</v>
      </c>
      <c r="C357" s="45">
        <v>195</v>
      </c>
      <c r="D357" s="643">
        <v>1581</v>
      </c>
      <c r="E357" s="316" t="s">
        <v>724</v>
      </c>
      <c r="F357" s="53">
        <v>0</v>
      </c>
      <c r="G357" s="53">
        <v>0</v>
      </c>
      <c r="H357" s="53">
        <v>0</v>
      </c>
      <c r="I357" s="53">
        <v>7</v>
      </c>
      <c r="J357" s="53">
        <v>11</v>
      </c>
      <c r="K357" s="53">
        <v>11</v>
      </c>
      <c r="L357" s="53">
        <v>11</v>
      </c>
      <c r="M357" s="53">
        <v>12</v>
      </c>
      <c r="N357" s="53">
        <v>11</v>
      </c>
      <c r="O357" s="53">
        <v>5</v>
      </c>
      <c r="P357" s="53">
        <v>0</v>
      </c>
      <c r="Q357" s="53">
        <v>0</v>
      </c>
      <c r="R357" s="53">
        <v>0</v>
      </c>
      <c r="S357" s="53">
        <v>0</v>
      </c>
      <c r="T357" s="53">
        <v>0</v>
      </c>
      <c r="U357" s="53">
        <v>0</v>
      </c>
      <c r="W357" s="51">
        <f t="shared" si="86"/>
        <v>68</v>
      </c>
      <c r="X357" s="53">
        <f t="shared" si="87"/>
        <v>1</v>
      </c>
      <c r="Y357" s="51">
        <f t="shared" si="88"/>
        <v>0</v>
      </c>
      <c r="Z357" s="36" t="str">
        <f t="shared" si="89"/>
        <v/>
      </c>
      <c r="AA357" s="644">
        <f t="shared" si="90"/>
        <v>1581</v>
      </c>
      <c r="AB357" s="645" t="str">
        <f t="shared" si="91"/>
        <v xml:space="preserve"> Roland Elementary</v>
      </c>
      <c r="AC357" s="644">
        <f t="shared" si="96"/>
        <v>0</v>
      </c>
      <c r="AD357" s="639" t="str">
        <f t="shared" si="97"/>
        <v/>
      </c>
      <c r="AE357" s="317" t="str">
        <f t="shared" si="92"/>
        <v/>
      </c>
      <c r="AF357" s="45">
        <v>195</v>
      </c>
      <c r="AG357" s="45">
        <v>1581</v>
      </c>
      <c r="AH357" s="49" t="s">
        <v>724</v>
      </c>
      <c r="AI357" s="45" t="s">
        <v>319</v>
      </c>
      <c r="AJ357" s="45"/>
      <c r="AK357" s="73">
        <f t="shared" si="93"/>
        <v>0</v>
      </c>
      <c r="AL357" s="73">
        <f t="shared" si="94"/>
        <v>0</v>
      </c>
      <c r="AT357" s="282">
        <f t="shared" si="95"/>
        <v>1</v>
      </c>
      <c r="AU357" s="45">
        <v>1573</v>
      </c>
      <c r="AV357" s="49" t="s">
        <v>719</v>
      </c>
      <c r="BD357" s="52"/>
    </row>
    <row r="358" spans="1:56" ht="14.95" customHeight="1" x14ac:dyDescent="0.2">
      <c r="A358" s="642">
        <v>349</v>
      </c>
      <c r="B358" s="639" t="s">
        <v>319</v>
      </c>
      <c r="C358" s="45">
        <v>187</v>
      </c>
      <c r="D358" s="643">
        <v>1582</v>
      </c>
      <c r="E358" s="316" t="s">
        <v>725</v>
      </c>
      <c r="F358" s="53">
        <v>0</v>
      </c>
      <c r="G358" s="53">
        <v>0</v>
      </c>
      <c r="H358" s="53">
        <v>0</v>
      </c>
      <c r="I358" s="53">
        <v>0</v>
      </c>
      <c r="J358" s="53">
        <v>0</v>
      </c>
      <c r="K358" s="53">
        <v>0</v>
      </c>
      <c r="L358" s="53">
        <v>0</v>
      </c>
      <c r="M358" s="53">
        <v>0</v>
      </c>
      <c r="N358" s="53">
        <v>0</v>
      </c>
      <c r="O358" s="53">
        <v>0</v>
      </c>
      <c r="P358" s="53">
        <v>0</v>
      </c>
      <c r="Q358" s="53">
        <v>0</v>
      </c>
      <c r="R358" s="53">
        <v>48</v>
      </c>
      <c r="S358" s="53">
        <v>34</v>
      </c>
      <c r="T358" s="53">
        <v>50</v>
      </c>
      <c r="U358" s="53">
        <v>28</v>
      </c>
      <c r="W358" s="51">
        <f t="shared" si="86"/>
        <v>160</v>
      </c>
      <c r="X358" s="53">
        <f t="shared" si="87"/>
        <v>1</v>
      </c>
      <c r="Y358" s="51">
        <f t="shared" si="88"/>
        <v>0</v>
      </c>
      <c r="Z358" s="36" t="str">
        <f t="shared" si="89"/>
        <v/>
      </c>
      <c r="AA358" s="644">
        <f t="shared" si="90"/>
        <v>1582</v>
      </c>
      <c r="AB358" s="645" t="str">
        <f t="shared" si="91"/>
        <v xml:space="preserve"> Goose Lake High</v>
      </c>
      <c r="AC358" s="644">
        <f t="shared" si="96"/>
        <v>0</v>
      </c>
      <c r="AD358" s="639" t="str">
        <f t="shared" si="97"/>
        <v/>
      </c>
      <c r="AE358" s="317" t="str">
        <f t="shared" si="92"/>
        <v/>
      </c>
      <c r="AF358" s="45">
        <v>187</v>
      </c>
      <c r="AG358" s="45">
        <v>1582</v>
      </c>
      <c r="AH358" s="49" t="s">
        <v>725</v>
      </c>
      <c r="AI358" s="45" t="s">
        <v>319</v>
      </c>
      <c r="AJ358" s="45"/>
      <c r="AK358" s="73">
        <f t="shared" si="93"/>
        <v>0</v>
      </c>
      <c r="AL358" s="73">
        <f t="shared" si="94"/>
        <v>0</v>
      </c>
      <c r="AT358" s="282">
        <f t="shared" si="95"/>
        <v>1</v>
      </c>
      <c r="AU358" s="45">
        <v>1574</v>
      </c>
      <c r="AV358" s="49" t="s">
        <v>720</v>
      </c>
      <c r="BD358" s="52"/>
    </row>
    <row r="359" spans="1:56" ht="14.95" customHeight="1" x14ac:dyDescent="0.2">
      <c r="A359" s="642">
        <v>350</v>
      </c>
      <c r="B359" s="639" t="s">
        <v>319</v>
      </c>
      <c r="C359" s="45">
        <v>144</v>
      </c>
      <c r="D359" s="643">
        <v>1587</v>
      </c>
      <c r="E359" s="316" t="s">
        <v>726</v>
      </c>
      <c r="F359" s="53">
        <v>0</v>
      </c>
      <c r="G359" s="53">
        <v>0</v>
      </c>
      <c r="H359" s="53">
        <v>0</v>
      </c>
      <c r="I359" s="53">
        <v>0</v>
      </c>
      <c r="J359" s="53">
        <v>0</v>
      </c>
      <c r="K359" s="53">
        <v>0</v>
      </c>
      <c r="L359" s="53">
        <v>0</v>
      </c>
      <c r="M359" s="53">
        <v>0</v>
      </c>
      <c r="N359" s="53">
        <v>0</v>
      </c>
      <c r="O359" s="53">
        <v>0</v>
      </c>
      <c r="P359" s="53">
        <v>31</v>
      </c>
      <c r="Q359" s="53">
        <v>30</v>
      </c>
      <c r="R359" s="53">
        <v>28</v>
      </c>
      <c r="S359" s="53">
        <v>30</v>
      </c>
      <c r="T359" s="53">
        <v>23</v>
      </c>
      <c r="U359" s="53">
        <v>27</v>
      </c>
      <c r="W359" s="51">
        <f t="shared" si="86"/>
        <v>169</v>
      </c>
      <c r="X359" s="53">
        <f t="shared" si="87"/>
        <v>1</v>
      </c>
      <c r="Y359" s="51">
        <f t="shared" si="88"/>
        <v>0</v>
      </c>
      <c r="Z359" s="36" t="str">
        <f t="shared" si="89"/>
        <v/>
      </c>
      <c r="AA359" s="644">
        <f t="shared" si="90"/>
        <v>1587</v>
      </c>
      <c r="AB359" s="645" t="str">
        <f t="shared" si="91"/>
        <v xml:space="preserve"> Arborg Collegiate</v>
      </c>
      <c r="AC359" s="644">
        <f t="shared" si="96"/>
        <v>0</v>
      </c>
      <c r="AD359" s="639" t="str">
        <f t="shared" si="97"/>
        <v/>
      </c>
      <c r="AE359" s="317" t="str">
        <f t="shared" si="92"/>
        <v/>
      </c>
      <c r="AF359" s="45">
        <v>144</v>
      </c>
      <c r="AG359" s="45">
        <v>1587</v>
      </c>
      <c r="AH359" s="49" t="s">
        <v>726</v>
      </c>
      <c r="AI359" s="45" t="s">
        <v>319</v>
      </c>
      <c r="AJ359" s="45"/>
      <c r="AK359" s="73">
        <f t="shared" si="93"/>
        <v>0</v>
      </c>
      <c r="AL359" s="73">
        <f t="shared" si="94"/>
        <v>0</v>
      </c>
      <c r="AT359" s="282">
        <f t="shared" si="95"/>
        <v>1</v>
      </c>
      <c r="AU359" s="45">
        <v>1575</v>
      </c>
      <c r="AV359" s="49" t="s">
        <v>721</v>
      </c>
      <c r="BD359" s="52"/>
    </row>
    <row r="360" spans="1:56" ht="14.95" customHeight="1" x14ac:dyDescent="0.2">
      <c r="A360" s="642">
        <v>351</v>
      </c>
      <c r="B360" s="639" t="s">
        <v>319</v>
      </c>
      <c r="C360" s="45">
        <v>186</v>
      </c>
      <c r="D360" s="643">
        <v>1589</v>
      </c>
      <c r="E360" s="316" t="s">
        <v>727</v>
      </c>
      <c r="F360" s="53">
        <v>0</v>
      </c>
      <c r="G360" s="53">
        <v>0</v>
      </c>
      <c r="H360" s="53">
        <v>0</v>
      </c>
      <c r="I360" s="53">
        <v>22</v>
      </c>
      <c r="J360" s="53">
        <v>24</v>
      </c>
      <c r="K360" s="53">
        <v>27</v>
      </c>
      <c r="L360" s="53">
        <v>36</v>
      </c>
      <c r="M360" s="53">
        <v>27</v>
      </c>
      <c r="N360" s="53">
        <v>28</v>
      </c>
      <c r="O360" s="53">
        <v>35</v>
      </c>
      <c r="P360" s="53">
        <v>27</v>
      </c>
      <c r="Q360" s="53">
        <v>28</v>
      </c>
      <c r="R360" s="53">
        <v>0</v>
      </c>
      <c r="S360" s="53">
        <v>0</v>
      </c>
      <c r="T360" s="53">
        <v>0</v>
      </c>
      <c r="U360" s="53">
        <v>0</v>
      </c>
      <c r="W360" s="51">
        <f t="shared" si="86"/>
        <v>254</v>
      </c>
      <c r="X360" s="53">
        <f t="shared" si="87"/>
        <v>1</v>
      </c>
      <c r="Y360" s="51">
        <f t="shared" si="88"/>
        <v>0</v>
      </c>
      <c r="Z360" s="36" t="str">
        <f t="shared" si="89"/>
        <v/>
      </c>
      <c r="AA360" s="644">
        <f t="shared" si="90"/>
        <v>1589</v>
      </c>
      <c r="AB360" s="645" t="str">
        <f t="shared" si="91"/>
        <v xml:space="preserve"> Dr. D. W. Penner School</v>
      </c>
      <c r="AC360" s="644">
        <f t="shared" si="96"/>
        <v>0</v>
      </c>
      <c r="AD360" s="639" t="str">
        <f t="shared" si="97"/>
        <v/>
      </c>
      <c r="AE360" s="317" t="str">
        <f t="shared" si="92"/>
        <v/>
      </c>
      <c r="AF360" s="45">
        <v>186</v>
      </c>
      <c r="AG360" s="45">
        <v>1589</v>
      </c>
      <c r="AH360" s="49" t="s">
        <v>727</v>
      </c>
      <c r="AI360" s="45" t="s">
        <v>319</v>
      </c>
      <c r="AJ360" s="45"/>
      <c r="AK360" s="73">
        <f t="shared" si="93"/>
        <v>0</v>
      </c>
      <c r="AL360" s="73">
        <f t="shared" si="94"/>
        <v>0</v>
      </c>
      <c r="AT360" s="282">
        <f t="shared" si="95"/>
        <v>1</v>
      </c>
      <c r="AU360" s="45">
        <v>1576</v>
      </c>
      <c r="AV360" s="49" t="s">
        <v>722</v>
      </c>
      <c r="BD360" s="52"/>
    </row>
    <row r="361" spans="1:56" ht="14.95" customHeight="1" x14ac:dyDescent="0.2">
      <c r="A361" s="642">
        <v>352</v>
      </c>
      <c r="B361" s="639" t="s">
        <v>319</v>
      </c>
      <c r="C361" s="45">
        <v>174</v>
      </c>
      <c r="D361" s="643">
        <v>1590</v>
      </c>
      <c r="E361" s="316" t="s">
        <v>728</v>
      </c>
      <c r="F361" s="53">
        <v>0</v>
      </c>
      <c r="G361" s="53">
        <v>0</v>
      </c>
      <c r="H361" s="53">
        <v>0</v>
      </c>
      <c r="I361" s="53">
        <v>62</v>
      </c>
      <c r="J361" s="53">
        <v>73</v>
      </c>
      <c r="K361" s="53">
        <v>74</v>
      </c>
      <c r="L361" s="53">
        <v>59</v>
      </c>
      <c r="M361" s="53">
        <v>56</v>
      </c>
      <c r="N361" s="53">
        <v>71</v>
      </c>
      <c r="O361" s="53">
        <v>0</v>
      </c>
      <c r="P361" s="53">
        <v>0</v>
      </c>
      <c r="Q361" s="53">
        <v>0</v>
      </c>
      <c r="R361" s="53">
        <v>0</v>
      </c>
      <c r="S361" s="53">
        <v>0</v>
      </c>
      <c r="T361" s="53">
        <v>0</v>
      </c>
      <c r="U361" s="53">
        <v>0</v>
      </c>
      <c r="W361" s="51">
        <f t="shared" si="86"/>
        <v>395</v>
      </c>
      <c r="X361" s="53">
        <f t="shared" si="87"/>
        <v>1</v>
      </c>
      <c r="Y361" s="51">
        <f t="shared" si="88"/>
        <v>0</v>
      </c>
      <c r="Z361" s="36" t="str">
        <f t="shared" si="89"/>
        <v/>
      </c>
      <c r="AA361" s="644">
        <f t="shared" si="90"/>
        <v>1590</v>
      </c>
      <c r="AB361" s="645" t="str">
        <f t="shared" si="91"/>
        <v xml:space="preserve"> South Oaks Elementary</v>
      </c>
      <c r="AC361" s="644">
        <f t="shared" si="96"/>
        <v>0</v>
      </c>
      <c r="AD361" s="639" t="str">
        <f t="shared" si="97"/>
        <v/>
      </c>
      <c r="AE361" s="317" t="str">
        <f t="shared" si="92"/>
        <v/>
      </c>
      <c r="AF361" s="45">
        <v>174</v>
      </c>
      <c r="AG361" s="45">
        <v>1590</v>
      </c>
      <c r="AH361" s="49" t="s">
        <v>728</v>
      </c>
      <c r="AI361" s="45" t="s">
        <v>319</v>
      </c>
      <c r="AJ361" s="45"/>
      <c r="AK361" s="73">
        <f t="shared" si="93"/>
        <v>0</v>
      </c>
      <c r="AL361" s="73">
        <f t="shared" si="94"/>
        <v>0</v>
      </c>
      <c r="AT361" s="282">
        <f t="shared" si="95"/>
        <v>1</v>
      </c>
      <c r="AU361" s="45">
        <v>1579</v>
      </c>
      <c r="AV361" s="49" t="s">
        <v>723</v>
      </c>
      <c r="BD361" s="52"/>
    </row>
    <row r="362" spans="1:56" ht="14.95" customHeight="1" x14ac:dyDescent="0.2">
      <c r="A362" s="642">
        <v>353</v>
      </c>
      <c r="B362" s="639" t="s">
        <v>319</v>
      </c>
      <c r="C362" s="45">
        <v>193</v>
      </c>
      <c r="D362" s="643">
        <v>1591</v>
      </c>
      <c r="E362" s="316" t="s">
        <v>729</v>
      </c>
      <c r="F362" s="53">
        <v>0</v>
      </c>
      <c r="G362" s="53">
        <v>0</v>
      </c>
      <c r="H362" s="53">
        <v>0</v>
      </c>
      <c r="I362" s="53">
        <v>22</v>
      </c>
      <c r="J362" s="53">
        <v>17</v>
      </c>
      <c r="K362" s="53">
        <v>20</v>
      </c>
      <c r="L362" s="53">
        <v>17</v>
      </c>
      <c r="M362" s="53">
        <v>23</v>
      </c>
      <c r="N362" s="53">
        <v>24</v>
      </c>
      <c r="O362" s="53">
        <v>17</v>
      </c>
      <c r="P362" s="53">
        <v>0</v>
      </c>
      <c r="Q362" s="53">
        <v>0</v>
      </c>
      <c r="R362" s="53">
        <v>0</v>
      </c>
      <c r="S362" s="53">
        <v>0</v>
      </c>
      <c r="T362" s="53">
        <v>0</v>
      </c>
      <c r="U362" s="53">
        <v>0</v>
      </c>
      <c r="W362" s="51">
        <f t="shared" si="86"/>
        <v>140</v>
      </c>
      <c r="X362" s="53">
        <f t="shared" si="87"/>
        <v>1</v>
      </c>
      <c r="Y362" s="51">
        <f t="shared" si="88"/>
        <v>0</v>
      </c>
      <c r="Z362" s="36" t="str">
        <f t="shared" si="89"/>
        <v/>
      </c>
      <c r="AA362" s="644">
        <f t="shared" si="90"/>
        <v>1591</v>
      </c>
      <c r="AB362" s="645" t="str">
        <f t="shared" si="91"/>
        <v xml:space="preserve"> Manitou Elementary</v>
      </c>
      <c r="AC362" s="644">
        <f t="shared" si="96"/>
        <v>0</v>
      </c>
      <c r="AD362" s="639" t="str">
        <f t="shared" si="97"/>
        <v/>
      </c>
      <c r="AE362" s="317" t="str">
        <f t="shared" si="92"/>
        <v/>
      </c>
      <c r="AF362" s="45">
        <v>193</v>
      </c>
      <c r="AG362" s="45">
        <v>1591</v>
      </c>
      <c r="AH362" s="49" t="s">
        <v>729</v>
      </c>
      <c r="AI362" s="45" t="s">
        <v>319</v>
      </c>
      <c r="AJ362" s="45"/>
      <c r="AK362" s="73">
        <f t="shared" si="93"/>
        <v>0</v>
      </c>
      <c r="AL362" s="73">
        <f t="shared" si="94"/>
        <v>0</v>
      </c>
      <c r="AT362" s="282">
        <f t="shared" si="95"/>
        <v>1</v>
      </c>
      <c r="AU362" s="45">
        <v>1581</v>
      </c>
      <c r="AV362" s="49" t="s">
        <v>724</v>
      </c>
      <c r="BD362" s="52"/>
    </row>
    <row r="363" spans="1:56" ht="14.95" customHeight="1" x14ac:dyDescent="0.2">
      <c r="A363" s="642">
        <v>354</v>
      </c>
      <c r="B363" s="639" t="s">
        <v>319</v>
      </c>
      <c r="C363" s="45">
        <v>119</v>
      </c>
      <c r="D363" s="643">
        <v>1593</v>
      </c>
      <c r="E363" s="316" t="s">
        <v>730</v>
      </c>
      <c r="F363" s="53">
        <v>0</v>
      </c>
      <c r="G363" s="53">
        <v>0</v>
      </c>
      <c r="H363" s="53">
        <v>0</v>
      </c>
      <c r="I363" s="53">
        <v>34</v>
      </c>
      <c r="J363" s="53">
        <v>22</v>
      </c>
      <c r="K363" s="53">
        <v>26</v>
      </c>
      <c r="L363" s="53">
        <v>20</v>
      </c>
      <c r="M363" s="53">
        <v>27</v>
      </c>
      <c r="N363" s="53">
        <v>24</v>
      </c>
      <c r="O363" s="53">
        <v>27</v>
      </c>
      <c r="P363" s="53">
        <v>27</v>
      </c>
      <c r="Q363" s="53">
        <v>21</v>
      </c>
      <c r="R363" s="53">
        <v>0</v>
      </c>
      <c r="S363" s="53">
        <v>0</v>
      </c>
      <c r="T363" s="53">
        <v>0</v>
      </c>
      <c r="U363" s="53">
        <v>0</v>
      </c>
      <c r="W363" s="51">
        <f t="shared" si="86"/>
        <v>228</v>
      </c>
      <c r="X363" s="53">
        <f t="shared" si="87"/>
        <v>1</v>
      </c>
      <c r="Y363" s="51">
        <f t="shared" si="88"/>
        <v>0</v>
      </c>
      <c r="Z363" s="36" t="str">
        <f t="shared" si="89"/>
        <v/>
      </c>
      <c r="AA363" s="644">
        <f t="shared" si="90"/>
        <v>1593</v>
      </c>
      <c r="AB363" s="645" t="str">
        <f t="shared" si="91"/>
        <v xml:space="preserve"> St. Augustine School</v>
      </c>
      <c r="AC363" s="644">
        <f t="shared" si="96"/>
        <v>0</v>
      </c>
      <c r="AD363" s="639" t="str">
        <f t="shared" si="97"/>
        <v/>
      </c>
      <c r="AE363" s="317" t="str">
        <f t="shared" si="92"/>
        <v/>
      </c>
      <c r="AF363" s="45">
        <v>119</v>
      </c>
      <c r="AG363" s="45">
        <v>1593</v>
      </c>
      <c r="AH363" s="49" t="s">
        <v>730</v>
      </c>
      <c r="AI363" s="45" t="s">
        <v>319</v>
      </c>
      <c r="AJ363" s="45"/>
      <c r="AK363" s="73">
        <f t="shared" si="93"/>
        <v>0</v>
      </c>
      <c r="AL363" s="73">
        <f t="shared" si="94"/>
        <v>0</v>
      </c>
      <c r="AT363" s="282">
        <f t="shared" si="95"/>
        <v>1</v>
      </c>
      <c r="AU363" s="45">
        <v>1582</v>
      </c>
      <c r="AV363" s="49" t="s">
        <v>725</v>
      </c>
      <c r="BD363" s="52"/>
    </row>
    <row r="364" spans="1:56" ht="14.95" customHeight="1" x14ac:dyDescent="0.2">
      <c r="A364" s="642">
        <v>355</v>
      </c>
      <c r="B364" s="639" t="s">
        <v>319</v>
      </c>
      <c r="C364" s="45">
        <v>191</v>
      </c>
      <c r="D364" s="643">
        <v>1594</v>
      </c>
      <c r="E364" s="316" t="s">
        <v>731</v>
      </c>
      <c r="F364" s="53">
        <v>0</v>
      </c>
      <c r="G364" s="53">
        <v>0</v>
      </c>
      <c r="H364" s="53">
        <v>0</v>
      </c>
      <c r="I364" s="53">
        <v>17</v>
      </c>
      <c r="J364" s="53">
        <v>16</v>
      </c>
      <c r="K364" s="53">
        <v>16</v>
      </c>
      <c r="L364" s="53">
        <v>15</v>
      </c>
      <c r="M364" s="53">
        <v>12</v>
      </c>
      <c r="N364" s="53">
        <v>15</v>
      </c>
      <c r="O364" s="53">
        <v>20</v>
      </c>
      <c r="P364" s="53">
        <v>9</v>
      </c>
      <c r="Q364" s="53">
        <v>19</v>
      </c>
      <c r="R364" s="53">
        <v>17</v>
      </c>
      <c r="S364" s="53">
        <v>21</v>
      </c>
      <c r="T364" s="53">
        <v>13</v>
      </c>
      <c r="U364" s="53">
        <v>12</v>
      </c>
      <c r="W364" s="51">
        <f t="shared" si="86"/>
        <v>202</v>
      </c>
      <c r="X364" s="53">
        <f t="shared" si="87"/>
        <v>1</v>
      </c>
      <c r="Y364" s="51">
        <f t="shared" si="88"/>
        <v>0</v>
      </c>
      <c r="Z364" s="36" t="str">
        <f t="shared" si="89"/>
        <v/>
      </c>
      <c r="AA364" s="644">
        <f t="shared" si="90"/>
        <v>1594</v>
      </c>
      <c r="AB364" s="645" t="str">
        <f t="shared" si="91"/>
        <v xml:space="preserve"> Deloraine School</v>
      </c>
      <c r="AC364" s="644">
        <f t="shared" si="96"/>
        <v>0</v>
      </c>
      <c r="AD364" s="639" t="str">
        <f t="shared" si="97"/>
        <v/>
      </c>
      <c r="AE364" s="317" t="str">
        <f t="shared" si="92"/>
        <v/>
      </c>
      <c r="AF364" s="45">
        <v>191</v>
      </c>
      <c r="AG364" s="45">
        <v>1594</v>
      </c>
      <c r="AH364" s="49" t="s">
        <v>731</v>
      </c>
      <c r="AI364" s="45" t="s">
        <v>319</v>
      </c>
      <c r="AJ364" s="45"/>
      <c r="AK364" s="73">
        <f t="shared" si="93"/>
        <v>0</v>
      </c>
      <c r="AL364" s="73">
        <f t="shared" si="94"/>
        <v>0</v>
      </c>
      <c r="AT364" s="282">
        <f t="shared" si="95"/>
        <v>1</v>
      </c>
      <c r="AU364" s="45">
        <v>1587</v>
      </c>
      <c r="AV364" s="49" t="s">
        <v>726</v>
      </c>
      <c r="BD364" s="52"/>
    </row>
    <row r="365" spans="1:56" ht="14.95" customHeight="1" x14ac:dyDescent="0.2">
      <c r="A365" s="642">
        <v>356</v>
      </c>
      <c r="B365" s="639" t="s">
        <v>319</v>
      </c>
      <c r="C365" s="45">
        <v>192</v>
      </c>
      <c r="D365" s="643">
        <v>1595</v>
      </c>
      <c r="E365" s="316" t="s">
        <v>732</v>
      </c>
      <c r="F365" s="53">
        <v>0</v>
      </c>
      <c r="G365" s="53">
        <v>0</v>
      </c>
      <c r="H365" s="53">
        <v>5</v>
      </c>
      <c r="I365" s="53">
        <v>7</v>
      </c>
      <c r="J365" s="53">
        <v>7</v>
      </c>
      <c r="K365" s="53">
        <v>8</v>
      </c>
      <c r="L365" s="53">
        <v>11</v>
      </c>
      <c r="M365" s="53">
        <v>8</v>
      </c>
      <c r="N365" s="53">
        <v>4</v>
      </c>
      <c r="O365" s="53">
        <v>6</v>
      </c>
      <c r="P365" s="53">
        <v>13</v>
      </c>
      <c r="Q365" s="53">
        <v>4</v>
      </c>
      <c r="R365" s="53">
        <v>0</v>
      </c>
      <c r="S365" s="53">
        <v>0</v>
      </c>
      <c r="T365" s="53">
        <v>0</v>
      </c>
      <c r="U365" s="53">
        <v>0</v>
      </c>
      <c r="W365" s="51">
        <f t="shared" si="86"/>
        <v>73</v>
      </c>
      <c r="X365" s="53">
        <f t="shared" si="87"/>
        <v>1</v>
      </c>
      <c r="Y365" s="51">
        <f t="shared" si="88"/>
        <v>0</v>
      </c>
      <c r="Z365" s="36" t="str">
        <f t="shared" si="89"/>
        <v/>
      </c>
      <c r="AA365" s="644">
        <f t="shared" si="90"/>
        <v>1595</v>
      </c>
      <c r="AB365" s="645" t="str">
        <f t="shared" si="91"/>
        <v xml:space="preserve"> Cranberry Portage Elementary</v>
      </c>
      <c r="AC365" s="644">
        <f t="shared" si="96"/>
        <v>0</v>
      </c>
      <c r="AD365" s="639" t="str">
        <f t="shared" si="97"/>
        <v/>
      </c>
      <c r="AE365" s="317" t="str">
        <f t="shared" si="92"/>
        <v/>
      </c>
      <c r="AF365" s="45">
        <v>192</v>
      </c>
      <c r="AG365" s="45">
        <v>1595</v>
      </c>
      <c r="AH365" s="49" t="s">
        <v>732</v>
      </c>
      <c r="AI365" s="45" t="s">
        <v>319</v>
      </c>
      <c r="AJ365" s="45"/>
      <c r="AK365" s="73">
        <f t="shared" si="93"/>
        <v>0</v>
      </c>
      <c r="AL365" s="73">
        <f t="shared" si="94"/>
        <v>0</v>
      </c>
      <c r="AT365" s="282">
        <f t="shared" si="95"/>
        <v>1</v>
      </c>
      <c r="AU365" s="45">
        <v>1589</v>
      </c>
      <c r="AV365" s="49" t="s">
        <v>727</v>
      </c>
      <c r="BD365" s="52"/>
    </row>
    <row r="366" spans="1:56" ht="14.95" customHeight="1" x14ac:dyDescent="0.2">
      <c r="A366" s="642">
        <v>357</v>
      </c>
      <c r="B366" s="639" t="s">
        <v>319</v>
      </c>
      <c r="C366" s="45">
        <v>114</v>
      </c>
      <c r="D366" s="643">
        <v>1597</v>
      </c>
      <c r="E366" s="316" t="s">
        <v>733</v>
      </c>
      <c r="F366" s="53">
        <v>0</v>
      </c>
      <c r="G366" s="53">
        <v>0</v>
      </c>
      <c r="H366" s="53">
        <v>0</v>
      </c>
      <c r="I366" s="53">
        <v>35</v>
      </c>
      <c r="J366" s="53">
        <v>35</v>
      </c>
      <c r="K366" s="53">
        <v>33</v>
      </c>
      <c r="L366" s="53">
        <v>43</v>
      </c>
      <c r="M366" s="53">
        <v>44</v>
      </c>
      <c r="N366" s="53">
        <v>39</v>
      </c>
      <c r="O366" s="53">
        <v>0</v>
      </c>
      <c r="P366" s="53">
        <v>0</v>
      </c>
      <c r="Q366" s="53">
        <v>0</v>
      </c>
      <c r="R366" s="53">
        <v>0</v>
      </c>
      <c r="S366" s="53">
        <v>0</v>
      </c>
      <c r="T366" s="53">
        <v>0</v>
      </c>
      <c r="U366" s="53">
        <v>0</v>
      </c>
      <c r="W366" s="51">
        <f t="shared" si="86"/>
        <v>229</v>
      </c>
      <c r="X366" s="53">
        <f t="shared" si="87"/>
        <v>1</v>
      </c>
      <c r="Y366" s="51">
        <f t="shared" si="88"/>
        <v>0</v>
      </c>
      <c r="Z366" s="36" t="str">
        <f t="shared" si="89"/>
        <v/>
      </c>
      <c r="AA366" s="644">
        <f t="shared" si="90"/>
        <v>1597</v>
      </c>
      <c r="AB366" s="645" t="str">
        <f t="shared" si="91"/>
        <v xml:space="preserve"> Lakewood School</v>
      </c>
      <c r="AC366" s="644">
        <f t="shared" si="96"/>
        <v>0</v>
      </c>
      <c r="AD366" s="639" t="str">
        <f t="shared" si="97"/>
        <v/>
      </c>
      <c r="AE366" s="317" t="str">
        <f t="shared" si="92"/>
        <v/>
      </c>
      <c r="AF366" s="45">
        <v>114</v>
      </c>
      <c r="AG366" s="45">
        <v>1597</v>
      </c>
      <c r="AH366" s="49" t="s">
        <v>733</v>
      </c>
      <c r="AI366" s="45" t="s">
        <v>319</v>
      </c>
      <c r="AJ366" s="45"/>
      <c r="AK366" s="73">
        <f t="shared" si="93"/>
        <v>0</v>
      </c>
      <c r="AL366" s="73">
        <f t="shared" si="94"/>
        <v>0</v>
      </c>
      <c r="AT366" s="282">
        <f t="shared" si="95"/>
        <v>1</v>
      </c>
      <c r="AU366" s="45">
        <v>1590</v>
      </c>
      <c r="AV366" s="49" t="s">
        <v>728</v>
      </c>
      <c r="BD366" s="52"/>
    </row>
    <row r="367" spans="1:56" ht="14.95" customHeight="1" x14ac:dyDescent="0.2">
      <c r="A367" s="642">
        <v>358</v>
      </c>
      <c r="B367" s="639" t="s">
        <v>319</v>
      </c>
      <c r="C367" s="45">
        <v>154</v>
      </c>
      <c r="D367" s="643">
        <v>1598</v>
      </c>
      <c r="E367" s="316" t="s">
        <v>734</v>
      </c>
      <c r="F367" s="53">
        <v>0</v>
      </c>
      <c r="G367" s="53">
        <v>0</v>
      </c>
      <c r="H367" s="53">
        <v>0</v>
      </c>
      <c r="I367" s="53">
        <v>20</v>
      </c>
      <c r="J367" s="53">
        <v>26</v>
      </c>
      <c r="K367" s="53">
        <v>18</v>
      </c>
      <c r="L367" s="53">
        <v>21</v>
      </c>
      <c r="M367" s="53">
        <v>17</v>
      </c>
      <c r="N367" s="53">
        <v>12</v>
      </c>
      <c r="O367" s="53">
        <v>0</v>
      </c>
      <c r="P367" s="53">
        <v>0</v>
      </c>
      <c r="Q367" s="53">
        <v>0</v>
      </c>
      <c r="R367" s="53">
        <v>0</v>
      </c>
      <c r="S367" s="53">
        <v>0</v>
      </c>
      <c r="T367" s="53">
        <v>0</v>
      </c>
      <c r="U367" s="53">
        <v>0</v>
      </c>
      <c r="W367" s="51">
        <f t="shared" si="86"/>
        <v>114</v>
      </c>
      <c r="X367" s="53">
        <f t="shared" si="87"/>
        <v>1</v>
      </c>
      <c r="Y367" s="51">
        <f t="shared" si="88"/>
        <v>0</v>
      </c>
      <c r="Z367" s="36" t="str">
        <f t="shared" si="89"/>
        <v/>
      </c>
      <c r="AA367" s="644">
        <f t="shared" si="90"/>
        <v>1598</v>
      </c>
      <c r="AB367" s="645" t="str">
        <f t="shared" si="91"/>
        <v xml:space="preserve"> Mapleton School</v>
      </c>
      <c r="AC367" s="644">
        <f t="shared" si="96"/>
        <v>0</v>
      </c>
      <c r="AD367" s="639" t="str">
        <f t="shared" si="97"/>
        <v/>
      </c>
      <c r="AE367" s="317" t="str">
        <f t="shared" si="92"/>
        <v/>
      </c>
      <c r="AF367" s="45">
        <v>154</v>
      </c>
      <c r="AG367" s="45">
        <v>1598</v>
      </c>
      <c r="AH367" s="49" t="s">
        <v>734</v>
      </c>
      <c r="AI367" s="45" t="s">
        <v>319</v>
      </c>
      <c r="AJ367" s="45"/>
      <c r="AK367" s="73">
        <f t="shared" si="93"/>
        <v>0</v>
      </c>
      <c r="AL367" s="73">
        <f t="shared" si="94"/>
        <v>0</v>
      </c>
      <c r="AT367" s="282">
        <f t="shared" si="95"/>
        <v>1</v>
      </c>
      <c r="AU367" s="45">
        <v>1591</v>
      </c>
      <c r="AV367" s="49" t="s">
        <v>729</v>
      </c>
      <c r="BD367" s="52"/>
    </row>
    <row r="368" spans="1:56" ht="14.95" customHeight="1" x14ac:dyDescent="0.2">
      <c r="A368" s="642">
        <v>359</v>
      </c>
      <c r="B368" s="639" t="s">
        <v>319</v>
      </c>
      <c r="C368" s="45">
        <v>136</v>
      </c>
      <c r="D368" s="643">
        <v>1600</v>
      </c>
      <c r="E368" s="316" t="s">
        <v>735</v>
      </c>
      <c r="F368" s="53">
        <v>0</v>
      </c>
      <c r="G368" s="53">
        <v>0</v>
      </c>
      <c r="H368" s="53">
        <v>0</v>
      </c>
      <c r="I368" s="53">
        <v>15</v>
      </c>
      <c r="J368" s="53">
        <v>15</v>
      </c>
      <c r="K368" s="53">
        <v>23</v>
      </c>
      <c r="L368" s="53">
        <v>25</v>
      </c>
      <c r="M368" s="53">
        <v>17</v>
      </c>
      <c r="N368" s="53">
        <v>25</v>
      </c>
      <c r="O368" s="53">
        <v>26</v>
      </c>
      <c r="P368" s="53">
        <v>19</v>
      </c>
      <c r="Q368" s="53">
        <v>27</v>
      </c>
      <c r="R368" s="53">
        <v>0</v>
      </c>
      <c r="S368" s="53">
        <v>0</v>
      </c>
      <c r="T368" s="53">
        <v>0</v>
      </c>
      <c r="U368" s="53">
        <v>0</v>
      </c>
      <c r="W368" s="51">
        <f t="shared" si="86"/>
        <v>192</v>
      </c>
      <c r="X368" s="53">
        <f t="shared" si="87"/>
        <v>1</v>
      </c>
      <c r="Y368" s="51">
        <f t="shared" si="88"/>
        <v>0</v>
      </c>
      <c r="Z368" s="36" t="str">
        <f t="shared" si="89"/>
        <v/>
      </c>
      <c r="AA368" s="644">
        <f t="shared" si="90"/>
        <v>1600</v>
      </c>
      <c r="AB368" s="645" t="str">
        <f t="shared" si="91"/>
        <v xml:space="preserve"> Richer School</v>
      </c>
      <c r="AC368" s="644">
        <f t="shared" si="96"/>
        <v>0</v>
      </c>
      <c r="AD368" s="639" t="str">
        <f t="shared" si="97"/>
        <v/>
      </c>
      <c r="AE368" s="317" t="str">
        <f t="shared" si="92"/>
        <v/>
      </c>
      <c r="AF368" s="45">
        <v>136</v>
      </c>
      <c r="AG368" s="45">
        <v>1600</v>
      </c>
      <c r="AH368" s="49" t="s">
        <v>735</v>
      </c>
      <c r="AI368" s="45" t="s">
        <v>319</v>
      </c>
      <c r="AJ368" s="45"/>
      <c r="AK368" s="73">
        <f t="shared" si="93"/>
        <v>0</v>
      </c>
      <c r="AL368" s="73">
        <f t="shared" si="94"/>
        <v>0</v>
      </c>
      <c r="AT368" s="282">
        <f t="shared" si="95"/>
        <v>1</v>
      </c>
      <c r="AU368" s="45">
        <v>1593</v>
      </c>
      <c r="AV368" s="49" t="s">
        <v>730</v>
      </c>
      <c r="BD368" s="52"/>
    </row>
    <row r="369" spans="1:56" ht="14.95" customHeight="1" x14ac:dyDescent="0.2">
      <c r="A369" s="642">
        <v>360</v>
      </c>
      <c r="B369" s="639" t="s">
        <v>319</v>
      </c>
      <c r="C369" s="45">
        <v>144</v>
      </c>
      <c r="D369" s="643">
        <v>1601</v>
      </c>
      <c r="E369" s="316" t="s">
        <v>736</v>
      </c>
      <c r="F369" s="53">
        <v>0</v>
      </c>
      <c r="G369" s="53">
        <v>0</v>
      </c>
      <c r="H369" s="53">
        <v>0</v>
      </c>
      <c r="I369" s="53">
        <v>17</v>
      </c>
      <c r="J369" s="53">
        <v>20</v>
      </c>
      <c r="K369" s="53">
        <v>12</v>
      </c>
      <c r="L369" s="53">
        <v>18</v>
      </c>
      <c r="M369" s="53">
        <v>17</v>
      </c>
      <c r="N369" s="53">
        <v>16</v>
      </c>
      <c r="O369" s="53">
        <v>23</v>
      </c>
      <c r="P369" s="53">
        <v>0</v>
      </c>
      <c r="Q369" s="53">
        <v>0</v>
      </c>
      <c r="R369" s="53">
        <v>0</v>
      </c>
      <c r="S369" s="53">
        <v>0</v>
      </c>
      <c r="T369" s="53">
        <v>0</v>
      </c>
      <c r="U369" s="53">
        <v>0</v>
      </c>
      <c r="W369" s="51">
        <f t="shared" si="86"/>
        <v>123</v>
      </c>
      <c r="X369" s="53">
        <f t="shared" si="87"/>
        <v>1</v>
      </c>
      <c r="Y369" s="51">
        <f t="shared" si="88"/>
        <v>0</v>
      </c>
      <c r="Z369" s="36" t="str">
        <f t="shared" si="89"/>
        <v/>
      </c>
      <c r="AA369" s="644">
        <f t="shared" si="90"/>
        <v>1601</v>
      </c>
      <c r="AB369" s="645" t="str">
        <f t="shared" si="91"/>
        <v xml:space="preserve"> Winnipeg Beach School</v>
      </c>
      <c r="AC369" s="644">
        <f t="shared" si="96"/>
        <v>0</v>
      </c>
      <c r="AD369" s="639" t="str">
        <f t="shared" si="97"/>
        <v/>
      </c>
      <c r="AE369" s="317" t="str">
        <f t="shared" si="92"/>
        <v/>
      </c>
      <c r="AF369" s="45">
        <v>144</v>
      </c>
      <c r="AG369" s="45">
        <v>1601</v>
      </c>
      <c r="AH369" s="49" t="s">
        <v>736</v>
      </c>
      <c r="AI369" s="45" t="s">
        <v>319</v>
      </c>
      <c r="AJ369" s="45"/>
      <c r="AK369" s="73">
        <f t="shared" si="93"/>
        <v>0</v>
      </c>
      <c r="AL369" s="73">
        <f t="shared" si="94"/>
        <v>0</v>
      </c>
      <c r="AT369" s="282">
        <f t="shared" si="95"/>
        <v>1</v>
      </c>
      <c r="AU369" s="45">
        <v>1594</v>
      </c>
      <c r="AV369" s="49" t="s">
        <v>731</v>
      </c>
      <c r="BD369" s="52"/>
    </row>
    <row r="370" spans="1:56" ht="14.95" customHeight="1" x14ac:dyDescent="0.2">
      <c r="A370" s="642">
        <v>361</v>
      </c>
      <c r="B370" s="639" t="s">
        <v>319</v>
      </c>
      <c r="C370" s="45">
        <v>119</v>
      </c>
      <c r="D370" s="643">
        <v>1603</v>
      </c>
      <c r="E370" s="316" t="s">
        <v>737</v>
      </c>
      <c r="F370" s="53">
        <v>0</v>
      </c>
      <c r="G370" s="53">
        <v>0</v>
      </c>
      <c r="H370" s="53">
        <v>0</v>
      </c>
      <c r="I370" s="53">
        <v>17</v>
      </c>
      <c r="J370" s="53">
        <v>24</v>
      </c>
      <c r="K370" s="53">
        <v>21</v>
      </c>
      <c r="L370" s="53">
        <v>13</v>
      </c>
      <c r="M370" s="53">
        <v>26</v>
      </c>
      <c r="N370" s="53">
        <v>15</v>
      </c>
      <c r="O370" s="53">
        <v>19</v>
      </c>
      <c r="P370" s="53">
        <v>15</v>
      </c>
      <c r="Q370" s="53">
        <v>0</v>
      </c>
      <c r="R370" s="53">
        <v>0</v>
      </c>
      <c r="S370" s="53">
        <v>0</v>
      </c>
      <c r="T370" s="53">
        <v>0</v>
      </c>
      <c r="U370" s="53">
        <v>0</v>
      </c>
      <c r="W370" s="51">
        <f t="shared" si="86"/>
        <v>150</v>
      </c>
      <c r="X370" s="53">
        <f t="shared" si="87"/>
        <v>1</v>
      </c>
      <c r="Y370" s="51">
        <f t="shared" si="88"/>
        <v>0</v>
      </c>
      <c r="Z370" s="36" t="str">
        <f t="shared" si="89"/>
        <v/>
      </c>
      <c r="AA370" s="644">
        <f t="shared" si="90"/>
        <v>1603</v>
      </c>
      <c r="AB370" s="645" t="str">
        <f t="shared" si="91"/>
        <v xml:space="preserve"> Riverview School</v>
      </c>
      <c r="AC370" s="644">
        <f t="shared" si="96"/>
        <v>0</v>
      </c>
      <c r="AD370" s="639" t="str">
        <f t="shared" si="97"/>
        <v/>
      </c>
      <c r="AE370" s="317" t="str">
        <f t="shared" si="92"/>
        <v/>
      </c>
      <c r="AF370" s="45">
        <v>119</v>
      </c>
      <c r="AG370" s="45">
        <v>1603</v>
      </c>
      <c r="AH370" s="49" t="s">
        <v>737</v>
      </c>
      <c r="AI370" s="45" t="s">
        <v>319</v>
      </c>
      <c r="AJ370" s="45"/>
      <c r="AK370" s="73">
        <f t="shared" si="93"/>
        <v>0</v>
      </c>
      <c r="AL370" s="73">
        <f t="shared" si="94"/>
        <v>0</v>
      </c>
      <c r="AT370" s="282">
        <f t="shared" si="95"/>
        <v>1</v>
      </c>
      <c r="AU370" s="45">
        <v>1595</v>
      </c>
      <c r="AV370" s="49" t="s">
        <v>732</v>
      </c>
      <c r="BD370" s="52"/>
    </row>
    <row r="371" spans="1:56" ht="14.95" customHeight="1" x14ac:dyDescent="0.2">
      <c r="A371" s="642">
        <v>362</v>
      </c>
      <c r="B371" s="639" t="s">
        <v>319</v>
      </c>
      <c r="C371" s="45">
        <v>119</v>
      </c>
      <c r="D371" s="643">
        <v>1604</v>
      </c>
      <c r="E371" s="316" t="s">
        <v>738</v>
      </c>
      <c r="F371" s="53">
        <v>10</v>
      </c>
      <c r="G371" s="53">
        <v>1</v>
      </c>
      <c r="H371" s="53">
        <v>0</v>
      </c>
      <c r="I371" s="53">
        <v>40</v>
      </c>
      <c r="J371" s="53">
        <v>31</v>
      </c>
      <c r="K371" s="53">
        <v>63</v>
      </c>
      <c r="L371" s="53">
        <v>46</v>
      </c>
      <c r="M371" s="53">
        <v>53</v>
      </c>
      <c r="N371" s="53">
        <v>61</v>
      </c>
      <c r="O371" s="53">
        <v>64</v>
      </c>
      <c r="P371" s="53">
        <v>47</v>
      </c>
      <c r="Q371" s="53">
        <v>71</v>
      </c>
      <c r="R371" s="53">
        <v>0</v>
      </c>
      <c r="S371" s="53">
        <v>0</v>
      </c>
      <c r="T371" s="53">
        <v>0</v>
      </c>
      <c r="U371" s="53">
        <v>0</v>
      </c>
      <c r="W371" s="51">
        <f t="shared" si="86"/>
        <v>487</v>
      </c>
      <c r="X371" s="53">
        <f t="shared" si="87"/>
        <v>1</v>
      </c>
      <c r="Y371" s="51">
        <f t="shared" si="88"/>
        <v>11</v>
      </c>
      <c r="Z371" s="36" t="str">
        <f t="shared" si="89"/>
        <v/>
      </c>
      <c r="AA371" s="644">
        <f t="shared" si="90"/>
        <v>1604</v>
      </c>
      <c r="AB371" s="645" t="str">
        <f t="shared" si="91"/>
        <v xml:space="preserve"> Riverheights School</v>
      </c>
      <c r="AC371" s="644">
        <f t="shared" si="96"/>
        <v>0</v>
      </c>
      <c r="AD371" s="639" t="str">
        <f t="shared" si="97"/>
        <v/>
      </c>
      <c r="AE371" s="317" t="str">
        <f t="shared" si="92"/>
        <v/>
      </c>
      <c r="AF371" s="45">
        <v>119</v>
      </c>
      <c r="AG371" s="45">
        <v>1604</v>
      </c>
      <c r="AH371" s="49" t="s">
        <v>738</v>
      </c>
      <c r="AI371" s="45" t="s">
        <v>319</v>
      </c>
      <c r="AJ371" s="45"/>
      <c r="AK371" s="73">
        <f t="shared" si="93"/>
        <v>0</v>
      </c>
      <c r="AL371" s="73">
        <f t="shared" si="94"/>
        <v>0</v>
      </c>
      <c r="AT371" s="282">
        <f t="shared" si="95"/>
        <v>1</v>
      </c>
      <c r="AU371" s="45">
        <v>1597</v>
      </c>
      <c r="AV371" s="49" t="s">
        <v>733</v>
      </c>
      <c r="BD371" s="52"/>
    </row>
    <row r="372" spans="1:56" ht="14.95" customHeight="1" x14ac:dyDescent="0.2">
      <c r="A372" s="642">
        <v>363</v>
      </c>
      <c r="B372" s="639" t="s">
        <v>319</v>
      </c>
      <c r="C372" s="45">
        <v>192</v>
      </c>
      <c r="D372" s="643">
        <v>1605</v>
      </c>
      <c r="E372" s="316" t="s">
        <v>739</v>
      </c>
      <c r="F372" s="53">
        <v>0</v>
      </c>
      <c r="G372" s="53">
        <v>0</v>
      </c>
      <c r="H372" s="53">
        <v>1</v>
      </c>
      <c r="I372" s="53">
        <v>4</v>
      </c>
      <c r="J372" s="53">
        <v>4</v>
      </c>
      <c r="K372" s="53">
        <v>2</v>
      </c>
      <c r="L372" s="53">
        <v>3</v>
      </c>
      <c r="M372" s="53">
        <v>2</v>
      </c>
      <c r="N372" s="53">
        <v>2</v>
      </c>
      <c r="O372" s="53">
        <v>1</v>
      </c>
      <c r="P372" s="53">
        <v>2</v>
      </c>
      <c r="Q372" s="53">
        <v>1</v>
      </c>
      <c r="R372" s="53">
        <v>0</v>
      </c>
      <c r="S372" s="53">
        <v>1</v>
      </c>
      <c r="T372" s="53">
        <v>3</v>
      </c>
      <c r="U372" s="53">
        <v>2</v>
      </c>
      <c r="W372" s="51">
        <f t="shared" si="86"/>
        <v>28</v>
      </c>
      <c r="X372" s="53">
        <f t="shared" si="87"/>
        <v>1</v>
      </c>
      <c r="Y372" s="51">
        <f t="shared" si="88"/>
        <v>0</v>
      </c>
      <c r="Z372" s="36" t="str">
        <f t="shared" si="89"/>
        <v/>
      </c>
      <c r="AA372" s="644">
        <f t="shared" si="90"/>
        <v>1605</v>
      </c>
      <c r="AB372" s="645" t="str">
        <f t="shared" si="91"/>
        <v xml:space="preserve"> Thicket Portage School</v>
      </c>
      <c r="AC372" s="644">
        <f t="shared" si="96"/>
        <v>0</v>
      </c>
      <c r="AD372" s="639" t="str">
        <f t="shared" si="97"/>
        <v/>
      </c>
      <c r="AE372" s="317" t="str">
        <f t="shared" si="92"/>
        <v/>
      </c>
      <c r="AF372" s="45">
        <v>192</v>
      </c>
      <c r="AG372" s="45">
        <v>1605</v>
      </c>
      <c r="AH372" s="49" t="s">
        <v>739</v>
      </c>
      <c r="AI372" s="45" t="s">
        <v>319</v>
      </c>
      <c r="AJ372" s="45"/>
      <c r="AK372" s="73">
        <f t="shared" si="93"/>
        <v>0</v>
      </c>
      <c r="AL372" s="73">
        <f t="shared" si="94"/>
        <v>0</v>
      </c>
      <c r="AT372" s="282">
        <f t="shared" si="95"/>
        <v>1</v>
      </c>
      <c r="AU372" s="45">
        <v>1598</v>
      </c>
      <c r="AV372" s="49" t="s">
        <v>734</v>
      </c>
      <c r="BD372" s="52"/>
    </row>
    <row r="373" spans="1:56" ht="14.95" customHeight="1" x14ac:dyDescent="0.2">
      <c r="A373" s="642">
        <v>364</v>
      </c>
      <c r="B373" s="639" t="s">
        <v>319</v>
      </c>
      <c r="C373" s="45">
        <v>151</v>
      </c>
      <c r="D373" s="643">
        <v>1606</v>
      </c>
      <c r="E373" s="316" t="s">
        <v>740</v>
      </c>
      <c r="F373" s="53">
        <v>0</v>
      </c>
      <c r="G373" s="53">
        <v>0</v>
      </c>
      <c r="H373" s="53">
        <v>0</v>
      </c>
      <c r="I373" s="53">
        <v>0</v>
      </c>
      <c r="J373" s="53">
        <v>0</v>
      </c>
      <c r="K373" s="53">
        <v>0</v>
      </c>
      <c r="L373" s="53">
        <v>0</v>
      </c>
      <c r="M373" s="53">
        <v>0</v>
      </c>
      <c r="N373" s="53">
        <v>0</v>
      </c>
      <c r="O373" s="53">
        <v>0</v>
      </c>
      <c r="P373" s="53">
        <v>108</v>
      </c>
      <c r="Q373" s="53">
        <v>110</v>
      </c>
      <c r="R373" s="53">
        <v>143</v>
      </c>
      <c r="S373" s="53">
        <v>150</v>
      </c>
      <c r="T373" s="53">
        <v>159</v>
      </c>
      <c r="U373" s="53">
        <v>251</v>
      </c>
      <c r="W373" s="51">
        <f t="shared" si="86"/>
        <v>921</v>
      </c>
      <c r="X373" s="53">
        <f t="shared" si="87"/>
        <v>1</v>
      </c>
      <c r="Y373" s="51">
        <f t="shared" si="88"/>
        <v>0</v>
      </c>
      <c r="Z373" s="36" t="str">
        <f t="shared" si="89"/>
        <v/>
      </c>
      <c r="AA373" s="644">
        <f t="shared" si="90"/>
        <v>1606</v>
      </c>
      <c r="AB373" s="645" t="str">
        <f t="shared" si="91"/>
        <v xml:space="preserve"> St. John's High School</v>
      </c>
      <c r="AC373" s="644">
        <f t="shared" si="96"/>
        <v>0</v>
      </c>
      <c r="AD373" s="639" t="str">
        <f t="shared" si="97"/>
        <v/>
      </c>
      <c r="AE373" s="317" t="str">
        <f t="shared" si="92"/>
        <v/>
      </c>
      <c r="AF373" s="45">
        <v>151</v>
      </c>
      <c r="AG373" s="45">
        <v>1606</v>
      </c>
      <c r="AH373" s="49" t="s">
        <v>740</v>
      </c>
      <c r="AI373" s="45" t="s">
        <v>319</v>
      </c>
      <c r="AJ373" s="45"/>
      <c r="AK373" s="73">
        <f t="shared" si="93"/>
        <v>0</v>
      </c>
      <c r="AL373" s="73">
        <f t="shared" si="94"/>
        <v>0</v>
      </c>
      <c r="AT373" s="282">
        <f t="shared" si="95"/>
        <v>1</v>
      </c>
      <c r="AU373" s="45">
        <v>1600</v>
      </c>
      <c r="AV373" s="49" t="s">
        <v>735</v>
      </c>
      <c r="BD373" s="52"/>
    </row>
    <row r="374" spans="1:56" ht="14.95" customHeight="1" x14ac:dyDescent="0.2">
      <c r="A374" s="642">
        <v>365</v>
      </c>
      <c r="B374" s="639" t="s">
        <v>319</v>
      </c>
      <c r="C374" s="45">
        <v>186</v>
      </c>
      <c r="D374" s="643">
        <v>1607</v>
      </c>
      <c r="E374" s="316" t="s">
        <v>741</v>
      </c>
      <c r="F374" s="53">
        <v>0</v>
      </c>
      <c r="G374" s="53">
        <v>50</v>
      </c>
      <c r="H374" s="53">
        <v>0</v>
      </c>
      <c r="I374" s="53">
        <v>0</v>
      </c>
      <c r="J374" s="53">
        <v>0</v>
      </c>
      <c r="K374" s="53">
        <v>0</v>
      </c>
      <c r="L374" s="53">
        <v>0</v>
      </c>
      <c r="M374" s="53">
        <v>0</v>
      </c>
      <c r="N374" s="53">
        <v>0</v>
      </c>
      <c r="O374" s="53">
        <v>0</v>
      </c>
      <c r="P374" s="53">
        <v>0</v>
      </c>
      <c r="Q374" s="53">
        <v>0</v>
      </c>
      <c r="R374" s="53">
        <v>88</v>
      </c>
      <c r="S374" s="53">
        <v>102</v>
      </c>
      <c r="T374" s="53">
        <v>183</v>
      </c>
      <c r="U374" s="53">
        <v>180</v>
      </c>
      <c r="W374" s="51">
        <f t="shared" si="86"/>
        <v>603</v>
      </c>
      <c r="X374" s="53">
        <f t="shared" si="87"/>
        <v>1</v>
      </c>
      <c r="Y374" s="51">
        <f t="shared" si="88"/>
        <v>50</v>
      </c>
      <c r="Z374" s="36" t="str">
        <f t="shared" si="89"/>
        <v/>
      </c>
      <c r="AA374" s="644">
        <f t="shared" si="90"/>
        <v>1607</v>
      </c>
      <c r="AB374" s="645" t="str">
        <f t="shared" si="91"/>
        <v xml:space="preserve"> Windsor Park Collegiate</v>
      </c>
      <c r="AC374" s="644">
        <f t="shared" si="96"/>
        <v>0</v>
      </c>
      <c r="AD374" s="639" t="str">
        <f t="shared" si="97"/>
        <v/>
      </c>
      <c r="AE374" s="317" t="str">
        <f t="shared" si="92"/>
        <v/>
      </c>
      <c r="AF374" s="45">
        <v>186</v>
      </c>
      <c r="AG374" s="45">
        <v>1607</v>
      </c>
      <c r="AH374" s="49" t="s">
        <v>741</v>
      </c>
      <c r="AI374" s="45" t="s">
        <v>319</v>
      </c>
      <c r="AJ374" s="45"/>
      <c r="AK374" s="73">
        <f t="shared" si="93"/>
        <v>0</v>
      </c>
      <c r="AL374" s="73">
        <f t="shared" si="94"/>
        <v>0</v>
      </c>
      <c r="AT374" s="282">
        <f t="shared" si="95"/>
        <v>1</v>
      </c>
      <c r="AU374" s="45">
        <v>1601</v>
      </c>
      <c r="AV374" s="49" t="s">
        <v>736</v>
      </c>
      <c r="BD374" s="52"/>
    </row>
    <row r="375" spans="1:56" ht="14.95" customHeight="1" x14ac:dyDescent="0.2">
      <c r="A375" s="642">
        <v>366</v>
      </c>
      <c r="B375" s="639" t="s">
        <v>319</v>
      </c>
      <c r="C375" s="45">
        <v>188</v>
      </c>
      <c r="D375" s="643">
        <v>1608</v>
      </c>
      <c r="E375" s="316" t="s">
        <v>742</v>
      </c>
      <c r="F375" s="53">
        <v>0</v>
      </c>
      <c r="G375" s="53">
        <v>0</v>
      </c>
      <c r="H375" s="53">
        <v>0</v>
      </c>
      <c r="I375" s="53">
        <v>60</v>
      </c>
      <c r="J375" s="53">
        <v>72</v>
      </c>
      <c r="K375" s="53">
        <v>55</v>
      </c>
      <c r="L375" s="53">
        <v>50</v>
      </c>
      <c r="M375" s="53">
        <v>57</v>
      </c>
      <c r="N375" s="53">
        <v>0</v>
      </c>
      <c r="O375" s="53">
        <v>0</v>
      </c>
      <c r="P375" s="53">
        <v>0</v>
      </c>
      <c r="Q375" s="53">
        <v>0</v>
      </c>
      <c r="R375" s="53">
        <v>0</v>
      </c>
      <c r="S375" s="53">
        <v>0</v>
      </c>
      <c r="T375" s="53">
        <v>0</v>
      </c>
      <c r="U375" s="53">
        <v>0</v>
      </c>
      <c r="W375" s="51">
        <f t="shared" si="86"/>
        <v>294</v>
      </c>
      <c r="X375" s="53">
        <f t="shared" si="87"/>
        <v>1</v>
      </c>
      <c r="Y375" s="51">
        <f t="shared" si="88"/>
        <v>0</v>
      </c>
      <c r="Z375" s="36" t="str">
        <f t="shared" si="89"/>
        <v/>
      </c>
      <c r="AA375" s="644">
        <f t="shared" si="90"/>
        <v>1608</v>
      </c>
      <c r="AB375" s="645" t="str">
        <f t="shared" si="91"/>
        <v xml:space="preserve"> École Crane</v>
      </c>
      <c r="AC375" s="644">
        <f t="shared" si="96"/>
        <v>0</v>
      </c>
      <c r="AD375" s="639" t="str">
        <f t="shared" si="97"/>
        <v/>
      </c>
      <c r="AE375" s="317" t="str">
        <f t="shared" si="92"/>
        <v/>
      </c>
      <c r="AF375" s="45">
        <v>188</v>
      </c>
      <c r="AG375" s="45">
        <v>1608</v>
      </c>
      <c r="AH375" s="49" t="s">
        <v>742</v>
      </c>
      <c r="AI375" s="45" t="s">
        <v>319</v>
      </c>
      <c r="AJ375" s="45"/>
      <c r="AK375" s="73">
        <f t="shared" si="93"/>
        <v>0</v>
      </c>
      <c r="AL375" s="73">
        <f t="shared" si="94"/>
        <v>0</v>
      </c>
      <c r="AT375" s="282">
        <f t="shared" si="95"/>
        <v>1</v>
      </c>
      <c r="AU375" s="45">
        <v>1603</v>
      </c>
      <c r="AV375" s="49" t="s">
        <v>737</v>
      </c>
      <c r="BD375" s="52"/>
    </row>
    <row r="376" spans="1:56" ht="14.95" customHeight="1" x14ac:dyDescent="0.2">
      <c r="A376" s="642">
        <v>367</v>
      </c>
      <c r="B376" s="639" t="s">
        <v>319</v>
      </c>
      <c r="C376" s="45">
        <v>136</v>
      </c>
      <c r="D376" s="643">
        <v>1609</v>
      </c>
      <c r="E376" s="316" t="s">
        <v>743</v>
      </c>
      <c r="F376" s="53">
        <v>0</v>
      </c>
      <c r="G376" s="53">
        <v>0</v>
      </c>
      <c r="H376" s="53">
        <v>0</v>
      </c>
      <c r="I376" s="53">
        <v>45</v>
      </c>
      <c r="J376" s="53">
        <v>36</v>
      </c>
      <c r="K376" s="53">
        <v>42</v>
      </c>
      <c r="L376" s="53">
        <v>36</v>
      </c>
      <c r="M376" s="53">
        <v>34</v>
      </c>
      <c r="N376" s="53">
        <v>35</v>
      </c>
      <c r="O376" s="53">
        <v>26</v>
      </c>
      <c r="P376" s="53">
        <v>28</v>
      </c>
      <c r="Q376" s="53">
        <v>21</v>
      </c>
      <c r="R376" s="53">
        <v>0</v>
      </c>
      <c r="S376" s="53">
        <v>0</v>
      </c>
      <c r="T376" s="53">
        <v>0</v>
      </c>
      <c r="U376" s="53">
        <v>0</v>
      </c>
      <c r="W376" s="51">
        <f t="shared" si="86"/>
        <v>303</v>
      </c>
      <c r="X376" s="53">
        <f t="shared" si="87"/>
        <v>1</v>
      </c>
      <c r="Y376" s="51">
        <f t="shared" si="88"/>
        <v>0</v>
      </c>
      <c r="Z376" s="36" t="str">
        <f t="shared" si="89"/>
        <v/>
      </c>
      <c r="AA376" s="644">
        <f t="shared" si="90"/>
        <v>1609</v>
      </c>
      <c r="AB376" s="645" t="str">
        <f t="shared" si="91"/>
        <v xml:space="preserve"> École Sainte-Anne Immersion</v>
      </c>
      <c r="AC376" s="644">
        <f t="shared" si="96"/>
        <v>0</v>
      </c>
      <c r="AD376" s="639" t="str">
        <f t="shared" si="97"/>
        <v/>
      </c>
      <c r="AE376" s="317" t="str">
        <f t="shared" si="92"/>
        <v/>
      </c>
      <c r="AF376" s="45">
        <v>136</v>
      </c>
      <c r="AG376" s="45">
        <v>1609</v>
      </c>
      <c r="AH376" s="49" t="s">
        <v>743</v>
      </c>
      <c r="AI376" s="45" t="s">
        <v>319</v>
      </c>
      <c r="AJ376" s="45"/>
      <c r="AK376" s="73">
        <f t="shared" si="93"/>
        <v>0</v>
      </c>
      <c r="AL376" s="73">
        <f t="shared" si="94"/>
        <v>0</v>
      </c>
      <c r="AT376" s="282">
        <f t="shared" si="95"/>
        <v>1</v>
      </c>
      <c r="AU376" s="45">
        <v>1604</v>
      </c>
      <c r="AV376" s="49" t="s">
        <v>738</v>
      </c>
      <c r="BD376" s="52"/>
    </row>
    <row r="377" spans="1:56" ht="14.95" customHeight="1" x14ac:dyDescent="0.2">
      <c r="A377" s="642">
        <v>368</v>
      </c>
      <c r="B377" s="639" t="s">
        <v>323</v>
      </c>
      <c r="C377" s="45">
        <v>155</v>
      </c>
      <c r="D377" s="643">
        <v>1610</v>
      </c>
      <c r="E377" s="316" t="s">
        <v>744</v>
      </c>
      <c r="F377" s="53">
        <v>0</v>
      </c>
      <c r="G377" s="53">
        <v>0</v>
      </c>
      <c r="H377" s="53">
        <v>0</v>
      </c>
      <c r="I377" s="53">
        <v>2</v>
      </c>
      <c r="J377" s="53">
        <v>7</v>
      </c>
      <c r="K377" s="53">
        <v>0</v>
      </c>
      <c r="L377" s="53">
        <v>3</v>
      </c>
      <c r="M377" s="53">
        <v>5</v>
      </c>
      <c r="N377" s="53">
        <v>2</v>
      </c>
      <c r="O377" s="53">
        <v>3</v>
      </c>
      <c r="P377" s="53">
        <v>2</v>
      </c>
      <c r="Q377" s="53">
        <v>3</v>
      </c>
      <c r="R377" s="53">
        <v>0</v>
      </c>
      <c r="S377" s="53">
        <v>4</v>
      </c>
      <c r="T377" s="53">
        <v>0</v>
      </c>
      <c r="U377" s="53">
        <v>2</v>
      </c>
      <c r="W377" s="51">
        <f t="shared" si="86"/>
        <v>33</v>
      </c>
      <c r="X377" s="53">
        <f t="shared" si="87"/>
        <v>1</v>
      </c>
      <c r="Y377" s="51">
        <f t="shared" si="88"/>
        <v>0</v>
      </c>
      <c r="Z377" s="36" t="str">
        <f t="shared" si="89"/>
        <v/>
      </c>
      <c r="AA377" s="644">
        <f t="shared" si="90"/>
        <v>1610</v>
      </c>
      <c r="AB377" s="645" t="str">
        <f t="shared" si="91"/>
        <v xml:space="preserve"> Kelsey School</v>
      </c>
      <c r="AC377" s="644">
        <f t="shared" si="96"/>
        <v>5</v>
      </c>
      <c r="AD377" s="639" t="str">
        <f t="shared" si="97"/>
        <v>H</v>
      </c>
      <c r="AE377" s="317" t="str">
        <f t="shared" si="92"/>
        <v/>
      </c>
      <c r="AF377" s="45">
        <v>155</v>
      </c>
      <c r="AG377" s="45">
        <v>1610</v>
      </c>
      <c r="AH377" s="49" t="s">
        <v>744</v>
      </c>
      <c r="AI377" s="45" t="s">
        <v>323</v>
      </c>
      <c r="AJ377" s="45"/>
      <c r="AK377" s="73">
        <f t="shared" si="93"/>
        <v>0</v>
      </c>
      <c r="AL377" s="73">
        <f t="shared" si="94"/>
        <v>0</v>
      </c>
      <c r="AT377" s="282">
        <f t="shared" si="95"/>
        <v>1</v>
      </c>
      <c r="AU377" s="45">
        <v>1605</v>
      </c>
      <c r="AV377" s="49" t="s">
        <v>739</v>
      </c>
      <c r="BD377" s="52"/>
    </row>
    <row r="378" spans="1:56" ht="14.95" customHeight="1" x14ac:dyDescent="0.2">
      <c r="A378" s="642">
        <v>369</v>
      </c>
      <c r="B378" s="639" t="s">
        <v>319</v>
      </c>
      <c r="C378" s="45">
        <v>149</v>
      </c>
      <c r="D378" s="643">
        <v>1612</v>
      </c>
      <c r="E378" s="316" t="s">
        <v>745</v>
      </c>
      <c r="F378" s="53">
        <v>0</v>
      </c>
      <c r="G378" s="53">
        <v>0</v>
      </c>
      <c r="H378" s="53">
        <v>0</v>
      </c>
      <c r="I378" s="53">
        <v>5</v>
      </c>
      <c r="J378" s="53">
        <v>5</v>
      </c>
      <c r="K378" s="53">
        <v>13</v>
      </c>
      <c r="L378" s="53">
        <v>8</v>
      </c>
      <c r="M378" s="53">
        <v>10</v>
      </c>
      <c r="N378" s="53">
        <v>8</v>
      </c>
      <c r="O378" s="53">
        <v>13</v>
      </c>
      <c r="P378" s="53">
        <v>3</v>
      </c>
      <c r="Q378" s="53">
        <v>8</v>
      </c>
      <c r="R378" s="53">
        <v>13</v>
      </c>
      <c r="S378" s="53">
        <v>13</v>
      </c>
      <c r="T378" s="53">
        <v>4</v>
      </c>
      <c r="U378" s="53">
        <v>7</v>
      </c>
      <c r="W378" s="51">
        <f t="shared" si="86"/>
        <v>110</v>
      </c>
      <c r="X378" s="53">
        <f t="shared" si="87"/>
        <v>1</v>
      </c>
      <c r="Y378" s="51">
        <f t="shared" si="88"/>
        <v>0</v>
      </c>
      <c r="Z378" s="36" t="str">
        <f t="shared" si="89"/>
        <v/>
      </c>
      <c r="AA378" s="644">
        <f t="shared" si="90"/>
        <v>1612</v>
      </c>
      <c r="AB378" s="645" t="str">
        <f t="shared" si="91"/>
        <v xml:space="preserve"> Inwood School</v>
      </c>
      <c r="AC378" s="644">
        <f t="shared" si="96"/>
        <v>0</v>
      </c>
      <c r="AD378" s="639" t="str">
        <f t="shared" si="97"/>
        <v/>
      </c>
      <c r="AE378" s="317" t="str">
        <f t="shared" si="92"/>
        <v/>
      </c>
      <c r="AF378" s="45">
        <v>149</v>
      </c>
      <c r="AG378" s="45">
        <v>1612</v>
      </c>
      <c r="AH378" s="49" t="s">
        <v>745</v>
      </c>
      <c r="AI378" s="45" t="s">
        <v>319</v>
      </c>
      <c r="AJ378" s="45"/>
      <c r="AK378" s="73">
        <f t="shared" si="93"/>
        <v>0</v>
      </c>
      <c r="AL378" s="73">
        <f t="shared" si="94"/>
        <v>0</v>
      </c>
      <c r="AT378" s="282">
        <f t="shared" si="95"/>
        <v>1</v>
      </c>
      <c r="AU378" s="45">
        <v>1606</v>
      </c>
      <c r="AV378" s="49" t="s">
        <v>740</v>
      </c>
      <c r="BD378" s="52"/>
    </row>
    <row r="379" spans="1:56" ht="14.95" customHeight="1" x14ac:dyDescent="0.2">
      <c r="A379" s="642">
        <v>370</v>
      </c>
      <c r="B379" s="639" t="s">
        <v>319</v>
      </c>
      <c r="C379" s="45">
        <v>128</v>
      </c>
      <c r="D379" s="643">
        <v>1613</v>
      </c>
      <c r="E379" s="316" t="s">
        <v>746</v>
      </c>
      <c r="F379" s="53">
        <v>0</v>
      </c>
      <c r="G379" s="53">
        <v>0</v>
      </c>
      <c r="H379" s="53">
        <v>0</v>
      </c>
      <c r="I379" s="53">
        <v>2</v>
      </c>
      <c r="J379" s="53">
        <v>4</v>
      </c>
      <c r="K379" s="53">
        <v>8</v>
      </c>
      <c r="L379" s="53">
        <v>2</v>
      </c>
      <c r="M379" s="53">
        <v>10</v>
      </c>
      <c r="N379" s="53">
        <v>4</v>
      </c>
      <c r="O379" s="53">
        <v>9</v>
      </c>
      <c r="P379" s="53">
        <v>11</v>
      </c>
      <c r="Q379" s="53">
        <v>3</v>
      </c>
      <c r="R379" s="53">
        <v>7</v>
      </c>
      <c r="S379" s="53">
        <v>5</v>
      </c>
      <c r="T379" s="53">
        <v>5</v>
      </c>
      <c r="U379" s="53">
        <v>6</v>
      </c>
      <c r="W379" s="51">
        <f t="shared" si="86"/>
        <v>76</v>
      </c>
      <c r="X379" s="53">
        <f t="shared" si="87"/>
        <v>1</v>
      </c>
      <c r="Y379" s="51">
        <f t="shared" si="88"/>
        <v>0</v>
      </c>
      <c r="Z379" s="36" t="str">
        <f t="shared" si="89"/>
        <v/>
      </c>
      <c r="AA379" s="644">
        <f t="shared" si="90"/>
        <v>1613</v>
      </c>
      <c r="AB379" s="645" t="str">
        <f t="shared" si="91"/>
        <v xml:space="preserve"> Alonsa School</v>
      </c>
      <c r="AC379" s="644">
        <f t="shared" si="96"/>
        <v>0</v>
      </c>
      <c r="AD379" s="639" t="str">
        <f t="shared" si="97"/>
        <v/>
      </c>
      <c r="AE379" s="317" t="str">
        <f t="shared" si="92"/>
        <v/>
      </c>
      <c r="AF379" s="45">
        <v>128</v>
      </c>
      <c r="AG379" s="45">
        <v>1613</v>
      </c>
      <c r="AH379" s="49" t="s">
        <v>746</v>
      </c>
      <c r="AI379" s="45" t="s">
        <v>319</v>
      </c>
      <c r="AJ379" s="45"/>
      <c r="AK379" s="73">
        <f t="shared" si="93"/>
        <v>0</v>
      </c>
      <c r="AL379" s="73">
        <f t="shared" si="94"/>
        <v>0</v>
      </c>
      <c r="AT379" s="282">
        <f t="shared" si="95"/>
        <v>1</v>
      </c>
      <c r="AU379" s="45">
        <v>1607</v>
      </c>
      <c r="AV379" s="49" t="s">
        <v>741</v>
      </c>
      <c r="BD379" s="52"/>
    </row>
    <row r="380" spans="1:56" ht="14.95" customHeight="1" x14ac:dyDescent="0.2">
      <c r="A380" s="642">
        <v>371</v>
      </c>
      <c r="B380" s="639" t="s">
        <v>319</v>
      </c>
      <c r="C380" s="45">
        <v>191</v>
      </c>
      <c r="D380" s="643">
        <v>1615</v>
      </c>
      <c r="E380" s="316" t="s">
        <v>747</v>
      </c>
      <c r="F380" s="53">
        <v>0</v>
      </c>
      <c r="G380" s="53">
        <v>0</v>
      </c>
      <c r="H380" s="53">
        <v>0</v>
      </c>
      <c r="I380" s="53">
        <v>10</v>
      </c>
      <c r="J380" s="53">
        <v>5</v>
      </c>
      <c r="K380" s="53">
        <v>5</v>
      </c>
      <c r="L380" s="53">
        <v>4</v>
      </c>
      <c r="M380" s="53">
        <v>9</v>
      </c>
      <c r="N380" s="53">
        <v>9</v>
      </c>
      <c r="O380" s="53">
        <v>9</v>
      </c>
      <c r="P380" s="53">
        <v>5</v>
      </c>
      <c r="Q380" s="53">
        <v>4</v>
      </c>
      <c r="R380" s="53">
        <v>8</v>
      </c>
      <c r="S380" s="53">
        <v>7</v>
      </c>
      <c r="T380" s="53">
        <v>7</v>
      </c>
      <c r="U380" s="53">
        <v>2</v>
      </c>
      <c r="W380" s="51">
        <f t="shared" si="86"/>
        <v>84</v>
      </c>
      <c r="X380" s="53">
        <f t="shared" si="87"/>
        <v>1</v>
      </c>
      <c r="Y380" s="51">
        <f t="shared" si="88"/>
        <v>0</v>
      </c>
      <c r="Z380" s="36" t="str">
        <f t="shared" si="89"/>
        <v/>
      </c>
      <c r="AA380" s="644">
        <f t="shared" si="90"/>
        <v>1615</v>
      </c>
      <c r="AB380" s="645" t="str">
        <f t="shared" si="91"/>
        <v xml:space="preserve"> Pierson School</v>
      </c>
      <c r="AC380" s="644">
        <f t="shared" si="96"/>
        <v>0</v>
      </c>
      <c r="AD380" s="639" t="str">
        <f t="shared" si="97"/>
        <v/>
      </c>
      <c r="AE380" s="317" t="str">
        <f t="shared" si="92"/>
        <v/>
      </c>
      <c r="AF380" s="45">
        <v>191</v>
      </c>
      <c r="AG380" s="45">
        <v>1615</v>
      </c>
      <c r="AH380" s="49" t="s">
        <v>747</v>
      </c>
      <c r="AI380" s="45" t="s">
        <v>319</v>
      </c>
      <c r="AJ380" s="45"/>
      <c r="AK380" s="73">
        <f t="shared" si="93"/>
        <v>0</v>
      </c>
      <c r="AL380" s="73">
        <f t="shared" si="94"/>
        <v>0</v>
      </c>
      <c r="AT380" s="282">
        <f t="shared" si="95"/>
        <v>1</v>
      </c>
      <c r="AU380" s="45">
        <v>1608</v>
      </c>
      <c r="AV380" s="49" t="s">
        <v>742</v>
      </c>
      <c r="BD380" s="52"/>
    </row>
    <row r="381" spans="1:56" ht="14.95" customHeight="1" x14ac:dyDescent="0.2">
      <c r="A381" s="642">
        <v>372</v>
      </c>
      <c r="B381" s="639" t="s">
        <v>319</v>
      </c>
      <c r="C381" s="45">
        <v>171</v>
      </c>
      <c r="D381" s="643">
        <v>1616</v>
      </c>
      <c r="E381" s="316" t="s">
        <v>748</v>
      </c>
      <c r="F381" s="53">
        <v>0</v>
      </c>
      <c r="G381" s="53">
        <v>0</v>
      </c>
      <c r="H381" s="53">
        <v>0</v>
      </c>
      <c r="I381" s="53">
        <v>0</v>
      </c>
      <c r="J381" s="53">
        <v>0</v>
      </c>
      <c r="K381" s="53">
        <v>0</v>
      </c>
      <c r="L381" s="53">
        <v>0</v>
      </c>
      <c r="M381" s="53">
        <v>0</v>
      </c>
      <c r="N381" s="53">
        <v>0</v>
      </c>
      <c r="O381" s="53">
        <v>0</v>
      </c>
      <c r="P381" s="53">
        <v>4</v>
      </c>
      <c r="Q381" s="53">
        <v>7</v>
      </c>
      <c r="R381" s="53">
        <v>13</v>
      </c>
      <c r="S381" s="53">
        <v>19</v>
      </c>
      <c r="T381" s="53">
        <v>16</v>
      </c>
      <c r="U381" s="53">
        <v>35</v>
      </c>
      <c r="W381" s="51">
        <f t="shared" si="86"/>
        <v>94</v>
      </c>
      <c r="X381" s="53">
        <f t="shared" si="87"/>
        <v>1</v>
      </c>
      <c r="Y381" s="51">
        <f t="shared" si="88"/>
        <v>0</v>
      </c>
      <c r="Z381" s="36" t="str">
        <f t="shared" si="89"/>
        <v/>
      </c>
      <c r="AA381" s="644">
        <f t="shared" si="90"/>
        <v>1616</v>
      </c>
      <c r="AB381" s="645" t="str">
        <f t="shared" si="91"/>
        <v xml:space="preserve"> Mary Duncan School</v>
      </c>
      <c r="AC381" s="644">
        <f t="shared" si="96"/>
        <v>0</v>
      </c>
      <c r="AD381" s="639" t="str">
        <f t="shared" si="97"/>
        <v/>
      </c>
      <c r="AE381" s="317" t="str">
        <f t="shared" si="92"/>
        <v/>
      </c>
      <c r="AF381" s="45">
        <v>171</v>
      </c>
      <c r="AG381" s="45">
        <v>1616</v>
      </c>
      <c r="AH381" s="49" t="s">
        <v>748</v>
      </c>
      <c r="AI381" s="45" t="s">
        <v>319</v>
      </c>
      <c r="AJ381" s="45"/>
      <c r="AK381" s="73">
        <f t="shared" si="93"/>
        <v>0</v>
      </c>
      <c r="AL381" s="73">
        <f t="shared" si="94"/>
        <v>0</v>
      </c>
      <c r="AT381" s="282">
        <f t="shared" si="95"/>
        <v>1</v>
      </c>
      <c r="AU381" s="45">
        <v>1609</v>
      </c>
      <c r="AV381" s="49" t="s">
        <v>743</v>
      </c>
      <c r="BD381" s="52"/>
    </row>
    <row r="382" spans="1:56" ht="14.95" customHeight="1" x14ac:dyDescent="0.2">
      <c r="A382" s="642">
        <v>373</v>
      </c>
      <c r="B382" s="639" t="s">
        <v>319</v>
      </c>
      <c r="C382" s="45">
        <v>196</v>
      </c>
      <c r="D382" s="643">
        <v>1621</v>
      </c>
      <c r="E382" s="316" t="s">
        <v>749</v>
      </c>
      <c r="F382" s="53">
        <v>0</v>
      </c>
      <c r="G382" s="53">
        <v>0</v>
      </c>
      <c r="H382" s="53">
        <v>0</v>
      </c>
      <c r="I382" s="53">
        <v>19</v>
      </c>
      <c r="J382" s="53">
        <v>20</v>
      </c>
      <c r="K382" s="53">
        <v>26</v>
      </c>
      <c r="L382" s="53">
        <v>18</v>
      </c>
      <c r="M382" s="53">
        <v>25</v>
      </c>
      <c r="N382" s="53">
        <v>15</v>
      </c>
      <c r="O382" s="53">
        <v>0</v>
      </c>
      <c r="P382" s="53">
        <v>0</v>
      </c>
      <c r="Q382" s="53">
        <v>0</v>
      </c>
      <c r="R382" s="53">
        <v>0</v>
      </c>
      <c r="S382" s="53">
        <v>0</v>
      </c>
      <c r="T382" s="53">
        <v>0</v>
      </c>
      <c r="U382" s="53">
        <v>0</v>
      </c>
      <c r="W382" s="51">
        <f t="shared" si="86"/>
        <v>123</v>
      </c>
      <c r="X382" s="53">
        <f t="shared" si="87"/>
        <v>1</v>
      </c>
      <c r="Y382" s="51">
        <f t="shared" si="88"/>
        <v>0</v>
      </c>
      <c r="Z382" s="36" t="str">
        <f t="shared" si="89"/>
        <v/>
      </c>
      <c r="AA382" s="644">
        <f t="shared" si="90"/>
        <v>1621</v>
      </c>
      <c r="AB382" s="645" t="str">
        <f t="shared" si="91"/>
        <v xml:space="preserve"> Angus Mckay School</v>
      </c>
      <c r="AC382" s="644">
        <f t="shared" si="96"/>
        <v>0</v>
      </c>
      <c r="AD382" s="639" t="str">
        <f t="shared" si="97"/>
        <v/>
      </c>
      <c r="AE382" s="317" t="str">
        <f t="shared" si="92"/>
        <v/>
      </c>
      <c r="AF382" s="45">
        <v>196</v>
      </c>
      <c r="AG382" s="45">
        <v>1621</v>
      </c>
      <c r="AH382" s="49" t="s">
        <v>749</v>
      </c>
      <c r="AI382" s="45" t="s">
        <v>319</v>
      </c>
      <c r="AJ382" s="45"/>
      <c r="AK382" s="73">
        <f t="shared" si="93"/>
        <v>0</v>
      </c>
      <c r="AL382" s="73">
        <f t="shared" si="94"/>
        <v>0</v>
      </c>
      <c r="AT382" s="282">
        <f t="shared" si="95"/>
        <v>1</v>
      </c>
      <c r="AU382" s="45">
        <v>1610</v>
      </c>
      <c r="AV382" s="49" t="s">
        <v>744</v>
      </c>
      <c r="BD382" s="52"/>
    </row>
    <row r="383" spans="1:56" ht="14.95" customHeight="1" x14ac:dyDescent="0.2">
      <c r="A383" s="642">
        <v>374</v>
      </c>
      <c r="B383" s="639" t="s">
        <v>319</v>
      </c>
      <c r="C383" s="45">
        <v>136</v>
      </c>
      <c r="D383" s="643">
        <v>1622</v>
      </c>
      <c r="E383" s="316" t="s">
        <v>750</v>
      </c>
      <c r="F383" s="53">
        <v>0</v>
      </c>
      <c r="G383" s="53">
        <v>0</v>
      </c>
      <c r="H383" s="53">
        <v>0</v>
      </c>
      <c r="I383" s="53">
        <v>27</v>
      </c>
      <c r="J383" s="53">
        <v>28</v>
      </c>
      <c r="K383" s="53">
        <v>36</v>
      </c>
      <c r="L383" s="53">
        <v>40</v>
      </c>
      <c r="M383" s="53">
        <v>25</v>
      </c>
      <c r="N383" s="53">
        <v>36</v>
      </c>
      <c r="O383" s="53">
        <v>33</v>
      </c>
      <c r="P383" s="53">
        <v>39</v>
      </c>
      <c r="Q383" s="53">
        <v>36</v>
      </c>
      <c r="R383" s="53">
        <v>0</v>
      </c>
      <c r="S383" s="53">
        <v>0</v>
      </c>
      <c r="T383" s="53">
        <v>0</v>
      </c>
      <c r="U383" s="53">
        <v>0</v>
      </c>
      <c r="W383" s="51">
        <f t="shared" si="86"/>
        <v>300</v>
      </c>
      <c r="X383" s="53">
        <f t="shared" si="87"/>
        <v>1</v>
      </c>
      <c r="Y383" s="51">
        <f t="shared" si="88"/>
        <v>0</v>
      </c>
      <c r="Z383" s="36" t="str">
        <f t="shared" si="89"/>
        <v/>
      </c>
      <c r="AA383" s="644">
        <f t="shared" si="90"/>
        <v>1622</v>
      </c>
      <c r="AB383" s="645" t="str">
        <f t="shared" si="91"/>
        <v xml:space="preserve"> École Saint-Norbert Immersion</v>
      </c>
      <c r="AC383" s="644">
        <f t="shared" si="96"/>
        <v>0</v>
      </c>
      <c r="AD383" s="639" t="str">
        <f t="shared" si="97"/>
        <v/>
      </c>
      <c r="AE383" s="317" t="str">
        <f t="shared" si="92"/>
        <v/>
      </c>
      <c r="AF383" s="45">
        <v>136</v>
      </c>
      <c r="AG383" s="45">
        <v>1622</v>
      </c>
      <c r="AH383" s="49" t="s">
        <v>750</v>
      </c>
      <c r="AI383" s="45" t="s">
        <v>319</v>
      </c>
      <c r="AJ383" s="45"/>
      <c r="AK383" s="73">
        <f t="shared" si="93"/>
        <v>0</v>
      </c>
      <c r="AL383" s="73">
        <f t="shared" si="94"/>
        <v>0</v>
      </c>
      <c r="AT383" s="282">
        <f t="shared" si="95"/>
        <v>1</v>
      </c>
      <c r="AU383" s="45">
        <v>1612</v>
      </c>
      <c r="AV383" s="49" t="s">
        <v>745</v>
      </c>
      <c r="BD383" s="52"/>
    </row>
    <row r="384" spans="1:56" ht="14.95" customHeight="1" x14ac:dyDescent="0.2">
      <c r="A384" s="642">
        <v>375</v>
      </c>
      <c r="B384" s="639" t="s">
        <v>323</v>
      </c>
      <c r="C384" s="45">
        <v>128</v>
      </c>
      <c r="D384" s="643">
        <v>1623</v>
      </c>
      <c r="E384" s="316" t="s">
        <v>751</v>
      </c>
      <c r="F384" s="53">
        <v>0</v>
      </c>
      <c r="G384" s="53">
        <v>0</v>
      </c>
      <c r="H384" s="53">
        <v>0</v>
      </c>
      <c r="I384" s="53">
        <v>0</v>
      </c>
      <c r="J384" s="53">
        <v>1</v>
      </c>
      <c r="K384" s="53">
        <v>1</v>
      </c>
      <c r="L384" s="53">
        <v>2</v>
      </c>
      <c r="M384" s="53">
        <v>0</v>
      </c>
      <c r="N384" s="53">
        <v>0</v>
      </c>
      <c r="O384" s="53">
        <v>1</v>
      </c>
      <c r="P384" s="53">
        <v>2</v>
      </c>
      <c r="Q384" s="53">
        <v>0</v>
      </c>
      <c r="R384" s="53">
        <v>0</v>
      </c>
      <c r="S384" s="53">
        <v>3</v>
      </c>
      <c r="T384" s="53">
        <v>4</v>
      </c>
      <c r="U384" s="53">
        <v>2</v>
      </c>
      <c r="W384" s="51">
        <f t="shared" si="86"/>
        <v>16</v>
      </c>
      <c r="X384" s="53">
        <f t="shared" si="87"/>
        <v>1</v>
      </c>
      <c r="Y384" s="51">
        <f t="shared" si="88"/>
        <v>0</v>
      </c>
      <c r="Z384" s="36" t="str">
        <f t="shared" si="89"/>
        <v/>
      </c>
      <c r="AA384" s="644">
        <f t="shared" si="90"/>
        <v>1623</v>
      </c>
      <c r="AB384" s="645" t="str">
        <f t="shared" si="91"/>
        <v xml:space="preserve"> Grass River School</v>
      </c>
      <c r="AC384" s="644">
        <f t="shared" si="96"/>
        <v>5</v>
      </c>
      <c r="AD384" s="639" t="str">
        <f t="shared" si="97"/>
        <v>H</v>
      </c>
      <c r="AE384" s="317" t="str">
        <f t="shared" si="92"/>
        <v/>
      </c>
      <c r="AF384" s="45">
        <v>128</v>
      </c>
      <c r="AG384" s="45">
        <v>1623</v>
      </c>
      <c r="AH384" s="49" t="s">
        <v>751</v>
      </c>
      <c r="AI384" s="45" t="s">
        <v>323</v>
      </c>
      <c r="AJ384" s="45"/>
      <c r="AK384" s="73">
        <f t="shared" si="93"/>
        <v>0</v>
      </c>
      <c r="AL384" s="73">
        <f t="shared" si="94"/>
        <v>0</v>
      </c>
      <c r="AT384" s="282">
        <f t="shared" si="95"/>
        <v>1</v>
      </c>
      <c r="AU384" s="45">
        <v>1613</v>
      </c>
      <c r="AV384" s="49" t="s">
        <v>746</v>
      </c>
      <c r="BD384" s="52"/>
    </row>
    <row r="385" spans="1:56" ht="14.95" customHeight="1" x14ac:dyDescent="0.2">
      <c r="A385" s="642">
        <v>376</v>
      </c>
      <c r="B385" s="639" t="s">
        <v>319</v>
      </c>
      <c r="C385" s="45">
        <v>151</v>
      </c>
      <c r="D385" s="643">
        <v>1625</v>
      </c>
      <c r="E385" s="316" t="s">
        <v>752</v>
      </c>
      <c r="F385" s="53">
        <v>0</v>
      </c>
      <c r="G385" s="53">
        <v>0</v>
      </c>
      <c r="H385" s="53">
        <v>0</v>
      </c>
      <c r="I385" s="53">
        <v>0</v>
      </c>
      <c r="J385" s="53">
        <v>0</v>
      </c>
      <c r="K385" s="53">
        <v>0</v>
      </c>
      <c r="L385" s="53">
        <v>0</v>
      </c>
      <c r="M385" s="53">
        <v>0</v>
      </c>
      <c r="N385" s="53">
        <v>0</v>
      </c>
      <c r="O385" s="53">
        <v>0</v>
      </c>
      <c r="P385" s="53">
        <v>92</v>
      </c>
      <c r="Q385" s="53">
        <v>71</v>
      </c>
      <c r="R385" s="53">
        <v>74</v>
      </c>
      <c r="S385" s="53">
        <v>0</v>
      </c>
      <c r="T385" s="53">
        <v>0</v>
      </c>
      <c r="U385" s="53">
        <v>0</v>
      </c>
      <c r="W385" s="51">
        <f t="shared" si="86"/>
        <v>237</v>
      </c>
      <c r="X385" s="53">
        <f t="shared" si="87"/>
        <v>1</v>
      </c>
      <c r="Y385" s="51">
        <f t="shared" si="88"/>
        <v>0</v>
      </c>
      <c r="Z385" s="36" t="str">
        <f t="shared" si="89"/>
        <v/>
      </c>
      <c r="AA385" s="644">
        <f t="shared" si="90"/>
        <v>1625</v>
      </c>
      <c r="AB385" s="645" t="str">
        <f t="shared" si="91"/>
        <v xml:space="preserve"> Hugh John Macdonald School</v>
      </c>
      <c r="AC385" s="644">
        <f t="shared" si="96"/>
        <v>0</v>
      </c>
      <c r="AD385" s="639" t="str">
        <f t="shared" si="97"/>
        <v/>
      </c>
      <c r="AE385" s="317" t="str">
        <f t="shared" si="92"/>
        <v/>
      </c>
      <c r="AF385" s="45">
        <v>151</v>
      </c>
      <c r="AG385" s="45">
        <v>1625</v>
      </c>
      <c r="AH385" s="49" t="s">
        <v>752</v>
      </c>
      <c r="AI385" s="45" t="s">
        <v>319</v>
      </c>
      <c r="AJ385" s="45"/>
      <c r="AK385" s="73">
        <f t="shared" si="93"/>
        <v>0</v>
      </c>
      <c r="AL385" s="73">
        <f t="shared" si="94"/>
        <v>0</v>
      </c>
      <c r="AT385" s="282">
        <f t="shared" si="95"/>
        <v>1</v>
      </c>
      <c r="AU385" s="45">
        <v>1615</v>
      </c>
      <c r="AV385" s="49" t="s">
        <v>747</v>
      </c>
      <c r="BD385" s="52"/>
    </row>
    <row r="386" spans="1:56" ht="14.95" customHeight="1" x14ac:dyDescent="0.2">
      <c r="A386" s="642">
        <v>377</v>
      </c>
      <c r="B386" s="639" t="s">
        <v>319</v>
      </c>
      <c r="C386" s="45">
        <v>151</v>
      </c>
      <c r="D386" s="643">
        <v>1626</v>
      </c>
      <c r="E386" s="316" t="s">
        <v>753</v>
      </c>
      <c r="F386" s="53">
        <v>0</v>
      </c>
      <c r="G386" s="53">
        <v>0</v>
      </c>
      <c r="H386" s="53">
        <v>27</v>
      </c>
      <c r="I386" s="53">
        <v>28</v>
      </c>
      <c r="J386" s="53">
        <v>26</v>
      </c>
      <c r="K386" s="53">
        <v>25</v>
      </c>
      <c r="L386" s="53">
        <v>32</v>
      </c>
      <c r="M386" s="53">
        <v>16</v>
      </c>
      <c r="N386" s="53">
        <v>32</v>
      </c>
      <c r="O386" s="53">
        <v>21</v>
      </c>
      <c r="P386" s="53">
        <v>0</v>
      </c>
      <c r="Q386" s="53">
        <v>0</v>
      </c>
      <c r="R386" s="53">
        <v>0</v>
      </c>
      <c r="S386" s="53">
        <v>0</v>
      </c>
      <c r="T386" s="53">
        <v>0</v>
      </c>
      <c r="U386" s="53">
        <v>0</v>
      </c>
      <c r="W386" s="51">
        <f t="shared" si="86"/>
        <v>207</v>
      </c>
      <c r="X386" s="53">
        <f t="shared" si="87"/>
        <v>1</v>
      </c>
      <c r="Y386" s="51">
        <f t="shared" si="88"/>
        <v>0</v>
      </c>
      <c r="Z386" s="36" t="str">
        <f t="shared" si="89"/>
        <v/>
      </c>
      <c r="AA386" s="644">
        <f t="shared" si="90"/>
        <v>1626</v>
      </c>
      <c r="AB386" s="645" t="str">
        <f t="shared" si="91"/>
        <v xml:space="preserve"> École Sir William Osler</v>
      </c>
      <c r="AC386" s="644">
        <f t="shared" si="96"/>
        <v>0</v>
      </c>
      <c r="AD386" s="639" t="str">
        <f t="shared" si="97"/>
        <v/>
      </c>
      <c r="AE386" s="317" t="str">
        <f t="shared" si="92"/>
        <v/>
      </c>
      <c r="AF386" s="45">
        <v>151</v>
      </c>
      <c r="AG386" s="45">
        <v>1626</v>
      </c>
      <c r="AH386" s="49" t="s">
        <v>753</v>
      </c>
      <c r="AI386" s="45" t="s">
        <v>319</v>
      </c>
      <c r="AJ386" s="45"/>
      <c r="AK386" s="73">
        <f t="shared" si="93"/>
        <v>0</v>
      </c>
      <c r="AL386" s="73">
        <f t="shared" si="94"/>
        <v>0</v>
      </c>
      <c r="AT386" s="282">
        <f t="shared" si="95"/>
        <v>1</v>
      </c>
      <c r="AU386" s="45">
        <v>1616</v>
      </c>
      <c r="AV386" s="49" t="s">
        <v>748</v>
      </c>
      <c r="BD386" s="52"/>
    </row>
    <row r="387" spans="1:56" ht="14.95" customHeight="1" x14ac:dyDescent="0.2">
      <c r="A387" s="642">
        <v>378</v>
      </c>
      <c r="B387" s="639" t="s">
        <v>319</v>
      </c>
      <c r="C387" s="45">
        <v>114</v>
      </c>
      <c r="D387" s="643">
        <v>1627</v>
      </c>
      <c r="E387" s="316" t="s">
        <v>754</v>
      </c>
      <c r="F387" s="53">
        <v>0</v>
      </c>
      <c r="G387" s="53">
        <v>0</v>
      </c>
      <c r="H387" s="53">
        <v>0</v>
      </c>
      <c r="I387" s="53">
        <v>0</v>
      </c>
      <c r="J387" s="53">
        <v>0</v>
      </c>
      <c r="K387" s="53">
        <v>0</v>
      </c>
      <c r="L387" s="53">
        <v>0</v>
      </c>
      <c r="M387" s="53">
        <v>0</v>
      </c>
      <c r="N387" s="53">
        <v>0</v>
      </c>
      <c r="O387" s="53">
        <v>59</v>
      </c>
      <c r="P387" s="53">
        <v>64</v>
      </c>
      <c r="Q387" s="53">
        <v>88</v>
      </c>
      <c r="R387" s="53">
        <v>0</v>
      </c>
      <c r="S387" s="53">
        <v>0</v>
      </c>
      <c r="T387" s="53">
        <v>0</v>
      </c>
      <c r="U387" s="53">
        <v>0</v>
      </c>
      <c r="W387" s="51">
        <f t="shared" si="86"/>
        <v>211</v>
      </c>
      <c r="X387" s="53">
        <f t="shared" si="87"/>
        <v>1</v>
      </c>
      <c r="Y387" s="51">
        <f t="shared" si="88"/>
        <v>0</v>
      </c>
      <c r="Z387" s="36" t="str">
        <f t="shared" si="89"/>
        <v/>
      </c>
      <c r="AA387" s="644">
        <f t="shared" si="90"/>
        <v>1627</v>
      </c>
      <c r="AB387" s="645" t="str">
        <f t="shared" si="91"/>
        <v xml:space="preserve"> Golden Gate Middle School</v>
      </c>
      <c r="AC387" s="644">
        <f t="shared" si="96"/>
        <v>0</v>
      </c>
      <c r="AD387" s="639" t="str">
        <f t="shared" si="97"/>
        <v/>
      </c>
      <c r="AE387" s="317" t="str">
        <f t="shared" si="92"/>
        <v/>
      </c>
      <c r="AF387" s="45">
        <v>114</v>
      </c>
      <c r="AG387" s="45">
        <v>1627</v>
      </c>
      <c r="AH387" s="49" t="s">
        <v>754</v>
      </c>
      <c r="AI387" s="45" t="s">
        <v>319</v>
      </c>
      <c r="AJ387" s="45"/>
      <c r="AK387" s="73">
        <f t="shared" si="93"/>
        <v>0</v>
      </c>
      <c r="AL387" s="73">
        <f t="shared" si="94"/>
        <v>0</v>
      </c>
      <c r="AT387" s="282">
        <f t="shared" si="95"/>
        <v>1</v>
      </c>
      <c r="AU387" s="45">
        <v>1621</v>
      </c>
      <c r="AV387" s="49" t="s">
        <v>755</v>
      </c>
      <c r="BD387" s="52"/>
    </row>
    <row r="388" spans="1:56" ht="14.95" customHeight="1" x14ac:dyDescent="0.2">
      <c r="A388" s="642">
        <v>379</v>
      </c>
      <c r="B388" s="639" t="s">
        <v>319</v>
      </c>
      <c r="C388" s="45">
        <v>119</v>
      </c>
      <c r="D388" s="643">
        <v>1631</v>
      </c>
      <c r="E388" s="316" t="s">
        <v>756</v>
      </c>
      <c r="F388" s="53">
        <v>0</v>
      </c>
      <c r="G388" s="53">
        <v>0</v>
      </c>
      <c r="H388" s="53">
        <v>0</v>
      </c>
      <c r="I388" s="53">
        <v>46</v>
      </c>
      <c r="J388" s="53">
        <v>41</v>
      </c>
      <c r="K388" s="53">
        <v>56</v>
      </c>
      <c r="L388" s="53">
        <v>60</v>
      </c>
      <c r="M388" s="53">
        <v>54</v>
      </c>
      <c r="N388" s="53">
        <v>58</v>
      </c>
      <c r="O388" s="53">
        <v>56</v>
      </c>
      <c r="P388" s="53">
        <v>50</v>
      </c>
      <c r="Q388" s="53">
        <v>65</v>
      </c>
      <c r="R388" s="53">
        <v>0</v>
      </c>
      <c r="S388" s="53">
        <v>0</v>
      </c>
      <c r="T388" s="53">
        <v>0</v>
      </c>
      <c r="U388" s="53">
        <v>0</v>
      </c>
      <c r="W388" s="51">
        <f t="shared" si="86"/>
        <v>486</v>
      </c>
      <c r="X388" s="53">
        <f t="shared" si="87"/>
        <v>1</v>
      </c>
      <c r="Y388" s="51">
        <f t="shared" si="88"/>
        <v>0</v>
      </c>
      <c r="Z388" s="36" t="str">
        <f t="shared" si="89"/>
        <v/>
      </c>
      <c r="AA388" s="644">
        <f t="shared" si="90"/>
        <v>1631</v>
      </c>
      <c r="AB388" s="645" t="str">
        <f t="shared" si="91"/>
        <v xml:space="preserve"> Linden Lanes School</v>
      </c>
      <c r="AC388" s="644">
        <f t="shared" si="96"/>
        <v>0</v>
      </c>
      <c r="AD388" s="639" t="str">
        <f t="shared" si="97"/>
        <v/>
      </c>
      <c r="AE388" s="317" t="str">
        <f t="shared" si="92"/>
        <v/>
      </c>
      <c r="AF388" s="45">
        <v>119</v>
      </c>
      <c r="AG388" s="45">
        <v>1631</v>
      </c>
      <c r="AH388" s="49" t="s">
        <v>756</v>
      </c>
      <c r="AI388" s="45" t="s">
        <v>319</v>
      </c>
      <c r="AJ388" s="45"/>
      <c r="AK388" s="73">
        <f t="shared" si="93"/>
        <v>0</v>
      </c>
      <c r="AL388" s="73">
        <f t="shared" si="94"/>
        <v>0</v>
      </c>
      <c r="AT388" s="282">
        <f t="shared" si="95"/>
        <v>1</v>
      </c>
      <c r="AU388" s="45">
        <v>1622</v>
      </c>
      <c r="AV388" s="49" t="s">
        <v>750</v>
      </c>
      <c r="BD388" s="52"/>
    </row>
    <row r="389" spans="1:56" ht="14.95" customHeight="1" x14ac:dyDescent="0.2">
      <c r="A389" s="642">
        <v>380</v>
      </c>
      <c r="B389" s="639" t="s">
        <v>319</v>
      </c>
      <c r="C389" s="45">
        <v>136</v>
      </c>
      <c r="D389" s="643">
        <v>1632</v>
      </c>
      <c r="E389" s="316" t="s">
        <v>757</v>
      </c>
      <c r="F389" s="53">
        <v>0</v>
      </c>
      <c r="G389" s="53">
        <v>0</v>
      </c>
      <c r="H389" s="53">
        <v>0</v>
      </c>
      <c r="I389" s="53">
        <v>33</v>
      </c>
      <c r="J389" s="53">
        <v>46</v>
      </c>
      <c r="K389" s="53">
        <v>36</v>
      </c>
      <c r="L389" s="53">
        <v>39</v>
      </c>
      <c r="M389" s="53">
        <v>40</v>
      </c>
      <c r="N389" s="53">
        <v>42</v>
      </c>
      <c r="O389" s="53">
        <v>42</v>
      </c>
      <c r="P389" s="53">
        <v>24</v>
      </c>
      <c r="Q389" s="53">
        <v>38</v>
      </c>
      <c r="R389" s="53">
        <v>0</v>
      </c>
      <c r="S389" s="53">
        <v>0</v>
      </c>
      <c r="T389" s="53">
        <v>0</v>
      </c>
      <c r="U389" s="53">
        <v>0</v>
      </c>
      <c r="W389" s="51">
        <f t="shared" si="86"/>
        <v>340</v>
      </c>
      <c r="X389" s="53">
        <f t="shared" si="87"/>
        <v>1</v>
      </c>
      <c r="Y389" s="51">
        <f t="shared" si="88"/>
        <v>0</v>
      </c>
      <c r="Z389" s="36" t="str">
        <f t="shared" si="89"/>
        <v/>
      </c>
      <c r="AA389" s="644">
        <f t="shared" si="90"/>
        <v>1632</v>
      </c>
      <c r="AB389" s="645" t="str">
        <f t="shared" si="91"/>
        <v xml:space="preserve"> École St. Adolphe School</v>
      </c>
      <c r="AC389" s="644">
        <f t="shared" si="96"/>
        <v>0</v>
      </c>
      <c r="AD389" s="639" t="str">
        <f t="shared" si="97"/>
        <v/>
      </c>
      <c r="AE389" s="317" t="str">
        <f t="shared" si="92"/>
        <v/>
      </c>
      <c r="AF389" s="45">
        <v>136</v>
      </c>
      <c r="AG389" s="45">
        <v>1632</v>
      </c>
      <c r="AH389" s="49" t="s">
        <v>757</v>
      </c>
      <c r="AI389" s="45" t="s">
        <v>319</v>
      </c>
      <c r="AJ389" s="45"/>
      <c r="AK389" s="73">
        <f t="shared" si="93"/>
        <v>0</v>
      </c>
      <c r="AL389" s="73">
        <f t="shared" si="94"/>
        <v>0</v>
      </c>
      <c r="AT389" s="282">
        <f t="shared" si="95"/>
        <v>1</v>
      </c>
      <c r="AU389" s="45">
        <v>1623</v>
      </c>
      <c r="AV389" s="49" t="s">
        <v>751</v>
      </c>
      <c r="BD389" s="52"/>
    </row>
    <row r="390" spans="1:56" ht="14.95" customHeight="1" x14ac:dyDescent="0.2">
      <c r="A390" s="642">
        <v>381</v>
      </c>
      <c r="B390" s="639" t="s">
        <v>319</v>
      </c>
      <c r="C390" s="45">
        <v>190</v>
      </c>
      <c r="D390" s="643">
        <v>1633</v>
      </c>
      <c r="E390" s="316" t="s">
        <v>758</v>
      </c>
      <c r="F390" s="53">
        <v>0</v>
      </c>
      <c r="G390" s="53">
        <v>0</v>
      </c>
      <c r="H390" s="53">
        <v>0</v>
      </c>
      <c r="I390" s="53">
        <v>12</v>
      </c>
      <c r="J390" s="53">
        <v>13</v>
      </c>
      <c r="K390" s="53">
        <v>4</v>
      </c>
      <c r="L390" s="53">
        <v>11</v>
      </c>
      <c r="M390" s="53">
        <v>8</v>
      </c>
      <c r="N390" s="53">
        <v>29</v>
      </c>
      <c r="O390" s="53">
        <v>37</v>
      </c>
      <c r="P390" s="53">
        <v>32</v>
      </c>
      <c r="Q390" s="53">
        <v>28</v>
      </c>
      <c r="R390" s="53">
        <v>0</v>
      </c>
      <c r="S390" s="53">
        <v>0</v>
      </c>
      <c r="T390" s="53">
        <v>0</v>
      </c>
      <c r="U390" s="53">
        <v>0</v>
      </c>
      <c r="W390" s="51">
        <f t="shared" si="86"/>
        <v>174</v>
      </c>
      <c r="X390" s="53">
        <f t="shared" si="87"/>
        <v>1</v>
      </c>
      <c r="Y390" s="51">
        <f t="shared" si="88"/>
        <v>0</v>
      </c>
      <c r="Z390" s="36" t="str">
        <f t="shared" si="89"/>
        <v/>
      </c>
      <c r="AA390" s="644">
        <f t="shared" si="90"/>
        <v>1633</v>
      </c>
      <c r="AB390" s="645" t="str">
        <f t="shared" si="91"/>
        <v xml:space="preserve"> Starbuck School</v>
      </c>
      <c r="AC390" s="644">
        <f t="shared" si="96"/>
        <v>0</v>
      </c>
      <c r="AD390" s="639" t="str">
        <f t="shared" si="97"/>
        <v/>
      </c>
      <c r="AE390" s="317" t="str">
        <f t="shared" si="92"/>
        <v/>
      </c>
      <c r="AF390" s="45">
        <v>190</v>
      </c>
      <c r="AG390" s="45">
        <v>1633</v>
      </c>
      <c r="AH390" s="49" t="s">
        <v>758</v>
      </c>
      <c r="AI390" s="45" t="s">
        <v>319</v>
      </c>
      <c r="AJ390" s="45"/>
      <c r="AK390" s="73">
        <f t="shared" si="93"/>
        <v>0</v>
      </c>
      <c r="AL390" s="73">
        <f t="shared" si="94"/>
        <v>0</v>
      </c>
      <c r="AT390" s="282">
        <f t="shared" si="95"/>
        <v>1</v>
      </c>
      <c r="AU390" s="45">
        <v>1625</v>
      </c>
      <c r="AV390" s="49" t="s">
        <v>752</v>
      </c>
      <c r="BD390" s="52"/>
    </row>
    <row r="391" spans="1:56" ht="14.95" customHeight="1" x14ac:dyDescent="0.2">
      <c r="A391" s="642">
        <v>382</v>
      </c>
      <c r="B391" s="639" t="s">
        <v>319</v>
      </c>
      <c r="C391" s="45">
        <v>121</v>
      </c>
      <c r="D391" s="643">
        <v>1634</v>
      </c>
      <c r="E391" s="316" t="s">
        <v>759</v>
      </c>
      <c r="F391" s="53">
        <v>0</v>
      </c>
      <c r="G391" s="53">
        <v>0</v>
      </c>
      <c r="H391" s="53">
        <v>0</v>
      </c>
      <c r="I391" s="53">
        <v>38</v>
      </c>
      <c r="J391" s="53">
        <v>49</v>
      </c>
      <c r="K391" s="53">
        <v>32</v>
      </c>
      <c r="L391" s="53">
        <v>44</v>
      </c>
      <c r="M391" s="53">
        <v>44</v>
      </c>
      <c r="N391" s="53">
        <v>53</v>
      </c>
      <c r="O391" s="53">
        <v>52</v>
      </c>
      <c r="P391" s="53">
        <v>60</v>
      </c>
      <c r="Q391" s="53">
        <v>67</v>
      </c>
      <c r="R391" s="53">
        <v>0</v>
      </c>
      <c r="S391" s="53">
        <v>0</v>
      </c>
      <c r="T391" s="53">
        <v>0</v>
      </c>
      <c r="U391" s="53">
        <v>0</v>
      </c>
      <c r="W391" s="51">
        <f t="shared" si="86"/>
        <v>439</v>
      </c>
      <c r="X391" s="53">
        <f t="shared" si="87"/>
        <v>1</v>
      </c>
      <c r="Y391" s="51">
        <f t="shared" si="88"/>
        <v>0</v>
      </c>
      <c r="Z391" s="36" t="str">
        <f t="shared" si="89"/>
        <v/>
      </c>
      <c r="AA391" s="644">
        <f t="shared" si="90"/>
        <v>1634</v>
      </c>
      <c r="AB391" s="645" t="str">
        <f t="shared" si="91"/>
        <v xml:space="preserve"> Crescentview School</v>
      </c>
      <c r="AC391" s="644">
        <f t="shared" si="96"/>
        <v>0</v>
      </c>
      <c r="AD391" s="639" t="str">
        <f t="shared" si="97"/>
        <v/>
      </c>
      <c r="AE391" s="317" t="str">
        <f t="shared" si="92"/>
        <v/>
      </c>
      <c r="AF391" s="45">
        <v>121</v>
      </c>
      <c r="AG391" s="45">
        <v>1634</v>
      </c>
      <c r="AH391" s="49" t="s">
        <v>759</v>
      </c>
      <c r="AI391" s="45" t="s">
        <v>319</v>
      </c>
      <c r="AJ391" s="45"/>
      <c r="AK391" s="73">
        <f t="shared" si="93"/>
        <v>0</v>
      </c>
      <c r="AL391" s="73">
        <f t="shared" si="94"/>
        <v>0</v>
      </c>
      <c r="AT391" s="282">
        <f t="shared" si="95"/>
        <v>1</v>
      </c>
      <c r="AU391" s="45">
        <v>1626</v>
      </c>
      <c r="AV391" s="49" t="s">
        <v>753</v>
      </c>
      <c r="BD391" s="52"/>
    </row>
    <row r="392" spans="1:56" ht="14.95" customHeight="1" x14ac:dyDescent="0.2">
      <c r="A392" s="642">
        <v>383</v>
      </c>
      <c r="B392" s="639" t="s">
        <v>323</v>
      </c>
      <c r="C392" s="45">
        <v>193</v>
      </c>
      <c r="D392" s="643">
        <v>1635</v>
      </c>
      <c r="E392" s="316" t="s">
        <v>760</v>
      </c>
      <c r="F392" s="53">
        <v>0</v>
      </c>
      <c r="G392" s="53">
        <v>0</v>
      </c>
      <c r="H392" s="53">
        <v>0</v>
      </c>
      <c r="I392" s="53">
        <v>3</v>
      </c>
      <c r="J392" s="53">
        <v>3</v>
      </c>
      <c r="K392" s="53">
        <v>3</v>
      </c>
      <c r="L392" s="53">
        <v>2</v>
      </c>
      <c r="M392" s="53">
        <v>1</v>
      </c>
      <c r="N392" s="53">
        <v>4</v>
      </c>
      <c r="O392" s="53">
        <v>3</v>
      </c>
      <c r="P392" s="53">
        <v>0</v>
      </c>
      <c r="Q392" s="53">
        <v>4</v>
      </c>
      <c r="R392" s="53">
        <v>2</v>
      </c>
      <c r="S392" s="53">
        <v>1</v>
      </c>
      <c r="T392" s="53">
        <v>4</v>
      </c>
      <c r="U392" s="53">
        <v>3</v>
      </c>
      <c r="W392" s="51">
        <f t="shared" si="86"/>
        <v>33</v>
      </c>
      <c r="X392" s="53">
        <f t="shared" si="87"/>
        <v>1</v>
      </c>
      <c r="Y392" s="51">
        <f t="shared" si="88"/>
        <v>0</v>
      </c>
      <c r="Z392" s="36" t="str">
        <f t="shared" si="89"/>
        <v/>
      </c>
      <c r="AA392" s="644">
        <f t="shared" si="90"/>
        <v>1635</v>
      </c>
      <c r="AB392" s="645" t="str">
        <f t="shared" si="91"/>
        <v xml:space="preserve"> Fairholme Colony School</v>
      </c>
      <c r="AC392" s="644">
        <f t="shared" si="96"/>
        <v>5</v>
      </c>
      <c r="AD392" s="639" t="str">
        <f t="shared" si="97"/>
        <v>H</v>
      </c>
      <c r="AE392" s="317" t="str">
        <f t="shared" si="92"/>
        <v/>
      </c>
      <c r="AF392" s="45">
        <v>193</v>
      </c>
      <c r="AG392" s="45">
        <v>1635</v>
      </c>
      <c r="AH392" s="49" t="s">
        <v>760</v>
      </c>
      <c r="AI392" s="45" t="s">
        <v>323</v>
      </c>
      <c r="AJ392" s="45"/>
      <c r="AK392" s="73">
        <f t="shared" si="93"/>
        <v>0</v>
      </c>
      <c r="AL392" s="73">
        <f t="shared" si="94"/>
        <v>0</v>
      </c>
      <c r="AT392" s="282">
        <f t="shared" si="95"/>
        <v>1</v>
      </c>
      <c r="AU392" s="45">
        <v>1627</v>
      </c>
      <c r="AV392" s="49" t="s">
        <v>754</v>
      </c>
      <c r="BD392" s="52"/>
    </row>
    <row r="393" spans="1:56" ht="14.95" customHeight="1" x14ac:dyDescent="0.2">
      <c r="A393" s="642">
        <v>384</v>
      </c>
      <c r="B393" s="639" t="s">
        <v>319</v>
      </c>
      <c r="C393" s="45">
        <v>156</v>
      </c>
      <c r="D393" s="643">
        <v>1636</v>
      </c>
      <c r="E393" s="316" t="s">
        <v>761</v>
      </c>
      <c r="F393" s="53">
        <v>0</v>
      </c>
      <c r="G393" s="53">
        <v>0</v>
      </c>
      <c r="H393" s="53">
        <v>0</v>
      </c>
      <c r="I393" s="53">
        <v>21</v>
      </c>
      <c r="J393" s="53">
        <v>23</v>
      </c>
      <c r="K393" s="53">
        <v>25</v>
      </c>
      <c r="L393" s="53">
        <v>26</v>
      </c>
      <c r="M393" s="53">
        <v>24</v>
      </c>
      <c r="N393" s="53">
        <v>31</v>
      </c>
      <c r="O393" s="53">
        <v>23</v>
      </c>
      <c r="P393" s="53">
        <v>0</v>
      </c>
      <c r="Q393" s="53">
        <v>0</v>
      </c>
      <c r="R393" s="53">
        <v>0</v>
      </c>
      <c r="S393" s="53">
        <v>0</v>
      </c>
      <c r="T393" s="53">
        <v>0</v>
      </c>
      <c r="U393" s="53">
        <v>0</v>
      </c>
      <c r="W393" s="51">
        <f t="shared" si="86"/>
        <v>173</v>
      </c>
      <c r="X393" s="53">
        <f t="shared" si="87"/>
        <v>1</v>
      </c>
      <c r="Y393" s="51">
        <f t="shared" si="88"/>
        <v>0</v>
      </c>
      <c r="Z393" s="36" t="str">
        <f t="shared" si="89"/>
        <v/>
      </c>
      <c r="AA393" s="644">
        <f t="shared" si="90"/>
        <v>1636</v>
      </c>
      <c r="AB393" s="645" t="str">
        <f t="shared" si="91"/>
        <v xml:space="preserve"> Rivers Elementary</v>
      </c>
      <c r="AC393" s="644">
        <f t="shared" si="96"/>
        <v>0</v>
      </c>
      <c r="AD393" s="639" t="str">
        <f t="shared" si="97"/>
        <v/>
      </c>
      <c r="AE393" s="317" t="str">
        <f t="shared" si="92"/>
        <v/>
      </c>
      <c r="AF393" s="45">
        <v>156</v>
      </c>
      <c r="AG393" s="45">
        <v>1636</v>
      </c>
      <c r="AH393" s="49" t="s">
        <v>761</v>
      </c>
      <c r="AI393" s="45" t="s">
        <v>319</v>
      </c>
      <c r="AJ393" s="45"/>
      <c r="AK393" s="73">
        <f t="shared" si="93"/>
        <v>0</v>
      </c>
      <c r="AL393" s="73">
        <f t="shared" si="94"/>
        <v>0</v>
      </c>
      <c r="AT393" s="282">
        <f t="shared" si="95"/>
        <v>1</v>
      </c>
      <c r="AU393" s="45">
        <v>1631</v>
      </c>
      <c r="AV393" s="49" t="s">
        <v>756</v>
      </c>
      <c r="BD393" s="52"/>
    </row>
    <row r="394" spans="1:56" ht="14.95" customHeight="1" x14ac:dyDescent="0.2">
      <c r="A394" s="642">
        <v>385</v>
      </c>
      <c r="B394" s="639" t="s">
        <v>319</v>
      </c>
      <c r="C394" s="45">
        <v>188</v>
      </c>
      <c r="D394" s="643">
        <v>1638</v>
      </c>
      <c r="E394" s="316" t="s">
        <v>762</v>
      </c>
      <c r="F394" s="53">
        <v>0</v>
      </c>
      <c r="G394" s="53">
        <v>0</v>
      </c>
      <c r="H394" s="53">
        <v>0</v>
      </c>
      <c r="I394" s="53">
        <v>55</v>
      </c>
      <c r="J394" s="53">
        <v>73</v>
      </c>
      <c r="K394" s="53">
        <v>72</v>
      </c>
      <c r="L394" s="53">
        <v>61</v>
      </c>
      <c r="M394" s="53">
        <v>58</v>
      </c>
      <c r="N394" s="53">
        <v>33</v>
      </c>
      <c r="O394" s="53">
        <v>46</v>
      </c>
      <c r="P394" s="53">
        <v>0</v>
      </c>
      <c r="Q394" s="53">
        <v>0</v>
      </c>
      <c r="R394" s="53">
        <v>0</v>
      </c>
      <c r="S394" s="53">
        <v>0</v>
      </c>
      <c r="T394" s="53">
        <v>0</v>
      </c>
      <c r="U394" s="53">
        <v>0</v>
      </c>
      <c r="W394" s="51">
        <f t="shared" ref="W394:W457" si="98">SUM(F394:U394)</f>
        <v>398</v>
      </c>
      <c r="X394" s="53">
        <f t="shared" ref="X394:X457" si="99">IF(W394&gt;0,1,0)</f>
        <v>1</v>
      </c>
      <c r="Y394" s="51">
        <f t="shared" ref="Y394:Y457" si="100">F394+G394</f>
        <v>0</v>
      </c>
      <c r="Z394" s="36" t="str">
        <f t="shared" ref="Z394:Z457" si="101">IF(D394=AA394,"",1)</f>
        <v/>
      </c>
      <c r="AA394" s="644">
        <f t="shared" ref="AA394:AA457" si="102">D394</f>
        <v>1638</v>
      </c>
      <c r="AB394" s="645" t="str">
        <f t="shared" ref="AB394:AB457" si="103">E394</f>
        <v xml:space="preserve"> École Saint-Avila</v>
      </c>
      <c r="AC394" s="644">
        <f t="shared" si="96"/>
        <v>0</v>
      </c>
      <c r="AD394" s="639" t="str">
        <f t="shared" si="97"/>
        <v/>
      </c>
      <c r="AE394" s="317" t="str">
        <f t="shared" ref="AE394:AE457" si="104">IF(E394=AH394,"",1)</f>
        <v/>
      </c>
      <c r="AF394" s="45">
        <v>188</v>
      </c>
      <c r="AG394" s="45">
        <v>1638</v>
      </c>
      <c r="AH394" s="49" t="s">
        <v>762</v>
      </c>
      <c r="AI394" s="45" t="s">
        <v>319</v>
      </c>
      <c r="AJ394" s="45"/>
      <c r="AK394" s="73">
        <f t="shared" ref="AK394:AK457" si="105">IF(AC394="H",1,)</f>
        <v>0</v>
      </c>
      <c r="AL394" s="73">
        <f t="shared" ref="AL394:AL457" si="106">IF(AK394=1,W394,0)</f>
        <v>0</v>
      </c>
      <c r="AT394" s="282">
        <f t="shared" ref="AT394:AT457" si="107">IF(E394=AV394,"",1)</f>
        <v>1</v>
      </c>
      <c r="AU394" s="45">
        <v>1632</v>
      </c>
      <c r="AV394" s="49" t="s">
        <v>757</v>
      </c>
      <c r="BD394" s="52"/>
    </row>
    <row r="395" spans="1:56" ht="14.95" customHeight="1" x14ac:dyDescent="0.2">
      <c r="A395" s="642">
        <v>386</v>
      </c>
      <c r="B395" s="639" t="s">
        <v>319</v>
      </c>
      <c r="C395" s="45">
        <v>118</v>
      </c>
      <c r="D395" s="643">
        <v>1639</v>
      </c>
      <c r="E395" s="316" t="s">
        <v>763</v>
      </c>
      <c r="F395" s="53">
        <v>0</v>
      </c>
      <c r="G395" s="53">
        <v>1</v>
      </c>
      <c r="H395" s="53">
        <v>0</v>
      </c>
      <c r="I395" s="53">
        <v>27</v>
      </c>
      <c r="J395" s="53">
        <v>35</v>
      </c>
      <c r="K395" s="53">
        <v>47</v>
      </c>
      <c r="L395" s="53">
        <v>29</v>
      </c>
      <c r="M395" s="53">
        <v>33</v>
      </c>
      <c r="N395" s="53">
        <v>31</v>
      </c>
      <c r="O395" s="53">
        <v>43</v>
      </c>
      <c r="P395" s="53">
        <v>32</v>
      </c>
      <c r="Q395" s="53">
        <v>46</v>
      </c>
      <c r="R395" s="53">
        <v>0</v>
      </c>
      <c r="S395" s="53">
        <v>0</v>
      </c>
      <c r="T395" s="53">
        <v>0</v>
      </c>
      <c r="U395" s="53">
        <v>0</v>
      </c>
      <c r="W395" s="51">
        <f t="shared" si="98"/>
        <v>324</v>
      </c>
      <c r="X395" s="53">
        <f t="shared" si="99"/>
        <v>1</v>
      </c>
      <c r="Y395" s="51">
        <f t="shared" si="100"/>
        <v>1</v>
      </c>
      <c r="Z395" s="36" t="str">
        <f t="shared" si="101"/>
        <v/>
      </c>
      <c r="AA395" s="644">
        <f t="shared" si="102"/>
        <v>1639</v>
      </c>
      <c r="AB395" s="645" t="str">
        <f t="shared" si="103"/>
        <v xml:space="preserve"> Elwick Community School</v>
      </c>
      <c r="AC395" s="644">
        <f t="shared" ref="AC395:AC458" si="108">IF(AD395="H",5,0)</f>
        <v>0</v>
      </c>
      <c r="AD395" s="639" t="str">
        <f t="shared" ref="AD395:AD458" si="109">B395</f>
        <v/>
      </c>
      <c r="AE395" s="317" t="str">
        <f t="shared" si="104"/>
        <v/>
      </c>
      <c r="AF395" s="45">
        <v>118</v>
      </c>
      <c r="AG395" s="45">
        <v>1639</v>
      </c>
      <c r="AH395" s="49" t="s">
        <v>763</v>
      </c>
      <c r="AI395" s="45" t="s">
        <v>319</v>
      </c>
      <c r="AJ395" s="45"/>
      <c r="AK395" s="73">
        <f t="shared" si="105"/>
        <v>0</v>
      </c>
      <c r="AL395" s="73">
        <f t="shared" si="106"/>
        <v>0</v>
      </c>
      <c r="AT395" s="282">
        <f t="shared" si="107"/>
        <v>1</v>
      </c>
      <c r="AU395" s="45">
        <v>1633</v>
      </c>
      <c r="AV395" s="49" t="s">
        <v>758</v>
      </c>
      <c r="BD395" s="52"/>
    </row>
    <row r="396" spans="1:56" ht="14.95" customHeight="1" x14ac:dyDescent="0.2">
      <c r="A396" s="642">
        <v>387</v>
      </c>
      <c r="B396" s="639" t="s">
        <v>319</v>
      </c>
      <c r="C396" s="45">
        <v>154</v>
      </c>
      <c r="D396" s="643">
        <v>1640</v>
      </c>
      <c r="E396" s="316" t="s">
        <v>764</v>
      </c>
      <c r="F396" s="53">
        <v>0</v>
      </c>
      <c r="G396" s="53">
        <v>0</v>
      </c>
      <c r="H396" s="53">
        <v>0</v>
      </c>
      <c r="I396" s="53">
        <v>47</v>
      </c>
      <c r="J396" s="53">
        <v>43</v>
      </c>
      <c r="K396" s="53">
        <v>45</v>
      </c>
      <c r="L396" s="53">
        <v>42</v>
      </c>
      <c r="M396" s="53">
        <v>51</v>
      </c>
      <c r="N396" s="53">
        <v>60</v>
      </c>
      <c r="O396" s="53">
        <v>0</v>
      </c>
      <c r="P396" s="53">
        <v>0</v>
      </c>
      <c r="Q396" s="53">
        <v>0</v>
      </c>
      <c r="R396" s="53">
        <v>0</v>
      </c>
      <c r="S396" s="53">
        <v>0</v>
      </c>
      <c r="T396" s="53">
        <v>0</v>
      </c>
      <c r="U396" s="53">
        <v>0</v>
      </c>
      <c r="W396" s="51">
        <f t="shared" si="98"/>
        <v>288</v>
      </c>
      <c r="X396" s="53">
        <f t="shared" si="99"/>
        <v>1</v>
      </c>
      <c r="Y396" s="51">
        <f t="shared" si="100"/>
        <v>0</v>
      </c>
      <c r="Z396" s="36" t="str">
        <f t="shared" si="101"/>
        <v/>
      </c>
      <c r="AA396" s="644">
        <f t="shared" si="102"/>
        <v>1640</v>
      </c>
      <c r="AB396" s="645" t="str">
        <f t="shared" si="103"/>
        <v xml:space="preserve"> St. Andrews School</v>
      </c>
      <c r="AC396" s="644">
        <f t="shared" si="108"/>
        <v>0</v>
      </c>
      <c r="AD396" s="639" t="str">
        <f t="shared" si="109"/>
        <v/>
      </c>
      <c r="AE396" s="317" t="str">
        <f t="shared" si="104"/>
        <v/>
      </c>
      <c r="AF396" s="45">
        <v>154</v>
      </c>
      <c r="AG396" s="45">
        <v>1640</v>
      </c>
      <c r="AH396" s="49" t="s">
        <v>764</v>
      </c>
      <c r="AI396" s="45" t="s">
        <v>319</v>
      </c>
      <c r="AJ396" s="45"/>
      <c r="AK396" s="73">
        <f t="shared" si="105"/>
        <v>0</v>
      </c>
      <c r="AL396" s="73">
        <f t="shared" si="106"/>
        <v>0</v>
      </c>
      <c r="AT396" s="282">
        <f t="shared" si="107"/>
        <v>1</v>
      </c>
      <c r="AU396" s="45">
        <v>1634</v>
      </c>
      <c r="AV396" s="49" t="s">
        <v>765</v>
      </c>
      <c r="BD396" s="52"/>
    </row>
    <row r="397" spans="1:56" ht="14.95" customHeight="1" x14ac:dyDescent="0.2">
      <c r="A397" s="642">
        <v>388</v>
      </c>
      <c r="B397" s="639" t="s">
        <v>319</v>
      </c>
      <c r="C397" s="45">
        <v>154</v>
      </c>
      <c r="D397" s="643">
        <v>1641</v>
      </c>
      <c r="E397" s="316" t="s">
        <v>766</v>
      </c>
      <c r="F397" s="53">
        <v>0</v>
      </c>
      <c r="G397" s="53">
        <v>0</v>
      </c>
      <c r="H397" s="53">
        <v>0</v>
      </c>
      <c r="I397" s="53">
        <v>0</v>
      </c>
      <c r="J397" s="53">
        <v>0</v>
      </c>
      <c r="K397" s="53">
        <v>0</v>
      </c>
      <c r="L397" s="53">
        <v>0</v>
      </c>
      <c r="M397" s="53">
        <v>0</v>
      </c>
      <c r="N397" s="53">
        <v>0</v>
      </c>
      <c r="O397" s="53">
        <v>0</v>
      </c>
      <c r="P397" s="53">
        <v>0</v>
      </c>
      <c r="Q397" s="53">
        <v>0</v>
      </c>
      <c r="R397" s="53">
        <v>320</v>
      </c>
      <c r="S397" s="53">
        <v>304</v>
      </c>
      <c r="T397" s="53">
        <v>332</v>
      </c>
      <c r="U397" s="53">
        <v>373</v>
      </c>
      <c r="W397" s="51">
        <f t="shared" si="98"/>
        <v>1329</v>
      </c>
      <c r="X397" s="53">
        <f t="shared" si="99"/>
        <v>1</v>
      </c>
      <c r="Y397" s="51">
        <f t="shared" si="100"/>
        <v>0</v>
      </c>
      <c r="Z397" s="36" t="str">
        <f t="shared" si="101"/>
        <v/>
      </c>
      <c r="AA397" s="644">
        <f t="shared" si="102"/>
        <v>1641</v>
      </c>
      <c r="AB397" s="645" t="str">
        <f t="shared" si="103"/>
        <v xml:space="preserve"> Lord Selkirk Regional Secondary</v>
      </c>
      <c r="AC397" s="644">
        <f t="shared" si="108"/>
        <v>0</v>
      </c>
      <c r="AD397" s="639" t="str">
        <f t="shared" si="109"/>
        <v/>
      </c>
      <c r="AE397" s="317" t="str">
        <f t="shared" si="104"/>
        <v/>
      </c>
      <c r="AF397" s="45">
        <v>154</v>
      </c>
      <c r="AG397" s="45">
        <v>1641</v>
      </c>
      <c r="AH397" s="49" t="s">
        <v>766</v>
      </c>
      <c r="AI397" s="45" t="s">
        <v>319</v>
      </c>
      <c r="AJ397" s="45"/>
      <c r="AK397" s="73">
        <f t="shared" si="105"/>
        <v>0</v>
      </c>
      <c r="AL397" s="73">
        <f t="shared" si="106"/>
        <v>0</v>
      </c>
      <c r="AT397" s="282">
        <f t="shared" si="107"/>
        <v>1</v>
      </c>
      <c r="AU397" s="45">
        <v>1635</v>
      </c>
      <c r="AV397" s="49" t="s">
        <v>760</v>
      </c>
      <c r="BD397" s="52"/>
    </row>
    <row r="398" spans="1:56" ht="14.95" customHeight="1" x14ac:dyDescent="0.2">
      <c r="A398" s="642">
        <v>389</v>
      </c>
      <c r="B398" s="639" t="s">
        <v>323</v>
      </c>
      <c r="C398" s="45">
        <v>193</v>
      </c>
      <c r="D398" s="643">
        <v>1643</v>
      </c>
      <c r="E398" s="316" t="s">
        <v>767</v>
      </c>
      <c r="F398" s="53">
        <v>0</v>
      </c>
      <c r="G398" s="53">
        <v>0</v>
      </c>
      <c r="H398" s="53">
        <v>0</v>
      </c>
      <c r="I398" s="53">
        <v>1</v>
      </c>
      <c r="J398" s="53">
        <v>2</v>
      </c>
      <c r="K398" s="53">
        <v>3</v>
      </c>
      <c r="L398" s="53">
        <v>2</v>
      </c>
      <c r="M398" s="53">
        <v>1</v>
      </c>
      <c r="N398" s="53">
        <v>3</v>
      </c>
      <c r="O398" s="53">
        <v>3</v>
      </c>
      <c r="P398" s="53">
        <v>1</v>
      </c>
      <c r="Q398" s="53">
        <v>1</v>
      </c>
      <c r="R398" s="53">
        <v>3</v>
      </c>
      <c r="S398" s="53">
        <v>1</v>
      </c>
      <c r="T398" s="53">
        <v>5</v>
      </c>
      <c r="U398" s="53">
        <v>3</v>
      </c>
      <c r="W398" s="51">
        <f t="shared" si="98"/>
        <v>29</v>
      </c>
      <c r="X398" s="53">
        <f t="shared" si="99"/>
        <v>1</v>
      </c>
      <c r="Y398" s="51">
        <f t="shared" si="100"/>
        <v>0</v>
      </c>
      <c r="Z398" s="36" t="str">
        <f t="shared" si="101"/>
        <v/>
      </c>
      <c r="AA398" s="644">
        <f t="shared" si="102"/>
        <v>1643</v>
      </c>
      <c r="AB398" s="645" t="str">
        <f t="shared" si="103"/>
        <v xml:space="preserve"> West Valley School</v>
      </c>
      <c r="AC398" s="644">
        <f t="shared" si="108"/>
        <v>5</v>
      </c>
      <c r="AD398" s="639" t="str">
        <f t="shared" si="109"/>
        <v>H</v>
      </c>
      <c r="AE398" s="317" t="str">
        <f t="shared" si="104"/>
        <v/>
      </c>
      <c r="AF398" s="45">
        <v>193</v>
      </c>
      <c r="AG398" s="45">
        <v>1643</v>
      </c>
      <c r="AH398" s="49" t="s">
        <v>767</v>
      </c>
      <c r="AI398" s="45" t="s">
        <v>323</v>
      </c>
      <c r="AJ398" s="45"/>
      <c r="AK398" s="73">
        <f t="shared" si="105"/>
        <v>0</v>
      </c>
      <c r="AL398" s="73">
        <f t="shared" si="106"/>
        <v>0</v>
      </c>
      <c r="AT398" s="282">
        <f t="shared" si="107"/>
        <v>1</v>
      </c>
      <c r="AU398" s="45">
        <v>1636</v>
      </c>
      <c r="AV398" s="49" t="s">
        <v>761</v>
      </c>
      <c r="BD398" s="52"/>
    </row>
    <row r="399" spans="1:56" ht="14.95" customHeight="1" x14ac:dyDescent="0.2">
      <c r="A399" s="642">
        <v>390</v>
      </c>
      <c r="B399" s="639" t="s">
        <v>323</v>
      </c>
      <c r="C399" s="45">
        <v>193</v>
      </c>
      <c r="D399" s="643">
        <v>1644</v>
      </c>
      <c r="E399" s="316" t="s">
        <v>768</v>
      </c>
      <c r="F399" s="53">
        <v>0</v>
      </c>
      <c r="G399" s="53">
        <v>0</v>
      </c>
      <c r="H399" s="53">
        <v>0</v>
      </c>
      <c r="I399" s="53">
        <v>2</v>
      </c>
      <c r="J399" s="53">
        <v>5</v>
      </c>
      <c r="K399" s="53">
        <v>3</v>
      </c>
      <c r="L399" s="53">
        <v>4</v>
      </c>
      <c r="M399" s="53">
        <v>3</v>
      </c>
      <c r="N399" s="53">
        <v>3</v>
      </c>
      <c r="O399" s="53">
        <v>4</v>
      </c>
      <c r="P399" s="53">
        <v>3</v>
      </c>
      <c r="Q399" s="53">
        <v>3</v>
      </c>
      <c r="R399" s="53">
        <v>5</v>
      </c>
      <c r="S399" s="53">
        <v>3</v>
      </c>
      <c r="T399" s="53">
        <v>2</v>
      </c>
      <c r="U399" s="53">
        <v>0</v>
      </c>
      <c r="W399" s="51">
        <f t="shared" si="98"/>
        <v>40</v>
      </c>
      <c r="X399" s="53">
        <f t="shared" si="99"/>
        <v>1</v>
      </c>
      <c r="Y399" s="51">
        <f t="shared" si="100"/>
        <v>0</v>
      </c>
      <c r="Z399" s="36" t="str">
        <f t="shared" si="101"/>
        <v/>
      </c>
      <c r="AA399" s="644">
        <f t="shared" si="102"/>
        <v>1644</v>
      </c>
      <c r="AB399" s="645" t="str">
        <f t="shared" si="103"/>
        <v xml:space="preserve"> Sandy Bank School</v>
      </c>
      <c r="AC399" s="644">
        <f t="shared" si="108"/>
        <v>5</v>
      </c>
      <c r="AD399" s="639" t="str">
        <f t="shared" si="109"/>
        <v>H</v>
      </c>
      <c r="AE399" s="317" t="str">
        <f t="shared" si="104"/>
        <v/>
      </c>
      <c r="AF399" s="45">
        <v>193</v>
      </c>
      <c r="AG399" s="45">
        <v>1644</v>
      </c>
      <c r="AH399" s="49" t="s">
        <v>768</v>
      </c>
      <c r="AI399" s="45" t="s">
        <v>323</v>
      </c>
      <c r="AJ399" s="45"/>
      <c r="AK399" s="73">
        <f t="shared" si="105"/>
        <v>0</v>
      </c>
      <c r="AL399" s="73">
        <f t="shared" si="106"/>
        <v>0</v>
      </c>
      <c r="AT399" s="282">
        <f t="shared" si="107"/>
        <v>1</v>
      </c>
      <c r="AU399" s="45">
        <v>1638</v>
      </c>
      <c r="AV399" s="49" t="s">
        <v>762</v>
      </c>
      <c r="BD399" s="52"/>
    </row>
    <row r="400" spans="1:56" ht="14.95" customHeight="1" x14ac:dyDescent="0.2">
      <c r="A400" s="642">
        <v>391</v>
      </c>
      <c r="B400" s="639" t="s">
        <v>319</v>
      </c>
      <c r="C400" s="45">
        <v>153</v>
      </c>
      <c r="D400" s="643">
        <v>1645</v>
      </c>
      <c r="E400" s="316" t="s">
        <v>769</v>
      </c>
      <c r="F400" s="53">
        <v>0</v>
      </c>
      <c r="G400" s="53">
        <v>0</v>
      </c>
      <c r="H400" s="53">
        <v>0</v>
      </c>
      <c r="I400" s="53">
        <v>41</v>
      </c>
      <c r="J400" s="53">
        <v>31</v>
      </c>
      <c r="K400" s="53">
        <v>40</v>
      </c>
      <c r="L400" s="53">
        <v>47</v>
      </c>
      <c r="M400" s="53">
        <v>43</v>
      </c>
      <c r="N400" s="53">
        <v>0</v>
      </c>
      <c r="O400" s="53">
        <v>0</v>
      </c>
      <c r="P400" s="53">
        <v>0</v>
      </c>
      <c r="Q400" s="53">
        <v>0</v>
      </c>
      <c r="R400" s="53">
        <v>0</v>
      </c>
      <c r="S400" s="53">
        <v>0</v>
      </c>
      <c r="T400" s="53">
        <v>0</v>
      </c>
      <c r="U400" s="53">
        <v>0</v>
      </c>
      <c r="W400" s="51">
        <f t="shared" si="98"/>
        <v>202</v>
      </c>
      <c r="X400" s="53">
        <f t="shared" si="99"/>
        <v>1</v>
      </c>
      <c r="Y400" s="51">
        <f t="shared" si="100"/>
        <v>0</v>
      </c>
      <c r="Z400" s="36" t="str">
        <f t="shared" si="101"/>
        <v/>
      </c>
      <c r="AA400" s="644">
        <f t="shared" si="102"/>
        <v>1645</v>
      </c>
      <c r="AB400" s="645" t="str">
        <f t="shared" si="103"/>
        <v xml:space="preserve"> R. J. Waugh Elementary</v>
      </c>
      <c r="AC400" s="644">
        <f t="shared" si="108"/>
        <v>0</v>
      </c>
      <c r="AD400" s="639" t="str">
        <f t="shared" si="109"/>
        <v/>
      </c>
      <c r="AE400" s="317" t="str">
        <f t="shared" si="104"/>
        <v/>
      </c>
      <c r="AF400" s="45">
        <v>153</v>
      </c>
      <c r="AG400" s="45">
        <v>1645</v>
      </c>
      <c r="AH400" s="49" t="s">
        <v>769</v>
      </c>
      <c r="AI400" s="45" t="s">
        <v>319</v>
      </c>
      <c r="AJ400" s="45"/>
      <c r="AK400" s="73">
        <f t="shared" si="105"/>
        <v>0</v>
      </c>
      <c r="AL400" s="73">
        <f t="shared" si="106"/>
        <v>0</v>
      </c>
      <c r="AT400" s="282">
        <f t="shared" si="107"/>
        <v>1</v>
      </c>
      <c r="AU400" s="45">
        <v>1639</v>
      </c>
      <c r="AV400" s="49" t="s">
        <v>763</v>
      </c>
      <c r="BD400" s="52"/>
    </row>
    <row r="401" spans="1:56" ht="14.95" customHeight="1" x14ac:dyDescent="0.2">
      <c r="A401" s="642">
        <v>392</v>
      </c>
      <c r="B401" s="639" t="s">
        <v>319</v>
      </c>
      <c r="C401" s="45">
        <v>151</v>
      </c>
      <c r="D401" s="643">
        <v>1646</v>
      </c>
      <c r="E401" s="316" t="s">
        <v>770</v>
      </c>
      <c r="F401" s="53">
        <v>0</v>
      </c>
      <c r="G401" s="53">
        <v>38</v>
      </c>
      <c r="H401" s="53">
        <v>0</v>
      </c>
      <c r="I401" s="53">
        <v>0</v>
      </c>
      <c r="J401" s="53">
        <v>0</v>
      </c>
      <c r="K401" s="53">
        <v>0</v>
      </c>
      <c r="L401" s="53">
        <v>0</v>
      </c>
      <c r="M401" s="53">
        <v>0</v>
      </c>
      <c r="N401" s="53">
        <v>0</v>
      </c>
      <c r="O401" s="53">
        <v>0</v>
      </c>
      <c r="P401" s="53">
        <v>0</v>
      </c>
      <c r="Q401" s="53">
        <v>0</v>
      </c>
      <c r="R401" s="53">
        <v>369</v>
      </c>
      <c r="S401" s="53">
        <v>452</v>
      </c>
      <c r="T401" s="53">
        <v>431</v>
      </c>
      <c r="U401" s="53">
        <v>539</v>
      </c>
      <c r="W401" s="51">
        <f t="shared" si="98"/>
        <v>1829</v>
      </c>
      <c r="X401" s="53">
        <f t="shared" si="99"/>
        <v>1</v>
      </c>
      <c r="Y401" s="51">
        <f t="shared" si="100"/>
        <v>38</v>
      </c>
      <c r="Z401" s="36" t="str">
        <f t="shared" si="101"/>
        <v/>
      </c>
      <c r="AA401" s="644">
        <f t="shared" si="102"/>
        <v>1646</v>
      </c>
      <c r="AB401" s="645" t="str">
        <f t="shared" si="103"/>
        <v xml:space="preserve"> École Secondaire Sisler High</v>
      </c>
      <c r="AC401" s="644">
        <f t="shared" si="108"/>
        <v>0</v>
      </c>
      <c r="AD401" s="639" t="str">
        <f t="shared" si="109"/>
        <v/>
      </c>
      <c r="AE401" s="317" t="str">
        <f t="shared" si="104"/>
        <v/>
      </c>
      <c r="AF401" s="45">
        <v>151</v>
      </c>
      <c r="AG401" s="45">
        <v>1646</v>
      </c>
      <c r="AH401" s="49" t="s">
        <v>770</v>
      </c>
      <c r="AI401" s="45" t="s">
        <v>319</v>
      </c>
      <c r="AJ401" s="45"/>
      <c r="AK401" s="73">
        <f t="shared" si="105"/>
        <v>0</v>
      </c>
      <c r="AL401" s="73">
        <f t="shared" si="106"/>
        <v>0</v>
      </c>
      <c r="AT401" s="282">
        <f t="shared" si="107"/>
        <v>1</v>
      </c>
      <c r="AU401" s="45">
        <v>1640</v>
      </c>
      <c r="AV401" s="49" t="s">
        <v>764</v>
      </c>
      <c r="BD401" s="52"/>
    </row>
    <row r="402" spans="1:56" ht="14.95" customHeight="1" x14ac:dyDescent="0.2">
      <c r="A402" s="642">
        <v>393</v>
      </c>
      <c r="B402" s="639" t="s">
        <v>319</v>
      </c>
      <c r="C402" s="45">
        <v>140</v>
      </c>
      <c r="D402" s="643">
        <v>1648</v>
      </c>
      <c r="E402" s="316" t="s">
        <v>771</v>
      </c>
      <c r="F402" s="53">
        <v>0</v>
      </c>
      <c r="G402" s="53">
        <v>0</v>
      </c>
      <c r="H402" s="53">
        <v>0</v>
      </c>
      <c r="I402" s="53">
        <v>29</v>
      </c>
      <c r="J402" s="53">
        <v>21</v>
      </c>
      <c r="K402" s="53">
        <v>29</v>
      </c>
      <c r="L402" s="53">
        <v>32</v>
      </c>
      <c r="M402" s="53">
        <v>22</v>
      </c>
      <c r="N402" s="53">
        <v>36</v>
      </c>
      <c r="O402" s="53">
        <v>24</v>
      </c>
      <c r="P402" s="53">
        <v>20</v>
      </c>
      <c r="Q402" s="53">
        <v>29</v>
      </c>
      <c r="R402" s="53">
        <v>12</v>
      </c>
      <c r="S402" s="53">
        <v>27</v>
      </c>
      <c r="T402" s="53">
        <v>22</v>
      </c>
      <c r="U402" s="53">
        <v>19</v>
      </c>
      <c r="W402" s="51">
        <f t="shared" si="98"/>
        <v>322</v>
      </c>
      <c r="X402" s="53">
        <f t="shared" si="99"/>
        <v>1</v>
      </c>
      <c r="Y402" s="51">
        <f t="shared" si="100"/>
        <v>0</v>
      </c>
      <c r="Z402" s="36" t="str">
        <f t="shared" si="101"/>
        <v/>
      </c>
      <c r="AA402" s="644">
        <f t="shared" si="102"/>
        <v>1648</v>
      </c>
      <c r="AB402" s="645" t="str">
        <f t="shared" si="103"/>
        <v xml:space="preserve"> École Pointe-Des-Chênes</v>
      </c>
      <c r="AC402" s="644">
        <f t="shared" si="108"/>
        <v>0</v>
      </c>
      <c r="AD402" s="639" t="str">
        <f t="shared" si="109"/>
        <v/>
      </c>
      <c r="AE402" s="317" t="str">
        <f t="shared" si="104"/>
        <v/>
      </c>
      <c r="AF402" s="45">
        <v>140</v>
      </c>
      <c r="AG402" s="45">
        <v>1648</v>
      </c>
      <c r="AH402" s="49" t="s">
        <v>771</v>
      </c>
      <c r="AI402" s="45" t="s">
        <v>319</v>
      </c>
      <c r="AJ402" s="45"/>
      <c r="AK402" s="73">
        <f t="shared" si="105"/>
        <v>0</v>
      </c>
      <c r="AL402" s="73">
        <f t="shared" si="106"/>
        <v>0</v>
      </c>
      <c r="AT402" s="282">
        <f t="shared" si="107"/>
        <v>1</v>
      </c>
      <c r="AU402" s="45">
        <v>1641</v>
      </c>
      <c r="AV402" s="49" t="s">
        <v>766</v>
      </c>
      <c r="BD402" s="52"/>
    </row>
    <row r="403" spans="1:56" ht="14.95" customHeight="1" x14ac:dyDescent="0.2">
      <c r="A403" s="642">
        <v>394</v>
      </c>
      <c r="B403" s="639" t="s">
        <v>319</v>
      </c>
      <c r="C403" s="45">
        <v>136</v>
      </c>
      <c r="D403" s="643">
        <v>1649</v>
      </c>
      <c r="E403" s="316" t="s">
        <v>772</v>
      </c>
      <c r="F403" s="53">
        <v>0</v>
      </c>
      <c r="G403" s="53">
        <v>0</v>
      </c>
      <c r="H403" s="53">
        <v>0</v>
      </c>
      <c r="I403" s="53">
        <v>40</v>
      </c>
      <c r="J403" s="53">
        <v>62</v>
      </c>
      <c r="K403" s="53">
        <v>54</v>
      </c>
      <c r="L403" s="53">
        <v>59</v>
      </c>
      <c r="M403" s="53">
        <v>46</v>
      </c>
      <c r="N403" s="53">
        <v>67</v>
      </c>
      <c r="O403" s="53">
        <v>39</v>
      </c>
      <c r="P403" s="53">
        <v>46</v>
      </c>
      <c r="Q403" s="53">
        <v>61</v>
      </c>
      <c r="R403" s="53">
        <v>0</v>
      </c>
      <c r="S403" s="53">
        <v>0</v>
      </c>
      <c r="T403" s="53">
        <v>0</v>
      </c>
      <c r="U403" s="53">
        <v>0</v>
      </c>
      <c r="W403" s="51">
        <f t="shared" si="98"/>
        <v>474</v>
      </c>
      <c r="X403" s="53">
        <f t="shared" si="99"/>
        <v>1</v>
      </c>
      <c r="Y403" s="51">
        <f t="shared" si="100"/>
        <v>0</v>
      </c>
      <c r="Z403" s="36" t="str">
        <f t="shared" si="101"/>
        <v/>
      </c>
      <c r="AA403" s="644">
        <f t="shared" si="102"/>
        <v>1649</v>
      </c>
      <c r="AB403" s="645" t="str">
        <f t="shared" si="103"/>
        <v xml:space="preserve"> Arborgate School</v>
      </c>
      <c r="AC403" s="644">
        <f t="shared" si="108"/>
        <v>0</v>
      </c>
      <c r="AD403" s="639" t="str">
        <f t="shared" si="109"/>
        <v/>
      </c>
      <c r="AE403" s="317" t="str">
        <f t="shared" si="104"/>
        <v/>
      </c>
      <c r="AF403" s="45">
        <v>136</v>
      </c>
      <c r="AG403" s="45">
        <v>1649</v>
      </c>
      <c r="AH403" s="49" t="s">
        <v>772</v>
      </c>
      <c r="AI403" s="45" t="s">
        <v>319</v>
      </c>
      <c r="AJ403" s="45"/>
      <c r="AK403" s="73">
        <f t="shared" si="105"/>
        <v>0</v>
      </c>
      <c r="AL403" s="73">
        <f t="shared" si="106"/>
        <v>0</v>
      </c>
      <c r="AT403" s="282">
        <f t="shared" si="107"/>
        <v>1</v>
      </c>
      <c r="AU403" s="45">
        <v>1642</v>
      </c>
      <c r="AV403" s="49" t="s">
        <v>773</v>
      </c>
      <c r="BD403" s="52"/>
    </row>
    <row r="404" spans="1:56" ht="14.95" customHeight="1" x14ac:dyDescent="0.2">
      <c r="A404" s="642">
        <v>395</v>
      </c>
      <c r="B404" s="639" t="s">
        <v>319</v>
      </c>
      <c r="C404" s="45">
        <v>155</v>
      </c>
      <c r="D404" s="643">
        <v>1650</v>
      </c>
      <c r="E404" s="316" t="s">
        <v>774</v>
      </c>
      <c r="F404" s="53">
        <v>0</v>
      </c>
      <c r="G404" s="53">
        <v>0</v>
      </c>
      <c r="H404" s="53">
        <v>0</v>
      </c>
      <c r="I404" s="53">
        <v>0</v>
      </c>
      <c r="J404" s="53">
        <v>0</v>
      </c>
      <c r="K404" s="53">
        <v>0</v>
      </c>
      <c r="L404" s="53">
        <v>0</v>
      </c>
      <c r="M404" s="53">
        <v>0</v>
      </c>
      <c r="N404" s="53">
        <v>0</v>
      </c>
      <c r="O404" s="53">
        <v>0</v>
      </c>
      <c r="P404" s="53">
        <v>29</v>
      </c>
      <c r="Q404" s="53">
        <v>40</v>
      </c>
      <c r="R404" s="53">
        <v>27</v>
      </c>
      <c r="S404" s="53">
        <v>39</v>
      </c>
      <c r="T404" s="53">
        <v>41</v>
      </c>
      <c r="U404" s="53">
        <v>38</v>
      </c>
      <c r="W404" s="51">
        <f t="shared" si="98"/>
        <v>214</v>
      </c>
      <c r="X404" s="53">
        <f t="shared" si="99"/>
        <v>1</v>
      </c>
      <c r="Y404" s="51">
        <f t="shared" si="100"/>
        <v>0</v>
      </c>
      <c r="Z404" s="36" t="str">
        <f t="shared" si="101"/>
        <v/>
      </c>
      <c r="AA404" s="644">
        <f t="shared" si="102"/>
        <v>1650</v>
      </c>
      <c r="AB404" s="645" t="str">
        <f t="shared" si="103"/>
        <v xml:space="preserve"> Teulon Collegiate</v>
      </c>
      <c r="AC404" s="644">
        <f t="shared" si="108"/>
        <v>0</v>
      </c>
      <c r="AD404" s="639" t="str">
        <f t="shared" si="109"/>
        <v/>
      </c>
      <c r="AE404" s="317" t="str">
        <f t="shared" si="104"/>
        <v/>
      </c>
      <c r="AF404" s="45">
        <v>155</v>
      </c>
      <c r="AG404" s="45">
        <v>1650</v>
      </c>
      <c r="AH404" s="49" t="s">
        <v>774</v>
      </c>
      <c r="AI404" s="45" t="s">
        <v>319</v>
      </c>
      <c r="AJ404" s="45"/>
      <c r="AK404" s="73">
        <f t="shared" si="105"/>
        <v>0</v>
      </c>
      <c r="AL404" s="73">
        <f t="shared" si="106"/>
        <v>0</v>
      </c>
      <c r="AT404" s="282">
        <f t="shared" si="107"/>
        <v>1</v>
      </c>
      <c r="AU404" s="45">
        <v>1643</v>
      </c>
      <c r="AV404" s="49" t="s">
        <v>767</v>
      </c>
      <c r="BD404" s="52"/>
    </row>
    <row r="405" spans="1:56" ht="14.95" customHeight="1" x14ac:dyDescent="0.2">
      <c r="A405" s="642">
        <v>396</v>
      </c>
      <c r="B405" s="639" t="s">
        <v>319</v>
      </c>
      <c r="C405" s="45">
        <v>151</v>
      </c>
      <c r="D405" s="643">
        <v>1654</v>
      </c>
      <c r="E405" s="316" t="s">
        <v>775</v>
      </c>
      <c r="F405" s="53">
        <v>0</v>
      </c>
      <c r="G405" s="53">
        <v>0</v>
      </c>
      <c r="H405" s="53">
        <v>25</v>
      </c>
      <c r="I405" s="53">
        <v>46</v>
      </c>
      <c r="J405" s="53">
        <v>34</v>
      </c>
      <c r="K405" s="53">
        <v>44</v>
      </c>
      <c r="L405" s="53">
        <v>42</v>
      </c>
      <c r="M405" s="53">
        <v>41</v>
      </c>
      <c r="N405" s="53">
        <v>42</v>
      </c>
      <c r="O405" s="53">
        <v>47</v>
      </c>
      <c r="P405" s="53">
        <v>0</v>
      </c>
      <c r="Q405" s="53">
        <v>0</v>
      </c>
      <c r="R405" s="53">
        <v>0</v>
      </c>
      <c r="S405" s="53">
        <v>0</v>
      </c>
      <c r="T405" s="53">
        <v>0</v>
      </c>
      <c r="U405" s="53">
        <v>0</v>
      </c>
      <c r="W405" s="51">
        <f t="shared" si="98"/>
        <v>321</v>
      </c>
      <c r="X405" s="53">
        <f t="shared" si="99"/>
        <v>1</v>
      </c>
      <c r="Y405" s="51">
        <f t="shared" si="100"/>
        <v>0</v>
      </c>
      <c r="Z405" s="36" t="str">
        <f t="shared" si="101"/>
        <v/>
      </c>
      <c r="AA405" s="644">
        <f t="shared" si="102"/>
        <v>1654</v>
      </c>
      <c r="AB405" s="645" t="str">
        <f t="shared" si="103"/>
        <v xml:space="preserve"> Tyndall Park Community School</v>
      </c>
      <c r="AC405" s="644">
        <f t="shared" si="108"/>
        <v>0</v>
      </c>
      <c r="AD405" s="639" t="str">
        <f t="shared" si="109"/>
        <v/>
      </c>
      <c r="AE405" s="317" t="str">
        <f t="shared" si="104"/>
        <v/>
      </c>
      <c r="AF405" s="45">
        <v>151</v>
      </c>
      <c r="AG405" s="45">
        <v>1654</v>
      </c>
      <c r="AH405" s="49" t="s">
        <v>775</v>
      </c>
      <c r="AI405" s="45" t="s">
        <v>319</v>
      </c>
      <c r="AJ405" s="45"/>
      <c r="AK405" s="73">
        <f t="shared" si="105"/>
        <v>0</v>
      </c>
      <c r="AL405" s="73">
        <f t="shared" si="106"/>
        <v>0</v>
      </c>
      <c r="AT405" s="282">
        <f t="shared" si="107"/>
        <v>1</v>
      </c>
      <c r="AU405" s="45">
        <v>1644</v>
      </c>
      <c r="AV405" s="49" t="s">
        <v>768</v>
      </c>
      <c r="BD405" s="52"/>
    </row>
    <row r="406" spans="1:56" ht="14.95" customHeight="1" x14ac:dyDescent="0.2">
      <c r="A406" s="642">
        <v>397</v>
      </c>
      <c r="B406" s="639" t="s">
        <v>319</v>
      </c>
      <c r="C406" s="45">
        <v>114</v>
      </c>
      <c r="D406" s="643">
        <v>1655</v>
      </c>
      <c r="E406" s="316" t="s">
        <v>776</v>
      </c>
      <c r="F406" s="53">
        <v>0</v>
      </c>
      <c r="G406" s="53">
        <v>0</v>
      </c>
      <c r="H406" s="53">
        <v>0</v>
      </c>
      <c r="I406" s="53">
        <v>44</v>
      </c>
      <c r="J406" s="53">
        <v>42</v>
      </c>
      <c r="K406" s="53">
        <v>58</v>
      </c>
      <c r="L406" s="53">
        <v>40</v>
      </c>
      <c r="M406" s="53">
        <v>68</v>
      </c>
      <c r="N406" s="53">
        <v>63</v>
      </c>
      <c r="O406" s="53">
        <v>0</v>
      </c>
      <c r="P406" s="53">
        <v>0</v>
      </c>
      <c r="Q406" s="53">
        <v>0</v>
      </c>
      <c r="R406" s="53">
        <v>0</v>
      </c>
      <c r="S406" s="53">
        <v>0</v>
      </c>
      <c r="T406" s="53">
        <v>0</v>
      </c>
      <c r="U406" s="53">
        <v>0</v>
      </c>
      <c r="W406" s="51">
        <f t="shared" si="98"/>
        <v>315</v>
      </c>
      <c r="X406" s="53">
        <f t="shared" si="99"/>
        <v>1</v>
      </c>
      <c r="Y406" s="51">
        <f t="shared" si="100"/>
        <v>0</v>
      </c>
      <c r="Z406" s="36" t="str">
        <f t="shared" si="101"/>
        <v/>
      </c>
      <c r="AA406" s="644">
        <f t="shared" si="102"/>
        <v>1655</v>
      </c>
      <c r="AB406" s="645" t="str">
        <f t="shared" si="103"/>
        <v xml:space="preserve"> Sansome School</v>
      </c>
      <c r="AC406" s="644">
        <f t="shared" si="108"/>
        <v>0</v>
      </c>
      <c r="AD406" s="639" t="str">
        <f t="shared" si="109"/>
        <v/>
      </c>
      <c r="AE406" s="317" t="str">
        <f t="shared" si="104"/>
        <v/>
      </c>
      <c r="AF406" s="45">
        <v>114</v>
      </c>
      <c r="AG406" s="45">
        <v>1655</v>
      </c>
      <c r="AH406" s="49" t="s">
        <v>776</v>
      </c>
      <c r="AI406" s="45" t="s">
        <v>319</v>
      </c>
      <c r="AJ406" s="45"/>
      <c r="AK406" s="73">
        <f t="shared" si="105"/>
        <v>0</v>
      </c>
      <c r="AL406" s="73">
        <f t="shared" si="106"/>
        <v>0</v>
      </c>
      <c r="AT406" s="282">
        <f t="shared" si="107"/>
        <v>1</v>
      </c>
      <c r="AU406" s="45">
        <v>1645</v>
      </c>
      <c r="AV406" s="49" t="s">
        <v>769</v>
      </c>
      <c r="BD406" s="52"/>
    </row>
    <row r="407" spans="1:56" ht="14.95" customHeight="1" x14ac:dyDescent="0.2">
      <c r="A407" s="642">
        <v>398</v>
      </c>
      <c r="B407" s="639" t="s">
        <v>319</v>
      </c>
      <c r="C407" s="45">
        <v>154</v>
      </c>
      <c r="D407" s="643">
        <v>1657</v>
      </c>
      <c r="E407" s="316" t="s">
        <v>777</v>
      </c>
      <c r="F407" s="53">
        <v>0</v>
      </c>
      <c r="G407" s="53">
        <v>0</v>
      </c>
      <c r="H407" s="53">
        <v>0</v>
      </c>
      <c r="I407" s="53">
        <v>0</v>
      </c>
      <c r="J407" s="53">
        <v>0</v>
      </c>
      <c r="K407" s="53">
        <v>0</v>
      </c>
      <c r="L407" s="53">
        <v>0</v>
      </c>
      <c r="M407" s="53">
        <v>0</v>
      </c>
      <c r="N407" s="53">
        <v>0</v>
      </c>
      <c r="O407" s="53">
        <v>88</v>
      </c>
      <c r="P407" s="53">
        <v>82</v>
      </c>
      <c r="Q407" s="53">
        <v>80</v>
      </c>
      <c r="R407" s="53">
        <v>0</v>
      </c>
      <c r="S407" s="53">
        <v>0</v>
      </c>
      <c r="T407" s="53">
        <v>0</v>
      </c>
      <c r="U407" s="53">
        <v>0</v>
      </c>
      <c r="W407" s="51">
        <f t="shared" si="98"/>
        <v>250</v>
      </c>
      <c r="X407" s="53">
        <f t="shared" si="99"/>
        <v>1</v>
      </c>
      <c r="Y407" s="51">
        <f t="shared" si="100"/>
        <v>0</v>
      </c>
      <c r="Z407" s="36" t="str">
        <f t="shared" si="101"/>
        <v/>
      </c>
      <c r="AA407" s="644">
        <f t="shared" si="102"/>
        <v>1657</v>
      </c>
      <c r="AB407" s="645" t="str">
        <f t="shared" si="103"/>
        <v xml:space="preserve"> Lockport School</v>
      </c>
      <c r="AC407" s="644">
        <f t="shared" si="108"/>
        <v>0</v>
      </c>
      <c r="AD407" s="639" t="str">
        <f t="shared" si="109"/>
        <v/>
      </c>
      <c r="AE407" s="317" t="str">
        <f t="shared" si="104"/>
        <v/>
      </c>
      <c r="AF407" s="45">
        <v>154</v>
      </c>
      <c r="AG407" s="45">
        <v>1657</v>
      </c>
      <c r="AH407" s="49" t="s">
        <v>777</v>
      </c>
      <c r="AI407" s="45" t="s">
        <v>319</v>
      </c>
      <c r="AJ407" s="45"/>
      <c r="AK407" s="73">
        <f t="shared" si="105"/>
        <v>0</v>
      </c>
      <c r="AL407" s="73">
        <f t="shared" si="106"/>
        <v>0</v>
      </c>
      <c r="AT407" s="282">
        <f t="shared" si="107"/>
        <v>1</v>
      </c>
      <c r="AU407" s="45">
        <v>1646</v>
      </c>
      <c r="AV407" s="49" t="s">
        <v>778</v>
      </c>
      <c r="BD407" s="52"/>
    </row>
    <row r="408" spans="1:56" ht="14.95" customHeight="1" x14ac:dyDescent="0.2">
      <c r="A408" s="642">
        <v>399</v>
      </c>
      <c r="B408" s="639" t="s">
        <v>319</v>
      </c>
      <c r="C408" s="45">
        <v>185</v>
      </c>
      <c r="D408" s="643">
        <v>1658</v>
      </c>
      <c r="E408" s="316" t="s">
        <v>779</v>
      </c>
      <c r="F408" s="53">
        <v>0</v>
      </c>
      <c r="G408" s="53">
        <v>0</v>
      </c>
      <c r="H408" s="53">
        <v>0</v>
      </c>
      <c r="I408" s="53">
        <v>4</v>
      </c>
      <c r="J408" s="53">
        <v>7</v>
      </c>
      <c r="K408" s="53">
        <v>5</v>
      </c>
      <c r="L408" s="53">
        <v>2</v>
      </c>
      <c r="M408" s="53">
        <v>12</v>
      </c>
      <c r="N408" s="53">
        <v>10</v>
      </c>
      <c r="O408" s="53">
        <v>8</v>
      </c>
      <c r="P408" s="53">
        <v>11</v>
      </c>
      <c r="Q408" s="53">
        <v>11</v>
      </c>
      <c r="R408" s="53">
        <v>36</v>
      </c>
      <c r="S408" s="53">
        <v>35</v>
      </c>
      <c r="T408" s="53">
        <v>29</v>
      </c>
      <c r="U408" s="53">
        <v>30</v>
      </c>
      <c r="W408" s="51">
        <f t="shared" si="98"/>
        <v>200</v>
      </c>
      <c r="X408" s="53">
        <f t="shared" si="99"/>
        <v>1</v>
      </c>
      <c r="Y408" s="51">
        <f t="shared" si="100"/>
        <v>0</v>
      </c>
      <c r="Z408" s="36" t="str">
        <f t="shared" si="101"/>
        <v/>
      </c>
      <c r="AA408" s="644">
        <f t="shared" si="102"/>
        <v>1658</v>
      </c>
      <c r="AB408" s="645" t="str">
        <f t="shared" si="103"/>
        <v xml:space="preserve"> Roseau Valley School</v>
      </c>
      <c r="AC408" s="644">
        <f t="shared" si="108"/>
        <v>0</v>
      </c>
      <c r="AD408" s="639" t="str">
        <f t="shared" si="109"/>
        <v/>
      </c>
      <c r="AE408" s="317" t="str">
        <f t="shared" si="104"/>
        <v/>
      </c>
      <c r="AF408" s="45">
        <v>185</v>
      </c>
      <c r="AG408" s="45">
        <v>1658</v>
      </c>
      <c r="AH408" s="49" t="s">
        <v>779</v>
      </c>
      <c r="AI408" s="45" t="s">
        <v>319</v>
      </c>
      <c r="AJ408" s="45"/>
      <c r="AK408" s="73">
        <f t="shared" si="105"/>
        <v>0</v>
      </c>
      <c r="AL408" s="73">
        <f t="shared" si="106"/>
        <v>0</v>
      </c>
      <c r="AT408" s="282">
        <f t="shared" si="107"/>
        <v>1</v>
      </c>
      <c r="AU408" s="45">
        <v>1648</v>
      </c>
      <c r="AV408" s="49" t="s">
        <v>771</v>
      </c>
      <c r="BD408" s="52"/>
    </row>
    <row r="409" spans="1:56" ht="14.95" customHeight="1" x14ac:dyDescent="0.2">
      <c r="A409" s="642">
        <v>400</v>
      </c>
      <c r="B409" s="639" t="s">
        <v>319</v>
      </c>
      <c r="C409" s="45">
        <v>119</v>
      </c>
      <c r="D409" s="643">
        <v>1660</v>
      </c>
      <c r="E409" s="316" t="s">
        <v>780</v>
      </c>
      <c r="F409" s="53">
        <v>0</v>
      </c>
      <c r="G409" s="53">
        <v>0</v>
      </c>
      <c r="H409" s="53">
        <v>0</v>
      </c>
      <c r="I409" s="53">
        <v>27</v>
      </c>
      <c r="J409" s="53">
        <v>23</v>
      </c>
      <c r="K409" s="53">
        <v>26</v>
      </c>
      <c r="L409" s="53">
        <v>16</v>
      </c>
      <c r="M409" s="53">
        <v>25</v>
      </c>
      <c r="N409" s="53">
        <v>29</v>
      </c>
      <c r="O409" s="53">
        <v>27</v>
      </c>
      <c r="P409" s="53">
        <v>28</v>
      </c>
      <c r="Q409" s="53">
        <v>42</v>
      </c>
      <c r="R409" s="53">
        <v>0</v>
      </c>
      <c r="S409" s="53">
        <v>0</v>
      </c>
      <c r="T409" s="53">
        <v>0</v>
      </c>
      <c r="U409" s="53">
        <v>0</v>
      </c>
      <c r="W409" s="51">
        <f t="shared" si="98"/>
        <v>243</v>
      </c>
      <c r="X409" s="53">
        <f t="shared" si="99"/>
        <v>1</v>
      </c>
      <c r="Y409" s="51">
        <f t="shared" si="100"/>
        <v>0</v>
      </c>
      <c r="Z409" s="36" t="str">
        <f t="shared" si="101"/>
        <v/>
      </c>
      <c r="AA409" s="644">
        <f t="shared" si="102"/>
        <v>1660</v>
      </c>
      <c r="AB409" s="645" t="str">
        <f t="shared" si="103"/>
        <v xml:space="preserve"> King George School</v>
      </c>
      <c r="AC409" s="644">
        <f t="shared" si="108"/>
        <v>0</v>
      </c>
      <c r="AD409" s="639" t="str">
        <f t="shared" si="109"/>
        <v/>
      </c>
      <c r="AE409" s="317" t="str">
        <f t="shared" si="104"/>
        <v/>
      </c>
      <c r="AF409" s="45">
        <v>119</v>
      </c>
      <c r="AG409" s="45">
        <v>1660</v>
      </c>
      <c r="AH409" s="49" t="s">
        <v>780</v>
      </c>
      <c r="AI409" s="45" t="s">
        <v>319</v>
      </c>
      <c r="AJ409" s="45"/>
      <c r="AK409" s="73">
        <f t="shared" si="105"/>
        <v>0</v>
      </c>
      <c r="AL409" s="73">
        <f t="shared" si="106"/>
        <v>0</v>
      </c>
      <c r="AT409" s="282">
        <f t="shared" si="107"/>
        <v>1</v>
      </c>
      <c r="AU409" s="45">
        <v>1649</v>
      </c>
      <c r="AV409" s="49" t="s">
        <v>772</v>
      </c>
      <c r="BD409" s="52"/>
    </row>
    <row r="410" spans="1:56" ht="14.95" customHeight="1" x14ac:dyDescent="0.2">
      <c r="A410" s="642">
        <v>401</v>
      </c>
      <c r="B410" s="639" t="s">
        <v>319</v>
      </c>
      <c r="C410" s="45">
        <v>196</v>
      </c>
      <c r="D410" s="643">
        <v>1662</v>
      </c>
      <c r="E410" s="316" t="s">
        <v>781</v>
      </c>
      <c r="F410" s="53">
        <v>0</v>
      </c>
      <c r="G410" s="53">
        <v>0</v>
      </c>
      <c r="H410" s="53">
        <v>0</v>
      </c>
      <c r="I410" s="53">
        <v>15</v>
      </c>
      <c r="J410" s="53">
        <v>20</v>
      </c>
      <c r="K410" s="53">
        <v>23</v>
      </c>
      <c r="L410" s="53">
        <v>22</v>
      </c>
      <c r="M410" s="53">
        <v>12</v>
      </c>
      <c r="N410" s="53">
        <v>21</v>
      </c>
      <c r="O410" s="53">
        <v>0</v>
      </c>
      <c r="P410" s="53">
        <v>0</v>
      </c>
      <c r="Q410" s="53">
        <v>0</v>
      </c>
      <c r="R410" s="53">
        <v>0</v>
      </c>
      <c r="S410" s="53">
        <v>0</v>
      </c>
      <c r="T410" s="53">
        <v>0</v>
      </c>
      <c r="U410" s="53">
        <v>0</v>
      </c>
      <c r="W410" s="51">
        <f t="shared" si="98"/>
        <v>113</v>
      </c>
      <c r="X410" s="53">
        <f t="shared" si="99"/>
        <v>1</v>
      </c>
      <c r="Y410" s="51">
        <f t="shared" si="100"/>
        <v>0</v>
      </c>
      <c r="Z410" s="36" t="str">
        <f t="shared" si="101"/>
        <v/>
      </c>
      <c r="AA410" s="644">
        <f t="shared" si="102"/>
        <v>1662</v>
      </c>
      <c r="AB410" s="645" t="str">
        <f t="shared" si="103"/>
        <v xml:space="preserve"> Polson School</v>
      </c>
      <c r="AC410" s="644">
        <f t="shared" si="108"/>
        <v>0</v>
      </c>
      <c r="AD410" s="639" t="str">
        <f t="shared" si="109"/>
        <v/>
      </c>
      <c r="AE410" s="317" t="str">
        <f t="shared" si="104"/>
        <v/>
      </c>
      <c r="AF410" s="45">
        <v>196</v>
      </c>
      <c r="AG410" s="45">
        <v>1662</v>
      </c>
      <c r="AH410" s="49" t="s">
        <v>781</v>
      </c>
      <c r="AI410" s="45" t="s">
        <v>319</v>
      </c>
      <c r="AJ410" s="45"/>
      <c r="AK410" s="73">
        <f t="shared" si="105"/>
        <v>0</v>
      </c>
      <c r="AL410" s="73">
        <f t="shared" si="106"/>
        <v>0</v>
      </c>
      <c r="AT410" s="282">
        <f t="shared" si="107"/>
        <v>1</v>
      </c>
      <c r="AU410" s="45">
        <v>1650</v>
      </c>
      <c r="AV410" s="49" t="s">
        <v>774</v>
      </c>
      <c r="BD410" s="52"/>
    </row>
    <row r="411" spans="1:56" ht="14.95" customHeight="1" x14ac:dyDescent="0.2">
      <c r="A411" s="642">
        <v>402</v>
      </c>
      <c r="B411" s="639" t="s">
        <v>319</v>
      </c>
      <c r="C411" s="45">
        <v>196</v>
      </c>
      <c r="D411" s="643">
        <v>1663</v>
      </c>
      <c r="E411" s="316" t="s">
        <v>782</v>
      </c>
      <c r="F411" s="53">
        <v>0</v>
      </c>
      <c r="G411" s="53">
        <v>0</v>
      </c>
      <c r="H411" s="53">
        <v>0</v>
      </c>
      <c r="I411" s="53">
        <v>0</v>
      </c>
      <c r="J411" s="53">
        <v>0</v>
      </c>
      <c r="K411" s="53">
        <v>0</v>
      </c>
      <c r="L411" s="53">
        <v>0</v>
      </c>
      <c r="M411" s="53">
        <v>0</v>
      </c>
      <c r="N411" s="53">
        <v>0</v>
      </c>
      <c r="O411" s="53">
        <v>156</v>
      </c>
      <c r="P411" s="53">
        <v>222</v>
      </c>
      <c r="Q411" s="53">
        <v>183</v>
      </c>
      <c r="R411" s="53">
        <v>0</v>
      </c>
      <c r="S411" s="53">
        <v>0</v>
      </c>
      <c r="T411" s="53">
        <v>0</v>
      </c>
      <c r="U411" s="53">
        <v>0</v>
      </c>
      <c r="W411" s="51">
        <f t="shared" si="98"/>
        <v>561</v>
      </c>
      <c r="X411" s="53">
        <f t="shared" si="99"/>
        <v>1</v>
      </c>
      <c r="Y411" s="51">
        <f t="shared" si="100"/>
        <v>0</v>
      </c>
      <c r="Z411" s="36" t="str">
        <f t="shared" si="101"/>
        <v/>
      </c>
      <c r="AA411" s="644">
        <f t="shared" si="102"/>
        <v>1663</v>
      </c>
      <c r="AB411" s="645" t="str">
        <f t="shared" si="103"/>
        <v xml:space="preserve"> John W. Gunn Middle School</v>
      </c>
      <c r="AC411" s="644">
        <f t="shared" si="108"/>
        <v>0</v>
      </c>
      <c r="AD411" s="639" t="str">
        <f t="shared" si="109"/>
        <v/>
      </c>
      <c r="AE411" s="317" t="str">
        <f t="shared" si="104"/>
        <v/>
      </c>
      <c r="AF411" s="45">
        <v>196</v>
      </c>
      <c r="AG411" s="45">
        <v>1663</v>
      </c>
      <c r="AH411" s="49" t="s">
        <v>782</v>
      </c>
      <c r="AI411" s="45" t="s">
        <v>319</v>
      </c>
      <c r="AJ411" s="45"/>
      <c r="AK411" s="73">
        <f t="shared" si="105"/>
        <v>0</v>
      </c>
      <c r="AL411" s="73">
        <f t="shared" si="106"/>
        <v>0</v>
      </c>
      <c r="AT411" s="282">
        <f t="shared" si="107"/>
        <v>1</v>
      </c>
      <c r="AU411" s="45">
        <v>1654</v>
      </c>
      <c r="AV411" s="49" t="s">
        <v>775</v>
      </c>
      <c r="BD411" s="52"/>
    </row>
    <row r="412" spans="1:56" ht="14.95" customHeight="1" x14ac:dyDescent="0.2">
      <c r="A412" s="642">
        <v>403</v>
      </c>
      <c r="B412" s="639" t="s">
        <v>319</v>
      </c>
      <c r="C412" s="45">
        <v>151</v>
      </c>
      <c r="D412" s="643">
        <v>1665</v>
      </c>
      <c r="E412" s="316" t="s">
        <v>783</v>
      </c>
      <c r="F412" s="53">
        <v>0</v>
      </c>
      <c r="G412" s="53">
        <v>0</v>
      </c>
      <c r="H412" s="53">
        <v>12</v>
      </c>
      <c r="I412" s="53">
        <v>27</v>
      </c>
      <c r="J412" s="53">
        <v>27</v>
      </c>
      <c r="K412" s="53">
        <v>34</v>
      </c>
      <c r="L412" s="53">
        <v>32</v>
      </c>
      <c r="M412" s="53">
        <v>38</v>
      </c>
      <c r="N412" s="53">
        <v>44</v>
      </c>
      <c r="O412" s="53">
        <v>27</v>
      </c>
      <c r="P412" s="53">
        <v>0</v>
      </c>
      <c r="Q412" s="53">
        <v>0</v>
      </c>
      <c r="R412" s="53">
        <v>0</v>
      </c>
      <c r="S412" s="53">
        <v>0</v>
      </c>
      <c r="T412" s="53">
        <v>0</v>
      </c>
      <c r="U412" s="53">
        <v>0</v>
      </c>
      <c r="W412" s="51">
        <f t="shared" si="98"/>
        <v>241</v>
      </c>
      <c r="X412" s="53">
        <f t="shared" si="99"/>
        <v>1</v>
      </c>
      <c r="Y412" s="51">
        <f t="shared" si="100"/>
        <v>0</v>
      </c>
      <c r="Z412" s="36" t="str">
        <f t="shared" si="101"/>
        <v/>
      </c>
      <c r="AA412" s="644">
        <f t="shared" si="102"/>
        <v>1665</v>
      </c>
      <c r="AB412" s="645" t="str">
        <f t="shared" si="103"/>
        <v xml:space="preserve"> Kent Road School</v>
      </c>
      <c r="AC412" s="644">
        <f t="shared" si="108"/>
        <v>0</v>
      </c>
      <c r="AD412" s="639" t="str">
        <f t="shared" si="109"/>
        <v/>
      </c>
      <c r="AE412" s="317" t="str">
        <f t="shared" si="104"/>
        <v/>
      </c>
      <c r="AF412" s="45">
        <v>151</v>
      </c>
      <c r="AG412" s="45">
        <v>1665</v>
      </c>
      <c r="AH412" s="49" t="s">
        <v>783</v>
      </c>
      <c r="AI412" s="45" t="s">
        <v>319</v>
      </c>
      <c r="AJ412" s="45"/>
      <c r="AK412" s="73">
        <f t="shared" si="105"/>
        <v>0</v>
      </c>
      <c r="AL412" s="73">
        <f t="shared" si="106"/>
        <v>0</v>
      </c>
      <c r="AT412" s="282">
        <f t="shared" si="107"/>
        <v>1</v>
      </c>
      <c r="AU412" s="45">
        <v>1655</v>
      </c>
      <c r="AV412" s="49" t="s">
        <v>776</v>
      </c>
      <c r="BD412" s="52"/>
    </row>
    <row r="413" spans="1:56" ht="14.95" customHeight="1" x14ac:dyDescent="0.2">
      <c r="A413" s="642">
        <v>404</v>
      </c>
      <c r="B413" s="639" t="s">
        <v>319</v>
      </c>
      <c r="C413" s="45">
        <v>187</v>
      </c>
      <c r="D413" s="643">
        <v>1667</v>
      </c>
      <c r="E413" s="316" t="s">
        <v>784</v>
      </c>
      <c r="F413" s="53">
        <v>0</v>
      </c>
      <c r="G413" s="53">
        <v>0</v>
      </c>
      <c r="H413" s="53">
        <v>0</v>
      </c>
      <c r="I413" s="53">
        <v>9</v>
      </c>
      <c r="J413" s="53">
        <v>6</v>
      </c>
      <c r="K413" s="53">
        <v>7</v>
      </c>
      <c r="L413" s="53">
        <v>15</v>
      </c>
      <c r="M413" s="53">
        <v>14</v>
      </c>
      <c r="N413" s="53">
        <v>7</v>
      </c>
      <c r="O413" s="53">
        <v>9</v>
      </c>
      <c r="P413" s="53">
        <v>19</v>
      </c>
      <c r="Q413" s="53">
        <v>8</v>
      </c>
      <c r="R413" s="53">
        <v>0</v>
      </c>
      <c r="S413" s="53">
        <v>0</v>
      </c>
      <c r="T413" s="53">
        <v>0</v>
      </c>
      <c r="U413" s="53">
        <v>0</v>
      </c>
      <c r="W413" s="51">
        <f t="shared" si="98"/>
        <v>94</v>
      </c>
      <c r="X413" s="53">
        <f t="shared" si="99"/>
        <v>1</v>
      </c>
      <c r="Y413" s="51">
        <f t="shared" si="100"/>
        <v>0</v>
      </c>
      <c r="Z413" s="36" t="str">
        <f t="shared" si="101"/>
        <v/>
      </c>
      <c r="AA413" s="644">
        <f t="shared" si="102"/>
        <v>1667</v>
      </c>
      <c r="AB413" s="645" t="str">
        <f t="shared" si="103"/>
        <v xml:space="preserve"> Gilbert Plains Elementary</v>
      </c>
      <c r="AC413" s="644">
        <f t="shared" si="108"/>
        <v>0</v>
      </c>
      <c r="AD413" s="639" t="str">
        <f t="shared" si="109"/>
        <v/>
      </c>
      <c r="AE413" s="317" t="str">
        <f t="shared" si="104"/>
        <v/>
      </c>
      <c r="AF413" s="45">
        <v>187</v>
      </c>
      <c r="AG413" s="45">
        <v>1667</v>
      </c>
      <c r="AH413" s="49" t="s">
        <v>784</v>
      </c>
      <c r="AI413" s="45" t="s">
        <v>319</v>
      </c>
      <c r="AJ413" s="45"/>
      <c r="AK413" s="73">
        <f t="shared" si="105"/>
        <v>0</v>
      </c>
      <c r="AL413" s="73">
        <f t="shared" si="106"/>
        <v>0</v>
      </c>
      <c r="AT413" s="282">
        <f t="shared" si="107"/>
        <v>1</v>
      </c>
      <c r="AU413" s="45">
        <v>1657</v>
      </c>
      <c r="AV413" s="49" t="s">
        <v>777</v>
      </c>
      <c r="BD413" s="52"/>
    </row>
    <row r="414" spans="1:56" ht="14.95" customHeight="1" x14ac:dyDescent="0.2">
      <c r="A414" s="642">
        <v>405</v>
      </c>
      <c r="B414" s="639" t="s">
        <v>319</v>
      </c>
      <c r="C414" s="45">
        <v>186</v>
      </c>
      <c r="D414" s="643">
        <v>1669</v>
      </c>
      <c r="E414" s="316" t="s">
        <v>785</v>
      </c>
      <c r="F414" s="53">
        <v>0</v>
      </c>
      <c r="G414" s="53">
        <v>0</v>
      </c>
      <c r="H414" s="53">
        <v>0</v>
      </c>
      <c r="I414" s="53">
        <v>22</v>
      </c>
      <c r="J414" s="53">
        <v>24</v>
      </c>
      <c r="K414" s="53">
        <v>32</v>
      </c>
      <c r="L414" s="53">
        <v>23</v>
      </c>
      <c r="M414" s="53">
        <v>52</v>
      </c>
      <c r="N414" s="53">
        <v>29</v>
      </c>
      <c r="O414" s="53">
        <v>32</v>
      </c>
      <c r="P414" s="53">
        <v>35</v>
      </c>
      <c r="Q414" s="53">
        <v>37</v>
      </c>
      <c r="R414" s="53">
        <v>0</v>
      </c>
      <c r="S414" s="53">
        <v>0</v>
      </c>
      <c r="T414" s="53">
        <v>0</v>
      </c>
      <c r="U414" s="53">
        <v>0</v>
      </c>
      <c r="W414" s="51">
        <f t="shared" si="98"/>
        <v>286</v>
      </c>
      <c r="X414" s="53">
        <f t="shared" si="99"/>
        <v>1</v>
      </c>
      <c r="Y414" s="51">
        <f t="shared" si="100"/>
        <v>0</v>
      </c>
      <c r="Z414" s="36" t="str">
        <f t="shared" si="101"/>
        <v/>
      </c>
      <c r="AA414" s="644">
        <f t="shared" si="102"/>
        <v>1669</v>
      </c>
      <c r="AB414" s="645" t="str">
        <f t="shared" si="103"/>
        <v xml:space="preserve"> Victor H.L. Wyatt School</v>
      </c>
      <c r="AC414" s="644">
        <f t="shared" si="108"/>
        <v>0</v>
      </c>
      <c r="AD414" s="639" t="str">
        <f t="shared" si="109"/>
        <v/>
      </c>
      <c r="AE414" s="317" t="str">
        <f t="shared" si="104"/>
        <v/>
      </c>
      <c r="AF414" s="45">
        <v>186</v>
      </c>
      <c r="AG414" s="45">
        <v>1669</v>
      </c>
      <c r="AH414" s="49" t="s">
        <v>785</v>
      </c>
      <c r="AI414" s="45" t="s">
        <v>319</v>
      </c>
      <c r="AJ414" s="45"/>
      <c r="AK414" s="73">
        <f t="shared" si="105"/>
        <v>0</v>
      </c>
      <c r="AL414" s="73">
        <f t="shared" si="106"/>
        <v>0</v>
      </c>
      <c r="AT414" s="282">
        <f t="shared" si="107"/>
        <v>1</v>
      </c>
      <c r="AU414" s="45">
        <v>1658</v>
      </c>
      <c r="AV414" s="49" t="s">
        <v>779</v>
      </c>
      <c r="BD414" s="52"/>
    </row>
    <row r="415" spans="1:56" ht="14.95" customHeight="1" x14ac:dyDescent="0.2">
      <c r="A415" s="642">
        <v>406</v>
      </c>
      <c r="B415" s="639" t="s">
        <v>319</v>
      </c>
      <c r="C415" s="45">
        <v>140</v>
      </c>
      <c r="D415" s="643">
        <v>1671</v>
      </c>
      <c r="E415" s="316" t="s">
        <v>786</v>
      </c>
      <c r="F415" s="53">
        <v>0</v>
      </c>
      <c r="G415" s="53">
        <v>0</v>
      </c>
      <c r="H415" s="53">
        <v>0</v>
      </c>
      <c r="I415" s="53">
        <v>16</v>
      </c>
      <c r="J415" s="53">
        <v>13</v>
      </c>
      <c r="K415" s="53">
        <v>15</v>
      </c>
      <c r="L415" s="53">
        <v>15</v>
      </c>
      <c r="M415" s="53">
        <v>21</v>
      </c>
      <c r="N415" s="53">
        <v>16</v>
      </c>
      <c r="O415" s="53">
        <v>18</v>
      </c>
      <c r="P415" s="53">
        <v>17</v>
      </c>
      <c r="Q415" s="53">
        <v>22</v>
      </c>
      <c r="R415" s="53">
        <v>9</v>
      </c>
      <c r="S415" s="53">
        <v>21</v>
      </c>
      <c r="T415" s="53">
        <v>12</v>
      </c>
      <c r="U415" s="53">
        <v>19</v>
      </c>
      <c r="W415" s="51">
        <f t="shared" si="98"/>
        <v>214</v>
      </c>
      <c r="X415" s="53">
        <f t="shared" si="99"/>
        <v>1</v>
      </c>
      <c r="Y415" s="51">
        <f t="shared" si="100"/>
        <v>0</v>
      </c>
      <c r="Z415" s="36" t="str">
        <f t="shared" si="101"/>
        <v/>
      </c>
      <c r="AA415" s="644">
        <f t="shared" si="102"/>
        <v>1671</v>
      </c>
      <c r="AB415" s="645" t="str">
        <f t="shared" si="103"/>
        <v xml:space="preserve"> École Régionale Notre-Dame</v>
      </c>
      <c r="AC415" s="644">
        <f t="shared" si="108"/>
        <v>0</v>
      </c>
      <c r="AD415" s="639" t="str">
        <f t="shared" si="109"/>
        <v/>
      </c>
      <c r="AE415" s="317" t="str">
        <f t="shared" si="104"/>
        <v/>
      </c>
      <c r="AF415" s="45">
        <v>140</v>
      </c>
      <c r="AG415" s="45">
        <v>1671</v>
      </c>
      <c r="AH415" s="49" t="s">
        <v>786</v>
      </c>
      <c r="AI415" s="45" t="s">
        <v>319</v>
      </c>
      <c r="AJ415" s="45"/>
      <c r="AK415" s="73">
        <f t="shared" si="105"/>
        <v>0</v>
      </c>
      <c r="AL415" s="73">
        <f t="shared" si="106"/>
        <v>0</v>
      </c>
      <c r="AT415" s="282">
        <f t="shared" si="107"/>
        <v>1</v>
      </c>
      <c r="AU415" s="45">
        <v>1660</v>
      </c>
      <c r="AV415" s="49" t="s">
        <v>780</v>
      </c>
      <c r="BD415" s="52"/>
    </row>
    <row r="416" spans="1:56" ht="14.95" customHeight="1" x14ac:dyDescent="0.2">
      <c r="A416" s="642">
        <v>407</v>
      </c>
      <c r="B416" s="639" t="s">
        <v>319</v>
      </c>
      <c r="C416" s="45">
        <v>103</v>
      </c>
      <c r="D416" s="643">
        <v>1672</v>
      </c>
      <c r="E416" s="316" t="s">
        <v>787</v>
      </c>
      <c r="F416" s="53">
        <v>0</v>
      </c>
      <c r="G416" s="53">
        <v>0</v>
      </c>
      <c r="H416" s="53">
        <v>0</v>
      </c>
      <c r="I416" s="53">
        <v>0</v>
      </c>
      <c r="J416" s="53">
        <v>3</v>
      </c>
      <c r="K416" s="53">
        <v>5</v>
      </c>
      <c r="L416" s="53">
        <v>4</v>
      </c>
      <c r="M416" s="53">
        <v>3</v>
      </c>
      <c r="N416" s="53">
        <v>4</v>
      </c>
      <c r="O416" s="53">
        <v>5</v>
      </c>
      <c r="P416" s="53">
        <v>0</v>
      </c>
      <c r="Q416" s="53">
        <v>3</v>
      </c>
      <c r="R416" s="53">
        <v>0</v>
      </c>
      <c r="S416" s="53">
        <v>0</v>
      </c>
      <c r="T416" s="53">
        <v>0</v>
      </c>
      <c r="U416" s="53">
        <v>0</v>
      </c>
      <c r="W416" s="51">
        <f t="shared" si="98"/>
        <v>27</v>
      </c>
      <c r="X416" s="53">
        <f t="shared" si="99"/>
        <v>1</v>
      </c>
      <c r="Y416" s="51">
        <f t="shared" si="100"/>
        <v>0</v>
      </c>
      <c r="Z416" s="36" t="str">
        <f t="shared" si="101"/>
        <v/>
      </c>
      <c r="AA416" s="644">
        <f t="shared" si="102"/>
        <v>1672</v>
      </c>
      <c r="AB416" s="645" t="str">
        <f t="shared" si="103"/>
        <v xml:space="preserve"> Kola School</v>
      </c>
      <c r="AC416" s="644">
        <f t="shared" si="108"/>
        <v>0</v>
      </c>
      <c r="AD416" s="639" t="str">
        <f t="shared" si="109"/>
        <v/>
      </c>
      <c r="AE416" s="317" t="str">
        <f t="shared" si="104"/>
        <v/>
      </c>
      <c r="AF416" s="45">
        <v>103</v>
      </c>
      <c r="AG416" s="45">
        <v>1672</v>
      </c>
      <c r="AH416" s="49" t="s">
        <v>787</v>
      </c>
      <c r="AI416" s="45" t="s">
        <v>319</v>
      </c>
      <c r="AJ416" s="45"/>
      <c r="AK416" s="73">
        <f t="shared" si="105"/>
        <v>0</v>
      </c>
      <c r="AL416" s="73">
        <f t="shared" si="106"/>
        <v>0</v>
      </c>
      <c r="AT416" s="282">
        <f t="shared" si="107"/>
        <v>1</v>
      </c>
      <c r="AU416" s="45">
        <v>1662</v>
      </c>
      <c r="AV416" s="49" t="s">
        <v>781</v>
      </c>
      <c r="BD416" s="52"/>
    </row>
    <row r="417" spans="1:56" ht="14.95" customHeight="1" x14ac:dyDescent="0.2">
      <c r="A417" s="642">
        <v>408</v>
      </c>
      <c r="B417" s="639" t="s">
        <v>319</v>
      </c>
      <c r="C417" s="45">
        <v>151</v>
      </c>
      <c r="D417" s="643">
        <v>1675</v>
      </c>
      <c r="E417" s="316" t="s">
        <v>788</v>
      </c>
      <c r="F417" s="53">
        <v>0</v>
      </c>
      <c r="G417" s="53">
        <v>0</v>
      </c>
      <c r="H417" s="53">
        <v>8</v>
      </c>
      <c r="I417" s="53">
        <v>19</v>
      </c>
      <c r="J417" s="53">
        <v>18</v>
      </c>
      <c r="K417" s="53">
        <v>19</v>
      </c>
      <c r="L417" s="53">
        <v>23</v>
      </c>
      <c r="M417" s="53">
        <v>27</v>
      </c>
      <c r="N417" s="53">
        <v>17</v>
      </c>
      <c r="O417" s="53">
        <v>22</v>
      </c>
      <c r="P417" s="53">
        <v>0</v>
      </c>
      <c r="Q417" s="53">
        <v>0</v>
      </c>
      <c r="R417" s="53">
        <v>0</v>
      </c>
      <c r="S417" s="53">
        <v>0</v>
      </c>
      <c r="T417" s="53">
        <v>0</v>
      </c>
      <c r="U417" s="53">
        <v>0</v>
      </c>
      <c r="W417" s="51">
        <f t="shared" si="98"/>
        <v>153</v>
      </c>
      <c r="X417" s="53">
        <f t="shared" si="99"/>
        <v>1</v>
      </c>
      <c r="Y417" s="51">
        <f t="shared" si="100"/>
        <v>0</v>
      </c>
      <c r="Z417" s="36" t="str">
        <f t="shared" si="101"/>
        <v/>
      </c>
      <c r="AA417" s="644">
        <f t="shared" si="102"/>
        <v>1675</v>
      </c>
      <c r="AB417" s="645" t="str">
        <f t="shared" si="103"/>
        <v xml:space="preserve"> Queenston School</v>
      </c>
      <c r="AC417" s="644">
        <f t="shared" si="108"/>
        <v>0</v>
      </c>
      <c r="AD417" s="639" t="str">
        <f t="shared" si="109"/>
        <v/>
      </c>
      <c r="AE417" s="317" t="str">
        <f t="shared" si="104"/>
        <v/>
      </c>
      <c r="AF417" s="45">
        <v>151</v>
      </c>
      <c r="AG417" s="45">
        <v>1675</v>
      </c>
      <c r="AH417" s="49" t="s">
        <v>788</v>
      </c>
      <c r="AI417" s="45" t="s">
        <v>319</v>
      </c>
      <c r="AJ417" s="45"/>
      <c r="AK417" s="73">
        <f t="shared" si="105"/>
        <v>0</v>
      </c>
      <c r="AL417" s="73">
        <f t="shared" si="106"/>
        <v>0</v>
      </c>
      <c r="AT417" s="282">
        <f t="shared" si="107"/>
        <v>1</v>
      </c>
      <c r="AU417" s="45">
        <v>1663</v>
      </c>
      <c r="AV417" s="49" t="s">
        <v>782</v>
      </c>
      <c r="BD417" s="52"/>
    </row>
    <row r="418" spans="1:56" ht="14.95" customHeight="1" x14ac:dyDescent="0.2">
      <c r="A418" s="642">
        <v>409</v>
      </c>
      <c r="B418" s="639" t="s">
        <v>319</v>
      </c>
      <c r="C418" s="45">
        <v>188</v>
      </c>
      <c r="D418" s="643">
        <v>1676</v>
      </c>
      <c r="E418" s="316" t="s">
        <v>789</v>
      </c>
      <c r="F418" s="53">
        <v>0</v>
      </c>
      <c r="G418" s="53">
        <v>0</v>
      </c>
      <c r="H418" s="53">
        <v>0</v>
      </c>
      <c r="I418" s="53">
        <v>25</v>
      </c>
      <c r="J418" s="53">
        <v>26</v>
      </c>
      <c r="K418" s="53">
        <v>33</v>
      </c>
      <c r="L418" s="53">
        <v>34</v>
      </c>
      <c r="M418" s="53">
        <v>27</v>
      </c>
      <c r="N418" s="53">
        <v>29</v>
      </c>
      <c r="O418" s="53">
        <v>0</v>
      </c>
      <c r="P418" s="53">
        <v>0</v>
      </c>
      <c r="Q418" s="53">
        <v>0</v>
      </c>
      <c r="R418" s="53">
        <v>0</v>
      </c>
      <c r="S418" s="53">
        <v>0</v>
      </c>
      <c r="T418" s="53">
        <v>0</v>
      </c>
      <c r="U418" s="53">
        <v>0</v>
      </c>
      <c r="W418" s="51">
        <f t="shared" si="98"/>
        <v>174</v>
      </c>
      <c r="X418" s="53">
        <f t="shared" si="99"/>
        <v>1</v>
      </c>
      <c r="Y418" s="51">
        <f t="shared" si="100"/>
        <v>0</v>
      </c>
      <c r="Z418" s="36" t="str">
        <f t="shared" si="101"/>
        <v/>
      </c>
      <c r="AA418" s="644">
        <f t="shared" si="102"/>
        <v>1676</v>
      </c>
      <c r="AB418" s="645" t="str">
        <f t="shared" si="103"/>
        <v xml:space="preserve"> Beaumont School</v>
      </c>
      <c r="AC418" s="644">
        <f t="shared" si="108"/>
        <v>0</v>
      </c>
      <c r="AD418" s="639" t="str">
        <f t="shared" si="109"/>
        <v/>
      </c>
      <c r="AE418" s="317" t="str">
        <f t="shared" si="104"/>
        <v/>
      </c>
      <c r="AF418" s="45">
        <v>188</v>
      </c>
      <c r="AG418" s="45">
        <v>1676</v>
      </c>
      <c r="AH418" s="49" t="s">
        <v>789</v>
      </c>
      <c r="AI418" s="45" t="s">
        <v>319</v>
      </c>
      <c r="AJ418" s="45"/>
      <c r="AK418" s="73">
        <f t="shared" si="105"/>
        <v>0</v>
      </c>
      <c r="AL418" s="73">
        <f t="shared" si="106"/>
        <v>0</v>
      </c>
      <c r="AT418" s="282">
        <f t="shared" si="107"/>
        <v>1</v>
      </c>
      <c r="AU418" s="45">
        <v>1665</v>
      </c>
      <c r="AV418" s="49" t="s">
        <v>783</v>
      </c>
      <c r="BD418" s="52"/>
    </row>
    <row r="419" spans="1:56" ht="14.95" customHeight="1" x14ac:dyDescent="0.2">
      <c r="A419" s="642">
        <v>410</v>
      </c>
      <c r="B419" s="639" t="s">
        <v>319</v>
      </c>
      <c r="C419" s="45">
        <v>189</v>
      </c>
      <c r="D419" s="643">
        <v>1677</v>
      </c>
      <c r="E419" s="316" t="s">
        <v>790</v>
      </c>
      <c r="F419" s="53">
        <v>0</v>
      </c>
      <c r="G419" s="53">
        <v>0</v>
      </c>
      <c r="H419" s="53">
        <v>0</v>
      </c>
      <c r="I419" s="53">
        <v>17</v>
      </c>
      <c r="J419" s="53">
        <v>18</v>
      </c>
      <c r="K419" s="53">
        <v>21</v>
      </c>
      <c r="L419" s="53">
        <v>21</v>
      </c>
      <c r="M419" s="53">
        <v>19</v>
      </c>
      <c r="N419" s="53">
        <v>23</v>
      </c>
      <c r="O419" s="53">
        <v>30</v>
      </c>
      <c r="P419" s="53">
        <v>26</v>
      </c>
      <c r="Q419" s="53">
        <v>28</v>
      </c>
      <c r="R419" s="53">
        <v>43</v>
      </c>
      <c r="S419" s="53">
        <v>51</v>
      </c>
      <c r="T419" s="53">
        <v>37</v>
      </c>
      <c r="U419" s="53">
        <v>61</v>
      </c>
      <c r="W419" s="51">
        <f t="shared" si="98"/>
        <v>395</v>
      </c>
      <c r="X419" s="53">
        <f t="shared" si="99"/>
        <v>1</v>
      </c>
      <c r="Y419" s="51">
        <f t="shared" si="100"/>
        <v>0</v>
      </c>
      <c r="Z419" s="36" t="str">
        <f t="shared" si="101"/>
        <v/>
      </c>
      <c r="AA419" s="644">
        <f t="shared" si="102"/>
        <v>1677</v>
      </c>
      <c r="AB419" s="645" t="str">
        <f t="shared" si="103"/>
        <v xml:space="preserve"> École Powerview School</v>
      </c>
      <c r="AC419" s="644">
        <f t="shared" si="108"/>
        <v>0</v>
      </c>
      <c r="AD419" s="639" t="str">
        <f t="shared" si="109"/>
        <v/>
      </c>
      <c r="AE419" s="317" t="str">
        <f t="shared" si="104"/>
        <v/>
      </c>
      <c r="AF419" s="45">
        <v>189</v>
      </c>
      <c r="AG419" s="45">
        <v>1677</v>
      </c>
      <c r="AH419" s="49" t="s">
        <v>790</v>
      </c>
      <c r="AI419" s="45" t="s">
        <v>319</v>
      </c>
      <c r="AJ419" s="45"/>
      <c r="AK419" s="73">
        <f t="shared" si="105"/>
        <v>0</v>
      </c>
      <c r="AL419" s="73">
        <f t="shared" si="106"/>
        <v>0</v>
      </c>
      <c r="AT419" s="282">
        <f t="shared" si="107"/>
        <v>1</v>
      </c>
      <c r="AU419" s="45">
        <v>1667</v>
      </c>
      <c r="AV419" s="49" t="s">
        <v>784</v>
      </c>
      <c r="BD419" s="52"/>
    </row>
    <row r="420" spans="1:56" ht="14.95" customHeight="1" x14ac:dyDescent="0.2">
      <c r="A420" s="642">
        <v>411</v>
      </c>
      <c r="B420" s="639" t="s">
        <v>373</v>
      </c>
      <c r="C420" s="45">
        <v>192</v>
      </c>
      <c r="D420" s="643">
        <v>1680</v>
      </c>
      <c r="E420" s="316" t="s">
        <v>791</v>
      </c>
      <c r="F420" s="53">
        <v>0</v>
      </c>
      <c r="G420" s="53">
        <v>0</v>
      </c>
      <c r="H420" s="53">
        <v>1</v>
      </c>
      <c r="I420" s="53">
        <v>44</v>
      </c>
      <c r="J420" s="53">
        <v>32</v>
      </c>
      <c r="K420" s="53">
        <v>34</v>
      </c>
      <c r="L420" s="53">
        <v>41</v>
      </c>
      <c r="M420" s="53">
        <v>36</v>
      </c>
      <c r="N420" s="53">
        <v>42</v>
      </c>
      <c r="O420" s="53">
        <v>38</v>
      </c>
      <c r="P420" s="53">
        <v>32</v>
      </c>
      <c r="Q420" s="53">
        <v>32</v>
      </c>
      <c r="R420" s="53">
        <v>35</v>
      </c>
      <c r="S420" s="53">
        <v>0</v>
      </c>
      <c r="T420" s="53">
        <v>0</v>
      </c>
      <c r="U420" s="53">
        <v>0</v>
      </c>
      <c r="W420" s="51">
        <f t="shared" si="98"/>
        <v>367</v>
      </c>
      <c r="X420" s="53">
        <f t="shared" si="99"/>
        <v>1</v>
      </c>
      <c r="Y420" s="51">
        <f t="shared" si="100"/>
        <v>0</v>
      </c>
      <c r="Z420" s="36" t="str">
        <f t="shared" si="101"/>
        <v/>
      </c>
      <c r="AA420" s="644">
        <f t="shared" si="102"/>
        <v>1680</v>
      </c>
      <c r="AB420" s="645" t="str">
        <f t="shared" si="103"/>
        <v xml:space="preserve"> Berens River School</v>
      </c>
      <c r="AC420" s="644">
        <f t="shared" si="108"/>
        <v>0</v>
      </c>
      <c r="AD420" s="639" t="str">
        <f t="shared" si="109"/>
        <v>A</v>
      </c>
      <c r="AE420" s="317" t="str">
        <f t="shared" si="104"/>
        <v/>
      </c>
      <c r="AF420" s="45">
        <v>192</v>
      </c>
      <c r="AG420" s="45">
        <v>1680</v>
      </c>
      <c r="AH420" s="49" t="s">
        <v>791</v>
      </c>
      <c r="AI420" s="45" t="s">
        <v>373</v>
      </c>
      <c r="AJ420" s="45"/>
      <c r="AK420" s="73">
        <f t="shared" si="105"/>
        <v>0</v>
      </c>
      <c r="AL420" s="73">
        <f t="shared" si="106"/>
        <v>0</v>
      </c>
      <c r="AT420" s="282">
        <f t="shared" si="107"/>
        <v>1</v>
      </c>
      <c r="AU420" s="45">
        <v>1669</v>
      </c>
      <c r="AV420" s="49" t="s">
        <v>785</v>
      </c>
      <c r="BD420" s="52"/>
    </row>
    <row r="421" spans="1:56" ht="14.95" customHeight="1" x14ac:dyDescent="0.2">
      <c r="A421" s="642">
        <v>412</v>
      </c>
      <c r="B421" s="639" t="s">
        <v>373</v>
      </c>
      <c r="C421" s="45">
        <v>192</v>
      </c>
      <c r="D421" s="643">
        <v>1681</v>
      </c>
      <c r="E421" s="316" t="s">
        <v>792</v>
      </c>
      <c r="F421" s="53">
        <v>0</v>
      </c>
      <c r="G421" s="53">
        <v>0</v>
      </c>
      <c r="H421" s="53">
        <v>16</v>
      </c>
      <c r="I421" s="53">
        <v>21</v>
      </c>
      <c r="J421" s="53">
        <v>24</v>
      </c>
      <c r="K421" s="53">
        <v>30</v>
      </c>
      <c r="L421" s="53">
        <v>17</v>
      </c>
      <c r="M421" s="53">
        <v>18</v>
      </c>
      <c r="N421" s="53">
        <v>16</v>
      </c>
      <c r="O421" s="53">
        <v>24</v>
      </c>
      <c r="P421" s="53">
        <v>14</v>
      </c>
      <c r="Q421" s="53">
        <v>13</v>
      </c>
      <c r="R421" s="53">
        <v>22</v>
      </c>
      <c r="S421" s="53">
        <v>24</v>
      </c>
      <c r="T421" s="53">
        <v>24</v>
      </c>
      <c r="U421" s="53">
        <v>28</v>
      </c>
      <c r="W421" s="51">
        <f t="shared" si="98"/>
        <v>291</v>
      </c>
      <c r="X421" s="53">
        <f t="shared" si="99"/>
        <v>1</v>
      </c>
      <c r="Y421" s="51">
        <f t="shared" si="100"/>
        <v>0</v>
      </c>
      <c r="Z421" s="36" t="str">
        <f t="shared" si="101"/>
        <v/>
      </c>
      <c r="AA421" s="644">
        <f t="shared" si="102"/>
        <v>1681</v>
      </c>
      <c r="AB421" s="645" t="str">
        <f t="shared" si="103"/>
        <v xml:space="preserve"> Wanipigow School</v>
      </c>
      <c r="AC421" s="644">
        <f t="shared" si="108"/>
        <v>0</v>
      </c>
      <c r="AD421" s="639" t="str">
        <f t="shared" si="109"/>
        <v>A</v>
      </c>
      <c r="AE421" s="317" t="str">
        <f t="shared" si="104"/>
        <v/>
      </c>
      <c r="AF421" s="45">
        <v>192</v>
      </c>
      <c r="AG421" s="45">
        <v>1681</v>
      </c>
      <c r="AH421" s="49" t="s">
        <v>792</v>
      </c>
      <c r="AI421" s="45" t="s">
        <v>373</v>
      </c>
      <c r="AJ421" s="45"/>
      <c r="AK421" s="73">
        <f t="shared" si="105"/>
        <v>0</v>
      </c>
      <c r="AL421" s="73">
        <f t="shared" si="106"/>
        <v>0</v>
      </c>
      <c r="AT421" s="282">
        <f t="shared" si="107"/>
        <v>1</v>
      </c>
      <c r="AU421" s="45">
        <v>1671</v>
      </c>
      <c r="AV421" s="49" t="s">
        <v>793</v>
      </c>
      <c r="BD421" s="52"/>
    </row>
    <row r="422" spans="1:56" ht="14.95" customHeight="1" x14ac:dyDescent="0.2">
      <c r="A422" s="642">
        <v>413</v>
      </c>
      <c r="B422" s="639" t="s">
        <v>319</v>
      </c>
      <c r="C422" s="45">
        <v>192</v>
      </c>
      <c r="D422" s="643">
        <v>1682</v>
      </c>
      <c r="E422" s="316" t="s">
        <v>794</v>
      </c>
      <c r="F422" s="53">
        <v>0</v>
      </c>
      <c r="G422" s="53">
        <v>0</v>
      </c>
      <c r="H422" s="53">
        <v>5</v>
      </c>
      <c r="I422" s="53">
        <v>13</v>
      </c>
      <c r="J422" s="53">
        <v>10</v>
      </c>
      <c r="K422" s="53">
        <v>7</v>
      </c>
      <c r="L422" s="53">
        <v>7</v>
      </c>
      <c r="M422" s="53">
        <v>8</v>
      </c>
      <c r="N422" s="53">
        <v>12</v>
      </c>
      <c r="O422" s="53">
        <v>7</v>
      </c>
      <c r="P422" s="53">
        <v>10</v>
      </c>
      <c r="Q422" s="53">
        <v>9</v>
      </c>
      <c r="R422" s="53">
        <v>8</v>
      </c>
      <c r="S422" s="53">
        <v>9</v>
      </c>
      <c r="T422" s="53">
        <v>7</v>
      </c>
      <c r="U422" s="53">
        <v>8</v>
      </c>
      <c r="W422" s="51">
        <f t="shared" si="98"/>
        <v>120</v>
      </c>
      <c r="X422" s="53">
        <f t="shared" si="99"/>
        <v>1</v>
      </c>
      <c r="Y422" s="51">
        <f t="shared" si="100"/>
        <v>0</v>
      </c>
      <c r="Z422" s="36" t="str">
        <f t="shared" si="101"/>
        <v/>
      </c>
      <c r="AA422" s="644">
        <f t="shared" si="102"/>
        <v>1682</v>
      </c>
      <c r="AB422" s="645" t="str">
        <f t="shared" si="103"/>
        <v xml:space="preserve"> Mel Johnson School</v>
      </c>
      <c r="AC422" s="644">
        <f t="shared" si="108"/>
        <v>0</v>
      </c>
      <c r="AD422" s="639" t="str">
        <f t="shared" si="109"/>
        <v/>
      </c>
      <c r="AE422" s="317" t="str">
        <f t="shared" si="104"/>
        <v/>
      </c>
      <c r="AF422" s="45">
        <v>192</v>
      </c>
      <c r="AG422" s="45">
        <v>1682</v>
      </c>
      <c r="AH422" s="49" t="s">
        <v>794</v>
      </c>
      <c r="AI422" s="45" t="s">
        <v>319</v>
      </c>
      <c r="AJ422" s="45"/>
      <c r="AK422" s="73">
        <f t="shared" si="105"/>
        <v>0</v>
      </c>
      <c r="AL422" s="73">
        <f t="shared" si="106"/>
        <v>0</v>
      </c>
      <c r="AT422" s="282">
        <f t="shared" si="107"/>
        <v>1</v>
      </c>
      <c r="AU422" s="45">
        <v>1672</v>
      </c>
      <c r="AV422" s="49" t="s">
        <v>787</v>
      </c>
      <c r="BD422" s="52"/>
    </row>
    <row r="423" spans="1:56" ht="14.95" customHeight="1" x14ac:dyDescent="0.2">
      <c r="A423" s="642">
        <v>414</v>
      </c>
      <c r="B423" s="639" t="s">
        <v>319</v>
      </c>
      <c r="C423" s="45">
        <v>102</v>
      </c>
      <c r="D423" s="643">
        <v>1684</v>
      </c>
      <c r="E423" s="316" t="s">
        <v>795</v>
      </c>
      <c r="F423" s="53">
        <v>0</v>
      </c>
      <c r="G423" s="53">
        <v>0</v>
      </c>
      <c r="H423" s="53">
        <v>0</v>
      </c>
      <c r="I423" s="53">
        <v>19</v>
      </c>
      <c r="J423" s="53">
        <v>26</v>
      </c>
      <c r="K423" s="53">
        <v>26</v>
      </c>
      <c r="L423" s="53">
        <v>21</v>
      </c>
      <c r="M423" s="53">
        <v>29</v>
      </c>
      <c r="N423" s="53">
        <v>22</v>
      </c>
      <c r="O423" s="53">
        <v>30</v>
      </c>
      <c r="P423" s="53">
        <v>27</v>
      </c>
      <c r="Q423" s="53">
        <v>36</v>
      </c>
      <c r="R423" s="53">
        <v>0</v>
      </c>
      <c r="S423" s="53">
        <v>0</v>
      </c>
      <c r="T423" s="53">
        <v>0</v>
      </c>
      <c r="U423" s="53">
        <v>0</v>
      </c>
      <c r="W423" s="51">
        <f t="shared" si="98"/>
        <v>236</v>
      </c>
      <c r="X423" s="53">
        <f t="shared" si="99"/>
        <v>1</v>
      </c>
      <c r="Y423" s="51">
        <f t="shared" si="100"/>
        <v>0</v>
      </c>
      <c r="Z423" s="36" t="str">
        <f t="shared" si="101"/>
        <v/>
      </c>
      <c r="AA423" s="644">
        <f t="shared" si="102"/>
        <v>1684</v>
      </c>
      <c r="AB423" s="645" t="str">
        <f t="shared" si="103"/>
        <v xml:space="preserve"> Juniper School</v>
      </c>
      <c r="AC423" s="644">
        <f t="shared" si="108"/>
        <v>0</v>
      </c>
      <c r="AD423" s="639" t="str">
        <f t="shared" si="109"/>
        <v/>
      </c>
      <c r="AE423" s="317" t="str">
        <f t="shared" si="104"/>
        <v/>
      </c>
      <c r="AF423" s="45">
        <v>102</v>
      </c>
      <c r="AG423" s="45">
        <v>1684</v>
      </c>
      <c r="AH423" s="49" t="s">
        <v>795</v>
      </c>
      <c r="AI423" s="45" t="s">
        <v>319</v>
      </c>
      <c r="AJ423" s="45"/>
      <c r="AK423" s="73">
        <f t="shared" si="105"/>
        <v>0</v>
      </c>
      <c r="AL423" s="73">
        <f t="shared" si="106"/>
        <v>0</v>
      </c>
      <c r="AT423" s="282">
        <f t="shared" si="107"/>
        <v>1</v>
      </c>
      <c r="AU423" s="45">
        <v>1675</v>
      </c>
      <c r="AV423" s="49" t="s">
        <v>788</v>
      </c>
      <c r="BD423" s="52"/>
    </row>
    <row r="424" spans="1:56" ht="14.95" customHeight="1" x14ac:dyDescent="0.2">
      <c r="A424" s="642">
        <v>415</v>
      </c>
      <c r="B424" s="639" t="s">
        <v>319</v>
      </c>
      <c r="C424" s="45">
        <v>151</v>
      </c>
      <c r="D424" s="643">
        <v>1685</v>
      </c>
      <c r="E424" s="316" t="s">
        <v>796</v>
      </c>
      <c r="F424" s="53">
        <v>0</v>
      </c>
      <c r="G424" s="53">
        <v>0</v>
      </c>
      <c r="H424" s="53">
        <v>14</v>
      </c>
      <c r="I424" s="53">
        <v>27</v>
      </c>
      <c r="J424" s="53">
        <v>28</v>
      </c>
      <c r="K424" s="53">
        <v>24</v>
      </c>
      <c r="L424" s="53">
        <v>36</v>
      </c>
      <c r="M424" s="53">
        <v>30</v>
      </c>
      <c r="N424" s="53">
        <v>22</v>
      </c>
      <c r="O424" s="53">
        <v>29</v>
      </c>
      <c r="P424" s="53">
        <v>27</v>
      </c>
      <c r="Q424" s="53">
        <v>18</v>
      </c>
      <c r="R424" s="53">
        <v>0</v>
      </c>
      <c r="S424" s="53">
        <v>0</v>
      </c>
      <c r="T424" s="53">
        <v>0</v>
      </c>
      <c r="U424" s="53">
        <v>0</v>
      </c>
      <c r="W424" s="51">
        <f t="shared" si="98"/>
        <v>255</v>
      </c>
      <c r="X424" s="53">
        <f t="shared" si="99"/>
        <v>1</v>
      </c>
      <c r="Y424" s="51">
        <f t="shared" si="100"/>
        <v>0</v>
      </c>
      <c r="Z424" s="36" t="str">
        <f t="shared" si="101"/>
        <v/>
      </c>
      <c r="AA424" s="644">
        <f t="shared" si="102"/>
        <v>1685</v>
      </c>
      <c r="AB424" s="645" t="str">
        <f t="shared" si="103"/>
        <v xml:space="preserve"> Norquay School</v>
      </c>
      <c r="AC424" s="644">
        <f t="shared" si="108"/>
        <v>0</v>
      </c>
      <c r="AD424" s="639" t="str">
        <f t="shared" si="109"/>
        <v/>
      </c>
      <c r="AE424" s="317" t="str">
        <f t="shared" si="104"/>
        <v/>
      </c>
      <c r="AF424" s="45">
        <v>151</v>
      </c>
      <c r="AG424" s="45">
        <v>1685</v>
      </c>
      <c r="AH424" s="49" t="s">
        <v>796</v>
      </c>
      <c r="AI424" s="45" t="s">
        <v>319</v>
      </c>
      <c r="AJ424" s="45"/>
      <c r="AK424" s="73">
        <f t="shared" si="105"/>
        <v>0</v>
      </c>
      <c r="AL424" s="73">
        <f t="shared" si="106"/>
        <v>0</v>
      </c>
      <c r="AT424" s="282">
        <f t="shared" si="107"/>
        <v>1</v>
      </c>
      <c r="AU424" s="45">
        <v>1676</v>
      </c>
      <c r="AV424" s="49" t="s">
        <v>789</v>
      </c>
      <c r="BD424" s="52"/>
    </row>
    <row r="425" spans="1:56" ht="14.95" customHeight="1" x14ac:dyDescent="0.2">
      <c r="A425" s="642">
        <v>416</v>
      </c>
      <c r="B425" s="639" t="s">
        <v>319</v>
      </c>
      <c r="C425" s="45">
        <v>196</v>
      </c>
      <c r="D425" s="643">
        <v>1687</v>
      </c>
      <c r="E425" s="316" t="s">
        <v>797</v>
      </c>
      <c r="F425" s="53">
        <v>0</v>
      </c>
      <c r="G425" s="53">
        <v>0</v>
      </c>
      <c r="H425" s="53">
        <v>0</v>
      </c>
      <c r="I425" s="53">
        <v>37</v>
      </c>
      <c r="J425" s="53">
        <v>40</v>
      </c>
      <c r="K425" s="53">
        <v>46</v>
      </c>
      <c r="L425" s="53">
        <v>45</v>
      </c>
      <c r="M425" s="53">
        <v>46</v>
      </c>
      <c r="N425" s="53">
        <v>44</v>
      </c>
      <c r="O425" s="53">
        <v>0</v>
      </c>
      <c r="P425" s="53">
        <v>0</v>
      </c>
      <c r="Q425" s="53">
        <v>0</v>
      </c>
      <c r="R425" s="53">
        <v>0</v>
      </c>
      <c r="S425" s="53">
        <v>0</v>
      </c>
      <c r="T425" s="53">
        <v>0</v>
      </c>
      <c r="U425" s="53">
        <v>0</v>
      </c>
      <c r="W425" s="51">
        <f t="shared" si="98"/>
        <v>258</v>
      </c>
      <c r="X425" s="53">
        <f t="shared" si="99"/>
        <v>1</v>
      </c>
      <c r="Y425" s="51">
        <f t="shared" si="100"/>
        <v>0</v>
      </c>
      <c r="Z425" s="36" t="str">
        <f t="shared" si="101"/>
        <v/>
      </c>
      <c r="AA425" s="644">
        <f t="shared" si="102"/>
        <v>1687</v>
      </c>
      <c r="AB425" s="645" t="str">
        <f t="shared" si="103"/>
        <v xml:space="preserve"> Radisson School</v>
      </c>
      <c r="AC425" s="644">
        <f t="shared" si="108"/>
        <v>0</v>
      </c>
      <c r="AD425" s="639" t="str">
        <f t="shared" si="109"/>
        <v/>
      </c>
      <c r="AE425" s="317" t="str">
        <f t="shared" si="104"/>
        <v/>
      </c>
      <c r="AF425" s="45">
        <v>196</v>
      </c>
      <c r="AG425" s="45">
        <v>1687</v>
      </c>
      <c r="AH425" s="49" t="s">
        <v>797</v>
      </c>
      <c r="AI425" s="45" t="s">
        <v>319</v>
      </c>
      <c r="AJ425" s="45"/>
      <c r="AK425" s="73">
        <f t="shared" si="105"/>
        <v>0</v>
      </c>
      <c r="AL425" s="73">
        <f t="shared" si="106"/>
        <v>0</v>
      </c>
      <c r="AT425" s="282">
        <f t="shared" si="107"/>
        <v>1</v>
      </c>
      <c r="AU425" s="45">
        <v>1677</v>
      </c>
      <c r="AV425" s="49" t="s">
        <v>790</v>
      </c>
      <c r="BD425" s="52"/>
    </row>
    <row r="426" spans="1:56" ht="14.95" customHeight="1" x14ac:dyDescent="0.2">
      <c r="A426" s="642">
        <v>417</v>
      </c>
      <c r="B426" s="639" t="s">
        <v>319</v>
      </c>
      <c r="C426" s="45">
        <v>192</v>
      </c>
      <c r="D426" s="643">
        <v>1688</v>
      </c>
      <c r="E426" s="316" t="s">
        <v>798</v>
      </c>
      <c r="F426" s="53">
        <v>0</v>
      </c>
      <c r="G426" s="53">
        <v>0</v>
      </c>
      <c r="H426" s="53">
        <v>2</v>
      </c>
      <c r="I426" s="53">
        <v>0</v>
      </c>
      <c r="J426" s="53">
        <v>1</v>
      </c>
      <c r="K426" s="53">
        <v>0</v>
      </c>
      <c r="L426" s="53">
        <v>1</v>
      </c>
      <c r="M426" s="53">
        <v>1</v>
      </c>
      <c r="N426" s="53">
        <v>1</v>
      </c>
      <c r="O426" s="53">
        <v>3</v>
      </c>
      <c r="P426" s="53">
        <v>1</v>
      </c>
      <c r="Q426" s="53">
        <v>1</v>
      </c>
      <c r="R426" s="53">
        <v>2</v>
      </c>
      <c r="S426" s="53">
        <v>1</v>
      </c>
      <c r="T426" s="53">
        <v>0</v>
      </c>
      <c r="U426" s="53">
        <v>0</v>
      </c>
      <c r="W426" s="51">
        <f t="shared" si="98"/>
        <v>14</v>
      </c>
      <c r="X426" s="53">
        <f t="shared" si="99"/>
        <v>1</v>
      </c>
      <c r="Y426" s="51">
        <f t="shared" si="100"/>
        <v>0</v>
      </c>
      <c r="Z426" s="36" t="str">
        <f t="shared" si="101"/>
        <v/>
      </c>
      <c r="AA426" s="644">
        <f t="shared" si="102"/>
        <v>1688</v>
      </c>
      <c r="AB426" s="645" t="str">
        <f t="shared" si="103"/>
        <v xml:space="preserve"> Stevenson Island School</v>
      </c>
      <c r="AC426" s="644">
        <f t="shared" si="108"/>
        <v>0</v>
      </c>
      <c r="AD426" s="639" t="str">
        <f t="shared" si="109"/>
        <v/>
      </c>
      <c r="AE426" s="317" t="str">
        <f t="shared" si="104"/>
        <v/>
      </c>
      <c r="AF426" s="45">
        <v>192</v>
      </c>
      <c r="AG426" s="45">
        <v>1688</v>
      </c>
      <c r="AH426" s="49" t="s">
        <v>798</v>
      </c>
      <c r="AI426" s="45" t="s">
        <v>319</v>
      </c>
      <c r="AJ426" s="45"/>
      <c r="AK426" s="73">
        <f t="shared" si="105"/>
        <v>0</v>
      </c>
      <c r="AL426" s="73">
        <f t="shared" si="106"/>
        <v>0</v>
      </c>
      <c r="AT426" s="282">
        <f t="shared" si="107"/>
        <v>1</v>
      </c>
      <c r="AU426" s="45">
        <v>1679</v>
      </c>
      <c r="AV426" s="49" t="s">
        <v>799</v>
      </c>
      <c r="BD426" s="52"/>
    </row>
    <row r="427" spans="1:56" ht="14.95" customHeight="1" x14ac:dyDescent="0.2">
      <c r="A427" s="642">
        <v>418</v>
      </c>
      <c r="B427" s="639" t="s">
        <v>319</v>
      </c>
      <c r="C427" s="45">
        <v>188</v>
      </c>
      <c r="D427" s="643">
        <v>1691</v>
      </c>
      <c r="E427" s="316" t="s">
        <v>800</v>
      </c>
      <c r="F427" s="53">
        <v>0</v>
      </c>
      <c r="G427" s="53">
        <v>0</v>
      </c>
      <c r="H427" s="53">
        <v>0</v>
      </c>
      <c r="I427" s="53">
        <v>0</v>
      </c>
      <c r="J427" s="53">
        <v>0</v>
      </c>
      <c r="K427" s="53">
        <v>0</v>
      </c>
      <c r="L427" s="53">
        <v>0</v>
      </c>
      <c r="M427" s="53">
        <v>0</v>
      </c>
      <c r="N427" s="53">
        <v>0</v>
      </c>
      <c r="O427" s="53">
        <v>0</v>
      </c>
      <c r="P427" s="53">
        <v>0</v>
      </c>
      <c r="Q427" s="53">
        <v>0</v>
      </c>
      <c r="R427" s="53">
        <v>217</v>
      </c>
      <c r="S427" s="53">
        <v>242</v>
      </c>
      <c r="T427" s="53">
        <v>251</v>
      </c>
      <c r="U427" s="53">
        <v>252</v>
      </c>
      <c r="W427" s="51">
        <f t="shared" si="98"/>
        <v>962</v>
      </c>
      <c r="X427" s="53">
        <f t="shared" si="99"/>
        <v>1</v>
      </c>
      <c r="Y427" s="51">
        <f t="shared" si="100"/>
        <v>0</v>
      </c>
      <c r="Z427" s="36" t="str">
        <f t="shared" si="101"/>
        <v/>
      </c>
      <c r="AA427" s="644">
        <f t="shared" si="102"/>
        <v>1691</v>
      </c>
      <c r="AB427" s="645" t="str">
        <f t="shared" si="103"/>
        <v xml:space="preserve"> Oak Park High</v>
      </c>
      <c r="AC427" s="644">
        <f t="shared" si="108"/>
        <v>0</v>
      </c>
      <c r="AD427" s="639" t="str">
        <f t="shared" si="109"/>
        <v/>
      </c>
      <c r="AE427" s="317" t="str">
        <f t="shared" si="104"/>
        <v/>
      </c>
      <c r="AF427" s="45">
        <v>188</v>
      </c>
      <c r="AG427" s="45">
        <v>1691</v>
      </c>
      <c r="AH427" s="49" t="s">
        <v>800</v>
      </c>
      <c r="AI427" s="45" t="s">
        <v>319</v>
      </c>
      <c r="AJ427" s="45"/>
      <c r="AK427" s="73">
        <f t="shared" si="105"/>
        <v>0</v>
      </c>
      <c r="AL427" s="73">
        <f t="shared" si="106"/>
        <v>0</v>
      </c>
      <c r="AT427" s="282">
        <f t="shared" si="107"/>
        <v>1</v>
      </c>
      <c r="AU427" s="45">
        <v>1680</v>
      </c>
      <c r="AV427" s="49" t="s">
        <v>791</v>
      </c>
      <c r="BD427" s="52"/>
    </row>
    <row r="428" spans="1:56" ht="14.95" customHeight="1" x14ac:dyDescent="0.2">
      <c r="A428" s="642">
        <v>419</v>
      </c>
      <c r="B428" s="639" t="s">
        <v>323</v>
      </c>
      <c r="C428" s="45">
        <v>189</v>
      </c>
      <c r="D428" s="643">
        <v>1692</v>
      </c>
      <c r="E428" s="316" t="s">
        <v>801</v>
      </c>
      <c r="F428" s="53">
        <v>0</v>
      </c>
      <c r="G428" s="53">
        <v>0</v>
      </c>
      <c r="H428" s="53">
        <v>0</v>
      </c>
      <c r="I428" s="53">
        <v>3</v>
      </c>
      <c r="J428" s="53">
        <v>0</v>
      </c>
      <c r="K428" s="53">
        <v>2</v>
      </c>
      <c r="L428" s="53">
        <v>2</v>
      </c>
      <c r="M428" s="53">
        <v>3</v>
      </c>
      <c r="N428" s="53">
        <v>2</v>
      </c>
      <c r="O428" s="53">
        <v>2</v>
      </c>
      <c r="P428" s="53">
        <v>3</v>
      </c>
      <c r="Q428" s="53">
        <v>3</v>
      </c>
      <c r="R428" s="53">
        <v>2</v>
      </c>
      <c r="S428" s="53">
        <v>2</v>
      </c>
      <c r="T428" s="53">
        <v>3</v>
      </c>
      <c r="U428" s="53">
        <v>0</v>
      </c>
      <c r="W428" s="51">
        <f t="shared" si="98"/>
        <v>27</v>
      </c>
      <c r="X428" s="53">
        <f t="shared" si="99"/>
        <v>1</v>
      </c>
      <c r="Y428" s="51">
        <f t="shared" si="100"/>
        <v>0</v>
      </c>
      <c r="Z428" s="36" t="str">
        <f t="shared" si="101"/>
        <v/>
      </c>
      <c r="AA428" s="644">
        <f t="shared" si="102"/>
        <v>1692</v>
      </c>
      <c r="AB428" s="645" t="str">
        <f t="shared" si="103"/>
        <v xml:space="preserve"> Springwell School</v>
      </c>
      <c r="AC428" s="644">
        <f t="shared" si="108"/>
        <v>5</v>
      </c>
      <c r="AD428" s="639" t="str">
        <f t="shared" si="109"/>
        <v>H</v>
      </c>
      <c r="AE428" s="317" t="str">
        <f t="shared" si="104"/>
        <v/>
      </c>
      <c r="AF428" s="45">
        <v>189</v>
      </c>
      <c r="AG428" s="45">
        <v>1692</v>
      </c>
      <c r="AH428" s="49" t="s">
        <v>801</v>
      </c>
      <c r="AI428" s="45" t="s">
        <v>323</v>
      </c>
      <c r="AJ428" s="45"/>
      <c r="AK428" s="73">
        <f t="shared" si="105"/>
        <v>0</v>
      </c>
      <c r="AL428" s="73">
        <f t="shared" si="106"/>
        <v>0</v>
      </c>
      <c r="AT428" s="282">
        <f t="shared" si="107"/>
        <v>1</v>
      </c>
      <c r="AU428" s="45">
        <v>1681</v>
      </c>
      <c r="AV428" s="49" t="s">
        <v>792</v>
      </c>
      <c r="BD428" s="52"/>
    </row>
    <row r="429" spans="1:56" ht="14.95" customHeight="1" x14ac:dyDescent="0.2">
      <c r="A429" s="642">
        <v>420</v>
      </c>
      <c r="B429" s="639" t="s">
        <v>319</v>
      </c>
      <c r="C429" s="45">
        <v>174</v>
      </c>
      <c r="D429" s="643">
        <v>1693</v>
      </c>
      <c r="E429" s="316" t="s">
        <v>802</v>
      </c>
      <c r="F429" s="53">
        <v>0</v>
      </c>
      <c r="G429" s="53">
        <v>0</v>
      </c>
      <c r="H429" s="53">
        <v>0</v>
      </c>
      <c r="I429" s="53">
        <v>0</v>
      </c>
      <c r="J429" s="53">
        <v>0</v>
      </c>
      <c r="K429" s="53">
        <v>0</v>
      </c>
      <c r="L429" s="53">
        <v>0</v>
      </c>
      <c r="M429" s="53">
        <v>0</v>
      </c>
      <c r="N429" s="53">
        <v>0</v>
      </c>
      <c r="O429" s="53">
        <v>72</v>
      </c>
      <c r="P429" s="53">
        <v>60</v>
      </c>
      <c r="Q429" s="53">
        <v>51</v>
      </c>
      <c r="R429" s="53">
        <v>73</v>
      </c>
      <c r="S429" s="53">
        <v>63</v>
      </c>
      <c r="T429" s="53">
        <v>70</v>
      </c>
      <c r="U429" s="53">
        <v>63</v>
      </c>
      <c r="W429" s="51">
        <f t="shared" si="98"/>
        <v>452</v>
      </c>
      <c r="X429" s="53">
        <f t="shared" si="99"/>
        <v>1</v>
      </c>
      <c r="Y429" s="51">
        <f t="shared" si="100"/>
        <v>0</v>
      </c>
      <c r="Z429" s="36" t="str">
        <f t="shared" si="101"/>
        <v/>
      </c>
      <c r="AA429" s="644">
        <f t="shared" si="102"/>
        <v>1693</v>
      </c>
      <c r="AB429" s="645" t="str">
        <f t="shared" si="103"/>
        <v xml:space="preserve"> Green Valley School</v>
      </c>
      <c r="AC429" s="644">
        <f t="shared" si="108"/>
        <v>0</v>
      </c>
      <c r="AD429" s="639" t="str">
        <f t="shared" si="109"/>
        <v/>
      </c>
      <c r="AE429" s="317" t="str">
        <f t="shared" si="104"/>
        <v/>
      </c>
      <c r="AF429" s="45">
        <v>174</v>
      </c>
      <c r="AG429" s="45">
        <v>1693</v>
      </c>
      <c r="AH429" s="49" t="s">
        <v>802</v>
      </c>
      <c r="AI429" s="45" t="s">
        <v>319</v>
      </c>
      <c r="AJ429" s="45"/>
      <c r="AK429" s="73">
        <f t="shared" si="105"/>
        <v>0</v>
      </c>
      <c r="AL429" s="73">
        <f t="shared" si="106"/>
        <v>0</v>
      </c>
      <c r="AT429" s="282">
        <f t="shared" si="107"/>
        <v>1</v>
      </c>
      <c r="AU429" s="45">
        <v>1682</v>
      </c>
      <c r="AV429" s="49" t="s">
        <v>794</v>
      </c>
      <c r="BD429" s="52"/>
    </row>
    <row r="430" spans="1:56" ht="14.95" customHeight="1" x14ac:dyDescent="0.2">
      <c r="A430" s="642">
        <v>421</v>
      </c>
      <c r="B430" s="639" t="s">
        <v>319</v>
      </c>
      <c r="C430" s="45">
        <v>151</v>
      </c>
      <c r="D430" s="643">
        <v>1695</v>
      </c>
      <c r="E430" s="316" t="s">
        <v>803</v>
      </c>
      <c r="F430" s="53">
        <v>0</v>
      </c>
      <c r="G430" s="53">
        <v>0</v>
      </c>
      <c r="H430" s="53">
        <v>28</v>
      </c>
      <c r="I430" s="53">
        <v>45</v>
      </c>
      <c r="J430" s="53">
        <v>34</v>
      </c>
      <c r="K430" s="53">
        <v>43</v>
      </c>
      <c r="L430" s="53">
        <v>49</v>
      </c>
      <c r="M430" s="53">
        <v>53</v>
      </c>
      <c r="N430" s="53">
        <v>55</v>
      </c>
      <c r="O430" s="53">
        <v>46</v>
      </c>
      <c r="P430" s="53">
        <v>0</v>
      </c>
      <c r="Q430" s="53">
        <v>0</v>
      </c>
      <c r="R430" s="53">
        <v>0</v>
      </c>
      <c r="S430" s="53">
        <v>0</v>
      </c>
      <c r="T430" s="53">
        <v>0</v>
      </c>
      <c r="U430" s="53">
        <v>0</v>
      </c>
      <c r="W430" s="51">
        <f t="shared" si="98"/>
        <v>353</v>
      </c>
      <c r="X430" s="53">
        <f t="shared" si="99"/>
        <v>1</v>
      </c>
      <c r="Y430" s="51">
        <f t="shared" si="100"/>
        <v>0</v>
      </c>
      <c r="Z430" s="36" t="str">
        <f t="shared" si="101"/>
        <v/>
      </c>
      <c r="AA430" s="644">
        <f t="shared" si="102"/>
        <v>1695</v>
      </c>
      <c r="AB430" s="645" t="str">
        <f t="shared" si="103"/>
        <v xml:space="preserve"> Lord Nelson School</v>
      </c>
      <c r="AC430" s="644">
        <f t="shared" si="108"/>
        <v>0</v>
      </c>
      <c r="AD430" s="639" t="str">
        <f t="shared" si="109"/>
        <v/>
      </c>
      <c r="AE430" s="317" t="str">
        <f t="shared" si="104"/>
        <v/>
      </c>
      <c r="AF430" s="45">
        <v>151</v>
      </c>
      <c r="AG430" s="45">
        <v>1695</v>
      </c>
      <c r="AH430" s="49" t="s">
        <v>803</v>
      </c>
      <c r="AI430" s="45" t="s">
        <v>319</v>
      </c>
      <c r="AJ430" s="45"/>
      <c r="AK430" s="73">
        <f t="shared" si="105"/>
        <v>0</v>
      </c>
      <c r="AL430" s="73">
        <f t="shared" si="106"/>
        <v>0</v>
      </c>
      <c r="AT430" s="282">
        <f t="shared" si="107"/>
        <v>1</v>
      </c>
      <c r="AU430" s="45">
        <v>1684</v>
      </c>
      <c r="AV430" s="49" t="s">
        <v>795</v>
      </c>
      <c r="BD430" s="52"/>
    </row>
    <row r="431" spans="1:56" ht="14.95" customHeight="1" x14ac:dyDescent="0.2">
      <c r="A431" s="642">
        <v>422</v>
      </c>
      <c r="B431" s="639" t="s">
        <v>319</v>
      </c>
      <c r="C431" s="45">
        <v>189</v>
      </c>
      <c r="D431" s="643">
        <v>1699</v>
      </c>
      <c r="E431" s="316" t="s">
        <v>804</v>
      </c>
      <c r="F431" s="53">
        <v>0</v>
      </c>
      <c r="G431" s="53">
        <v>0</v>
      </c>
      <c r="H431" s="53">
        <v>0</v>
      </c>
      <c r="I431" s="53">
        <v>14</v>
      </c>
      <c r="J431" s="53">
        <v>7</v>
      </c>
      <c r="K431" s="53">
        <v>14</v>
      </c>
      <c r="L431" s="53">
        <v>11</v>
      </c>
      <c r="M431" s="53">
        <v>12</v>
      </c>
      <c r="N431" s="53">
        <v>13</v>
      </c>
      <c r="O431" s="53">
        <v>15</v>
      </c>
      <c r="P431" s="53">
        <v>14</v>
      </c>
      <c r="Q431" s="53">
        <v>19</v>
      </c>
      <c r="R431" s="53">
        <v>12</v>
      </c>
      <c r="S431" s="53">
        <v>14</v>
      </c>
      <c r="T431" s="53">
        <v>16</v>
      </c>
      <c r="U431" s="53">
        <v>16</v>
      </c>
      <c r="W431" s="51">
        <f t="shared" si="98"/>
        <v>177</v>
      </c>
      <c r="X431" s="53">
        <f t="shared" si="99"/>
        <v>1</v>
      </c>
      <c r="Y431" s="51">
        <f t="shared" si="100"/>
        <v>0</v>
      </c>
      <c r="Z431" s="36" t="str">
        <f t="shared" si="101"/>
        <v/>
      </c>
      <c r="AA431" s="644">
        <f t="shared" si="102"/>
        <v>1699</v>
      </c>
      <c r="AB431" s="645" t="str">
        <f t="shared" si="103"/>
        <v xml:space="preserve"> Whitemouth School</v>
      </c>
      <c r="AC431" s="644">
        <f t="shared" si="108"/>
        <v>0</v>
      </c>
      <c r="AD431" s="639" t="str">
        <f t="shared" si="109"/>
        <v/>
      </c>
      <c r="AE431" s="317" t="str">
        <f t="shared" si="104"/>
        <v/>
      </c>
      <c r="AF431" s="45">
        <v>189</v>
      </c>
      <c r="AG431" s="45">
        <v>1699</v>
      </c>
      <c r="AH431" s="49" t="s">
        <v>804</v>
      </c>
      <c r="AI431" s="45" t="s">
        <v>319</v>
      </c>
      <c r="AJ431" s="45"/>
      <c r="AK431" s="73">
        <f t="shared" si="105"/>
        <v>0</v>
      </c>
      <c r="AL431" s="73">
        <f t="shared" si="106"/>
        <v>0</v>
      </c>
      <c r="AT431" s="282">
        <f t="shared" si="107"/>
        <v>1</v>
      </c>
      <c r="AU431" s="45">
        <v>1685</v>
      </c>
      <c r="AV431" s="49" t="s">
        <v>796</v>
      </c>
      <c r="BD431" s="52"/>
    </row>
    <row r="432" spans="1:56" ht="14.95" customHeight="1" x14ac:dyDescent="0.2">
      <c r="A432" s="642">
        <v>423</v>
      </c>
      <c r="B432" s="639" t="s">
        <v>319</v>
      </c>
      <c r="C432" s="45">
        <v>119</v>
      </c>
      <c r="D432" s="643">
        <v>1700</v>
      </c>
      <c r="E432" s="316" t="s">
        <v>805</v>
      </c>
      <c r="F432" s="53">
        <v>0</v>
      </c>
      <c r="G432" s="53">
        <v>0</v>
      </c>
      <c r="H432" s="53">
        <v>0</v>
      </c>
      <c r="I432" s="53">
        <v>31</v>
      </c>
      <c r="J432" s="53">
        <v>21</v>
      </c>
      <c r="K432" s="53">
        <v>24</v>
      </c>
      <c r="L432" s="53">
        <v>22</v>
      </c>
      <c r="M432" s="53">
        <v>34</v>
      </c>
      <c r="N432" s="53">
        <v>32</v>
      </c>
      <c r="O432" s="53">
        <v>27</v>
      </c>
      <c r="P432" s="53">
        <v>42</v>
      </c>
      <c r="Q432" s="53">
        <v>21</v>
      </c>
      <c r="R432" s="53">
        <v>0</v>
      </c>
      <c r="S432" s="53">
        <v>0</v>
      </c>
      <c r="T432" s="53">
        <v>0</v>
      </c>
      <c r="U432" s="53">
        <v>0</v>
      </c>
      <c r="W432" s="51">
        <f t="shared" si="98"/>
        <v>254</v>
      </c>
      <c r="X432" s="53">
        <f t="shared" si="99"/>
        <v>1</v>
      </c>
      <c r="Y432" s="51">
        <f t="shared" si="100"/>
        <v>0</v>
      </c>
      <c r="Z432" s="36" t="str">
        <f t="shared" si="101"/>
        <v/>
      </c>
      <c r="AA432" s="644">
        <f t="shared" si="102"/>
        <v>1700</v>
      </c>
      <c r="AB432" s="645" t="str">
        <f t="shared" si="103"/>
        <v xml:space="preserve"> Valleyview Centennial School</v>
      </c>
      <c r="AC432" s="644">
        <f t="shared" si="108"/>
        <v>0</v>
      </c>
      <c r="AD432" s="639" t="str">
        <f t="shared" si="109"/>
        <v/>
      </c>
      <c r="AE432" s="317" t="str">
        <f t="shared" si="104"/>
        <v/>
      </c>
      <c r="AF432" s="45">
        <v>119</v>
      </c>
      <c r="AG432" s="45">
        <v>1700</v>
      </c>
      <c r="AH432" s="49" t="s">
        <v>805</v>
      </c>
      <c r="AI432" s="45" t="s">
        <v>319</v>
      </c>
      <c r="AJ432" s="45"/>
      <c r="AK432" s="73">
        <f t="shared" si="105"/>
        <v>0</v>
      </c>
      <c r="AL432" s="73">
        <f t="shared" si="106"/>
        <v>0</v>
      </c>
      <c r="AT432" s="282">
        <f t="shared" si="107"/>
        <v>1</v>
      </c>
      <c r="AU432" s="45">
        <v>1687</v>
      </c>
      <c r="AV432" s="49" t="s">
        <v>797</v>
      </c>
      <c r="BD432" s="52"/>
    </row>
    <row r="433" spans="1:56" ht="14.95" customHeight="1" x14ac:dyDescent="0.2">
      <c r="A433" s="642">
        <v>424</v>
      </c>
      <c r="B433" s="639" t="s">
        <v>319</v>
      </c>
      <c r="C433" s="45">
        <v>151</v>
      </c>
      <c r="D433" s="643">
        <v>1701</v>
      </c>
      <c r="E433" s="316" t="s">
        <v>806</v>
      </c>
      <c r="F433" s="53">
        <v>0</v>
      </c>
      <c r="G433" s="53">
        <v>3</v>
      </c>
      <c r="H433" s="53">
        <v>0</v>
      </c>
      <c r="I433" s="53">
        <v>0</v>
      </c>
      <c r="J433" s="53">
        <v>0</v>
      </c>
      <c r="K433" s="53">
        <v>0</v>
      </c>
      <c r="L433" s="53">
        <v>0</v>
      </c>
      <c r="M433" s="53">
        <v>0</v>
      </c>
      <c r="N433" s="53">
        <v>0</v>
      </c>
      <c r="O433" s="53">
        <v>0</v>
      </c>
      <c r="P433" s="53">
        <v>0</v>
      </c>
      <c r="Q433" s="53">
        <v>0</v>
      </c>
      <c r="R433" s="53">
        <v>134</v>
      </c>
      <c r="S433" s="53">
        <v>230</v>
      </c>
      <c r="T433" s="53">
        <v>315</v>
      </c>
      <c r="U433" s="53">
        <v>411</v>
      </c>
      <c r="W433" s="51">
        <f t="shared" si="98"/>
        <v>1093</v>
      </c>
      <c r="X433" s="53">
        <f t="shared" si="99"/>
        <v>1</v>
      </c>
      <c r="Y433" s="51">
        <f t="shared" si="100"/>
        <v>3</v>
      </c>
      <c r="Z433" s="36" t="str">
        <f t="shared" si="101"/>
        <v/>
      </c>
      <c r="AA433" s="644">
        <f t="shared" si="102"/>
        <v>1701</v>
      </c>
      <c r="AB433" s="645" t="str">
        <f t="shared" si="103"/>
        <v xml:space="preserve"> Daniel Mcintyre Collegiate Institute</v>
      </c>
      <c r="AC433" s="644">
        <f t="shared" si="108"/>
        <v>0</v>
      </c>
      <c r="AD433" s="639" t="str">
        <f t="shared" si="109"/>
        <v/>
      </c>
      <c r="AE433" s="317" t="str">
        <f t="shared" si="104"/>
        <v/>
      </c>
      <c r="AF433" s="45">
        <v>151</v>
      </c>
      <c r="AG433" s="45">
        <v>1701</v>
      </c>
      <c r="AH433" s="49" t="s">
        <v>806</v>
      </c>
      <c r="AI433" s="45" t="s">
        <v>319</v>
      </c>
      <c r="AJ433" s="45"/>
      <c r="AK433" s="73">
        <f t="shared" si="105"/>
        <v>0</v>
      </c>
      <c r="AL433" s="73">
        <f t="shared" si="106"/>
        <v>0</v>
      </c>
      <c r="AT433" s="282">
        <f t="shared" si="107"/>
        <v>1</v>
      </c>
      <c r="AU433" s="45">
        <v>1688</v>
      </c>
      <c r="AV433" s="49" t="s">
        <v>798</v>
      </c>
      <c r="BD433" s="52"/>
    </row>
    <row r="434" spans="1:56" ht="14.95" customHeight="1" x14ac:dyDescent="0.2">
      <c r="A434" s="642">
        <v>425</v>
      </c>
      <c r="B434" s="639" t="s">
        <v>319</v>
      </c>
      <c r="C434" s="45">
        <v>136</v>
      </c>
      <c r="D434" s="643">
        <v>1702</v>
      </c>
      <c r="E434" s="316" t="s">
        <v>807</v>
      </c>
      <c r="F434" s="53">
        <v>0</v>
      </c>
      <c r="G434" s="53">
        <v>0</v>
      </c>
      <c r="H434" s="53">
        <v>0</v>
      </c>
      <c r="I434" s="53">
        <v>39</v>
      </c>
      <c r="J434" s="53">
        <v>32</v>
      </c>
      <c r="K434" s="53">
        <v>35</v>
      </c>
      <c r="L434" s="53">
        <v>35</v>
      </c>
      <c r="M434" s="53">
        <v>41</v>
      </c>
      <c r="N434" s="53">
        <v>34</v>
      </c>
      <c r="O434" s="53">
        <v>31</v>
      </c>
      <c r="P434" s="53">
        <v>34</v>
      </c>
      <c r="Q434" s="53">
        <v>31</v>
      </c>
      <c r="R434" s="53">
        <v>0</v>
      </c>
      <c r="S434" s="53">
        <v>0</v>
      </c>
      <c r="T434" s="53">
        <v>0</v>
      </c>
      <c r="U434" s="53">
        <v>0</v>
      </c>
      <c r="W434" s="51">
        <f t="shared" si="98"/>
        <v>312</v>
      </c>
      <c r="X434" s="53">
        <f t="shared" si="99"/>
        <v>1</v>
      </c>
      <c r="Y434" s="51">
        <f t="shared" si="100"/>
        <v>0</v>
      </c>
      <c r="Z434" s="36" t="str">
        <f t="shared" si="101"/>
        <v/>
      </c>
      <c r="AA434" s="644">
        <f t="shared" si="102"/>
        <v>1702</v>
      </c>
      <c r="AB434" s="645" t="str">
        <f t="shared" si="103"/>
        <v xml:space="preserve"> École Île-Des-Chênes School</v>
      </c>
      <c r="AC434" s="644">
        <f t="shared" si="108"/>
        <v>0</v>
      </c>
      <c r="AD434" s="639" t="str">
        <f t="shared" si="109"/>
        <v/>
      </c>
      <c r="AE434" s="317" t="str">
        <f t="shared" si="104"/>
        <v/>
      </c>
      <c r="AF434" s="45">
        <v>136</v>
      </c>
      <c r="AG434" s="45">
        <v>1702</v>
      </c>
      <c r="AH434" s="49" t="s">
        <v>807</v>
      </c>
      <c r="AI434" s="45" t="s">
        <v>319</v>
      </c>
      <c r="AJ434" s="45"/>
      <c r="AK434" s="73">
        <f t="shared" si="105"/>
        <v>0</v>
      </c>
      <c r="AL434" s="73">
        <f t="shared" si="106"/>
        <v>0</v>
      </c>
      <c r="AT434" s="282">
        <f t="shared" si="107"/>
        <v>1</v>
      </c>
      <c r="AU434" s="45">
        <v>1691</v>
      </c>
      <c r="AV434" s="49" t="s">
        <v>800</v>
      </c>
      <c r="BD434" s="52"/>
    </row>
    <row r="435" spans="1:56" ht="14.95" customHeight="1" x14ac:dyDescent="0.2">
      <c r="A435" s="642">
        <v>426</v>
      </c>
      <c r="B435" s="639" t="s">
        <v>323</v>
      </c>
      <c r="C435" s="45">
        <v>121</v>
      </c>
      <c r="D435" s="643">
        <v>1703</v>
      </c>
      <c r="E435" s="316" t="s">
        <v>808</v>
      </c>
      <c r="F435" s="53">
        <v>0</v>
      </c>
      <c r="G435" s="53">
        <v>0</v>
      </c>
      <c r="H435" s="53">
        <v>0</v>
      </c>
      <c r="I435" s="53">
        <v>6</v>
      </c>
      <c r="J435" s="53">
        <v>7</v>
      </c>
      <c r="K435" s="53">
        <v>0</v>
      </c>
      <c r="L435" s="53">
        <v>2</v>
      </c>
      <c r="M435" s="53">
        <v>2</v>
      </c>
      <c r="N435" s="53">
        <v>4</v>
      </c>
      <c r="O435" s="53">
        <v>2</v>
      </c>
      <c r="P435" s="53">
        <v>1</v>
      </c>
      <c r="Q435" s="53">
        <v>6</v>
      </c>
      <c r="R435" s="53">
        <v>3</v>
      </c>
      <c r="S435" s="53">
        <v>4</v>
      </c>
      <c r="T435" s="53">
        <v>2</v>
      </c>
      <c r="U435" s="53">
        <v>5</v>
      </c>
      <c r="W435" s="51">
        <f t="shared" si="98"/>
        <v>44</v>
      </c>
      <c r="X435" s="53">
        <f t="shared" si="99"/>
        <v>1</v>
      </c>
      <c r="Y435" s="51">
        <f t="shared" si="100"/>
        <v>0</v>
      </c>
      <c r="Z435" s="36" t="str">
        <f t="shared" si="101"/>
        <v/>
      </c>
      <c r="AA435" s="644">
        <f t="shared" si="102"/>
        <v>1703</v>
      </c>
      <c r="AB435" s="645" t="str">
        <f t="shared" si="103"/>
        <v xml:space="preserve"> Brennan School</v>
      </c>
      <c r="AC435" s="644">
        <f t="shared" si="108"/>
        <v>5</v>
      </c>
      <c r="AD435" s="639" t="str">
        <f t="shared" si="109"/>
        <v>H</v>
      </c>
      <c r="AE435" s="317" t="str">
        <f t="shared" si="104"/>
        <v/>
      </c>
      <c r="AF435" s="45">
        <v>121</v>
      </c>
      <c r="AG435" s="45">
        <v>1703</v>
      </c>
      <c r="AH435" s="49" t="s">
        <v>808</v>
      </c>
      <c r="AI435" s="45" t="s">
        <v>323</v>
      </c>
      <c r="AJ435" s="45"/>
      <c r="AK435" s="73">
        <f t="shared" si="105"/>
        <v>0</v>
      </c>
      <c r="AL435" s="73">
        <f t="shared" si="106"/>
        <v>0</v>
      </c>
      <c r="AT435" s="282">
        <f t="shared" si="107"/>
        <v>1</v>
      </c>
      <c r="AU435" s="45">
        <v>1692</v>
      </c>
      <c r="AV435" s="49" t="s">
        <v>801</v>
      </c>
      <c r="BD435" s="52"/>
    </row>
    <row r="436" spans="1:56" ht="14.95" customHeight="1" x14ac:dyDescent="0.2">
      <c r="A436" s="642">
        <v>427</v>
      </c>
      <c r="B436" s="639" t="s">
        <v>319</v>
      </c>
      <c r="C436" s="45">
        <v>194</v>
      </c>
      <c r="D436" s="643">
        <v>1705</v>
      </c>
      <c r="E436" s="316" t="s">
        <v>809</v>
      </c>
      <c r="F436" s="53">
        <v>0</v>
      </c>
      <c r="G436" s="53">
        <v>0</v>
      </c>
      <c r="H436" s="53">
        <v>0</v>
      </c>
      <c r="I436" s="53">
        <v>12</v>
      </c>
      <c r="J436" s="53">
        <v>10</v>
      </c>
      <c r="K436" s="53">
        <v>17</v>
      </c>
      <c r="L436" s="53">
        <v>9</v>
      </c>
      <c r="M436" s="53">
        <v>13</v>
      </c>
      <c r="N436" s="53">
        <v>5</v>
      </c>
      <c r="O436" s="53">
        <v>10</v>
      </c>
      <c r="P436" s="53">
        <v>6</v>
      </c>
      <c r="Q436" s="53">
        <v>12</v>
      </c>
      <c r="R436" s="53">
        <v>0</v>
      </c>
      <c r="S436" s="53">
        <v>0</v>
      </c>
      <c r="T436" s="53">
        <v>0</v>
      </c>
      <c r="U436" s="53">
        <v>0</v>
      </c>
      <c r="W436" s="51">
        <f t="shared" si="98"/>
        <v>94</v>
      </c>
      <c r="X436" s="53">
        <f t="shared" si="99"/>
        <v>1</v>
      </c>
      <c r="Y436" s="51">
        <f t="shared" si="100"/>
        <v>0</v>
      </c>
      <c r="Z436" s="36" t="str">
        <f t="shared" si="101"/>
        <v/>
      </c>
      <c r="AA436" s="644">
        <f t="shared" si="102"/>
        <v>1705</v>
      </c>
      <c r="AB436" s="645" t="str">
        <f t="shared" si="103"/>
        <v xml:space="preserve"> Binscarth Elementary</v>
      </c>
      <c r="AC436" s="644">
        <f t="shared" si="108"/>
        <v>0</v>
      </c>
      <c r="AD436" s="639" t="str">
        <f t="shared" si="109"/>
        <v/>
      </c>
      <c r="AE436" s="317" t="str">
        <f t="shared" si="104"/>
        <v/>
      </c>
      <c r="AF436" s="45">
        <v>194</v>
      </c>
      <c r="AG436" s="45">
        <v>1705</v>
      </c>
      <c r="AH436" s="49" t="s">
        <v>809</v>
      </c>
      <c r="AI436" s="45" t="s">
        <v>319</v>
      </c>
      <c r="AJ436" s="45"/>
      <c r="AK436" s="73">
        <f t="shared" si="105"/>
        <v>0</v>
      </c>
      <c r="AL436" s="73">
        <f t="shared" si="106"/>
        <v>0</v>
      </c>
      <c r="AT436" s="282">
        <f t="shared" si="107"/>
        <v>1</v>
      </c>
      <c r="AU436" s="45">
        <v>1693</v>
      </c>
      <c r="AV436" s="49" t="s">
        <v>802</v>
      </c>
      <c r="BD436" s="52"/>
    </row>
    <row r="437" spans="1:56" ht="14.95" customHeight="1" x14ac:dyDescent="0.2">
      <c r="A437" s="642">
        <v>428</v>
      </c>
      <c r="B437" s="639" t="s">
        <v>319</v>
      </c>
      <c r="C437" s="45">
        <v>119</v>
      </c>
      <c r="D437" s="643">
        <v>1706</v>
      </c>
      <c r="E437" s="316" t="s">
        <v>810</v>
      </c>
      <c r="F437" s="53">
        <v>0</v>
      </c>
      <c r="G437" s="53">
        <v>0</v>
      </c>
      <c r="H437" s="53">
        <v>0</v>
      </c>
      <c r="I437" s="53">
        <v>73</v>
      </c>
      <c r="J437" s="53">
        <v>64</v>
      </c>
      <c r="K437" s="53">
        <v>65</v>
      </c>
      <c r="L437" s="53">
        <v>70</v>
      </c>
      <c r="M437" s="53">
        <v>63</v>
      </c>
      <c r="N437" s="53">
        <v>67</v>
      </c>
      <c r="O437" s="53">
        <v>55</v>
      </c>
      <c r="P437" s="53">
        <v>78</v>
      </c>
      <c r="Q437" s="53">
        <v>62</v>
      </c>
      <c r="R437" s="53">
        <v>0</v>
      </c>
      <c r="S437" s="53">
        <v>0</v>
      </c>
      <c r="T437" s="53">
        <v>0</v>
      </c>
      <c r="U437" s="53">
        <v>0</v>
      </c>
      <c r="W437" s="51">
        <f t="shared" si="98"/>
        <v>597</v>
      </c>
      <c r="X437" s="53">
        <f t="shared" si="99"/>
        <v>1</v>
      </c>
      <c r="Y437" s="51">
        <f t="shared" si="100"/>
        <v>0</v>
      </c>
      <c r="Z437" s="36" t="str">
        <f t="shared" si="101"/>
        <v/>
      </c>
      <c r="AA437" s="644">
        <f t="shared" si="102"/>
        <v>1706</v>
      </c>
      <c r="AB437" s="645" t="str">
        <f t="shared" si="103"/>
        <v xml:space="preserve"> Meadows School</v>
      </c>
      <c r="AC437" s="644">
        <f t="shared" si="108"/>
        <v>0</v>
      </c>
      <c r="AD437" s="639" t="str">
        <f t="shared" si="109"/>
        <v/>
      </c>
      <c r="AE437" s="317" t="str">
        <f t="shared" si="104"/>
        <v/>
      </c>
      <c r="AF437" s="45">
        <v>119</v>
      </c>
      <c r="AG437" s="45">
        <v>1706</v>
      </c>
      <c r="AH437" s="49" t="s">
        <v>810</v>
      </c>
      <c r="AI437" s="45" t="s">
        <v>319</v>
      </c>
      <c r="AJ437" s="45"/>
      <c r="AK437" s="73">
        <f t="shared" si="105"/>
        <v>0</v>
      </c>
      <c r="AL437" s="73">
        <f t="shared" si="106"/>
        <v>0</v>
      </c>
      <c r="AT437" s="282">
        <f t="shared" si="107"/>
        <v>1</v>
      </c>
      <c r="AU437" s="45">
        <v>1695</v>
      </c>
      <c r="AV437" s="49" t="s">
        <v>803</v>
      </c>
      <c r="BD437" s="52"/>
    </row>
    <row r="438" spans="1:56" ht="14.95" customHeight="1" x14ac:dyDescent="0.2">
      <c r="A438" s="642">
        <v>429</v>
      </c>
      <c r="B438" s="639" t="s">
        <v>319</v>
      </c>
      <c r="C438" s="45">
        <v>102</v>
      </c>
      <c r="D438" s="643">
        <v>1707</v>
      </c>
      <c r="E438" s="316" t="s">
        <v>811</v>
      </c>
      <c r="F438" s="53">
        <v>0</v>
      </c>
      <c r="G438" s="53">
        <v>0</v>
      </c>
      <c r="H438" s="53">
        <v>0</v>
      </c>
      <c r="I438" s="53">
        <v>30</v>
      </c>
      <c r="J438" s="53">
        <v>37</v>
      </c>
      <c r="K438" s="53">
        <v>36</v>
      </c>
      <c r="L438" s="53">
        <v>29</v>
      </c>
      <c r="M438" s="53">
        <v>31</v>
      </c>
      <c r="N438" s="53">
        <v>40</v>
      </c>
      <c r="O438" s="53">
        <v>48</v>
      </c>
      <c r="P438" s="53">
        <v>48</v>
      </c>
      <c r="Q438" s="53">
        <v>37</v>
      </c>
      <c r="R438" s="53">
        <v>0</v>
      </c>
      <c r="S438" s="53">
        <v>0</v>
      </c>
      <c r="T438" s="53">
        <v>0</v>
      </c>
      <c r="U438" s="53">
        <v>0</v>
      </c>
      <c r="W438" s="51">
        <f t="shared" si="98"/>
        <v>336</v>
      </c>
      <c r="X438" s="53">
        <f t="shared" si="99"/>
        <v>1</v>
      </c>
      <c r="Y438" s="51">
        <f t="shared" si="100"/>
        <v>0</v>
      </c>
      <c r="Z438" s="36" t="str">
        <f t="shared" si="101"/>
        <v/>
      </c>
      <c r="AA438" s="644">
        <f t="shared" si="102"/>
        <v>1707</v>
      </c>
      <c r="AB438" s="645" t="str">
        <f t="shared" si="103"/>
        <v xml:space="preserve"> Burntwood Elementary</v>
      </c>
      <c r="AC438" s="644">
        <f t="shared" si="108"/>
        <v>0</v>
      </c>
      <c r="AD438" s="639" t="str">
        <f t="shared" si="109"/>
        <v/>
      </c>
      <c r="AE438" s="317" t="str">
        <f t="shared" si="104"/>
        <v/>
      </c>
      <c r="AF438" s="45">
        <v>102</v>
      </c>
      <c r="AG438" s="45">
        <v>1707</v>
      </c>
      <c r="AH438" s="49" t="s">
        <v>811</v>
      </c>
      <c r="AI438" s="45" t="s">
        <v>319</v>
      </c>
      <c r="AJ438" s="45"/>
      <c r="AK438" s="73">
        <f t="shared" si="105"/>
        <v>0</v>
      </c>
      <c r="AL438" s="73">
        <f t="shared" si="106"/>
        <v>0</v>
      </c>
      <c r="AT438" s="282">
        <f t="shared" si="107"/>
        <v>1</v>
      </c>
      <c r="AU438" s="45">
        <v>1699</v>
      </c>
      <c r="AV438" s="49" t="s">
        <v>804</v>
      </c>
      <c r="BD438" s="52"/>
    </row>
    <row r="439" spans="1:56" ht="14.95" customHeight="1" x14ac:dyDescent="0.2">
      <c r="A439" s="642">
        <v>430</v>
      </c>
      <c r="B439" s="639" t="s">
        <v>319</v>
      </c>
      <c r="C439" s="45">
        <v>196</v>
      </c>
      <c r="D439" s="643">
        <v>1709</v>
      </c>
      <c r="E439" s="316" t="s">
        <v>812</v>
      </c>
      <c r="F439" s="53">
        <v>0</v>
      </c>
      <c r="G439" s="53">
        <v>0</v>
      </c>
      <c r="H439" s="53">
        <v>0</v>
      </c>
      <c r="I439" s="53">
        <v>53</v>
      </c>
      <c r="J439" s="53">
        <v>50</v>
      </c>
      <c r="K439" s="53">
        <v>54</v>
      </c>
      <c r="L439" s="53">
        <v>65</v>
      </c>
      <c r="M439" s="53">
        <v>46</v>
      </c>
      <c r="N439" s="53">
        <v>66</v>
      </c>
      <c r="O439" s="53">
        <v>0</v>
      </c>
      <c r="P439" s="53">
        <v>0</v>
      </c>
      <c r="Q439" s="53">
        <v>0</v>
      </c>
      <c r="R439" s="53">
        <v>0</v>
      </c>
      <c r="S439" s="53">
        <v>0</v>
      </c>
      <c r="T439" s="53">
        <v>0</v>
      </c>
      <c r="U439" s="53">
        <v>0</v>
      </c>
      <c r="W439" s="51">
        <f t="shared" si="98"/>
        <v>334</v>
      </c>
      <c r="X439" s="53">
        <f t="shared" si="99"/>
        <v>1</v>
      </c>
      <c r="Y439" s="51">
        <f t="shared" si="100"/>
        <v>0</v>
      </c>
      <c r="Z439" s="36" t="str">
        <f t="shared" si="101"/>
        <v/>
      </c>
      <c r="AA439" s="644">
        <f t="shared" si="102"/>
        <v>1709</v>
      </c>
      <c r="AB439" s="645" t="str">
        <f t="shared" si="103"/>
        <v xml:space="preserve"> École Neil Campbell School</v>
      </c>
      <c r="AC439" s="644">
        <f t="shared" si="108"/>
        <v>0</v>
      </c>
      <c r="AD439" s="639" t="str">
        <f t="shared" si="109"/>
        <v/>
      </c>
      <c r="AE439" s="317" t="str">
        <f t="shared" si="104"/>
        <v/>
      </c>
      <c r="AF439" s="45">
        <v>196</v>
      </c>
      <c r="AG439" s="45">
        <v>1709</v>
      </c>
      <c r="AH439" s="49" t="s">
        <v>812</v>
      </c>
      <c r="AI439" s="45" t="s">
        <v>319</v>
      </c>
      <c r="AJ439" s="45"/>
      <c r="AK439" s="73">
        <f t="shared" si="105"/>
        <v>0</v>
      </c>
      <c r="AL439" s="73">
        <f t="shared" si="106"/>
        <v>0</v>
      </c>
      <c r="AT439" s="282">
        <f t="shared" si="107"/>
        <v>1</v>
      </c>
      <c r="AU439" s="45">
        <v>1700</v>
      </c>
      <c r="AV439" s="49" t="s">
        <v>805</v>
      </c>
      <c r="BD439" s="52"/>
    </row>
    <row r="440" spans="1:56" ht="14.95" customHeight="1" x14ac:dyDescent="0.2">
      <c r="A440" s="642">
        <v>431</v>
      </c>
      <c r="B440" s="639" t="s">
        <v>319</v>
      </c>
      <c r="C440" s="45">
        <v>155</v>
      </c>
      <c r="D440" s="643">
        <v>1710</v>
      </c>
      <c r="E440" s="316" t="s">
        <v>813</v>
      </c>
      <c r="F440" s="53">
        <v>0</v>
      </c>
      <c r="G440" s="53">
        <v>0</v>
      </c>
      <c r="H440" s="53">
        <v>0</v>
      </c>
      <c r="I440" s="53">
        <v>18</v>
      </c>
      <c r="J440" s="53">
        <v>18</v>
      </c>
      <c r="K440" s="53">
        <v>27</v>
      </c>
      <c r="L440" s="53">
        <v>11</v>
      </c>
      <c r="M440" s="53">
        <v>23</v>
      </c>
      <c r="N440" s="53">
        <v>19</v>
      </c>
      <c r="O440" s="53">
        <v>18</v>
      </c>
      <c r="P440" s="53">
        <v>23</v>
      </c>
      <c r="Q440" s="53">
        <v>17</v>
      </c>
      <c r="R440" s="53">
        <v>0</v>
      </c>
      <c r="S440" s="53">
        <v>0</v>
      </c>
      <c r="T440" s="53">
        <v>0</v>
      </c>
      <c r="U440" s="53">
        <v>0</v>
      </c>
      <c r="W440" s="51">
        <f t="shared" si="98"/>
        <v>174</v>
      </c>
      <c r="X440" s="53">
        <f t="shared" si="99"/>
        <v>1</v>
      </c>
      <c r="Y440" s="51">
        <f t="shared" si="100"/>
        <v>0</v>
      </c>
      <c r="Z440" s="36" t="str">
        <f t="shared" si="101"/>
        <v/>
      </c>
      <c r="AA440" s="644">
        <f t="shared" si="102"/>
        <v>1710</v>
      </c>
      <c r="AB440" s="645" t="str">
        <f t="shared" si="103"/>
        <v xml:space="preserve"> Warren Elementary</v>
      </c>
      <c r="AC440" s="644">
        <f t="shared" si="108"/>
        <v>0</v>
      </c>
      <c r="AD440" s="639" t="str">
        <f t="shared" si="109"/>
        <v/>
      </c>
      <c r="AE440" s="317" t="str">
        <f t="shared" si="104"/>
        <v/>
      </c>
      <c r="AF440" s="45">
        <v>155</v>
      </c>
      <c r="AG440" s="45">
        <v>1710</v>
      </c>
      <c r="AH440" s="49" t="s">
        <v>813</v>
      </c>
      <c r="AI440" s="45" t="s">
        <v>319</v>
      </c>
      <c r="AJ440" s="45"/>
      <c r="AK440" s="73">
        <f t="shared" si="105"/>
        <v>0</v>
      </c>
      <c r="AL440" s="73">
        <f t="shared" si="106"/>
        <v>0</v>
      </c>
      <c r="AT440" s="282">
        <f t="shared" si="107"/>
        <v>1</v>
      </c>
      <c r="AU440" s="45">
        <v>1701</v>
      </c>
      <c r="AV440" s="49" t="s">
        <v>814</v>
      </c>
      <c r="BD440" s="52"/>
    </row>
    <row r="441" spans="1:56" ht="14.95" customHeight="1" x14ac:dyDescent="0.2">
      <c r="A441" s="642">
        <v>432</v>
      </c>
      <c r="B441" s="639" t="s">
        <v>319</v>
      </c>
      <c r="C441" s="45">
        <v>103</v>
      </c>
      <c r="D441" s="643">
        <v>1711</v>
      </c>
      <c r="E441" s="316" t="s">
        <v>815</v>
      </c>
      <c r="F441" s="53">
        <v>0</v>
      </c>
      <c r="G441" s="53">
        <v>0</v>
      </c>
      <c r="H441" s="53">
        <v>0</v>
      </c>
      <c r="I441" s="53">
        <v>9</v>
      </c>
      <c r="J441" s="53">
        <v>13</v>
      </c>
      <c r="K441" s="53">
        <v>6</v>
      </c>
      <c r="L441" s="53">
        <v>13</v>
      </c>
      <c r="M441" s="53">
        <v>9</v>
      </c>
      <c r="N441" s="53">
        <v>9</v>
      </c>
      <c r="O441" s="53">
        <v>12</v>
      </c>
      <c r="P441" s="53">
        <v>15</v>
      </c>
      <c r="Q441" s="53">
        <v>15</v>
      </c>
      <c r="R441" s="53">
        <v>0</v>
      </c>
      <c r="S441" s="53">
        <v>0</v>
      </c>
      <c r="T441" s="53">
        <v>0</v>
      </c>
      <c r="U441" s="53">
        <v>0</v>
      </c>
      <c r="W441" s="51">
        <f t="shared" si="98"/>
        <v>101</v>
      </c>
      <c r="X441" s="53">
        <f t="shared" si="99"/>
        <v>1</v>
      </c>
      <c r="Y441" s="51">
        <f t="shared" si="100"/>
        <v>0</v>
      </c>
      <c r="Z441" s="36" t="str">
        <f t="shared" si="101"/>
        <v/>
      </c>
      <c r="AA441" s="644">
        <f t="shared" si="102"/>
        <v>1711</v>
      </c>
      <c r="AB441" s="645" t="str">
        <f t="shared" si="103"/>
        <v xml:space="preserve"> Oak Lake Community School</v>
      </c>
      <c r="AC441" s="644">
        <f t="shared" si="108"/>
        <v>0</v>
      </c>
      <c r="AD441" s="639" t="str">
        <f t="shared" si="109"/>
        <v/>
      </c>
      <c r="AE441" s="317" t="str">
        <f t="shared" si="104"/>
        <v/>
      </c>
      <c r="AF441" s="45">
        <v>103</v>
      </c>
      <c r="AG441" s="45">
        <v>1711</v>
      </c>
      <c r="AH441" s="49" t="s">
        <v>815</v>
      </c>
      <c r="AI441" s="45" t="s">
        <v>319</v>
      </c>
      <c r="AJ441" s="45"/>
      <c r="AK441" s="73">
        <f t="shared" si="105"/>
        <v>0</v>
      </c>
      <c r="AL441" s="73">
        <f t="shared" si="106"/>
        <v>0</v>
      </c>
      <c r="AT441" s="282">
        <f t="shared" si="107"/>
        <v>1</v>
      </c>
      <c r="AU441" s="45">
        <v>1702</v>
      </c>
      <c r="AV441" s="49" t="s">
        <v>807</v>
      </c>
      <c r="BD441" s="52"/>
    </row>
    <row r="442" spans="1:56" ht="14.95" customHeight="1" x14ac:dyDescent="0.2">
      <c r="A442" s="642">
        <v>433</v>
      </c>
      <c r="B442" s="639" t="s">
        <v>319</v>
      </c>
      <c r="C442" s="45">
        <v>151</v>
      </c>
      <c r="D442" s="643">
        <v>1715</v>
      </c>
      <c r="E442" s="316" t="s">
        <v>816</v>
      </c>
      <c r="F442" s="53">
        <v>0</v>
      </c>
      <c r="G442" s="53">
        <v>0</v>
      </c>
      <c r="H442" s="53">
        <v>0</v>
      </c>
      <c r="I442" s="53">
        <v>0</v>
      </c>
      <c r="J442" s="53">
        <v>0</v>
      </c>
      <c r="K442" s="53">
        <v>0</v>
      </c>
      <c r="L442" s="53">
        <v>0</v>
      </c>
      <c r="M442" s="53">
        <v>0</v>
      </c>
      <c r="N442" s="53">
        <v>0</v>
      </c>
      <c r="O442" s="53">
        <v>0</v>
      </c>
      <c r="P442" s="53">
        <v>120</v>
      </c>
      <c r="Q442" s="53">
        <v>154</v>
      </c>
      <c r="R442" s="53">
        <v>129</v>
      </c>
      <c r="S442" s="53">
        <v>115</v>
      </c>
      <c r="T442" s="53">
        <v>116</v>
      </c>
      <c r="U442" s="53">
        <v>146</v>
      </c>
      <c r="W442" s="51">
        <f t="shared" si="98"/>
        <v>780</v>
      </c>
      <c r="X442" s="53">
        <f t="shared" si="99"/>
        <v>1</v>
      </c>
      <c r="Y442" s="51">
        <f t="shared" si="100"/>
        <v>0</v>
      </c>
      <c r="Z442" s="36" t="str">
        <f t="shared" si="101"/>
        <v/>
      </c>
      <c r="AA442" s="644">
        <f t="shared" si="102"/>
        <v>1715</v>
      </c>
      <c r="AB442" s="645" t="str">
        <f t="shared" si="103"/>
        <v xml:space="preserve"> Churchill High School</v>
      </c>
      <c r="AC442" s="644">
        <f t="shared" si="108"/>
        <v>0</v>
      </c>
      <c r="AD442" s="639" t="str">
        <f t="shared" si="109"/>
        <v/>
      </c>
      <c r="AE442" s="317" t="str">
        <f t="shared" si="104"/>
        <v/>
      </c>
      <c r="AF442" s="45">
        <v>151</v>
      </c>
      <c r="AG442" s="45">
        <v>1715</v>
      </c>
      <c r="AH442" s="49" t="s">
        <v>816</v>
      </c>
      <c r="AI442" s="45" t="s">
        <v>319</v>
      </c>
      <c r="AJ442" s="45"/>
      <c r="AK442" s="73">
        <f t="shared" si="105"/>
        <v>0</v>
      </c>
      <c r="AL442" s="73">
        <f t="shared" si="106"/>
        <v>0</v>
      </c>
      <c r="AT442" s="282">
        <f t="shared" si="107"/>
        <v>1</v>
      </c>
      <c r="AU442" s="45">
        <v>1703</v>
      </c>
      <c r="AV442" s="49" t="s">
        <v>808</v>
      </c>
      <c r="BD442" s="52"/>
    </row>
    <row r="443" spans="1:56" ht="14.95" customHeight="1" x14ac:dyDescent="0.2">
      <c r="A443" s="642">
        <v>434</v>
      </c>
      <c r="B443" s="639" t="s">
        <v>319</v>
      </c>
      <c r="C443" s="45">
        <v>136</v>
      </c>
      <c r="D443" s="643">
        <v>1716</v>
      </c>
      <c r="E443" s="316" t="s">
        <v>817</v>
      </c>
      <c r="F443" s="53">
        <v>0</v>
      </c>
      <c r="G443" s="53">
        <v>0</v>
      </c>
      <c r="H443" s="53">
        <v>0</v>
      </c>
      <c r="I443" s="53">
        <v>18</v>
      </c>
      <c r="J443" s="53">
        <v>32</v>
      </c>
      <c r="K443" s="53">
        <v>21</v>
      </c>
      <c r="L443" s="53">
        <v>40</v>
      </c>
      <c r="M443" s="53">
        <v>32</v>
      </c>
      <c r="N443" s="53">
        <v>0</v>
      </c>
      <c r="O443" s="53">
        <v>0</v>
      </c>
      <c r="P443" s="53">
        <v>0</v>
      </c>
      <c r="Q443" s="53">
        <v>0</v>
      </c>
      <c r="R443" s="53">
        <v>0</v>
      </c>
      <c r="S443" s="53">
        <v>0</v>
      </c>
      <c r="T443" s="53">
        <v>0</v>
      </c>
      <c r="U443" s="53">
        <v>0</v>
      </c>
      <c r="W443" s="51">
        <f t="shared" si="98"/>
        <v>143</v>
      </c>
      <c r="X443" s="53">
        <f t="shared" si="99"/>
        <v>1</v>
      </c>
      <c r="Y443" s="51">
        <f t="shared" si="100"/>
        <v>0</v>
      </c>
      <c r="Z443" s="36" t="str">
        <f t="shared" si="101"/>
        <v/>
      </c>
      <c r="AA443" s="644">
        <f t="shared" si="102"/>
        <v>1716</v>
      </c>
      <c r="AB443" s="645" t="str">
        <f t="shared" si="103"/>
        <v xml:space="preserve"> Parc La Salle School</v>
      </c>
      <c r="AC443" s="644">
        <f t="shared" si="108"/>
        <v>0</v>
      </c>
      <c r="AD443" s="639" t="str">
        <f t="shared" si="109"/>
        <v/>
      </c>
      <c r="AE443" s="317" t="str">
        <f t="shared" si="104"/>
        <v/>
      </c>
      <c r="AF443" s="45">
        <v>136</v>
      </c>
      <c r="AG443" s="45">
        <v>1716</v>
      </c>
      <c r="AH443" s="49" t="s">
        <v>817</v>
      </c>
      <c r="AI443" s="45" t="s">
        <v>319</v>
      </c>
      <c r="AJ443" s="45"/>
      <c r="AK443" s="73">
        <f t="shared" si="105"/>
        <v>0</v>
      </c>
      <c r="AL443" s="73">
        <f t="shared" si="106"/>
        <v>0</v>
      </c>
      <c r="AT443" s="282">
        <f t="shared" si="107"/>
        <v>1</v>
      </c>
      <c r="AU443" s="45">
        <v>1705</v>
      </c>
      <c r="AV443" s="49" t="s">
        <v>809</v>
      </c>
      <c r="BD443" s="52"/>
    </row>
    <row r="444" spans="1:56" ht="14.95" customHeight="1" x14ac:dyDescent="0.2">
      <c r="A444" s="642">
        <v>435</v>
      </c>
      <c r="B444" s="639" t="s">
        <v>319</v>
      </c>
      <c r="C444" s="45">
        <v>105</v>
      </c>
      <c r="D444" s="643">
        <v>1717</v>
      </c>
      <c r="E444" s="316" t="s">
        <v>818</v>
      </c>
      <c r="F444" s="53">
        <v>0</v>
      </c>
      <c r="G444" s="53">
        <v>0</v>
      </c>
      <c r="H444" s="53">
        <v>0</v>
      </c>
      <c r="I444" s="53">
        <v>35</v>
      </c>
      <c r="J444" s="53">
        <v>22</v>
      </c>
      <c r="K444" s="53">
        <v>32</v>
      </c>
      <c r="L444" s="53">
        <v>19</v>
      </c>
      <c r="M444" s="53">
        <v>28</v>
      </c>
      <c r="N444" s="53">
        <v>28</v>
      </c>
      <c r="O444" s="53">
        <v>33</v>
      </c>
      <c r="P444" s="53">
        <v>27</v>
      </c>
      <c r="Q444" s="53">
        <v>25</v>
      </c>
      <c r="R444" s="53">
        <v>0</v>
      </c>
      <c r="S444" s="53">
        <v>0</v>
      </c>
      <c r="T444" s="53">
        <v>0</v>
      </c>
      <c r="U444" s="53">
        <v>0</v>
      </c>
      <c r="W444" s="51">
        <f t="shared" si="98"/>
        <v>249</v>
      </c>
      <c r="X444" s="53">
        <f t="shared" si="99"/>
        <v>1</v>
      </c>
      <c r="Y444" s="51">
        <f t="shared" si="100"/>
        <v>0</v>
      </c>
      <c r="Z444" s="36" t="str">
        <f t="shared" si="101"/>
        <v/>
      </c>
      <c r="AA444" s="644">
        <f t="shared" si="102"/>
        <v>1717</v>
      </c>
      <c r="AB444" s="645" t="str">
        <f t="shared" si="103"/>
        <v xml:space="preserve"> Plum Coulee School</v>
      </c>
      <c r="AC444" s="644">
        <f t="shared" si="108"/>
        <v>0</v>
      </c>
      <c r="AD444" s="639" t="str">
        <f t="shared" si="109"/>
        <v/>
      </c>
      <c r="AE444" s="317" t="str">
        <f t="shared" si="104"/>
        <v/>
      </c>
      <c r="AF444" s="45">
        <v>105</v>
      </c>
      <c r="AG444" s="45">
        <v>1717</v>
      </c>
      <c r="AH444" s="49" t="s">
        <v>818</v>
      </c>
      <c r="AI444" s="45" t="s">
        <v>319</v>
      </c>
      <c r="AJ444" s="45"/>
      <c r="AK444" s="73">
        <f t="shared" si="105"/>
        <v>0</v>
      </c>
      <c r="AL444" s="73">
        <f t="shared" si="106"/>
        <v>0</v>
      </c>
      <c r="AT444" s="282">
        <f t="shared" si="107"/>
        <v>1</v>
      </c>
      <c r="AU444" s="45">
        <v>1706</v>
      </c>
      <c r="AV444" s="49" t="s">
        <v>810</v>
      </c>
      <c r="BD444" s="52"/>
    </row>
    <row r="445" spans="1:56" ht="14.95" customHeight="1" x14ac:dyDescent="0.2">
      <c r="A445" s="642">
        <v>436</v>
      </c>
      <c r="B445" s="639" t="s">
        <v>319</v>
      </c>
      <c r="C445" s="45">
        <v>151</v>
      </c>
      <c r="D445" s="643">
        <v>1720</v>
      </c>
      <c r="E445" s="316" t="s">
        <v>819</v>
      </c>
      <c r="F445" s="53">
        <v>0</v>
      </c>
      <c r="G445" s="53">
        <v>0</v>
      </c>
      <c r="H445" s="53">
        <v>34</v>
      </c>
      <c r="I445" s="53">
        <v>39</v>
      </c>
      <c r="J445" s="53">
        <v>47</v>
      </c>
      <c r="K445" s="53">
        <v>49</v>
      </c>
      <c r="L445" s="53">
        <v>40</v>
      </c>
      <c r="M445" s="53">
        <v>40</v>
      </c>
      <c r="N445" s="53">
        <v>49</v>
      </c>
      <c r="O445" s="53">
        <v>47</v>
      </c>
      <c r="P445" s="53">
        <v>0</v>
      </c>
      <c r="Q445" s="53">
        <v>0</v>
      </c>
      <c r="R445" s="53">
        <v>0</v>
      </c>
      <c r="S445" s="53">
        <v>0</v>
      </c>
      <c r="T445" s="53">
        <v>0</v>
      </c>
      <c r="U445" s="53">
        <v>0</v>
      </c>
      <c r="W445" s="51">
        <f t="shared" si="98"/>
        <v>345</v>
      </c>
      <c r="X445" s="53">
        <f t="shared" si="99"/>
        <v>1</v>
      </c>
      <c r="Y445" s="51">
        <f t="shared" si="100"/>
        <v>0</v>
      </c>
      <c r="Z445" s="36" t="str">
        <f t="shared" si="101"/>
        <v/>
      </c>
      <c r="AA445" s="644">
        <f t="shared" si="102"/>
        <v>1720</v>
      </c>
      <c r="AB445" s="645" t="str">
        <f t="shared" si="103"/>
        <v xml:space="preserve"> Robertson School</v>
      </c>
      <c r="AC445" s="644">
        <f t="shared" si="108"/>
        <v>0</v>
      </c>
      <c r="AD445" s="639" t="str">
        <f t="shared" si="109"/>
        <v/>
      </c>
      <c r="AE445" s="317" t="str">
        <f t="shared" si="104"/>
        <v/>
      </c>
      <c r="AF445" s="45">
        <v>151</v>
      </c>
      <c r="AG445" s="45">
        <v>1720</v>
      </c>
      <c r="AH445" s="49" t="s">
        <v>819</v>
      </c>
      <c r="AI445" s="45" t="s">
        <v>319</v>
      </c>
      <c r="AJ445" s="45"/>
      <c r="AK445" s="73">
        <f t="shared" si="105"/>
        <v>0</v>
      </c>
      <c r="AL445" s="73">
        <f t="shared" si="106"/>
        <v>0</v>
      </c>
      <c r="AT445" s="282">
        <f t="shared" si="107"/>
        <v>1</v>
      </c>
      <c r="AU445" s="45">
        <v>1707</v>
      </c>
      <c r="AV445" s="49" t="s">
        <v>811</v>
      </c>
      <c r="BD445" s="52"/>
    </row>
    <row r="446" spans="1:56" ht="14.95" customHeight="1" x14ac:dyDescent="0.2">
      <c r="A446" s="642">
        <v>437</v>
      </c>
      <c r="B446" s="639" t="s">
        <v>319</v>
      </c>
      <c r="C446" s="45">
        <v>185</v>
      </c>
      <c r="D446" s="643">
        <v>1721</v>
      </c>
      <c r="E446" s="316" t="s">
        <v>820</v>
      </c>
      <c r="F446" s="53">
        <v>0</v>
      </c>
      <c r="G446" s="53">
        <v>0</v>
      </c>
      <c r="H446" s="53">
        <v>0</v>
      </c>
      <c r="I446" s="53">
        <v>0</v>
      </c>
      <c r="J446" s="53">
        <v>0</v>
      </c>
      <c r="K446" s="53">
        <v>0</v>
      </c>
      <c r="L446" s="53">
        <v>0</v>
      </c>
      <c r="M446" s="53">
        <v>0</v>
      </c>
      <c r="N446" s="53">
        <v>0</v>
      </c>
      <c r="O446" s="53">
        <v>0</v>
      </c>
      <c r="P446" s="53">
        <v>81</v>
      </c>
      <c r="Q446" s="53">
        <v>110</v>
      </c>
      <c r="R446" s="53">
        <v>0</v>
      </c>
      <c r="S446" s="53">
        <v>0</v>
      </c>
      <c r="T446" s="53">
        <v>0</v>
      </c>
      <c r="U446" s="53">
        <v>0</v>
      </c>
      <c r="W446" s="51">
        <f t="shared" si="98"/>
        <v>191</v>
      </c>
      <c r="X446" s="53">
        <f t="shared" si="99"/>
        <v>1</v>
      </c>
      <c r="Y446" s="51">
        <f t="shared" si="100"/>
        <v>0</v>
      </c>
      <c r="Z446" s="36" t="str">
        <f t="shared" si="101"/>
        <v/>
      </c>
      <c r="AA446" s="644">
        <f t="shared" si="102"/>
        <v>1721</v>
      </c>
      <c r="AB446" s="645" t="str">
        <f t="shared" si="103"/>
        <v xml:space="preserve"> École Parkside School</v>
      </c>
      <c r="AC446" s="644">
        <f t="shared" si="108"/>
        <v>0</v>
      </c>
      <c r="AD446" s="639" t="str">
        <f t="shared" si="109"/>
        <v/>
      </c>
      <c r="AE446" s="317" t="str">
        <f t="shared" si="104"/>
        <v/>
      </c>
      <c r="AF446" s="45">
        <v>185</v>
      </c>
      <c r="AG446" s="45">
        <v>1721</v>
      </c>
      <c r="AH446" s="49" t="s">
        <v>820</v>
      </c>
      <c r="AI446" s="45" t="s">
        <v>319</v>
      </c>
      <c r="AJ446" s="45"/>
      <c r="AK446" s="73">
        <f t="shared" si="105"/>
        <v>0</v>
      </c>
      <c r="AL446" s="73">
        <f t="shared" si="106"/>
        <v>0</v>
      </c>
      <c r="AT446" s="282">
        <f t="shared" si="107"/>
        <v>1</v>
      </c>
      <c r="AU446" s="45">
        <v>1709</v>
      </c>
      <c r="AV446" s="49" t="s">
        <v>812</v>
      </c>
      <c r="BD446" s="52"/>
    </row>
    <row r="447" spans="1:56" ht="14.95" customHeight="1" x14ac:dyDescent="0.2">
      <c r="A447" s="642">
        <v>438</v>
      </c>
      <c r="B447" s="639" t="s">
        <v>323</v>
      </c>
      <c r="C447" s="45">
        <v>195</v>
      </c>
      <c r="D447" s="643">
        <v>1722</v>
      </c>
      <c r="E447" s="316" t="s">
        <v>821</v>
      </c>
      <c r="F447" s="53">
        <v>0</v>
      </c>
      <c r="G447" s="53">
        <v>0</v>
      </c>
      <c r="H447" s="53">
        <v>0</v>
      </c>
      <c r="I447" s="53">
        <v>1</v>
      </c>
      <c r="J447" s="53">
        <v>2</v>
      </c>
      <c r="K447" s="53">
        <v>4</v>
      </c>
      <c r="L447" s="53">
        <v>3</v>
      </c>
      <c r="M447" s="53">
        <v>4</v>
      </c>
      <c r="N447" s="53">
        <v>3</v>
      </c>
      <c r="O447" s="53">
        <v>4</v>
      </c>
      <c r="P447" s="53">
        <v>3</v>
      </c>
      <c r="Q447" s="53">
        <v>2</v>
      </c>
      <c r="R447" s="53">
        <v>0</v>
      </c>
      <c r="S447" s="53">
        <v>0</v>
      </c>
      <c r="T447" s="53">
        <v>2</v>
      </c>
      <c r="U447" s="53">
        <v>0</v>
      </c>
      <c r="W447" s="51">
        <f t="shared" si="98"/>
        <v>28</v>
      </c>
      <c r="X447" s="53">
        <f t="shared" si="99"/>
        <v>1</v>
      </c>
      <c r="Y447" s="51">
        <f t="shared" si="100"/>
        <v>0</v>
      </c>
      <c r="Z447" s="36" t="str">
        <f t="shared" si="101"/>
        <v/>
      </c>
      <c r="AA447" s="644">
        <f t="shared" si="102"/>
        <v>1722</v>
      </c>
      <c r="AB447" s="645" t="str">
        <f t="shared" si="103"/>
        <v xml:space="preserve"> Rosedale Colony School</v>
      </c>
      <c r="AC447" s="644">
        <f t="shared" si="108"/>
        <v>5</v>
      </c>
      <c r="AD447" s="639" t="str">
        <f t="shared" si="109"/>
        <v>H</v>
      </c>
      <c r="AE447" s="317" t="str">
        <f t="shared" si="104"/>
        <v/>
      </c>
      <c r="AF447" s="45">
        <v>195</v>
      </c>
      <c r="AG447" s="45">
        <v>1722</v>
      </c>
      <c r="AH447" s="49" t="s">
        <v>821</v>
      </c>
      <c r="AI447" s="45" t="s">
        <v>323</v>
      </c>
      <c r="AJ447" s="45"/>
      <c r="AK447" s="73">
        <f t="shared" si="105"/>
        <v>0</v>
      </c>
      <c r="AL447" s="73">
        <f t="shared" si="106"/>
        <v>0</v>
      </c>
      <c r="AT447" s="282">
        <f t="shared" si="107"/>
        <v>1</v>
      </c>
      <c r="AU447" s="45">
        <v>1710</v>
      </c>
      <c r="AV447" s="49" t="s">
        <v>813</v>
      </c>
      <c r="BD447" s="52"/>
    </row>
    <row r="448" spans="1:56" ht="14.95" customHeight="1" x14ac:dyDescent="0.2">
      <c r="A448" s="642">
        <v>439</v>
      </c>
      <c r="B448" s="639" t="s">
        <v>319</v>
      </c>
      <c r="C448" s="45">
        <v>156</v>
      </c>
      <c r="D448" s="643">
        <v>1723</v>
      </c>
      <c r="E448" s="316" t="s">
        <v>822</v>
      </c>
      <c r="F448" s="53">
        <v>0</v>
      </c>
      <c r="G448" s="53">
        <v>0</v>
      </c>
      <c r="H448" s="53">
        <v>0</v>
      </c>
      <c r="I448" s="53">
        <v>0</v>
      </c>
      <c r="J448" s="53">
        <v>0</v>
      </c>
      <c r="K448" s="53">
        <v>0</v>
      </c>
      <c r="L448" s="53">
        <v>0</v>
      </c>
      <c r="M448" s="53">
        <v>0</v>
      </c>
      <c r="N448" s="53">
        <v>0</v>
      </c>
      <c r="O448" s="53">
        <v>0</v>
      </c>
      <c r="P448" s="53">
        <v>0</v>
      </c>
      <c r="Q448" s="53">
        <v>0</v>
      </c>
      <c r="R448" s="53">
        <v>29</v>
      </c>
      <c r="S448" s="53">
        <v>40</v>
      </c>
      <c r="T448" s="53">
        <v>38</v>
      </c>
      <c r="U448" s="53">
        <v>32</v>
      </c>
      <c r="W448" s="51">
        <f t="shared" si="98"/>
        <v>139</v>
      </c>
      <c r="X448" s="53">
        <f t="shared" si="99"/>
        <v>1</v>
      </c>
      <c r="Y448" s="51">
        <f t="shared" si="100"/>
        <v>0</v>
      </c>
      <c r="Z448" s="36" t="str">
        <f t="shared" si="101"/>
        <v/>
      </c>
      <c r="AA448" s="644">
        <f t="shared" si="102"/>
        <v>1723</v>
      </c>
      <c r="AB448" s="645" t="str">
        <f t="shared" si="103"/>
        <v xml:space="preserve"> Elton Collegiate</v>
      </c>
      <c r="AC448" s="644">
        <f t="shared" si="108"/>
        <v>0</v>
      </c>
      <c r="AD448" s="639" t="str">
        <f t="shared" si="109"/>
        <v/>
      </c>
      <c r="AE448" s="317" t="str">
        <f t="shared" si="104"/>
        <v/>
      </c>
      <c r="AF448" s="45">
        <v>156</v>
      </c>
      <c r="AG448" s="45">
        <v>1723</v>
      </c>
      <c r="AH448" s="49" t="s">
        <v>822</v>
      </c>
      <c r="AI448" s="45" t="s">
        <v>319</v>
      </c>
      <c r="AJ448" s="45"/>
      <c r="AK448" s="73">
        <f t="shared" si="105"/>
        <v>0</v>
      </c>
      <c r="AL448" s="73">
        <f t="shared" si="106"/>
        <v>0</v>
      </c>
      <c r="AT448" s="282">
        <f t="shared" si="107"/>
        <v>1</v>
      </c>
      <c r="AU448" s="45">
        <v>1711</v>
      </c>
      <c r="AV448" s="49" t="s">
        <v>815</v>
      </c>
      <c r="BD448" s="52"/>
    </row>
    <row r="449" spans="1:56" ht="14.95" customHeight="1" x14ac:dyDescent="0.2">
      <c r="A449" s="642">
        <v>440</v>
      </c>
      <c r="B449" s="639" t="s">
        <v>319</v>
      </c>
      <c r="C449" s="45">
        <v>171</v>
      </c>
      <c r="D449" s="643">
        <v>1724</v>
      </c>
      <c r="E449" s="316" t="s">
        <v>823</v>
      </c>
      <c r="F449" s="53">
        <v>0</v>
      </c>
      <c r="G449" s="53">
        <v>0</v>
      </c>
      <c r="H449" s="53">
        <v>0</v>
      </c>
      <c r="I449" s="53">
        <v>0</v>
      </c>
      <c r="J449" s="53">
        <v>0</v>
      </c>
      <c r="K449" s="53">
        <v>0</v>
      </c>
      <c r="L449" s="53">
        <v>0</v>
      </c>
      <c r="M449" s="53">
        <v>0</v>
      </c>
      <c r="N449" s="53">
        <v>0</v>
      </c>
      <c r="O449" s="53">
        <v>0</v>
      </c>
      <c r="P449" s="53">
        <v>0</v>
      </c>
      <c r="Q449" s="53">
        <v>0</v>
      </c>
      <c r="R449" s="53">
        <v>101</v>
      </c>
      <c r="S449" s="53">
        <v>91</v>
      </c>
      <c r="T449" s="53">
        <v>95</v>
      </c>
      <c r="U449" s="53">
        <v>120</v>
      </c>
      <c r="W449" s="51">
        <f t="shared" si="98"/>
        <v>407</v>
      </c>
      <c r="X449" s="53">
        <f t="shared" si="99"/>
        <v>1</v>
      </c>
      <c r="Y449" s="51">
        <f t="shared" si="100"/>
        <v>0</v>
      </c>
      <c r="Z449" s="36" t="str">
        <f t="shared" si="101"/>
        <v/>
      </c>
      <c r="AA449" s="644">
        <f t="shared" si="102"/>
        <v>1724</v>
      </c>
      <c r="AB449" s="645" t="str">
        <f t="shared" si="103"/>
        <v xml:space="preserve"> Margaret Barbour Collegiate Institute</v>
      </c>
      <c r="AC449" s="644">
        <f t="shared" si="108"/>
        <v>0</v>
      </c>
      <c r="AD449" s="639" t="str">
        <f t="shared" si="109"/>
        <v/>
      </c>
      <c r="AE449" s="317" t="str">
        <f t="shared" si="104"/>
        <v/>
      </c>
      <c r="AF449" s="45">
        <v>171</v>
      </c>
      <c r="AG449" s="45">
        <v>1724</v>
      </c>
      <c r="AH449" s="49" t="s">
        <v>823</v>
      </c>
      <c r="AI449" s="45" t="s">
        <v>319</v>
      </c>
      <c r="AJ449" s="45"/>
      <c r="AK449" s="73">
        <f t="shared" si="105"/>
        <v>0</v>
      </c>
      <c r="AL449" s="73">
        <f t="shared" si="106"/>
        <v>0</v>
      </c>
      <c r="AT449" s="282">
        <f t="shared" si="107"/>
        <v>1</v>
      </c>
      <c r="AU449" s="45">
        <v>1715</v>
      </c>
      <c r="AV449" s="49" t="s">
        <v>816</v>
      </c>
      <c r="BD449" s="52"/>
    </row>
    <row r="450" spans="1:56" ht="14.95" customHeight="1" x14ac:dyDescent="0.2">
      <c r="A450" s="642">
        <v>441</v>
      </c>
      <c r="B450" s="639" t="s">
        <v>319</v>
      </c>
      <c r="C450" s="45">
        <v>127</v>
      </c>
      <c r="D450" s="643">
        <v>1726</v>
      </c>
      <c r="E450" s="316" t="s">
        <v>824</v>
      </c>
      <c r="F450" s="53">
        <v>0</v>
      </c>
      <c r="G450" s="53">
        <v>0</v>
      </c>
      <c r="H450" s="53">
        <v>0</v>
      </c>
      <c r="I450" s="53">
        <v>2</v>
      </c>
      <c r="J450" s="53">
        <v>7</v>
      </c>
      <c r="K450" s="53">
        <v>2</v>
      </c>
      <c r="L450" s="53">
        <v>7</v>
      </c>
      <c r="M450" s="53">
        <v>2</v>
      </c>
      <c r="N450" s="53">
        <v>6</v>
      </c>
      <c r="O450" s="53">
        <v>6</v>
      </c>
      <c r="P450" s="53">
        <v>3</v>
      </c>
      <c r="Q450" s="53">
        <v>3</v>
      </c>
      <c r="R450" s="53">
        <v>0</v>
      </c>
      <c r="S450" s="53">
        <v>0</v>
      </c>
      <c r="T450" s="53">
        <v>0</v>
      </c>
      <c r="U450" s="53">
        <v>0</v>
      </c>
      <c r="W450" s="51">
        <f t="shared" si="98"/>
        <v>38</v>
      </c>
      <c r="X450" s="53">
        <f t="shared" si="99"/>
        <v>1</v>
      </c>
      <c r="Y450" s="51">
        <f t="shared" si="100"/>
        <v>0</v>
      </c>
      <c r="Z450" s="36" t="str">
        <f t="shared" si="101"/>
        <v/>
      </c>
      <c r="AA450" s="644">
        <f t="shared" si="102"/>
        <v>1726</v>
      </c>
      <c r="AB450" s="645" t="str">
        <f t="shared" si="103"/>
        <v xml:space="preserve"> Plumas Elementary</v>
      </c>
      <c r="AC450" s="644">
        <f t="shared" si="108"/>
        <v>0</v>
      </c>
      <c r="AD450" s="639" t="str">
        <f t="shared" si="109"/>
        <v/>
      </c>
      <c r="AE450" s="317" t="str">
        <f t="shared" si="104"/>
        <v/>
      </c>
      <c r="AF450" s="45">
        <v>127</v>
      </c>
      <c r="AG450" s="45">
        <v>1726</v>
      </c>
      <c r="AH450" s="49" t="s">
        <v>824</v>
      </c>
      <c r="AI450" s="45" t="s">
        <v>319</v>
      </c>
      <c r="AJ450" s="45"/>
      <c r="AK450" s="73">
        <f t="shared" si="105"/>
        <v>0</v>
      </c>
      <c r="AL450" s="73">
        <f t="shared" si="106"/>
        <v>0</v>
      </c>
      <c r="AT450" s="282">
        <f t="shared" si="107"/>
        <v>1</v>
      </c>
      <c r="AU450" s="45">
        <v>1716</v>
      </c>
      <c r="AV450" s="49" t="s">
        <v>817</v>
      </c>
      <c r="BD450" s="52"/>
    </row>
    <row r="451" spans="1:56" ht="14.95" customHeight="1" x14ac:dyDescent="0.2">
      <c r="A451" s="642">
        <v>442</v>
      </c>
      <c r="B451" s="639" t="s">
        <v>319</v>
      </c>
      <c r="C451" s="45">
        <v>194</v>
      </c>
      <c r="D451" s="643">
        <v>1727</v>
      </c>
      <c r="E451" s="316" t="s">
        <v>825</v>
      </c>
      <c r="F451" s="53">
        <v>0</v>
      </c>
      <c r="G451" s="53">
        <v>0</v>
      </c>
      <c r="H451" s="53">
        <v>0</v>
      </c>
      <c r="I451" s="53">
        <v>24</v>
      </c>
      <c r="J451" s="53">
        <v>39</v>
      </c>
      <c r="K451" s="53">
        <v>31</v>
      </c>
      <c r="L451" s="53">
        <v>28</v>
      </c>
      <c r="M451" s="53">
        <v>30</v>
      </c>
      <c r="N451" s="53">
        <v>40</v>
      </c>
      <c r="O451" s="53">
        <v>35</v>
      </c>
      <c r="P451" s="53">
        <v>31</v>
      </c>
      <c r="Q451" s="53">
        <v>41</v>
      </c>
      <c r="R451" s="53">
        <v>66</v>
      </c>
      <c r="S451" s="53">
        <v>73</v>
      </c>
      <c r="T451" s="53">
        <v>60</v>
      </c>
      <c r="U451" s="53">
        <v>70</v>
      </c>
      <c r="W451" s="51">
        <f t="shared" si="98"/>
        <v>568</v>
      </c>
      <c r="X451" s="53">
        <f t="shared" si="99"/>
        <v>1</v>
      </c>
      <c r="Y451" s="51">
        <f t="shared" si="100"/>
        <v>0</v>
      </c>
      <c r="Z451" s="36" t="str">
        <f t="shared" si="101"/>
        <v/>
      </c>
      <c r="AA451" s="644">
        <f t="shared" si="102"/>
        <v>1727</v>
      </c>
      <c r="AB451" s="645" t="str">
        <f t="shared" si="103"/>
        <v xml:space="preserve"> Major Pratt School</v>
      </c>
      <c r="AC451" s="644">
        <f t="shared" si="108"/>
        <v>0</v>
      </c>
      <c r="AD451" s="639" t="str">
        <f t="shared" si="109"/>
        <v/>
      </c>
      <c r="AE451" s="317" t="str">
        <f t="shared" si="104"/>
        <v/>
      </c>
      <c r="AF451" s="45">
        <v>194</v>
      </c>
      <c r="AG451" s="45">
        <v>1727</v>
      </c>
      <c r="AH451" s="49" t="s">
        <v>825</v>
      </c>
      <c r="AI451" s="45" t="s">
        <v>319</v>
      </c>
      <c r="AJ451" s="45"/>
      <c r="AK451" s="73">
        <f t="shared" si="105"/>
        <v>0</v>
      </c>
      <c r="AL451" s="73">
        <f t="shared" si="106"/>
        <v>0</v>
      </c>
      <c r="AT451" s="282">
        <f t="shared" si="107"/>
        <v>1</v>
      </c>
      <c r="AU451" s="45">
        <v>1717</v>
      </c>
      <c r="AV451" s="49" t="s">
        <v>818</v>
      </c>
      <c r="BD451" s="52"/>
    </row>
    <row r="452" spans="1:56" ht="14.95" customHeight="1" x14ac:dyDescent="0.2">
      <c r="A452" s="642">
        <v>443</v>
      </c>
      <c r="B452" s="639" t="s">
        <v>323</v>
      </c>
      <c r="C452" s="45">
        <v>156</v>
      </c>
      <c r="D452" s="643">
        <v>1728</v>
      </c>
      <c r="E452" s="316" t="s">
        <v>826</v>
      </c>
      <c r="F452" s="53">
        <v>0</v>
      </c>
      <c r="G452" s="53">
        <v>0</v>
      </c>
      <c r="H452" s="53">
        <v>0</v>
      </c>
      <c r="I452" s="53">
        <v>1</v>
      </c>
      <c r="J452" s="53">
        <v>1</v>
      </c>
      <c r="K452" s="53">
        <v>1</v>
      </c>
      <c r="L452" s="53">
        <v>2</v>
      </c>
      <c r="M452" s="53">
        <v>1</v>
      </c>
      <c r="N452" s="53">
        <v>0</v>
      </c>
      <c r="O452" s="53">
        <v>2</v>
      </c>
      <c r="P452" s="53">
        <v>0</v>
      </c>
      <c r="Q452" s="53">
        <v>1</v>
      </c>
      <c r="R452" s="53">
        <v>2</v>
      </c>
      <c r="S452" s="53">
        <v>1</v>
      </c>
      <c r="T452" s="53">
        <v>2</v>
      </c>
      <c r="U452" s="53">
        <v>2</v>
      </c>
      <c r="W452" s="51">
        <f t="shared" si="98"/>
        <v>16</v>
      </c>
      <c r="X452" s="53">
        <f t="shared" si="99"/>
        <v>1</v>
      </c>
      <c r="Y452" s="51">
        <f t="shared" si="100"/>
        <v>0</v>
      </c>
      <c r="Z452" s="36" t="str">
        <f t="shared" si="101"/>
        <v/>
      </c>
      <c r="AA452" s="644">
        <f t="shared" si="102"/>
        <v>1728</v>
      </c>
      <c r="AB452" s="645" t="str">
        <f t="shared" si="103"/>
        <v xml:space="preserve"> Deerboine Colony School</v>
      </c>
      <c r="AC452" s="644">
        <f t="shared" si="108"/>
        <v>5</v>
      </c>
      <c r="AD452" s="639" t="str">
        <f t="shared" si="109"/>
        <v>H</v>
      </c>
      <c r="AE452" s="317" t="str">
        <f t="shared" si="104"/>
        <v/>
      </c>
      <c r="AF452" s="45">
        <v>156</v>
      </c>
      <c r="AG452" s="45">
        <v>1728</v>
      </c>
      <c r="AH452" s="49" t="s">
        <v>826</v>
      </c>
      <c r="AI452" s="45" t="s">
        <v>323</v>
      </c>
      <c r="AJ452" s="45"/>
      <c r="AK452" s="73">
        <f t="shared" si="105"/>
        <v>0</v>
      </c>
      <c r="AL452" s="73">
        <f t="shared" si="106"/>
        <v>0</v>
      </c>
      <c r="AT452" s="282">
        <f t="shared" si="107"/>
        <v>1</v>
      </c>
      <c r="AU452" s="45">
        <v>1720</v>
      </c>
      <c r="AV452" s="49" t="s">
        <v>819</v>
      </c>
      <c r="BD452" s="52"/>
    </row>
    <row r="453" spans="1:56" ht="14.95" customHeight="1" x14ac:dyDescent="0.2">
      <c r="A453" s="642">
        <v>444</v>
      </c>
      <c r="B453" s="639" t="s">
        <v>319</v>
      </c>
      <c r="C453" s="45">
        <v>185</v>
      </c>
      <c r="D453" s="643">
        <v>1730</v>
      </c>
      <c r="E453" s="316" t="s">
        <v>827</v>
      </c>
      <c r="F453" s="53">
        <v>0</v>
      </c>
      <c r="G453" s="53">
        <v>0</v>
      </c>
      <c r="H453" s="53">
        <v>0</v>
      </c>
      <c r="I453" s="53">
        <v>52</v>
      </c>
      <c r="J453" s="53">
        <v>68</v>
      </c>
      <c r="K453" s="53">
        <v>68</v>
      </c>
      <c r="L453" s="53">
        <v>64</v>
      </c>
      <c r="M453" s="53">
        <v>0</v>
      </c>
      <c r="N453" s="53">
        <v>0</v>
      </c>
      <c r="O453" s="53">
        <v>0</v>
      </c>
      <c r="P453" s="53">
        <v>0</v>
      </c>
      <c r="Q453" s="53">
        <v>0</v>
      </c>
      <c r="R453" s="53">
        <v>0</v>
      </c>
      <c r="S453" s="53">
        <v>0</v>
      </c>
      <c r="T453" s="53">
        <v>0</v>
      </c>
      <c r="U453" s="53">
        <v>0</v>
      </c>
      <c r="W453" s="51">
        <f t="shared" si="98"/>
        <v>252</v>
      </c>
      <c r="X453" s="53">
        <f t="shared" si="99"/>
        <v>1</v>
      </c>
      <c r="Y453" s="51">
        <f t="shared" si="100"/>
        <v>0</v>
      </c>
      <c r="Z453" s="36" t="str">
        <f t="shared" si="101"/>
        <v/>
      </c>
      <c r="AA453" s="644">
        <f t="shared" si="102"/>
        <v>1730</v>
      </c>
      <c r="AB453" s="645" t="str">
        <f t="shared" si="103"/>
        <v xml:space="preserve"> École Elmwood School</v>
      </c>
      <c r="AC453" s="644">
        <f t="shared" si="108"/>
        <v>0</v>
      </c>
      <c r="AD453" s="639" t="str">
        <f t="shared" si="109"/>
        <v/>
      </c>
      <c r="AE453" s="317" t="str">
        <f t="shared" si="104"/>
        <v/>
      </c>
      <c r="AF453" s="45">
        <v>185</v>
      </c>
      <c r="AG453" s="45">
        <v>1730</v>
      </c>
      <c r="AH453" s="49" t="s">
        <v>827</v>
      </c>
      <c r="AI453" s="45" t="s">
        <v>319</v>
      </c>
      <c r="AJ453" s="45"/>
      <c r="AK453" s="73">
        <f t="shared" si="105"/>
        <v>0</v>
      </c>
      <c r="AL453" s="73">
        <f t="shared" si="106"/>
        <v>0</v>
      </c>
      <c r="AT453" s="282">
        <f t="shared" si="107"/>
        <v>1</v>
      </c>
      <c r="AU453" s="45">
        <v>1721</v>
      </c>
      <c r="AV453" s="49" t="s">
        <v>820</v>
      </c>
      <c r="BD453" s="52"/>
    </row>
    <row r="454" spans="1:56" ht="14.95" customHeight="1" x14ac:dyDescent="0.2">
      <c r="A454" s="642">
        <v>445</v>
      </c>
      <c r="B454" s="639" t="s">
        <v>319</v>
      </c>
      <c r="C454" s="45">
        <v>187</v>
      </c>
      <c r="D454" s="643">
        <v>1735</v>
      </c>
      <c r="E454" s="316" t="s">
        <v>828</v>
      </c>
      <c r="F454" s="53">
        <v>0</v>
      </c>
      <c r="G454" s="53">
        <v>0</v>
      </c>
      <c r="H454" s="53">
        <v>0</v>
      </c>
      <c r="I454" s="53">
        <v>20</v>
      </c>
      <c r="J454" s="53">
        <v>18</v>
      </c>
      <c r="K454" s="53">
        <v>20</v>
      </c>
      <c r="L454" s="53">
        <v>15</v>
      </c>
      <c r="M454" s="53">
        <v>21</v>
      </c>
      <c r="N454" s="53">
        <v>22</v>
      </c>
      <c r="O454" s="53">
        <v>15</v>
      </c>
      <c r="P454" s="53">
        <v>21</v>
      </c>
      <c r="Q454" s="53">
        <v>21</v>
      </c>
      <c r="R454" s="53">
        <v>31</v>
      </c>
      <c r="S454" s="53">
        <v>35</v>
      </c>
      <c r="T454" s="53">
        <v>35</v>
      </c>
      <c r="U454" s="53">
        <v>30</v>
      </c>
      <c r="W454" s="51">
        <f t="shared" si="98"/>
        <v>304</v>
      </c>
      <c r="X454" s="53">
        <f t="shared" si="99"/>
        <v>1</v>
      </c>
      <c r="Y454" s="51">
        <f t="shared" si="100"/>
        <v>0</v>
      </c>
      <c r="Z454" s="36" t="str">
        <f t="shared" si="101"/>
        <v/>
      </c>
      <c r="AA454" s="644">
        <f t="shared" si="102"/>
        <v>1735</v>
      </c>
      <c r="AB454" s="645" t="str">
        <f t="shared" si="103"/>
        <v xml:space="preserve"> Grandview School</v>
      </c>
      <c r="AC454" s="644">
        <f t="shared" si="108"/>
        <v>0</v>
      </c>
      <c r="AD454" s="639" t="str">
        <f t="shared" si="109"/>
        <v/>
      </c>
      <c r="AE454" s="317" t="str">
        <f t="shared" si="104"/>
        <v/>
      </c>
      <c r="AF454" s="45">
        <v>187</v>
      </c>
      <c r="AG454" s="45">
        <v>1735</v>
      </c>
      <c r="AH454" s="49" t="s">
        <v>828</v>
      </c>
      <c r="AI454" s="45" t="s">
        <v>319</v>
      </c>
      <c r="AJ454" s="45"/>
      <c r="AK454" s="73">
        <f t="shared" si="105"/>
        <v>0</v>
      </c>
      <c r="AL454" s="73">
        <f t="shared" si="106"/>
        <v>0</v>
      </c>
      <c r="AT454" s="282">
        <f t="shared" si="107"/>
        <v>1</v>
      </c>
      <c r="AU454" s="45">
        <v>1722</v>
      </c>
      <c r="AV454" s="49" t="s">
        <v>821</v>
      </c>
      <c r="BD454" s="52"/>
    </row>
    <row r="455" spans="1:56" ht="14.95" customHeight="1" x14ac:dyDescent="0.2">
      <c r="A455" s="642">
        <v>446</v>
      </c>
      <c r="B455" s="639" t="s">
        <v>319</v>
      </c>
      <c r="C455" s="45">
        <v>150</v>
      </c>
      <c r="D455" s="643">
        <v>1736</v>
      </c>
      <c r="E455" s="316" t="s">
        <v>829</v>
      </c>
      <c r="F455" s="53">
        <v>0</v>
      </c>
      <c r="G455" s="53">
        <v>0</v>
      </c>
      <c r="H455" s="53">
        <v>0</v>
      </c>
      <c r="I455" s="53">
        <v>19</v>
      </c>
      <c r="J455" s="53">
        <v>24</v>
      </c>
      <c r="K455" s="53">
        <v>28</v>
      </c>
      <c r="L455" s="53">
        <v>29</v>
      </c>
      <c r="M455" s="53">
        <v>29</v>
      </c>
      <c r="N455" s="53">
        <v>36</v>
      </c>
      <c r="O455" s="53">
        <v>30</v>
      </c>
      <c r="P455" s="53">
        <v>32</v>
      </c>
      <c r="Q455" s="53">
        <v>28</v>
      </c>
      <c r="R455" s="53">
        <v>0</v>
      </c>
      <c r="S455" s="53">
        <v>0</v>
      </c>
      <c r="T455" s="53">
        <v>0</v>
      </c>
      <c r="U455" s="53">
        <v>0</v>
      </c>
      <c r="W455" s="51">
        <f t="shared" si="98"/>
        <v>255</v>
      </c>
      <c r="X455" s="53">
        <f t="shared" si="99"/>
        <v>1</v>
      </c>
      <c r="Y455" s="51">
        <f t="shared" si="100"/>
        <v>0</v>
      </c>
      <c r="Z455" s="36" t="str">
        <f t="shared" si="101"/>
        <v/>
      </c>
      <c r="AA455" s="644">
        <f t="shared" si="102"/>
        <v>1736</v>
      </c>
      <c r="AB455" s="645" t="str">
        <f t="shared" si="103"/>
        <v xml:space="preserve"> Ruth Betts Community School</v>
      </c>
      <c r="AC455" s="644">
        <f t="shared" si="108"/>
        <v>0</v>
      </c>
      <c r="AD455" s="639" t="str">
        <f t="shared" si="109"/>
        <v/>
      </c>
      <c r="AE455" s="317" t="str">
        <f t="shared" si="104"/>
        <v/>
      </c>
      <c r="AF455" s="45">
        <v>150</v>
      </c>
      <c r="AG455" s="45">
        <v>1736</v>
      </c>
      <c r="AH455" s="49" t="s">
        <v>829</v>
      </c>
      <c r="AI455" s="45" t="s">
        <v>319</v>
      </c>
      <c r="AJ455" s="45"/>
      <c r="AK455" s="73">
        <f t="shared" si="105"/>
        <v>0</v>
      </c>
      <c r="AL455" s="73">
        <f t="shared" si="106"/>
        <v>0</v>
      </c>
      <c r="AT455" s="282">
        <f t="shared" si="107"/>
        <v>1</v>
      </c>
      <c r="AU455" s="45">
        <v>1723</v>
      </c>
      <c r="AV455" s="49" t="s">
        <v>822</v>
      </c>
      <c r="BD455" s="52"/>
    </row>
    <row r="456" spans="1:56" ht="14.95" customHeight="1" x14ac:dyDescent="0.2">
      <c r="A456" s="642">
        <v>447</v>
      </c>
      <c r="B456" s="639" t="s">
        <v>319</v>
      </c>
      <c r="C456" s="45">
        <v>196</v>
      </c>
      <c r="D456" s="643">
        <v>1740</v>
      </c>
      <c r="E456" s="316" t="s">
        <v>830</v>
      </c>
      <c r="F456" s="53">
        <v>0</v>
      </c>
      <c r="G456" s="53">
        <v>0</v>
      </c>
      <c r="H456" s="53">
        <v>0</v>
      </c>
      <c r="I456" s="53">
        <v>54</v>
      </c>
      <c r="J456" s="53">
        <v>57</v>
      </c>
      <c r="K456" s="53">
        <v>63</v>
      </c>
      <c r="L456" s="53">
        <v>54</v>
      </c>
      <c r="M456" s="53">
        <v>54</v>
      </c>
      <c r="N456" s="53">
        <v>55</v>
      </c>
      <c r="O456" s="53">
        <v>0</v>
      </c>
      <c r="P456" s="53">
        <v>0</v>
      </c>
      <c r="Q456" s="53">
        <v>0</v>
      </c>
      <c r="R456" s="53">
        <v>0</v>
      </c>
      <c r="S456" s="53">
        <v>0</v>
      </c>
      <c r="T456" s="53">
        <v>0</v>
      </c>
      <c r="U456" s="53">
        <v>0</v>
      </c>
      <c r="W456" s="51">
        <f t="shared" si="98"/>
        <v>337</v>
      </c>
      <c r="X456" s="53">
        <f t="shared" si="99"/>
        <v>1</v>
      </c>
      <c r="Y456" s="51">
        <f t="shared" si="100"/>
        <v>0</v>
      </c>
      <c r="Z456" s="36" t="str">
        <f t="shared" si="101"/>
        <v/>
      </c>
      <c r="AA456" s="644">
        <f t="shared" si="102"/>
        <v>1740</v>
      </c>
      <c r="AB456" s="645" t="str">
        <f t="shared" si="103"/>
        <v xml:space="preserve"> Maple Leaf School</v>
      </c>
      <c r="AC456" s="644">
        <f t="shared" si="108"/>
        <v>0</v>
      </c>
      <c r="AD456" s="639" t="str">
        <f t="shared" si="109"/>
        <v/>
      </c>
      <c r="AE456" s="317" t="str">
        <f t="shared" si="104"/>
        <v/>
      </c>
      <c r="AF456" s="45">
        <v>196</v>
      </c>
      <c r="AG456" s="45">
        <v>1740</v>
      </c>
      <c r="AH456" s="49" t="s">
        <v>830</v>
      </c>
      <c r="AI456" s="45" t="s">
        <v>319</v>
      </c>
      <c r="AJ456" s="45"/>
      <c r="AK456" s="73">
        <f t="shared" si="105"/>
        <v>0</v>
      </c>
      <c r="AL456" s="73">
        <f t="shared" si="106"/>
        <v>0</v>
      </c>
      <c r="AT456" s="282">
        <f t="shared" si="107"/>
        <v>1</v>
      </c>
      <c r="AU456" s="45">
        <v>1724</v>
      </c>
      <c r="AV456" s="49" t="s">
        <v>823</v>
      </c>
      <c r="BD456" s="52"/>
    </row>
    <row r="457" spans="1:56" ht="14.95" customHeight="1" x14ac:dyDescent="0.2">
      <c r="A457" s="642">
        <v>448</v>
      </c>
      <c r="B457" s="639" t="s">
        <v>319</v>
      </c>
      <c r="C457" s="45">
        <v>196</v>
      </c>
      <c r="D457" s="643">
        <v>1741</v>
      </c>
      <c r="E457" s="316" t="s">
        <v>831</v>
      </c>
      <c r="F457" s="53">
        <v>0</v>
      </c>
      <c r="G457" s="53">
        <v>0</v>
      </c>
      <c r="H457" s="53">
        <v>0</v>
      </c>
      <c r="I457" s="53">
        <v>46</v>
      </c>
      <c r="J457" s="53">
        <v>46</v>
      </c>
      <c r="K457" s="53">
        <v>49</v>
      </c>
      <c r="L457" s="53">
        <v>51</v>
      </c>
      <c r="M457" s="53">
        <v>60</v>
      </c>
      <c r="N457" s="53">
        <v>53</v>
      </c>
      <c r="O457" s="53">
        <v>0</v>
      </c>
      <c r="P457" s="53">
        <v>0</v>
      </c>
      <c r="Q457" s="53">
        <v>0</v>
      </c>
      <c r="R457" s="53">
        <v>0</v>
      </c>
      <c r="S457" s="53">
        <v>0</v>
      </c>
      <c r="T457" s="53">
        <v>0</v>
      </c>
      <c r="U457" s="53">
        <v>0</v>
      </c>
      <c r="W457" s="51">
        <f t="shared" si="98"/>
        <v>305</v>
      </c>
      <c r="X457" s="53">
        <f t="shared" si="99"/>
        <v>1</v>
      </c>
      <c r="Y457" s="51">
        <f t="shared" si="100"/>
        <v>0</v>
      </c>
      <c r="Z457" s="36" t="str">
        <f t="shared" si="101"/>
        <v/>
      </c>
      <c r="AA457" s="644">
        <f t="shared" si="102"/>
        <v>1741</v>
      </c>
      <c r="AB457" s="645" t="str">
        <f t="shared" si="103"/>
        <v xml:space="preserve"> Princess Margaret School</v>
      </c>
      <c r="AC457" s="644">
        <f t="shared" si="108"/>
        <v>0</v>
      </c>
      <c r="AD457" s="639" t="str">
        <f t="shared" si="109"/>
        <v/>
      </c>
      <c r="AE457" s="317" t="str">
        <f t="shared" si="104"/>
        <v/>
      </c>
      <c r="AF457" s="45">
        <v>196</v>
      </c>
      <c r="AG457" s="45">
        <v>1741</v>
      </c>
      <c r="AH457" s="49" t="s">
        <v>831</v>
      </c>
      <c r="AI457" s="45" t="s">
        <v>319</v>
      </c>
      <c r="AJ457" s="45"/>
      <c r="AK457" s="73">
        <f t="shared" si="105"/>
        <v>0</v>
      </c>
      <c r="AL457" s="73">
        <f t="shared" si="106"/>
        <v>0</v>
      </c>
      <c r="AT457" s="282">
        <f t="shared" si="107"/>
        <v>1</v>
      </c>
      <c r="AU457" s="45">
        <v>1726</v>
      </c>
      <c r="AV457" s="49" t="s">
        <v>824</v>
      </c>
      <c r="BD457" s="52"/>
    </row>
    <row r="458" spans="1:56" ht="14.95" customHeight="1" x14ac:dyDescent="0.2">
      <c r="A458" s="642">
        <v>449</v>
      </c>
      <c r="B458" s="639" t="s">
        <v>319</v>
      </c>
      <c r="C458" s="45">
        <v>151</v>
      </c>
      <c r="D458" s="643">
        <v>1744</v>
      </c>
      <c r="E458" s="316" t="s">
        <v>832</v>
      </c>
      <c r="F458" s="53">
        <v>0</v>
      </c>
      <c r="G458" s="53">
        <v>0</v>
      </c>
      <c r="H458" s="53">
        <v>46</v>
      </c>
      <c r="I458" s="53">
        <v>89</v>
      </c>
      <c r="J458" s="53">
        <v>65</v>
      </c>
      <c r="K458" s="53">
        <v>71</v>
      </c>
      <c r="L458" s="53">
        <v>80</v>
      </c>
      <c r="M458" s="53">
        <v>59</v>
      </c>
      <c r="N458" s="53">
        <v>69</v>
      </c>
      <c r="O458" s="53">
        <v>54</v>
      </c>
      <c r="P458" s="53">
        <v>54</v>
      </c>
      <c r="Q458" s="53">
        <v>55</v>
      </c>
      <c r="R458" s="53">
        <v>0</v>
      </c>
      <c r="S458" s="53">
        <v>0</v>
      </c>
      <c r="T458" s="53">
        <v>0</v>
      </c>
      <c r="U458" s="53">
        <v>0</v>
      </c>
      <c r="W458" s="51">
        <f t="shared" ref="W458:W521" si="110">SUM(F458:U458)</f>
        <v>642</v>
      </c>
      <c r="X458" s="53">
        <f t="shared" ref="X458:X521" si="111">IF(W458&gt;0,1,0)</f>
        <v>1</v>
      </c>
      <c r="Y458" s="51">
        <f t="shared" ref="Y458:Y521" si="112">F458+G458</f>
        <v>0</v>
      </c>
      <c r="Z458" s="36" t="str">
        <f t="shared" ref="Z458:Z521" si="113">IF(D458=AA458,"",1)</f>
        <v/>
      </c>
      <c r="AA458" s="644">
        <f t="shared" ref="AA458:AA521" si="114">D458</f>
        <v>1744</v>
      </c>
      <c r="AB458" s="645" t="str">
        <f t="shared" ref="AB458:AB521" si="115">E458</f>
        <v xml:space="preserve"> École Lansdowne</v>
      </c>
      <c r="AC458" s="644">
        <f t="shared" si="108"/>
        <v>0</v>
      </c>
      <c r="AD458" s="639" t="str">
        <f t="shared" si="109"/>
        <v/>
      </c>
      <c r="AE458" s="317" t="str">
        <f t="shared" ref="AE458:AE521" si="116">IF(E458=AH458,"",1)</f>
        <v/>
      </c>
      <c r="AF458" s="45">
        <v>151</v>
      </c>
      <c r="AG458" s="45">
        <v>1744</v>
      </c>
      <c r="AH458" s="49" t="s">
        <v>832</v>
      </c>
      <c r="AI458" s="45" t="s">
        <v>319</v>
      </c>
      <c r="AJ458" s="45"/>
      <c r="AK458" s="73">
        <f t="shared" ref="AK458:AK521" si="117">IF(AC458="H",1,)</f>
        <v>0</v>
      </c>
      <c r="AL458" s="73">
        <f t="shared" ref="AL458:AL521" si="118">IF(AK458=1,W458,0)</f>
        <v>0</v>
      </c>
      <c r="AT458" s="282">
        <f t="shared" ref="AT458:AT521" si="119">IF(E458=AV458,"",1)</f>
        <v>1</v>
      </c>
      <c r="AU458" s="45">
        <v>1727</v>
      </c>
      <c r="AV458" s="49" t="s">
        <v>825</v>
      </c>
      <c r="BD458" s="52"/>
    </row>
    <row r="459" spans="1:56" ht="14.95" customHeight="1" x14ac:dyDescent="0.2">
      <c r="A459" s="642">
        <v>450</v>
      </c>
      <c r="B459" s="639" t="s">
        <v>319</v>
      </c>
      <c r="C459" s="45">
        <v>151</v>
      </c>
      <c r="D459" s="643">
        <v>1745</v>
      </c>
      <c r="E459" s="316" t="s">
        <v>833</v>
      </c>
      <c r="F459" s="53">
        <v>0</v>
      </c>
      <c r="G459" s="53">
        <v>0</v>
      </c>
      <c r="H459" s="53">
        <v>16</v>
      </c>
      <c r="I459" s="53">
        <v>16</v>
      </c>
      <c r="J459" s="53">
        <v>32</v>
      </c>
      <c r="K459" s="53">
        <v>28</v>
      </c>
      <c r="L459" s="53">
        <v>31</v>
      </c>
      <c r="M459" s="53">
        <v>34</v>
      </c>
      <c r="N459" s="53">
        <v>38</v>
      </c>
      <c r="O459" s="53">
        <v>36</v>
      </c>
      <c r="P459" s="53">
        <v>0</v>
      </c>
      <c r="Q459" s="53">
        <v>0</v>
      </c>
      <c r="R459" s="53">
        <v>0</v>
      </c>
      <c r="S459" s="53">
        <v>0</v>
      </c>
      <c r="T459" s="53">
        <v>0</v>
      </c>
      <c r="U459" s="53">
        <v>0</v>
      </c>
      <c r="W459" s="51">
        <f t="shared" si="110"/>
        <v>231</v>
      </c>
      <c r="X459" s="53">
        <f t="shared" si="111"/>
        <v>1</v>
      </c>
      <c r="Y459" s="51">
        <f t="shared" si="112"/>
        <v>0</v>
      </c>
      <c r="Z459" s="36" t="str">
        <f t="shared" si="113"/>
        <v/>
      </c>
      <c r="AA459" s="644">
        <f t="shared" si="114"/>
        <v>1745</v>
      </c>
      <c r="AB459" s="645" t="str">
        <f t="shared" si="115"/>
        <v xml:space="preserve"> Montrose School</v>
      </c>
      <c r="AC459" s="644">
        <f t="shared" ref="AC459:AC522" si="120">IF(AD459="H",5,0)</f>
        <v>0</v>
      </c>
      <c r="AD459" s="639" t="str">
        <f t="shared" ref="AD459:AD522" si="121">B459</f>
        <v/>
      </c>
      <c r="AE459" s="317" t="str">
        <f t="shared" si="116"/>
        <v/>
      </c>
      <c r="AF459" s="45">
        <v>151</v>
      </c>
      <c r="AG459" s="45">
        <v>1745</v>
      </c>
      <c r="AH459" s="49" t="s">
        <v>833</v>
      </c>
      <c r="AI459" s="45" t="s">
        <v>319</v>
      </c>
      <c r="AJ459" s="45"/>
      <c r="AK459" s="73">
        <f t="shared" si="117"/>
        <v>0</v>
      </c>
      <c r="AL459" s="73">
        <f t="shared" si="118"/>
        <v>0</v>
      </c>
      <c r="AT459" s="282">
        <f t="shared" si="119"/>
        <v>1</v>
      </c>
      <c r="AU459" s="45">
        <v>1728</v>
      </c>
      <c r="AV459" s="49" t="s">
        <v>826</v>
      </c>
      <c r="BD459" s="52"/>
    </row>
    <row r="460" spans="1:56" ht="14.95" customHeight="1" x14ac:dyDescent="0.2">
      <c r="A460" s="642">
        <v>451</v>
      </c>
      <c r="B460" s="639" t="s">
        <v>319</v>
      </c>
      <c r="C460" s="45">
        <v>196</v>
      </c>
      <c r="D460" s="643">
        <v>1746</v>
      </c>
      <c r="E460" s="316" t="s">
        <v>834</v>
      </c>
      <c r="F460" s="53">
        <v>0</v>
      </c>
      <c r="G460" s="53">
        <v>0</v>
      </c>
      <c r="H460" s="53">
        <v>0</v>
      </c>
      <c r="I460" s="53">
        <v>8</v>
      </c>
      <c r="J460" s="53">
        <v>14</v>
      </c>
      <c r="K460" s="53">
        <v>16</v>
      </c>
      <c r="L460" s="53">
        <v>17</v>
      </c>
      <c r="M460" s="53">
        <v>14</v>
      </c>
      <c r="N460" s="53">
        <v>17</v>
      </c>
      <c r="O460" s="53">
        <v>0</v>
      </c>
      <c r="P460" s="53">
        <v>0</v>
      </c>
      <c r="Q460" s="53">
        <v>0</v>
      </c>
      <c r="R460" s="53">
        <v>0</v>
      </c>
      <c r="S460" s="53">
        <v>0</v>
      </c>
      <c r="T460" s="53">
        <v>0</v>
      </c>
      <c r="U460" s="53">
        <v>0</v>
      </c>
      <c r="W460" s="51">
        <f t="shared" si="110"/>
        <v>86</v>
      </c>
      <c r="X460" s="53">
        <f t="shared" si="111"/>
        <v>1</v>
      </c>
      <c r="Y460" s="51">
        <f t="shared" si="112"/>
        <v>0</v>
      </c>
      <c r="Z460" s="36" t="str">
        <f t="shared" si="113"/>
        <v/>
      </c>
      <c r="AA460" s="644">
        <f t="shared" si="114"/>
        <v>1746</v>
      </c>
      <c r="AB460" s="645" t="str">
        <f t="shared" si="115"/>
        <v xml:space="preserve"> Sherwood School</v>
      </c>
      <c r="AC460" s="644">
        <f t="shared" si="120"/>
        <v>0</v>
      </c>
      <c r="AD460" s="639" t="str">
        <f t="shared" si="121"/>
        <v/>
      </c>
      <c r="AE460" s="317" t="str">
        <f t="shared" si="116"/>
        <v/>
      </c>
      <c r="AF460" s="45">
        <v>196</v>
      </c>
      <c r="AG460" s="45">
        <v>1746</v>
      </c>
      <c r="AH460" s="49" t="s">
        <v>834</v>
      </c>
      <c r="AI460" s="45" t="s">
        <v>319</v>
      </c>
      <c r="AJ460" s="45"/>
      <c r="AK460" s="73">
        <f t="shared" si="117"/>
        <v>0</v>
      </c>
      <c r="AL460" s="73">
        <f t="shared" si="118"/>
        <v>0</v>
      </c>
      <c r="AT460" s="282">
        <f t="shared" si="119"/>
        <v>1</v>
      </c>
      <c r="AU460" s="45">
        <v>1730</v>
      </c>
      <c r="AV460" s="49" t="s">
        <v>827</v>
      </c>
      <c r="BD460" s="52"/>
    </row>
    <row r="461" spans="1:56" ht="14.95" customHeight="1" x14ac:dyDescent="0.2">
      <c r="A461" s="642">
        <v>452</v>
      </c>
      <c r="B461" s="639" t="s">
        <v>319</v>
      </c>
      <c r="C461" s="45">
        <v>196</v>
      </c>
      <c r="D461" s="643">
        <v>1747</v>
      </c>
      <c r="E461" s="316" t="s">
        <v>835</v>
      </c>
      <c r="F461" s="53">
        <v>0</v>
      </c>
      <c r="G461" s="53">
        <v>0</v>
      </c>
      <c r="H461" s="53">
        <v>0</v>
      </c>
      <c r="I461" s="53">
        <v>42</v>
      </c>
      <c r="J461" s="53">
        <v>50</v>
      </c>
      <c r="K461" s="53">
        <v>44</v>
      </c>
      <c r="L461" s="53">
        <v>59</v>
      </c>
      <c r="M461" s="53">
        <v>42</v>
      </c>
      <c r="N461" s="53">
        <v>55</v>
      </c>
      <c r="O461" s="53">
        <v>0</v>
      </c>
      <c r="P461" s="53">
        <v>0</v>
      </c>
      <c r="Q461" s="53">
        <v>0</v>
      </c>
      <c r="R461" s="53">
        <v>0</v>
      </c>
      <c r="S461" s="53">
        <v>0</v>
      </c>
      <c r="T461" s="53">
        <v>0</v>
      </c>
      <c r="U461" s="53">
        <v>0</v>
      </c>
      <c r="W461" s="51">
        <f t="shared" si="110"/>
        <v>292</v>
      </c>
      <c r="X461" s="53">
        <f t="shared" si="111"/>
        <v>1</v>
      </c>
      <c r="Y461" s="51">
        <f t="shared" si="112"/>
        <v>0</v>
      </c>
      <c r="Z461" s="36" t="str">
        <f t="shared" si="113"/>
        <v/>
      </c>
      <c r="AA461" s="644">
        <f t="shared" si="114"/>
        <v>1747</v>
      </c>
      <c r="AB461" s="645" t="str">
        <f t="shared" si="115"/>
        <v xml:space="preserve"> Donwood School</v>
      </c>
      <c r="AC461" s="644">
        <f t="shared" si="120"/>
        <v>0</v>
      </c>
      <c r="AD461" s="639" t="str">
        <f t="shared" si="121"/>
        <v/>
      </c>
      <c r="AE461" s="317" t="str">
        <f t="shared" si="116"/>
        <v/>
      </c>
      <c r="AF461" s="45">
        <v>196</v>
      </c>
      <c r="AG461" s="45">
        <v>1747</v>
      </c>
      <c r="AH461" s="49" t="s">
        <v>835</v>
      </c>
      <c r="AI461" s="45" t="s">
        <v>319</v>
      </c>
      <c r="AJ461" s="45"/>
      <c r="AK461" s="73">
        <f t="shared" si="117"/>
        <v>0</v>
      </c>
      <c r="AL461" s="73">
        <f t="shared" si="118"/>
        <v>0</v>
      </c>
      <c r="AT461" s="282">
        <f t="shared" si="119"/>
        <v>1</v>
      </c>
      <c r="AU461" s="45">
        <v>1734</v>
      </c>
      <c r="AV461" s="49" t="s">
        <v>836</v>
      </c>
      <c r="BD461" s="52"/>
    </row>
    <row r="462" spans="1:56" ht="14.95" customHeight="1" x14ac:dyDescent="0.2">
      <c r="A462" s="642">
        <v>453</v>
      </c>
      <c r="B462" s="639" t="s">
        <v>319</v>
      </c>
      <c r="C462" s="45">
        <v>196</v>
      </c>
      <c r="D462" s="643">
        <v>1748</v>
      </c>
      <c r="E462" s="316" t="s">
        <v>837</v>
      </c>
      <c r="F462" s="53">
        <v>0</v>
      </c>
      <c r="G462" s="53">
        <v>0</v>
      </c>
      <c r="H462" s="53">
        <v>0</v>
      </c>
      <c r="I462" s="53">
        <v>22</v>
      </c>
      <c r="J462" s="53">
        <v>38</v>
      </c>
      <c r="K462" s="53">
        <v>20</v>
      </c>
      <c r="L462" s="53">
        <v>34</v>
      </c>
      <c r="M462" s="53">
        <v>32</v>
      </c>
      <c r="N462" s="53">
        <v>44</v>
      </c>
      <c r="O462" s="53">
        <v>0</v>
      </c>
      <c r="P462" s="53">
        <v>0</v>
      </c>
      <c r="Q462" s="53">
        <v>0</v>
      </c>
      <c r="R462" s="53">
        <v>0</v>
      </c>
      <c r="S462" s="53">
        <v>0</v>
      </c>
      <c r="T462" s="53">
        <v>0</v>
      </c>
      <c r="U462" s="53">
        <v>0</v>
      </c>
      <c r="W462" s="51">
        <f t="shared" si="110"/>
        <v>190</v>
      </c>
      <c r="X462" s="53">
        <f t="shared" si="111"/>
        <v>1</v>
      </c>
      <c r="Y462" s="51">
        <f t="shared" si="112"/>
        <v>0</v>
      </c>
      <c r="Z462" s="36" t="str">
        <f t="shared" si="113"/>
        <v/>
      </c>
      <c r="AA462" s="644">
        <f t="shared" si="114"/>
        <v>1748</v>
      </c>
      <c r="AB462" s="645" t="str">
        <f t="shared" si="115"/>
        <v xml:space="preserve"> Emerson School</v>
      </c>
      <c r="AC462" s="644">
        <f t="shared" si="120"/>
        <v>0</v>
      </c>
      <c r="AD462" s="639" t="str">
        <f t="shared" si="121"/>
        <v/>
      </c>
      <c r="AE462" s="317" t="str">
        <f t="shared" si="116"/>
        <v/>
      </c>
      <c r="AF462" s="45">
        <v>196</v>
      </c>
      <c r="AG462" s="45">
        <v>1748</v>
      </c>
      <c r="AH462" s="49" t="s">
        <v>837</v>
      </c>
      <c r="AI462" s="45" t="s">
        <v>319</v>
      </c>
      <c r="AJ462" s="45"/>
      <c r="AK462" s="73">
        <f t="shared" si="117"/>
        <v>0</v>
      </c>
      <c r="AL462" s="73">
        <f t="shared" si="118"/>
        <v>0</v>
      </c>
      <c r="AT462" s="282">
        <f t="shared" si="119"/>
        <v>1</v>
      </c>
      <c r="AU462" s="45">
        <v>1735</v>
      </c>
      <c r="AV462" s="49" t="s">
        <v>828</v>
      </c>
      <c r="BD462" s="52"/>
    </row>
    <row r="463" spans="1:56" ht="14.95" customHeight="1" x14ac:dyDescent="0.2">
      <c r="A463" s="642">
        <v>454</v>
      </c>
      <c r="B463" s="639" t="s">
        <v>319</v>
      </c>
      <c r="C463" s="45">
        <v>189</v>
      </c>
      <c r="D463" s="643">
        <v>1749</v>
      </c>
      <c r="E463" s="316" t="s">
        <v>838</v>
      </c>
      <c r="F463" s="53">
        <v>0</v>
      </c>
      <c r="G463" s="53">
        <v>0</v>
      </c>
      <c r="H463" s="53">
        <v>0</v>
      </c>
      <c r="I463" s="53">
        <v>75</v>
      </c>
      <c r="J463" s="53">
        <v>73</v>
      </c>
      <c r="K463" s="53">
        <v>84</v>
      </c>
      <c r="L463" s="53">
        <v>66</v>
      </c>
      <c r="M463" s="53">
        <v>76</v>
      </c>
      <c r="N463" s="53">
        <v>86</v>
      </c>
      <c r="O463" s="53">
        <v>0</v>
      </c>
      <c r="P463" s="53">
        <v>0</v>
      </c>
      <c r="Q463" s="53">
        <v>0</v>
      </c>
      <c r="R463" s="53">
        <v>0</v>
      </c>
      <c r="S463" s="53">
        <v>0</v>
      </c>
      <c r="T463" s="53">
        <v>0</v>
      </c>
      <c r="U463" s="53">
        <v>0</v>
      </c>
      <c r="W463" s="51">
        <f t="shared" si="110"/>
        <v>460</v>
      </c>
      <c r="X463" s="53">
        <f t="shared" si="111"/>
        <v>1</v>
      </c>
      <c r="Y463" s="51">
        <f t="shared" si="112"/>
        <v>0</v>
      </c>
      <c r="Z463" s="36" t="str">
        <f t="shared" si="113"/>
        <v/>
      </c>
      <c r="AA463" s="644">
        <f t="shared" si="114"/>
        <v>1749</v>
      </c>
      <c r="AB463" s="645" t="str">
        <f t="shared" si="115"/>
        <v xml:space="preserve"> École Beauséjour Early Years</v>
      </c>
      <c r="AC463" s="644">
        <f t="shared" si="120"/>
        <v>0</v>
      </c>
      <c r="AD463" s="639" t="str">
        <f t="shared" si="121"/>
        <v/>
      </c>
      <c r="AE463" s="317" t="str">
        <f t="shared" si="116"/>
        <v/>
      </c>
      <c r="AF463" s="45">
        <v>189</v>
      </c>
      <c r="AG463" s="45">
        <v>1749</v>
      </c>
      <c r="AH463" s="49" t="s">
        <v>838</v>
      </c>
      <c r="AI463" s="45" t="s">
        <v>319</v>
      </c>
      <c r="AJ463" s="45"/>
      <c r="AK463" s="73">
        <f t="shared" si="117"/>
        <v>0</v>
      </c>
      <c r="AL463" s="73">
        <f t="shared" si="118"/>
        <v>0</v>
      </c>
      <c r="AT463" s="282">
        <f t="shared" si="119"/>
        <v>1</v>
      </c>
      <c r="AU463" s="45">
        <v>1736</v>
      </c>
      <c r="AV463" s="49" t="s">
        <v>829</v>
      </c>
      <c r="BD463" s="52"/>
    </row>
    <row r="464" spans="1:56" ht="14.95" customHeight="1" x14ac:dyDescent="0.2">
      <c r="A464" s="642">
        <v>455</v>
      </c>
      <c r="B464" s="639" t="s">
        <v>323</v>
      </c>
      <c r="C464" s="45">
        <v>195</v>
      </c>
      <c r="D464" s="643">
        <v>1751</v>
      </c>
      <c r="E464" s="316" t="s">
        <v>839</v>
      </c>
      <c r="F464" s="53">
        <v>0</v>
      </c>
      <c r="G464" s="53">
        <v>0</v>
      </c>
      <c r="H464" s="53">
        <v>0</v>
      </c>
      <c r="I464" s="53">
        <v>2</v>
      </c>
      <c r="J464" s="53">
        <v>1</v>
      </c>
      <c r="K464" s="53">
        <v>5</v>
      </c>
      <c r="L464" s="53">
        <v>1</v>
      </c>
      <c r="M464" s="53">
        <v>3</v>
      </c>
      <c r="N464" s="53">
        <v>0</v>
      </c>
      <c r="O464" s="53">
        <v>2</v>
      </c>
      <c r="P464" s="53">
        <v>0</v>
      </c>
      <c r="Q464" s="53">
        <v>2</v>
      </c>
      <c r="R464" s="53">
        <v>1</v>
      </c>
      <c r="S464" s="53">
        <v>2</v>
      </c>
      <c r="T464" s="53">
        <v>2</v>
      </c>
      <c r="U464" s="53">
        <v>1</v>
      </c>
      <c r="W464" s="51">
        <f t="shared" si="110"/>
        <v>22</v>
      </c>
      <c r="X464" s="53">
        <f t="shared" si="111"/>
        <v>1</v>
      </c>
      <c r="Y464" s="51">
        <f t="shared" si="112"/>
        <v>0</v>
      </c>
      <c r="Z464" s="36" t="str">
        <f t="shared" si="113"/>
        <v/>
      </c>
      <c r="AA464" s="644">
        <f t="shared" si="114"/>
        <v>1751</v>
      </c>
      <c r="AB464" s="645" t="str">
        <f t="shared" si="115"/>
        <v xml:space="preserve"> Iberville Colony School</v>
      </c>
      <c r="AC464" s="644">
        <f t="shared" si="120"/>
        <v>5</v>
      </c>
      <c r="AD464" s="639" t="str">
        <f t="shared" si="121"/>
        <v>H</v>
      </c>
      <c r="AE464" s="317" t="str">
        <f t="shared" si="116"/>
        <v/>
      </c>
      <c r="AF464" s="45">
        <v>195</v>
      </c>
      <c r="AG464" s="45">
        <v>1751</v>
      </c>
      <c r="AH464" s="49" t="s">
        <v>839</v>
      </c>
      <c r="AI464" s="45" t="s">
        <v>323</v>
      </c>
      <c r="AJ464" s="45"/>
      <c r="AK464" s="73">
        <f t="shared" si="117"/>
        <v>0</v>
      </c>
      <c r="AL464" s="73">
        <f t="shared" si="118"/>
        <v>0</v>
      </c>
      <c r="AT464" s="282">
        <f t="shared" si="119"/>
        <v>1</v>
      </c>
      <c r="AU464" s="45">
        <v>1740</v>
      </c>
      <c r="AV464" s="49" t="s">
        <v>830</v>
      </c>
      <c r="BD464" s="52"/>
    </row>
    <row r="465" spans="1:56" ht="14.95" customHeight="1" x14ac:dyDescent="0.2">
      <c r="A465" s="642">
        <v>456</v>
      </c>
      <c r="B465" s="639" t="s">
        <v>319</v>
      </c>
      <c r="C465" s="45">
        <v>155</v>
      </c>
      <c r="D465" s="643">
        <v>1752</v>
      </c>
      <c r="E465" s="316" t="s">
        <v>840</v>
      </c>
      <c r="F465" s="53">
        <v>0</v>
      </c>
      <c r="G465" s="53">
        <v>0</v>
      </c>
      <c r="H465" s="53">
        <v>0</v>
      </c>
      <c r="I465" s="53">
        <v>2</v>
      </c>
      <c r="J465" s="53">
        <v>9</v>
      </c>
      <c r="K465" s="53">
        <v>4</v>
      </c>
      <c r="L465" s="53">
        <v>1</v>
      </c>
      <c r="M465" s="53">
        <v>7</v>
      </c>
      <c r="N465" s="53">
        <v>6</v>
      </c>
      <c r="O465" s="53">
        <v>4</v>
      </c>
      <c r="P465" s="53">
        <v>8</v>
      </c>
      <c r="Q465" s="53">
        <v>5</v>
      </c>
      <c r="R465" s="53">
        <v>0</v>
      </c>
      <c r="S465" s="53">
        <v>0</v>
      </c>
      <c r="T465" s="53">
        <v>0</v>
      </c>
      <c r="U465" s="53">
        <v>0</v>
      </c>
      <c r="W465" s="51">
        <f t="shared" si="110"/>
        <v>46</v>
      </c>
      <c r="X465" s="53">
        <f t="shared" si="111"/>
        <v>1</v>
      </c>
      <c r="Y465" s="51">
        <f t="shared" si="112"/>
        <v>0</v>
      </c>
      <c r="Z465" s="36" t="str">
        <f t="shared" si="113"/>
        <v/>
      </c>
      <c r="AA465" s="644">
        <f t="shared" si="114"/>
        <v>1752</v>
      </c>
      <c r="AB465" s="645" t="str">
        <f t="shared" si="115"/>
        <v xml:space="preserve"> Brant-Argyle School</v>
      </c>
      <c r="AC465" s="644">
        <f t="shared" si="120"/>
        <v>0</v>
      </c>
      <c r="AD465" s="639" t="str">
        <f t="shared" si="121"/>
        <v/>
      </c>
      <c r="AE465" s="317" t="str">
        <f t="shared" si="116"/>
        <v/>
      </c>
      <c r="AF465" s="45">
        <v>155</v>
      </c>
      <c r="AG465" s="45">
        <v>1752</v>
      </c>
      <c r="AH465" s="49" t="s">
        <v>840</v>
      </c>
      <c r="AI465" s="45" t="s">
        <v>319</v>
      </c>
      <c r="AJ465" s="45"/>
      <c r="AK465" s="73">
        <f t="shared" si="117"/>
        <v>0</v>
      </c>
      <c r="AL465" s="73">
        <f t="shared" si="118"/>
        <v>0</v>
      </c>
      <c r="AT465" s="282">
        <f t="shared" si="119"/>
        <v>1</v>
      </c>
      <c r="AU465" s="45">
        <v>1741</v>
      </c>
      <c r="AV465" s="49" t="s">
        <v>831</v>
      </c>
      <c r="BD465" s="52"/>
    </row>
    <row r="466" spans="1:56" ht="14.95" customHeight="1" x14ac:dyDescent="0.2">
      <c r="A466" s="642">
        <v>457</v>
      </c>
      <c r="B466" s="639" t="s">
        <v>319</v>
      </c>
      <c r="C466" s="45">
        <v>127</v>
      </c>
      <c r="D466" s="643">
        <v>1753</v>
      </c>
      <c r="E466" s="316" t="s">
        <v>841</v>
      </c>
      <c r="F466" s="53">
        <v>0</v>
      </c>
      <c r="G466" s="53">
        <v>0</v>
      </c>
      <c r="H466" s="53">
        <v>0</v>
      </c>
      <c r="I466" s="53">
        <v>13</v>
      </c>
      <c r="J466" s="53">
        <v>17</v>
      </c>
      <c r="K466" s="53">
        <v>27</v>
      </c>
      <c r="L466" s="53">
        <v>15</v>
      </c>
      <c r="M466" s="53">
        <v>26</v>
      </c>
      <c r="N466" s="53">
        <v>20</v>
      </c>
      <c r="O466" s="53">
        <v>18</v>
      </c>
      <c r="P466" s="53">
        <v>0</v>
      </c>
      <c r="Q466" s="53">
        <v>0</v>
      </c>
      <c r="R466" s="53">
        <v>0</v>
      </c>
      <c r="S466" s="53">
        <v>0</v>
      </c>
      <c r="T466" s="53">
        <v>0</v>
      </c>
      <c r="U466" s="53">
        <v>0</v>
      </c>
      <c r="W466" s="51">
        <f t="shared" si="110"/>
        <v>136</v>
      </c>
      <c r="X466" s="53">
        <f t="shared" si="111"/>
        <v>1</v>
      </c>
      <c r="Y466" s="51">
        <f t="shared" si="112"/>
        <v>0</v>
      </c>
      <c r="Z466" s="36" t="str">
        <f t="shared" si="113"/>
        <v/>
      </c>
      <c r="AA466" s="644">
        <f t="shared" si="114"/>
        <v>1753</v>
      </c>
      <c r="AB466" s="645" t="str">
        <f t="shared" si="115"/>
        <v xml:space="preserve"> Gladstone Elementary</v>
      </c>
      <c r="AC466" s="644">
        <f t="shared" si="120"/>
        <v>0</v>
      </c>
      <c r="AD466" s="639" t="str">
        <f t="shared" si="121"/>
        <v/>
      </c>
      <c r="AE466" s="317" t="str">
        <f t="shared" si="116"/>
        <v/>
      </c>
      <c r="AF466" s="45">
        <v>127</v>
      </c>
      <c r="AG466" s="45">
        <v>1753</v>
      </c>
      <c r="AH466" s="49" t="s">
        <v>841</v>
      </c>
      <c r="AI466" s="45" t="s">
        <v>319</v>
      </c>
      <c r="AJ466" s="45"/>
      <c r="AK466" s="73">
        <f t="shared" si="117"/>
        <v>0</v>
      </c>
      <c r="AL466" s="73">
        <f t="shared" si="118"/>
        <v>0</v>
      </c>
      <c r="AT466" s="282">
        <f t="shared" si="119"/>
        <v>1</v>
      </c>
      <c r="AU466" s="45">
        <v>1744</v>
      </c>
      <c r="AV466" s="49" t="s">
        <v>832</v>
      </c>
      <c r="BD466" s="52"/>
    </row>
    <row r="467" spans="1:56" ht="14.95" customHeight="1" x14ac:dyDescent="0.2">
      <c r="A467" s="642">
        <v>458</v>
      </c>
      <c r="B467" s="639" t="s">
        <v>319</v>
      </c>
      <c r="C467" s="45">
        <v>188</v>
      </c>
      <c r="D467" s="643">
        <v>1754</v>
      </c>
      <c r="E467" s="316" t="s">
        <v>842</v>
      </c>
      <c r="F467" s="53">
        <v>0</v>
      </c>
      <c r="G467" s="53">
        <v>0</v>
      </c>
      <c r="H467" s="53">
        <v>0</v>
      </c>
      <c r="I467" s="53">
        <v>38</v>
      </c>
      <c r="J467" s="53">
        <v>22</v>
      </c>
      <c r="K467" s="53">
        <v>25</v>
      </c>
      <c r="L467" s="53">
        <v>31</v>
      </c>
      <c r="M467" s="53">
        <v>40</v>
      </c>
      <c r="N467" s="53">
        <v>28</v>
      </c>
      <c r="O467" s="53">
        <v>0</v>
      </c>
      <c r="P467" s="53">
        <v>0</v>
      </c>
      <c r="Q467" s="53">
        <v>0</v>
      </c>
      <c r="R467" s="53">
        <v>0</v>
      </c>
      <c r="S467" s="53">
        <v>0</v>
      </c>
      <c r="T467" s="53">
        <v>0</v>
      </c>
      <c r="U467" s="53">
        <v>0</v>
      </c>
      <c r="W467" s="51">
        <f t="shared" si="110"/>
        <v>184</v>
      </c>
      <c r="X467" s="53">
        <f t="shared" si="111"/>
        <v>1</v>
      </c>
      <c r="Y467" s="51">
        <f t="shared" si="112"/>
        <v>0</v>
      </c>
      <c r="Z467" s="36" t="str">
        <f t="shared" si="113"/>
        <v/>
      </c>
      <c r="AA467" s="644">
        <f t="shared" si="114"/>
        <v>1754</v>
      </c>
      <c r="AB467" s="645" t="str">
        <f t="shared" si="115"/>
        <v xml:space="preserve"> Beaverlodge School</v>
      </c>
      <c r="AC467" s="644">
        <f t="shared" si="120"/>
        <v>0</v>
      </c>
      <c r="AD467" s="639" t="str">
        <f t="shared" si="121"/>
        <v/>
      </c>
      <c r="AE467" s="317" t="str">
        <f t="shared" si="116"/>
        <v/>
      </c>
      <c r="AF467" s="45">
        <v>188</v>
      </c>
      <c r="AG467" s="45">
        <v>1754</v>
      </c>
      <c r="AH467" s="49" t="s">
        <v>842</v>
      </c>
      <c r="AI467" s="45" t="s">
        <v>319</v>
      </c>
      <c r="AJ467" s="45"/>
      <c r="AK467" s="73">
        <f t="shared" si="117"/>
        <v>0</v>
      </c>
      <c r="AL467" s="73">
        <f t="shared" si="118"/>
        <v>0</v>
      </c>
      <c r="AT467" s="282">
        <f t="shared" si="119"/>
        <v>1</v>
      </c>
      <c r="AU467" s="45">
        <v>1745</v>
      </c>
      <c r="AV467" s="49" t="s">
        <v>833</v>
      </c>
      <c r="BD467" s="52"/>
    </row>
    <row r="468" spans="1:56" ht="14.95" customHeight="1" x14ac:dyDescent="0.2">
      <c r="A468" s="642">
        <v>459</v>
      </c>
      <c r="B468" s="639" t="s">
        <v>319</v>
      </c>
      <c r="C468" s="45">
        <v>196</v>
      </c>
      <c r="D468" s="643">
        <v>1755</v>
      </c>
      <c r="E468" s="316" t="s">
        <v>843</v>
      </c>
      <c r="F468" s="53">
        <v>0</v>
      </c>
      <c r="G468" s="53">
        <v>14</v>
      </c>
      <c r="H468" s="53">
        <v>0</v>
      </c>
      <c r="I468" s="53">
        <v>0</v>
      </c>
      <c r="J468" s="53">
        <v>0</v>
      </c>
      <c r="K468" s="53">
        <v>0</v>
      </c>
      <c r="L468" s="53">
        <v>0</v>
      </c>
      <c r="M468" s="53">
        <v>0</v>
      </c>
      <c r="N468" s="53">
        <v>0</v>
      </c>
      <c r="O468" s="53">
        <v>0</v>
      </c>
      <c r="P468" s="53">
        <v>0</v>
      </c>
      <c r="Q468" s="53">
        <v>0</v>
      </c>
      <c r="R468" s="53">
        <v>337</v>
      </c>
      <c r="S468" s="53">
        <v>305</v>
      </c>
      <c r="T468" s="53">
        <v>323</v>
      </c>
      <c r="U468" s="53">
        <v>332</v>
      </c>
      <c r="W468" s="51">
        <f t="shared" si="110"/>
        <v>1311</v>
      </c>
      <c r="X468" s="53">
        <f t="shared" si="111"/>
        <v>1</v>
      </c>
      <c r="Y468" s="51">
        <f t="shared" si="112"/>
        <v>14</v>
      </c>
      <c r="Z468" s="36" t="str">
        <f t="shared" si="113"/>
        <v/>
      </c>
      <c r="AA468" s="644">
        <f t="shared" si="114"/>
        <v>1755</v>
      </c>
      <c r="AB468" s="645" t="str">
        <f t="shared" si="115"/>
        <v xml:space="preserve"> River East Collegiate</v>
      </c>
      <c r="AC468" s="644">
        <f t="shared" si="120"/>
        <v>0</v>
      </c>
      <c r="AD468" s="639" t="str">
        <f t="shared" si="121"/>
        <v/>
      </c>
      <c r="AE468" s="317" t="str">
        <f t="shared" si="116"/>
        <v/>
      </c>
      <c r="AF468" s="45">
        <v>196</v>
      </c>
      <c r="AG468" s="45">
        <v>1755</v>
      </c>
      <c r="AH468" s="49" t="s">
        <v>843</v>
      </c>
      <c r="AI468" s="45" t="s">
        <v>319</v>
      </c>
      <c r="AJ468" s="45"/>
      <c r="AK468" s="73">
        <f t="shared" si="117"/>
        <v>0</v>
      </c>
      <c r="AL468" s="73">
        <f t="shared" si="118"/>
        <v>0</v>
      </c>
      <c r="AT468" s="282">
        <f t="shared" si="119"/>
        <v>1</v>
      </c>
      <c r="AU468" s="45">
        <v>1746</v>
      </c>
      <c r="AV468" s="49" t="s">
        <v>834</v>
      </c>
      <c r="BD468" s="52"/>
    </row>
    <row r="469" spans="1:56" ht="14.95" customHeight="1" x14ac:dyDescent="0.2">
      <c r="A469" s="642">
        <v>460</v>
      </c>
      <c r="B469" s="639" t="s">
        <v>319</v>
      </c>
      <c r="C469" s="45">
        <v>119</v>
      </c>
      <c r="D469" s="643">
        <v>1758</v>
      </c>
      <c r="E469" s="316" t="s">
        <v>844</v>
      </c>
      <c r="F469" s="53">
        <v>0</v>
      </c>
      <c r="G469" s="53">
        <v>29</v>
      </c>
      <c r="H469" s="53">
        <v>0</v>
      </c>
      <c r="I469" s="53">
        <v>0</v>
      </c>
      <c r="J469" s="53">
        <v>0</v>
      </c>
      <c r="K469" s="53">
        <v>0</v>
      </c>
      <c r="L469" s="53">
        <v>0</v>
      </c>
      <c r="M469" s="53">
        <v>0</v>
      </c>
      <c r="N469" s="53">
        <v>0</v>
      </c>
      <c r="O469" s="53">
        <v>0</v>
      </c>
      <c r="P469" s="53">
        <v>0</v>
      </c>
      <c r="Q469" s="53">
        <v>0</v>
      </c>
      <c r="R469" s="53">
        <v>141</v>
      </c>
      <c r="S469" s="53">
        <v>132</v>
      </c>
      <c r="T469" s="53">
        <v>131</v>
      </c>
      <c r="U469" s="53">
        <v>100</v>
      </c>
      <c r="W469" s="51">
        <f t="shared" si="110"/>
        <v>533</v>
      </c>
      <c r="X469" s="53">
        <f t="shared" si="111"/>
        <v>1</v>
      </c>
      <c r="Y469" s="51">
        <f t="shared" si="112"/>
        <v>29</v>
      </c>
      <c r="Z469" s="36" t="str">
        <f t="shared" si="113"/>
        <v/>
      </c>
      <c r="AA469" s="644">
        <f t="shared" si="114"/>
        <v>1758</v>
      </c>
      <c r="AB469" s="645" t="str">
        <f t="shared" si="115"/>
        <v xml:space="preserve"> Neelin High</v>
      </c>
      <c r="AC469" s="644">
        <f t="shared" si="120"/>
        <v>0</v>
      </c>
      <c r="AD469" s="639" t="str">
        <f t="shared" si="121"/>
        <v/>
      </c>
      <c r="AE469" s="317" t="str">
        <f t="shared" si="116"/>
        <v/>
      </c>
      <c r="AF469" s="45">
        <v>119</v>
      </c>
      <c r="AG469" s="45">
        <v>1758</v>
      </c>
      <c r="AH469" s="49" t="s">
        <v>844</v>
      </c>
      <c r="AI469" s="45" t="s">
        <v>319</v>
      </c>
      <c r="AJ469" s="45"/>
      <c r="AK469" s="73">
        <f t="shared" si="117"/>
        <v>0</v>
      </c>
      <c r="AL469" s="73">
        <f t="shared" si="118"/>
        <v>0</v>
      </c>
      <c r="AT469" s="282">
        <f t="shared" si="119"/>
        <v>1</v>
      </c>
      <c r="AU469" s="45">
        <v>1747</v>
      </c>
      <c r="AV469" s="49" t="s">
        <v>835</v>
      </c>
      <c r="BD469" s="52"/>
    </row>
    <row r="470" spans="1:56" ht="14.95" customHeight="1" x14ac:dyDescent="0.2">
      <c r="A470" s="642">
        <v>461</v>
      </c>
      <c r="B470" s="639" t="s">
        <v>319</v>
      </c>
      <c r="C470" s="45">
        <v>151</v>
      </c>
      <c r="D470" s="643">
        <v>1759</v>
      </c>
      <c r="E470" s="316" t="s">
        <v>845</v>
      </c>
      <c r="F470" s="53">
        <v>0</v>
      </c>
      <c r="G470" s="53">
        <v>7</v>
      </c>
      <c r="H470" s="53">
        <v>0</v>
      </c>
      <c r="I470" s="53">
        <v>0</v>
      </c>
      <c r="J470" s="53">
        <v>0</v>
      </c>
      <c r="K470" s="53">
        <v>0</v>
      </c>
      <c r="L470" s="53">
        <v>0</v>
      </c>
      <c r="M470" s="53">
        <v>0</v>
      </c>
      <c r="N470" s="53">
        <v>0</v>
      </c>
      <c r="O470" s="53">
        <v>0</v>
      </c>
      <c r="P470" s="53">
        <v>0</v>
      </c>
      <c r="Q470" s="53">
        <v>0</v>
      </c>
      <c r="R470" s="53">
        <v>263</v>
      </c>
      <c r="S470" s="53">
        <v>333</v>
      </c>
      <c r="T470" s="53">
        <v>357</v>
      </c>
      <c r="U470" s="53">
        <v>330</v>
      </c>
      <c r="W470" s="51">
        <f t="shared" si="110"/>
        <v>1290</v>
      </c>
      <c r="X470" s="53">
        <f t="shared" si="111"/>
        <v>1</v>
      </c>
      <c r="Y470" s="51">
        <f t="shared" si="112"/>
        <v>7</v>
      </c>
      <c r="Z470" s="36" t="str">
        <f t="shared" si="113"/>
        <v/>
      </c>
      <c r="AA470" s="644">
        <f t="shared" si="114"/>
        <v>1759</v>
      </c>
      <c r="AB470" s="645" t="str">
        <f t="shared" si="115"/>
        <v xml:space="preserve"> École Secondaire Kelvin High School</v>
      </c>
      <c r="AC470" s="644">
        <f t="shared" si="120"/>
        <v>0</v>
      </c>
      <c r="AD470" s="639" t="str">
        <f t="shared" si="121"/>
        <v/>
      </c>
      <c r="AE470" s="317" t="str">
        <f t="shared" si="116"/>
        <v/>
      </c>
      <c r="AF470" s="45">
        <v>151</v>
      </c>
      <c r="AG470" s="45">
        <v>1759</v>
      </c>
      <c r="AH470" s="49" t="s">
        <v>845</v>
      </c>
      <c r="AI470" s="45" t="s">
        <v>319</v>
      </c>
      <c r="AJ470" s="45"/>
      <c r="AK470" s="73">
        <f t="shared" si="117"/>
        <v>0</v>
      </c>
      <c r="AL470" s="73">
        <f t="shared" si="118"/>
        <v>0</v>
      </c>
      <c r="AT470" s="282">
        <f t="shared" si="119"/>
        <v>1</v>
      </c>
      <c r="AU470" s="45">
        <v>1748</v>
      </c>
      <c r="AV470" s="49" t="s">
        <v>837</v>
      </c>
      <c r="BD470" s="52"/>
    </row>
    <row r="471" spans="1:56" ht="14.95" customHeight="1" x14ac:dyDescent="0.2">
      <c r="A471" s="642">
        <v>462</v>
      </c>
      <c r="B471" s="639" t="s">
        <v>319</v>
      </c>
      <c r="C471" s="45">
        <v>114</v>
      </c>
      <c r="D471" s="643">
        <v>1760</v>
      </c>
      <c r="E471" s="316" t="s">
        <v>846</v>
      </c>
      <c r="F471" s="53">
        <v>0</v>
      </c>
      <c r="G471" s="53">
        <v>0</v>
      </c>
      <c r="H471" s="53">
        <v>0</v>
      </c>
      <c r="I471" s="53">
        <v>27</v>
      </c>
      <c r="J471" s="53">
        <v>33</v>
      </c>
      <c r="K471" s="53">
        <v>32</v>
      </c>
      <c r="L471" s="53">
        <v>41</v>
      </c>
      <c r="M471" s="53">
        <v>48</v>
      </c>
      <c r="N471" s="53">
        <v>38</v>
      </c>
      <c r="O471" s="53">
        <v>0</v>
      </c>
      <c r="P471" s="53">
        <v>0</v>
      </c>
      <c r="Q471" s="53">
        <v>0</v>
      </c>
      <c r="R471" s="53">
        <v>0</v>
      </c>
      <c r="S471" s="53">
        <v>0</v>
      </c>
      <c r="T471" s="53">
        <v>0</v>
      </c>
      <c r="U471" s="53">
        <v>0</v>
      </c>
      <c r="W471" s="51">
        <f t="shared" si="110"/>
        <v>219</v>
      </c>
      <c r="X471" s="53">
        <f t="shared" si="111"/>
        <v>1</v>
      </c>
      <c r="Y471" s="51">
        <f t="shared" si="112"/>
        <v>0</v>
      </c>
      <c r="Z471" s="36" t="str">
        <f t="shared" si="113"/>
        <v/>
      </c>
      <c r="AA471" s="644">
        <f t="shared" si="114"/>
        <v>1760</v>
      </c>
      <c r="AB471" s="645" t="str">
        <f t="shared" si="115"/>
        <v xml:space="preserve"> Heritage School</v>
      </c>
      <c r="AC471" s="644">
        <f t="shared" si="120"/>
        <v>0</v>
      </c>
      <c r="AD471" s="639" t="str">
        <f t="shared" si="121"/>
        <v/>
      </c>
      <c r="AE471" s="317" t="str">
        <f t="shared" si="116"/>
        <v/>
      </c>
      <c r="AF471" s="45">
        <v>114</v>
      </c>
      <c r="AG471" s="45">
        <v>1760</v>
      </c>
      <c r="AH471" s="49" t="s">
        <v>846</v>
      </c>
      <c r="AI471" s="45" t="s">
        <v>319</v>
      </c>
      <c r="AJ471" s="45"/>
      <c r="AK471" s="73">
        <f t="shared" si="117"/>
        <v>0</v>
      </c>
      <c r="AL471" s="73">
        <f t="shared" si="118"/>
        <v>0</v>
      </c>
      <c r="AT471" s="282">
        <f t="shared" si="119"/>
        <v>1</v>
      </c>
      <c r="AU471" s="45">
        <v>1749</v>
      </c>
      <c r="AV471" s="49" t="s">
        <v>838</v>
      </c>
      <c r="BD471" s="52"/>
    </row>
    <row r="472" spans="1:56" ht="14.95" customHeight="1" x14ac:dyDescent="0.2">
      <c r="A472" s="642">
        <v>463</v>
      </c>
      <c r="B472" s="639" t="s">
        <v>319</v>
      </c>
      <c r="C472" s="45">
        <v>196</v>
      </c>
      <c r="D472" s="643">
        <v>1762</v>
      </c>
      <c r="E472" s="316" t="s">
        <v>847</v>
      </c>
      <c r="F472" s="53">
        <v>0</v>
      </c>
      <c r="G472" s="53">
        <v>0</v>
      </c>
      <c r="H472" s="53">
        <v>0</v>
      </c>
      <c r="I472" s="53">
        <v>0</v>
      </c>
      <c r="J472" s="53">
        <v>0</v>
      </c>
      <c r="K472" s="53">
        <v>0</v>
      </c>
      <c r="L472" s="53">
        <v>0</v>
      </c>
      <c r="M472" s="53">
        <v>0</v>
      </c>
      <c r="N472" s="53">
        <v>0</v>
      </c>
      <c r="O472" s="53">
        <v>150</v>
      </c>
      <c r="P472" s="53">
        <v>147</v>
      </c>
      <c r="Q472" s="53">
        <v>146</v>
      </c>
      <c r="R472" s="53">
        <v>0</v>
      </c>
      <c r="S472" s="53">
        <v>0</v>
      </c>
      <c r="T472" s="53">
        <v>0</v>
      </c>
      <c r="U472" s="53">
        <v>0</v>
      </c>
      <c r="W472" s="51">
        <f t="shared" si="110"/>
        <v>443</v>
      </c>
      <c r="X472" s="53">
        <f t="shared" si="111"/>
        <v>1</v>
      </c>
      <c r="Y472" s="51">
        <f t="shared" si="112"/>
        <v>0</v>
      </c>
      <c r="Z472" s="36" t="str">
        <f t="shared" si="113"/>
        <v/>
      </c>
      <c r="AA472" s="644">
        <f t="shared" si="114"/>
        <v>1762</v>
      </c>
      <c r="AB472" s="645" t="str">
        <f t="shared" si="115"/>
        <v xml:space="preserve"> Arthur Day Middle School</v>
      </c>
      <c r="AC472" s="644">
        <f t="shared" si="120"/>
        <v>0</v>
      </c>
      <c r="AD472" s="639" t="str">
        <f t="shared" si="121"/>
        <v/>
      </c>
      <c r="AE472" s="317" t="str">
        <f t="shared" si="116"/>
        <v/>
      </c>
      <c r="AF472" s="45">
        <v>196</v>
      </c>
      <c r="AG472" s="45">
        <v>1762</v>
      </c>
      <c r="AH472" s="49" t="s">
        <v>847</v>
      </c>
      <c r="AI472" s="45" t="s">
        <v>319</v>
      </c>
      <c r="AJ472" s="45"/>
      <c r="AK472" s="73">
        <f t="shared" si="117"/>
        <v>0</v>
      </c>
      <c r="AL472" s="73">
        <f t="shared" si="118"/>
        <v>0</v>
      </c>
      <c r="AT472" s="282">
        <f t="shared" si="119"/>
        <v>1</v>
      </c>
      <c r="AU472" s="45">
        <v>1751</v>
      </c>
      <c r="AV472" s="49" t="s">
        <v>839</v>
      </c>
      <c r="BD472" s="52"/>
    </row>
    <row r="473" spans="1:56" ht="14.95" customHeight="1" x14ac:dyDescent="0.2">
      <c r="A473" s="642">
        <v>464</v>
      </c>
      <c r="B473" s="639" t="s">
        <v>319</v>
      </c>
      <c r="C473" s="45">
        <v>149</v>
      </c>
      <c r="D473" s="643">
        <v>1765</v>
      </c>
      <c r="E473" s="316" t="s">
        <v>848</v>
      </c>
      <c r="F473" s="53">
        <v>0</v>
      </c>
      <c r="G473" s="53">
        <v>0</v>
      </c>
      <c r="H473" s="53">
        <v>0</v>
      </c>
      <c r="I473" s="53">
        <v>0</v>
      </c>
      <c r="J473" s="53">
        <v>0</v>
      </c>
      <c r="K473" s="53">
        <v>0</v>
      </c>
      <c r="L473" s="53">
        <v>0</v>
      </c>
      <c r="M473" s="53">
        <v>0</v>
      </c>
      <c r="N473" s="53">
        <v>27</v>
      </c>
      <c r="O473" s="53">
        <v>15</v>
      </c>
      <c r="P473" s="53">
        <v>22</v>
      </c>
      <c r="Q473" s="53">
        <v>12</v>
      </c>
      <c r="R473" s="53">
        <v>24</v>
      </c>
      <c r="S473" s="53">
        <v>21</v>
      </c>
      <c r="T473" s="53">
        <v>15</v>
      </c>
      <c r="U473" s="53">
        <v>23</v>
      </c>
      <c r="W473" s="51">
        <f t="shared" si="110"/>
        <v>159</v>
      </c>
      <c r="X473" s="53">
        <f t="shared" si="111"/>
        <v>1</v>
      </c>
      <c r="Y473" s="51">
        <f t="shared" si="112"/>
        <v>0</v>
      </c>
      <c r="Z473" s="36" t="str">
        <f t="shared" si="113"/>
        <v/>
      </c>
      <c r="AA473" s="644">
        <f t="shared" si="114"/>
        <v>1765</v>
      </c>
      <c r="AB473" s="645" t="str">
        <f t="shared" si="115"/>
        <v xml:space="preserve"> Fisher Branch Collegiate</v>
      </c>
      <c r="AC473" s="644">
        <f t="shared" si="120"/>
        <v>0</v>
      </c>
      <c r="AD473" s="639" t="str">
        <f t="shared" si="121"/>
        <v/>
      </c>
      <c r="AE473" s="317" t="str">
        <f t="shared" si="116"/>
        <v/>
      </c>
      <c r="AF473" s="45">
        <v>149</v>
      </c>
      <c r="AG473" s="45">
        <v>1765</v>
      </c>
      <c r="AH473" s="49" t="s">
        <v>848</v>
      </c>
      <c r="AI473" s="45" t="s">
        <v>319</v>
      </c>
      <c r="AJ473" s="45"/>
      <c r="AK473" s="73">
        <f t="shared" si="117"/>
        <v>0</v>
      </c>
      <c r="AL473" s="73">
        <f t="shared" si="118"/>
        <v>0</v>
      </c>
      <c r="AT473" s="282">
        <f t="shared" si="119"/>
        <v>1</v>
      </c>
      <c r="AU473" s="45">
        <v>1752</v>
      </c>
      <c r="AV473" s="49" t="s">
        <v>840</v>
      </c>
      <c r="BD473" s="52"/>
    </row>
    <row r="474" spans="1:56" ht="14.95" customHeight="1" x14ac:dyDescent="0.2">
      <c r="A474" s="642">
        <v>465</v>
      </c>
      <c r="B474" s="639" t="s">
        <v>319</v>
      </c>
      <c r="C474" s="45">
        <v>151</v>
      </c>
      <c r="D474" s="643">
        <v>1767</v>
      </c>
      <c r="E474" s="316" t="s">
        <v>849</v>
      </c>
      <c r="F474" s="53">
        <v>0</v>
      </c>
      <c r="G474" s="53">
        <v>0</v>
      </c>
      <c r="H474" s="53">
        <v>11</v>
      </c>
      <c r="I474" s="53">
        <v>29</v>
      </c>
      <c r="J474" s="53">
        <v>24</v>
      </c>
      <c r="K474" s="53">
        <v>33</v>
      </c>
      <c r="L474" s="53">
        <v>32</v>
      </c>
      <c r="M474" s="53">
        <v>28</v>
      </c>
      <c r="N474" s="53">
        <v>36</v>
      </c>
      <c r="O474" s="53">
        <v>38</v>
      </c>
      <c r="P474" s="53">
        <v>0</v>
      </c>
      <c r="Q474" s="53">
        <v>0</v>
      </c>
      <c r="R474" s="53">
        <v>0</v>
      </c>
      <c r="S474" s="53">
        <v>0</v>
      </c>
      <c r="T474" s="53">
        <v>0</v>
      </c>
      <c r="U474" s="53">
        <v>0</v>
      </c>
      <c r="W474" s="51">
        <f t="shared" si="110"/>
        <v>231</v>
      </c>
      <c r="X474" s="53">
        <f t="shared" si="111"/>
        <v>1</v>
      </c>
      <c r="Y474" s="51">
        <f t="shared" si="112"/>
        <v>0</v>
      </c>
      <c r="Z474" s="36" t="str">
        <f t="shared" si="113"/>
        <v/>
      </c>
      <c r="AA474" s="644">
        <f t="shared" si="114"/>
        <v>1767</v>
      </c>
      <c r="AB474" s="645" t="str">
        <f t="shared" si="115"/>
        <v xml:space="preserve"> Dufferin School</v>
      </c>
      <c r="AC474" s="644">
        <f t="shared" si="120"/>
        <v>0</v>
      </c>
      <c r="AD474" s="639" t="str">
        <f t="shared" si="121"/>
        <v/>
      </c>
      <c r="AE474" s="317" t="str">
        <f t="shared" si="116"/>
        <v/>
      </c>
      <c r="AF474" s="45">
        <v>151</v>
      </c>
      <c r="AG474" s="45">
        <v>1767</v>
      </c>
      <c r="AH474" s="49" t="s">
        <v>849</v>
      </c>
      <c r="AI474" s="45" t="s">
        <v>319</v>
      </c>
      <c r="AJ474" s="45"/>
      <c r="AK474" s="73">
        <f t="shared" si="117"/>
        <v>0</v>
      </c>
      <c r="AL474" s="73">
        <f t="shared" si="118"/>
        <v>0</v>
      </c>
      <c r="AT474" s="282">
        <f t="shared" si="119"/>
        <v>1</v>
      </c>
      <c r="AU474" s="45">
        <v>1753</v>
      </c>
      <c r="AV474" s="49" t="s">
        <v>841</v>
      </c>
      <c r="BD474" s="52"/>
    </row>
    <row r="475" spans="1:56" ht="14.95" customHeight="1" x14ac:dyDescent="0.2">
      <c r="A475" s="642">
        <v>466</v>
      </c>
      <c r="B475" s="639" t="s">
        <v>319</v>
      </c>
      <c r="C475" s="45">
        <v>118</v>
      </c>
      <c r="D475" s="643">
        <v>1769</v>
      </c>
      <c r="E475" s="316" t="s">
        <v>850</v>
      </c>
      <c r="F475" s="53">
        <v>0</v>
      </c>
      <c r="G475" s="53">
        <v>0</v>
      </c>
      <c r="H475" s="53">
        <v>0</v>
      </c>
      <c r="I475" s="53">
        <v>33</v>
      </c>
      <c r="J475" s="53">
        <v>25</v>
      </c>
      <c r="K475" s="53">
        <v>29</v>
      </c>
      <c r="L475" s="53">
        <v>39</v>
      </c>
      <c r="M475" s="53">
        <v>49</v>
      </c>
      <c r="N475" s="53">
        <v>27</v>
      </c>
      <c r="O475" s="53">
        <v>0</v>
      </c>
      <c r="P475" s="53">
        <v>0</v>
      </c>
      <c r="Q475" s="53">
        <v>0</v>
      </c>
      <c r="R475" s="53">
        <v>0</v>
      </c>
      <c r="S475" s="53">
        <v>0</v>
      </c>
      <c r="T475" s="53">
        <v>0</v>
      </c>
      <c r="U475" s="53">
        <v>0</v>
      </c>
      <c r="W475" s="51">
        <f t="shared" si="110"/>
        <v>202</v>
      </c>
      <c r="X475" s="53">
        <f t="shared" si="111"/>
        <v>1</v>
      </c>
      <c r="Y475" s="51">
        <f t="shared" si="112"/>
        <v>0</v>
      </c>
      <c r="Z475" s="36" t="str">
        <f t="shared" si="113"/>
        <v/>
      </c>
      <c r="AA475" s="644">
        <f t="shared" si="114"/>
        <v>1769</v>
      </c>
      <c r="AB475" s="645" t="str">
        <f t="shared" si="115"/>
        <v xml:space="preserve"> Margaret Park School</v>
      </c>
      <c r="AC475" s="644">
        <f t="shared" si="120"/>
        <v>0</v>
      </c>
      <c r="AD475" s="639" t="str">
        <f t="shared" si="121"/>
        <v/>
      </c>
      <c r="AE475" s="317" t="str">
        <f t="shared" si="116"/>
        <v/>
      </c>
      <c r="AF475" s="45">
        <v>118</v>
      </c>
      <c r="AG475" s="45">
        <v>1769</v>
      </c>
      <c r="AH475" s="49" t="s">
        <v>850</v>
      </c>
      <c r="AI475" s="45" t="s">
        <v>319</v>
      </c>
      <c r="AJ475" s="45"/>
      <c r="AK475" s="73">
        <f t="shared" si="117"/>
        <v>0</v>
      </c>
      <c r="AL475" s="73">
        <f t="shared" si="118"/>
        <v>0</v>
      </c>
      <c r="AT475" s="282">
        <f t="shared" si="119"/>
        <v>1</v>
      </c>
      <c r="AU475" s="45">
        <v>1754</v>
      </c>
      <c r="AV475" s="49" t="s">
        <v>842</v>
      </c>
      <c r="BD475" s="52"/>
    </row>
    <row r="476" spans="1:56" ht="14.95" customHeight="1" x14ac:dyDescent="0.2">
      <c r="A476" s="642">
        <v>467</v>
      </c>
      <c r="B476" s="639" t="s">
        <v>319</v>
      </c>
      <c r="C476" s="45">
        <v>140</v>
      </c>
      <c r="D476" s="643">
        <v>1770</v>
      </c>
      <c r="E476" s="316" t="s">
        <v>851</v>
      </c>
      <c r="F476" s="53">
        <v>0</v>
      </c>
      <c r="G476" s="53">
        <v>0</v>
      </c>
      <c r="H476" s="53">
        <v>0</v>
      </c>
      <c r="I476" s="53">
        <v>34</v>
      </c>
      <c r="J476" s="53">
        <v>18</v>
      </c>
      <c r="K476" s="53">
        <v>31</v>
      </c>
      <c r="L476" s="53">
        <v>15</v>
      </c>
      <c r="M476" s="53">
        <v>12</v>
      </c>
      <c r="N476" s="53">
        <v>22</v>
      </c>
      <c r="O476" s="53">
        <v>19</v>
      </c>
      <c r="P476" s="53">
        <v>18</v>
      </c>
      <c r="Q476" s="53">
        <v>18</v>
      </c>
      <c r="R476" s="53">
        <v>0</v>
      </c>
      <c r="S476" s="53">
        <v>0</v>
      </c>
      <c r="T476" s="53">
        <v>0</v>
      </c>
      <c r="U476" s="53">
        <v>0</v>
      </c>
      <c r="W476" s="51">
        <f t="shared" si="110"/>
        <v>187</v>
      </c>
      <c r="X476" s="53">
        <f t="shared" si="111"/>
        <v>1</v>
      </c>
      <c r="Y476" s="51">
        <f t="shared" si="112"/>
        <v>0</v>
      </c>
      <c r="Z476" s="36" t="str">
        <f t="shared" si="113"/>
        <v/>
      </c>
      <c r="AA476" s="644">
        <f t="shared" si="114"/>
        <v>1770</v>
      </c>
      <c r="AB476" s="645" t="str">
        <f t="shared" si="115"/>
        <v xml:space="preserve"> École Lagimodière</v>
      </c>
      <c r="AC476" s="644">
        <f t="shared" si="120"/>
        <v>0</v>
      </c>
      <c r="AD476" s="639" t="str">
        <f t="shared" si="121"/>
        <v/>
      </c>
      <c r="AE476" s="317" t="str">
        <f t="shared" si="116"/>
        <v/>
      </c>
      <c r="AF476" s="45">
        <v>140</v>
      </c>
      <c r="AG476" s="45">
        <v>1770</v>
      </c>
      <c r="AH476" s="49" t="s">
        <v>851</v>
      </c>
      <c r="AI476" s="45" t="s">
        <v>319</v>
      </c>
      <c r="AJ476" s="45"/>
      <c r="AK476" s="73">
        <f t="shared" si="117"/>
        <v>0</v>
      </c>
      <c r="AL476" s="73">
        <f t="shared" si="118"/>
        <v>0</v>
      </c>
      <c r="AT476" s="282">
        <f t="shared" si="119"/>
        <v>1</v>
      </c>
      <c r="AU476" s="45">
        <v>1755</v>
      </c>
      <c r="AV476" s="49" t="s">
        <v>843</v>
      </c>
      <c r="BD476" s="52"/>
    </row>
    <row r="477" spans="1:56" ht="14.95" customHeight="1" x14ac:dyDescent="0.2">
      <c r="A477" s="642">
        <v>468</v>
      </c>
      <c r="B477" s="639" t="s">
        <v>319</v>
      </c>
      <c r="C477" s="45">
        <v>190</v>
      </c>
      <c r="D477" s="643">
        <v>1771</v>
      </c>
      <c r="E477" s="316" t="s">
        <v>852</v>
      </c>
      <c r="F477" s="53">
        <v>0</v>
      </c>
      <c r="G477" s="53">
        <v>0</v>
      </c>
      <c r="H477" s="53">
        <v>0</v>
      </c>
      <c r="I477" s="53">
        <v>21</v>
      </c>
      <c r="J477" s="53">
        <v>25</v>
      </c>
      <c r="K477" s="53">
        <v>21</v>
      </c>
      <c r="L477" s="53">
        <v>25</v>
      </c>
      <c r="M477" s="53">
        <v>22</v>
      </c>
      <c r="N477" s="53">
        <v>26</v>
      </c>
      <c r="O477" s="53">
        <v>23</v>
      </c>
      <c r="P477" s="53">
        <v>21</v>
      </c>
      <c r="Q477" s="53">
        <v>19</v>
      </c>
      <c r="R477" s="53">
        <v>0</v>
      </c>
      <c r="S477" s="53">
        <v>0</v>
      </c>
      <c r="T477" s="53">
        <v>0</v>
      </c>
      <c r="U477" s="53">
        <v>0</v>
      </c>
      <c r="W477" s="51">
        <f t="shared" si="110"/>
        <v>203</v>
      </c>
      <c r="X477" s="53">
        <f t="shared" si="111"/>
        <v>1</v>
      </c>
      <c r="Y477" s="51">
        <f t="shared" si="112"/>
        <v>0</v>
      </c>
      <c r="Z477" s="36" t="str">
        <f t="shared" si="113"/>
        <v/>
      </c>
      <c r="AA477" s="644">
        <f t="shared" si="114"/>
        <v>1771</v>
      </c>
      <c r="AB477" s="645" t="str">
        <f t="shared" si="115"/>
        <v xml:space="preserve"> J. A. Cuddy Elementary</v>
      </c>
      <c r="AC477" s="644">
        <f t="shared" si="120"/>
        <v>0</v>
      </c>
      <c r="AD477" s="639" t="str">
        <f t="shared" si="121"/>
        <v/>
      </c>
      <c r="AE477" s="317" t="str">
        <f t="shared" si="116"/>
        <v/>
      </c>
      <c r="AF477" s="45">
        <v>190</v>
      </c>
      <c r="AG477" s="45">
        <v>1771</v>
      </c>
      <c r="AH477" s="49" t="s">
        <v>852</v>
      </c>
      <c r="AI477" s="45" t="s">
        <v>319</v>
      </c>
      <c r="AJ477" s="45"/>
      <c r="AK477" s="73">
        <f t="shared" si="117"/>
        <v>0</v>
      </c>
      <c r="AL477" s="73">
        <f t="shared" si="118"/>
        <v>0</v>
      </c>
      <c r="AT477" s="282">
        <f t="shared" si="119"/>
        <v>1</v>
      </c>
      <c r="AU477" s="45">
        <v>1758</v>
      </c>
      <c r="AV477" s="49" t="s">
        <v>844</v>
      </c>
      <c r="BD477" s="52"/>
    </row>
    <row r="478" spans="1:56" ht="14.95" customHeight="1" x14ac:dyDescent="0.2">
      <c r="A478" s="642">
        <v>469</v>
      </c>
      <c r="B478" s="639" t="s">
        <v>323</v>
      </c>
      <c r="C478" s="45">
        <v>191</v>
      </c>
      <c r="D478" s="643">
        <v>1772</v>
      </c>
      <c r="E478" s="316" t="s">
        <v>853</v>
      </c>
      <c r="F478" s="53">
        <v>0</v>
      </c>
      <c r="G478" s="53">
        <v>0</v>
      </c>
      <c r="H478" s="53">
        <v>0</v>
      </c>
      <c r="I478" s="53">
        <v>4</v>
      </c>
      <c r="J478" s="53">
        <v>3</v>
      </c>
      <c r="K478" s="53">
        <v>1</v>
      </c>
      <c r="L478" s="53">
        <v>1</v>
      </c>
      <c r="M478" s="53">
        <v>2</v>
      </c>
      <c r="N478" s="53">
        <v>2</v>
      </c>
      <c r="O478" s="53">
        <v>2</v>
      </c>
      <c r="P478" s="53">
        <v>1</v>
      </c>
      <c r="Q478" s="53">
        <v>1</v>
      </c>
      <c r="R478" s="53">
        <v>6</v>
      </c>
      <c r="S478" s="53">
        <v>0</v>
      </c>
      <c r="T478" s="53">
        <v>5</v>
      </c>
      <c r="U478" s="53">
        <v>3</v>
      </c>
      <c r="W478" s="51">
        <f t="shared" si="110"/>
        <v>31</v>
      </c>
      <c r="X478" s="53">
        <f t="shared" si="111"/>
        <v>1</v>
      </c>
      <c r="Y478" s="51">
        <f t="shared" si="112"/>
        <v>0</v>
      </c>
      <c r="Z478" s="36" t="str">
        <f t="shared" si="113"/>
        <v/>
      </c>
      <c r="AA478" s="644">
        <f t="shared" si="114"/>
        <v>1772</v>
      </c>
      <c r="AB478" s="645" t="str">
        <f t="shared" si="115"/>
        <v xml:space="preserve"> Newdale Colony School</v>
      </c>
      <c r="AC478" s="644">
        <f t="shared" si="120"/>
        <v>5</v>
      </c>
      <c r="AD478" s="639" t="str">
        <f t="shared" si="121"/>
        <v>H</v>
      </c>
      <c r="AE478" s="317" t="str">
        <f t="shared" si="116"/>
        <v/>
      </c>
      <c r="AF478" s="45">
        <v>191</v>
      </c>
      <c r="AG478" s="45">
        <v>1772</v>
      </c>
      <c r="AH478" s="49" t="s">
        <v>853</v>
      </c>
      <c r="AI478" s="45" t="s">
        <v>323</v>
      </c>
      <c r="AJ478" s="45"/>
      <c r="AK478" s="73">
        <f t="shared" si="117"/>
        <v>0</v>
      </c>
      <c r="AL478" s="73">
        <f t="shared" si="118"/>
        <v>0</v>
      </c>
      <c r="AT478" s="282">
        <f t="shared" si="119"/>
        <v>1</v>
      </c>
      <c r="AU478" s="45">
        <v>1759</v>
      </c>
      <c r="AV478" s="49" t="s">
        <v>845</v>
      </c>
      <c r="BD478" s="52"/>
    </row>
    <row r="479" spans="1:56" ht="14.95" customHeight="1" x14ac:dyDescent="0.2">
      <c r="A479" s="642">
        <v>470</v>
      </c>
      <c r="B479" s="639" t="s">
        <v>319</v>
      </c>
      <c r="C479" s="45">
        <v>151</v>
      </c>
      <c r="D479" s="643">
        <v>1775</v>
      </c>
      <c r="E479" s="316" t="s">
        <v>854</v>
      </c>
      <c r="F479" s="53">
        <v>0</v>
      </c>
      <c r="G479" s="53">
        <v>0</v>
      </c>
      <c r="H479" s="53">
        <v>17</v>
      </c>
      <c r="I479" s="53">
        <v>23</v>
      </c>
      <c r="J479" s="53">
        <v>30</v>
      </c>
      <c r="K479" s="53">
        <v>22</v>
      </c>
      <c r="L479" s="53">
        <v>32</v>
      </c>
      <c r="M479" s="53">
        <v>20</v>
      </c>
      <c r="N479" s="53">
        <v>21</v>
      </c>
      <c r="O479" s="53">
        <v>34</v>
      </c>
      <c r="P479" s="53">
        <v>24</v>
      </c>
      <c r="Q479" s="53">
        <v>30</v>
      </c>
      <c r="R479" s="53">
        <v>0</v>
      </c>
      <c r="S479" s="53">
        <v>0</v>
      </c>
      <c r="T479" s="53">
        <v>0</v>
      </c>
      <c r="U479" s="53">
        <v>0</v>
      </c>
      <c r="W479" s="51">
        <f t="shared" si="110"/>
        <v>253</v>
      </c>
      <c r="X479" s="53">
        <f t="shared" si="111"/>
        <v>1</v>
      </c>
      <c r="Y479" s="51">
        <f t="shared" si="112"/>
        <v>0</v>
      </c>
      <c r="Z479" s="36" t="str">
        <f t="shared" si="113"/>
        <v/>
      </c>
      <c r="AA479" s="644">
        <f t="shared" si="114"/>
        <v>1775</v>
      </c>
      <c r="AB479" s="645" t="str">
        <f t="shared" si="115"/>
        <v xml:space="preserve"> David Livingstone School</v>
      </c>
      <c r="AC479" s="644">
        <f t="shared" si="120"/>
        <v>0</v>
      </c>
      <c r="AD479" s="639" t="str">
        <f t="shared" si="121"/>
        <v/>
      </c>
      <c r="AE479" s="317" t="str">
        <f t="shared" si="116"/>
        <v/>
      </c>
      <c r="AF479" s="45">
        <v>151</v>
      </c>
      <c r="AG479" s="45">
        <v>1775</v>
      </c>
      <c r="AH479" s="49" t="s">
        <v>854</v>
      </c>
      <c r="AI479" s="45" t="s">
        <v>319</v>
      </c>
      <c r="AJ479" s="45"/>
      <c r="AK479" s="73">
        <f t="shared" si="117"/>
        <v>0</v>
      </c>
      <c r="AL479" s="73">
        <f t="shared" si="118"/>
        <v>0</v>
      </c>
      <c r="AT479" s="282">
        <f t="shared" si="119"/>
        <v>1</v>
      </c>
      <c r="AU479" s="45">
        <v>1760</v>
      </c>
      <c r="AV479" s="49" t="s">
        <v>846</v>
      </c>
      <c r="BD479" s="52"/>
    </row>
    <row r="480" spans="1:56" ht="14.95" customHeight="1" x14ac:dyDescent="0.2">
      <c r="A480" s="642">
        <v>471</v>
      </c>
      <c r="B480" s="639" t="s">
        <v>319</v>
      </c>
      <c r="C480" s="45">
        <v>196</v>
      </c>
      <c r="D480" s="643">
        <v>1776</v>
      </c>
      <c r="E480" s="316" t="s">
        <v>855</v>
      </c>
      <c r="F480" s="53">
        <v>0</v>
      </c>
      <c r="G480" s="53">
        <v>0</v>
      </c>
      <c r="H480" s="53">
        <v>0</v>
      </c>
      <c r="I480" s="53">
        <v>60</v>
      </c>
      <c r="J480" s="53">
        <v>70</v>
      </c>
      <c r="K480" s="53">
        <v>74</v>
      </c>
      <c r="L480" s="53">
        <v>64</v>
      </c>
      <c r="M480" s="53">
        <v>70</v>
      </c>
      <c r="N480" s="53">
        <v>90</v>
      </c>
      <c r="O480" s="53">
        <v>0</v>
      </c>
      <c r="P480" s="53">
        <v>0</v>
      </c>
      <c r="Q480" s="53">
        <v>0</v>
      </c>
      <c r="R480" s="53">
        <v>0</v>
      </c>
      <c r="S480" s="53">
        <v>0</v>
      </c>
      <c r="T480" s="53">
        <v>0</v>
      </c>
      <c r="U480" s="53">
        <v>0</v>
      </c>
      <c r="W480" s="51">
        <f t="shared" si="110"/>
        <v>428</v>
      </c>
      <c r="X480" s="53">
        <f t="shared" si="111"/>
        <v>1</v>
      </c>
      <c r="Y480" s="51">
        <f t="shared" si="112"/>
        <v>0</v>
      </c>
      <c r="Z480" s="36" t="str">
        <f t="shared" si="113"/>
        <v/>
      </c>
      <c r="AA480" s="644">
        <f t="shared" si="114"/>
        <v>1776</v>
      </c>
      <c r="AB480" s="645" t="str">
        <f t="shared" si="115"/>
        <v xml:space="preserve"> Harold Hatcher School</v>
      </c>
      <c r="AC480" s="644">
        <f t="shared" si="120"/>
        <v>0</v>
      </c>
      <c r="AD480" s="639" t="str">
        <f t="shared" si="121"/>
        <v/>
      </c>
      <c r="AE480" s="317" t="str">
        <f t="shared" si="116"/>
        <v/>
      </c>
      <c r="AF480" s="45">
        <v>196</v>
      </c>
      <c r="AG480" s="45">
        <v>1776</v>
      </c>
      <c r="AH480" s="49" t="s">
        <v>855</v>
      </c>
      <c r="AI480" s="45" t="s">
        <v>319</v>
      </c>
      <c r="AJ480" s="45"/>
      <c r="AK480" s="73">
        <f t="shared" si="117"/>
        <v>0</v>
      </c>
      <c r="AL480" s="73">
        <f t="shared" si="118"/>
        <v>0</v>
      </c>
      <c r="AT480" s="282">
        <f t="shared" si="119"/>
        <v>1</v>
      </c>
      <c r="AU480" s="45">
        <v>1762</v>
      </c>
      <c r="AV480" s="49" t="s">
        <v>847</v>
      </c>
      <c r="BD480" s="52"/>
    </row>
    <row r="481" spans="1:56" ht="14.95" customHeight="1" x14ac:dyDescent="0.2">
      <c r="A481" s="642">
        <v>472</v>
      </c>
      <c r="B481" s="639" t="s">
        <v>319</v>
      </c>
      <c r="C481" s="45">
        <v>174</v>
      </c>
      <c r="D481" s="643">
        <v>1777</v>
      </c>
      <c r="E481" s="316" t="s">
        <v>856</v>
      </c>
      <c r="F481" s="53">
        <v>0</v>
      </c>
      <c r="G481" s="53">
        <v>0</v>
      </c>
      <c r="H481" s="53">
        <v>0</v>
      </c>
      <c r="I481" s="53">
        <v>93</v>
      </c>
      <c r="J481" s="53">
        <v>79</v>
      </c>
      <c r="K481" s="53">
        <v>100</v>
      </c>
      <c r="L481" s="53">
        <v>109</v>
      </c>
      <c r="M481" s="53">
        <v>90</v>
      </c>
      <c r="N481" s="53">
        <v>0</v>
      </c>
      <c r="O481" s="53">
        <v>0</v>
      </c>
      <c r="P481" s="53">
        <v>0</v>
      </c>
      <c r="Q481" s="53">
        <v>0</v>
      </c>
      <c r="R481" s="53">
        <v>0</v>
      </c>
      <c r="S481" s="53">
        <v>0</v>
      </c>
      <c r="T481" s="53">
        <v>0</v>
      </c>
      <c r="U481" s="53">
        <v>0</v>
      </c>
      <c r="W481" s="51">
        <f t="shared" si="110"/>
        <v>471</v>
      </c>
      <c r="X481" s="53">
        <f t="shared" si="111"/>
        <v>1</v>
      </c>
      <c r="Y481" s="51">
        <f t="shared" si="112"/>
        <v>0</v>
      </c>
      <c r="Z481" s="36" t="str">
        <f t="shared" si="113"/>
        <v/>
      </c>
      <c r="AA481" s="644">
        <f t="shared" si="114"/>
        <v>1777</v>
      </c>
      <c r="AB481" s="645" t="str">
        <f t="shared" si="115"/>
        <v xml:space="preserve"> Niverville Elementary</v>
      </c>
      <c r="AC481" s="644">
        <f t="shared" si="120"/>
        <v>0</v>
      </c>
      <c r="AD481" s="639" t="str">
        <f t="shared" si="121"/>
        <v/>
      </c>
      <c r="AE481" s="317" t="str">
        <f t="shared" si="116"/>
        <v/>
      </c>
      <c r="AF481" s="45">
        <v>174</v>
      </c>
      <c r="AG481" s="45">
        <v>1777</v>
      </c>
      <c r="AH481" s="49" t="s">
        <v>856</v>
      </c>
      <c r="AI481" s="45" t="s">
        <v>319</v>
      </c>
      <c r="AJ481" s="45"/>
      <c r="AK481" s="73">
        <f t="shared" si="117"/>
        <v>0</v>
      </c>
      <c r="AL481" s="73">
        <f t="shared" si="118"/>
        <v>0</v>
      </c>
      <c r="AT481" s="282">
        <f t="shared" si="119"/>
        <v>1</v>
      </c>
      <c r="AU481" s="45">
        <v>1765</v>
      </c>
      <c r="AV481" s="49" t="s">
        <v>848</v>
      </c>
      <c r="BD481" s="52"/>
    </row>
    <row r="482" spans="1:56" ht="14.95" customHeight="1" x14ac:dyDescent="0.2">
      <c r="A482" s="642">
        <v>473</v>
      </c>
      <c r="B482" s="639" t="s">
        <v>319</v>
      </c>
      <c r="C482" s="45">
        <v>185</v>
      </c>
      <c r="D482" s="643">
        <v>1778</v>
      </c>
      <c r="E482" s="316" t="s">
        <v>857</v>
      </c>
      <c r="F482" s="53">
        <v>0</v>
      </c>
      <c r="G482" s="53">
        <v>0</v>
      </c>
      <c r="H482" s="53">
        <v>0</v>
      </c>
      <c r="I482" s="53">
        <v>0</v>
      </c>
      <c r="J482" s="53">
        <v>0</v>
      </c>
      <c r="K482" s="53">
        <v>0</v>
      </c>
      <c r="L482" s="53">
        <v>0</v>
      </c>
      <c r="M482" s="53">
        <v>0</v>
      </c>
      <c r="N482" s="53">
        <v>0</v>
      </c>
      <c r="O482" s="53">
        <v>0</v>
      </c>
      <c r="P482" s="53">
        <v>0</v>
      </c>
      <c r="Q482" s="53">
        <v>0</v>
      </c>
      <c r="R482" s="53">
        <v>104</v>
      </c>
      <c r="S482" s="53">
        <v>106</v>
      </c>
      <c r="T482" s="53">
        <v>125</v>
      </c>
      <c r="U482" s="53">
        <v>103</v>
      </c>
      <c r="W482" s="51">
        <f t="shared" si="110"/>
        <v>438</v>
      </c>
      <c r="X482" s="53">
        <f t="shared" si="111"/>
        <v>1</v>
      </c>
      <c r="Y482" s="51">
        <f t="shared" si="112"/>
        <v>0</v>
      </c>
      <c r="Z482" s="36" t="str">
        <f t="shared" si="113"/>
        <v/>
      </c>
      <c r="AA482" s="644">
        <f t="shared" si="114"/>
        <v>1778</v>
      </c>
      <c r="AB482" s="645" t="str">
        <f t="shared" si="115"/>
        <v xml:space="preserve"> W. C. Miller Collegiate</v>
      </c>
      <c r="AC482" s="644">
        <f t="shared" si="120"/>
        <v>0</v>
      </c>
      <c r="AD482" s="639" t="str">
        <f t="shared" si="121"/>
        <v/>
      </c>
      <c r="AE482" s="317" t="str">
        <f t="shared" si="116"/>
        <v/>
      </c>
      <c r="AF482" s="45">
        <v>185</v>
      </c>
      <c r="AG482" s="45">
        <v>1778</v>
      </c>
      <c r="AH482" s="49" t="s">
        <v>857</v>
      </c>
      <c r="AI482" s="45" t="s">
        <v>319</v>
      </c>
      <c r="AJ482" s="45"/>
      <c r="AK482" s="73">
        <f t="shared" si="117"/>
        <v>0</v>
      </c>
      <c r="AL482" s="73">
        <f t="shared" si="118"/>
        <v>0</v>
      </c>
      <c r="AT482" s="282">
        <f t="shared" si="119"/>
        <v>1</v>
      </c>
      <c r="AU482" s="45">
        <v>1767</v>
      </c>
      <c r="AV482" s="49" t="s">
        <v>849</v>
      </c>
      <c r="BD482" s="52"/>
    </row>
    <row r="483" spans="1:56" ht="14.95" customHeight="1" x14ac:dyDescent="0.2">
      <c r="A483" s="642">
        <v>474</v>
      </c>
      <c r="B483" s="639" t="s">
        <v>319</v>
      </c>
      <c r="C483" s="45">
        <v>114</v>
      </c>
      <c r="D483" s="643">
        <v>1781</v>
      </c>
      <c r="E483" s="316" t="s">
        <v>858</v>
      </c>
      <c r="F483" s="53">
        <v>0</v>
      </c>
      <c r="G483" s="53">
        <v>0</v>
      </c>
      <c r="H483" s="53">
        <v>0</v>
      </c>
      <c r="I483" s="53">
        <v>0</v>
      </c>
      <c r="J483" s="53">
        <v>0</v>
      </c>
      <c r="K483" s="53">
        <v>0</v>
      </c>
      <c r="L483" s="53">
        <v>0</v>
      </c>
      <c r="M483" s="53">
        <v>0</v>
      </c>
      <c r="N483" s="53">
        <v>0</v>
      </c>
      <c r="O483" s="53">
        <v>0</v>
      </c>
      <c r="P483" s="53">
        <v>0</v>
      </c>
      <c r="Q483" s="53">
        <v>0</v>
      </c>
      <c r="R483" s="53">
        <v>132</v>
      </c>
      <c r="S483" s="53">
        <v>117</v>
      </c>
      <c r="T483" s="53">
        <v>116</v>
      </c>
      <c r="U483" s="53">
        <v>154</v>
      </c>
      <c r="W483" s="51">
        <f t="shared" si="110"/>
        <v>519</v>
      </c>
      <c r="X483" s="53">
        <f t="shared" si="111"/>
        <v>1</v>
      </c>
      <c r="Y483" s="51">
        <f t="shared" si="112"/>
        <v>0</v>
      </c>
      <c r="Z483" s="36" t="str">
        <f t="shared" si="113"/>
        <v/>
      </c>
      <c r="AA483" s="644">
        <f t="shared" si="114"/>
        <v>1781</v>
      </c>
      <c r="AB483" s="645" t="str">
        <f t="shared" si="115"/>
        <v xml:space="preserve"> St. James Collegiate</v>
      </c>
      <c r="AC483" s="644">
        <f t="shared" si="120"/>
        <v>0</v>
      </c>
      <c r="AD483" s="639" t="str">
        <f t="shared" si="121"/>
        <v/>
      </c>
      <c r="AE483" s="317" t="str">
        <f t="shared" si="116"/>
        <v/>
      </c>
      <c r="AF483" s="45">
        <v>114</v>
      </c>
      <c r="AG483" s="45">
        <v>1781</v>
      </c>
      <c r="AH483" s="49" t="s">
        <v>858</v>
      </c>
      <c r="AI483" s="45" t="s">
        <v>319</v>
      </c>
      <c r="AJ483" s="45"/>
      <c r="AK483" s="73">
        <f t="shared" si="117"/>
        <v>0</v>
      </c>
      <c r="AL483" s="73">
        <f t="shared" si="118"/>
        <v>0</v>
      </c>
      <c r="AT483" s="282">
        <f t="shared" si="119"/>
        <v>1</v>
      </c>
      <c r="AU483" s="45">
        <v>1769</v>
      </c>
      <c r="AV483" s="49" t="s">
        <v>850</v>
      </c>
      <c r="BD483" s="52"/>
    </row>
    <row r="484" spans="1:56" ht="14.95" customHeight="1" x14ac:dyDescent="0.2">
      <c r="A484" s="642">
        <v>475</v>
      </c>
      <c r="B484" s="639" t="s">
        <v>319</v>
      </c>
      <c r="C484" s="45">
        <v>186</v>
      </c>
      <c r="D484" s="643">
        <v>1782</v>
      </c>
      <c r="E484" s="316" t="s">
        <v>859</v>
      </c>
      <c r="F484" s="53">
        <v>10</v>
      </c>
      <c r="G484" s="53">
        <v>0</v>
      </c>
      <c r="H484" s="53">
        <v>0</v>
      </c>
      <c r="I484" s="53">
        <v>24</v>
      </c>
      <c r="J484" s="53">
        <v>24</v>
      </c>
      <c r="K484" s="53">
        <v>35</v>
      </c>
      <c r="L484" s="53">
        <v>37</v>
      </c>
      <c r="M484" s="53">
        <v>35</v>
      </c>
      <c r="N484" s="53">
        <v>55</v>
      </c>
      <c r="O484" s="53">
        <v>33</v>
      </c>
      <c r="P484" s="53">
        <v>47</v>
      </c>
      <c r="Q484" s="53">
        <v>44</v>
      </c>
      <c r="R484" s="53">
        <v>0</v>
      </c>
      <c r="S484" s="53">
        <v>0</v>
      </c>
      <c r="T484" s="53">
        <v>0</v>
      </c>
      <c r="U484" s="53">
        <v>0</v>
      </c>
      <c r="W484" s="51">
        <f t="shared" si="110"/>
        <v>344</v>
      </c>
      <c r="X484" s="53">
        <f t="shared" si="111"/>
        <v>1</v>
      </c>
      <c r="Y484" s="51">
        <f t="shared" si="112"/>
        <v>10</v>
      </c>
      <c r="Z484" s="36" t="str">
        <f t="shared" si="113"/>
        <v/>
      </c>
      <c r="AA484" s="644">
        <f t="shared" si="114"/>
        <v>1782</v>
      </c>
      <c r="AB484" s="645" t="str">
        <f t="shared" si="115"/>
        <v xml:space="preserve"> Shamrock School</v>
      </c>
      <c r="AC484" s="644">
        <f t="shared" si="120"/>
        <v>0</v>
      </c>
      <c r="AD484" s="639" t="str">
        <f t="shared" si="121"/>
        <v/>
      </c>
      <c r="AE484" s="317" t="str">
        <f t="shared" si="116"/>
        <v/>
      </c>
      <c r="AF484" s="45">
        <v>186</v>
      </c>
      <c r="AG484" s="45">
        <v>1782</v>
      </c>
      <c r="AH484" s="49" t="s">
        <v>859</v>
      </c>
      <c r="AI484" s="45" t="s">
        <v>319</v>
      </c>
      <c r="AJ484" s="45"/>
      <c r="AK484" s="73">
        <f t="shared" si="117"/>
        <v>0</v>
      </c>
      <c r="AL484" s="73">
        <f t="shared" si="118"/>
        <v>0</v>
      </c>
      <c r="AT484" s="282">
        <f t="shared" si="119"/>
        <v>1</v>
      </c>
      <c r="AU484" s="45">
        <v>1770</v>
      </c>
      <c r="AV484" s="49" t="s">
        <v>851</v>
      </c>
      <c r="BD484" s="52"/>
    </row>
    <row r="485" spans="1:56" ht="14.95" customHeight="1" x14ac:dyDescent="0.2">
      <c r="A485" s="642">
        <v>476</v>
      </c>
      <c r="B485" s="639" t="s">
        <v>319</v>
      </c>
      <c r="C485" s="45">
        <v>196</v>
      </c>
      <c r="D485" s="643">
        <v>1783</v>
      </c>
      <c r="E485" s="316" t="s">
        <v>860</v>
      </c>
      <c r="F485" s="53">
        <v>0</v>
      </c>
      <c r="G485" s="53">
        <v>0</v>
      </c>
      <c r="H485" s="53">
        <v>0</v>
      </c>
      <c r="I485" s="53">
        <v>60</v>
      </c>
      <c r="J485" s="53">
        <v>89</v>
      </c>
      <c r="K485" s="53">
        <v>70</v>
      </c>
      <c r="L485" s="53">
        <v>74</v>
      </c>
      <c r="M485" s="53">
        <v>78</v>
      </c>
      <c r="N485" s="53">
        <v>74</v>
      </c>
      <c r="O485" s="53">
        <v>91</v>
      </c>
      <c r="P485" s="53">
        <v>82</v>
      </c>
      <c r="Q485" s="53">
        <v>99</v>
      </c>
      <c r="R485" s="53">
        <v>0</v>
      </c>
      <c r="S485" s="53">
        <v>0</v>
      </c>
      <c r="T485" s="53">
        <v>0</v>
      </c>
      <c r="U485" s="53">
        <v>0</v>
      </c>
      <c r="W485" s="51">
        <f t="shared" si="110"/>
        <v>717</v>
      </c>
      <c r="X485" s="53">
        <f t="shared" si="111"/>
        <v>1</v>
      </c>
      <c r="Y485" s="51">
        <f t="shared" si="112"/>
        <v>0</v>
      </c>
      <c r="Z485" s="36" t="str">
        <f t="shared" si="113"/>
        <v/>
      </c>
      <c r="AA485" s="644">
        <f t="shared" si="114"/>
        <v>1783</v>
      </c>
      <c r="AB485" s="645" t="str">
        <f t="shared" si="115"/>
        <v xml:space="preserve"> École Salisbury Morse Place School</v>
      </c>
      <c r="AC485" s="644">
        <f t="shared" si="120"/>
        <v>0</v>
      </c>
      <c r="AD485" s="639" t="str">
        <f t="shared" si="121"/>
        <v/>
      </c>
      <c r="AE485" s="317" t="str">
        <f t="shared" si="116"/>
        <v/>
      </c>
      <c r="AF485" s="45">
        <v>196</v>
      </c>
      <c r="AG485" s="45">
        <v>1783</v>
      </c>
      <c r="AH485" s="49" t="s">
        <v>860</v>
      </c>
      <c r="AI485" s="45" t="s">
        <v>319</v>
      </c>
      <c r="AJ485" s="45"/>
      <c r="AK485" s="73">
        <f t="shared" si="117"/>
        <v>0</v>
      </c>
      <c r="AL485" s="73">
        <f t="shared" si="118"/>
        <v>0</v>
      </c>
      <c r="AT485" s="282">
        <f t="shared" si="119"/>
        <v>1</v>
      </c>
      <c r="AU485" s="45">
        <v>1771</v>
      </c>
      <c r="AV485" s="49" t="s">
        <v>852</v>
      </c>
      <c r="BD485" s="52"/>
    </row>
    <row r="486" spans="1:56" ht="14.95" customHeight="1" x14ac:dyDescent="0.2">
      <c r="A486" s="642">
        <v>477</v>
      </c>
      <c r="B486" s="639" t="s">
        <v>319</v>
      </c>
      <c r="C486" s="45">
        <v>136</v>
      </c>
      <c r="D486" s="643">
        <v>1785</v>
      </c>
      <c r="E486" s="316" t="s">
        <v>861</v>
      </c>
      <c r="F486" s="53">
        <v>0</v>
      </c>
      <c r="G486" s="53">
        <v>0</v>
      </c>
      <c r="H486" s="53">
        <v>0</v>
      </c>
      <c r="I486" s="53">
        <v>47</v>
      </c>
      <c r="J486" s="53">
        <v>42</v>
      </c>
      <c r="K486" s="53">
        <v>42</v>
      </c>
      <c r="L486" s="53">
        <v>41</v>
      </c>
      <c r="M486" s="53">
        <v>47</v>
      </c>
      <c r="N486" s="53">
        <v>44</v>
      </c>
      <c r="O486" s="53">
        <v>41</v>
      </c>
      <c r="P486" s="53">
        <v>43</v>
      </c>
      <c r="Q486" s="53">
        <v>44</v>
      </c>
      <c r="R486" s="53">
        <v>0</v>
      </c>
      <c r="S486" s="53">
        <v>0</v>
      </c>
      <c r="T486" s="53">
        <v>0</v>
      </c>
      <c r="U486" s="53">
        <v>0</v>
      </c>
      <c r="W486" s="51">
        <f t="shared" si="110"/>
        <v>391</v>
      </c>
      <c r="X486" s="53">
        <f t="shared" si="111"/>
        <v>1</v>
      </c>
      <c r="Y486" s="51">
        <f t="shared" si="112"/>
        <v>0</v>
      </c>
      <c r="Z486" s="36" t="str">
        <f t="shared" si="113"/>
        <v/>
      </c>
      <c r="AA486" s="644">
        <f t="shared" si="114"/>
        <v>1785</v>
      </c>
      <c r="AB486" s="645" t="str">
        <f t="shared" si="115"/>
        <v xml:space="preserve"> La Salle School</v>
      </c>
      <c r="AC486" s="644">
        <f t="shared" si="120"/>
        <v>0</v>
      </c>
      <c r="AD486" s="639" t="str">
        <f t="shared" si="121"/>
        <v/>
      </c>
      <c r="AE486" s="317" t="str">
        <f t="shared" si="116"/>
        <v/>
      </c>
      <c r="AF486" s="45">
        <v>136</v>
      </c>
      <c r="AG486" s="45">
        <v>1785</v>
      </c>
      <c r="AH486" s="49" t="s">
        <v>861</v>
      </c>
      <c r="AI486" s="45" t="s">
        <v>319</v>
      </c>
      <c r="AJ486" s="45"/>
      <c r="AK486" s="73">
        <f t="shared" si="117"/>
        <v>0</v>
      </c>
      <c r="AL486" s="73">
        <f t="shared" si="118"/>
        <v>0</v>
      </c>
      <c r="AT486" s="282">
        <f t="shared" si="119"/>
        <v>1</v>
      </c>
      <c r="AU486" s="45">
        <v>1772</v>
      </c>
      <c r="AV486" s="49" t="s">
        <v>853</v>
      </c>
      <c r="BD486" s="52"/>
    </row>
    <row r="487" spans="1:56" ht="14.95" customHeight="1" x14ac:dyDescent="0.2">
      <c r="A487" s="642">
        <v>478</v>
      </c>
      <c r="B487" s="639" t="s">
        <v>319</v>
      </c>
      <c r="C487" s="45">
        <v>185</v>
      </c>
      <c r="D487" s="643">
        <v>1786</v>
      </c>
      <c r="E487" s="316" t="s">
        <v>862</v>
      </c>
      <c r="F487" s="53">
        <v>0</v>
      </c>
      <c r="G487" s="53">
        <v>0</v>
      </c>
      <c r="H487" s="53">
        <v>0</v>
      </c>
      <c r="I487" s="53">
        <v>13</v>
      </c>
      <c r="J487" s="53">
        <v>10</v>
      </c>
      <c r="K487" s="53">
        <v>10</v>
      </c>
      <c r="L487" s="53">
        <v>18</v>
      </c>
      <c r="M487" s="53">
        <v>18</v>
      </c>
      <c r="N487" s="53">
        <v>20</v>
      </c>
      <c r="O487" s="53">
        <v>20</v>
      </c>
      <c r="P487" s="53">
        <v>17</v>
      </c>
      <c r="Q487" s="53">
        <v>20</v>
      </c>
      <c r="R487" s="53">
        <v>0</v>
      </c>
      <c r="S487" s="53">
        <v>0</v>
      </c>
      <c r="T487" s="53">
        <v>0</v>
      </c>
      <c r="U487" s="53">
        <v>0</v>
      </c>
      <c r="W487" s="51">
        <f t="shared" si="110"/>
        <v>146</v>
      </c>
      <c r="X487" s="53">
        <f t="shared" si="111"/>
        <v>1</v>
      </c>
      <c r="Y487" s="51">
        <f t="shared" si="112"/>
        <v>0</v>
      </c>
      <c r="Z487" s="36" t="str">
        <f t="shared" si="113"/>
        <v/>
      </c>
      <c r="AA487" s="644">
        <f t="shared" si="114"/>
        <v>1786</v>
      </c>
      <c r="AB487" s="645" t="str">
        <f t="shared" si="115"/>
        <v xml:space="preserve"> Gretna Elementary</v>
      </c>
      <c r="AC487" s="644">
        <f t="shared" si="120"/>
        <v>0</v>
      </c>
      <c r="AD487" s="639" t="str">
        <f t="shared" si="121"/>
        <v/>
      </c>
      <c r="AE487" s="317" t="str">
        <f t="shared" si="116"/>
        <v/>
      </c>
      <c r="AF487" s="45">
        <v>185</v>
      </c>
      <c r="AG487" s="45">
        <v>1786</v>
      </c>
      <c r="AH487" s="49" t="s">
        <v>862</v>
      </c>
      <c r="AI487" s="45" t="s">
        <v>319</v>
      </c>
      <c r="AJ487" s="45"/>
      <c r="AK487" s="73">
        <f t="shared" si="117"/>
        <v>0</v>
      </c>
      <c r="AL487" s="73">
        <f t="shared" si="118"/>
        <v>0</v>
      </c>
      <c r="AT487" s="282">
        <f t="shared" si="119"/>
        <v>1</v>
      </c>
      <c r="AU487" s="45">
        <v>1775</v>
      </c>
      <c r="AV487" s="49" t="s">
        <v>854</v>
      </c>
      <c r="BD487" s="52"/>
    </row>
    <row r="488" spans="1:56" ht="14.95" customHeight="1" x14ac:dyDescent="0.2">
      <c r="A488" s="642">
        <v>479</v>
      </c>
      <c r="B488" s="639" t="s">
        <v>319</v>
      </c>
      <c r="C488" s="45">
        <v>192</v>
      </c>
      <c r="D488" s="643">
        <v>1788</v>
      </c>
      <c r="E488" s="316" t="s">
        <v>863</v>
      </c>
      <c r="F488" s="53">
        <v>0</v>
      </c>
      <c r="G488" s="53">
        <v>0</v>
      </c>
      <c r="H488" s="53">
        <v>5</v>
      </c>
      <c r="I488" s="53">
        <v>7</v>
      </c>
      <c r="J488" s="53">
        <v>7</v>
      </c>
      <c r="K488" s="53">
        <v>8</v>
      </c>
      <c r="L488" s="53">
        <v>7</v>
      </c>
      <c r="M488" s="53">
        <v>6</v>
      </c>
      <c r="N488" s="53">
        <v>0</v>
      </c>
      <c r="O488" s="53">
        <v>11</v>
      </c>
      <c r="P488" s="53">
        <v>3</v>
      </c>
      <c r="Q488" s="53">
        <v>8</v>
      </c>
      <c r="R488" s="53">
        <v>11</v>
      </c>
      <c r="S488" s="53">
        <v>0</v>
      </c>
      <c r="T488" s="53">
        <v>0</v>
      </c>
      <c r="U488" s="53">
        <v>0</v>
      </c>
      <c r="W488" s="51">
        <f t="shared" si="110"/>
        <v>73</v>
      </c>
      <c r="X488" s="53">
        <f t="shared" si="111"/>
        <v>1</v>
      </c>
      <c r="Y488" s="51">
        <f t="shared" si="112"/>
        <v>0</v>
      </c>
      <c r="Z488" s="36" t="str">
        <f t="shared" si="113"/>
        <v/>
      </c>
      <c r="AA488" s="644">
        <f t="shared" si="114"/>
        <v>1788</v>
      </c>
      <c r="AB488" s="645" t="str">
        <f t="shared" si="115"/>
        <v xml:space="preserve"> Duck Bay School</v>
      </c>
      <c r="AC488" s="644">
        <f t="shared" si="120"/>
        <v>0</v>
      </c>
      <c r="AD488" s="639" t="str">
        <f t="shared" si="121"/>
        <v/>
      </c>
      <c r="AE488" s="317" t="str">
        <f t="shared" si="116"/>
        <v/>
      </c>
      <c r="AF488" s="45">
        <v>192</v>
      </c>
      <c r="AG488" s="45">
        <v>1788</v>
      </c>
      <c r="AH488" s="49" t="s">
        <v>863</v>
      </c>
      <c r="AI488" s="45" t="s">
        <v>319</v>
      </c>
      <c r="AJ488" s="45"/>
      <c r="AK488" s="73">
        <f t="shared" si="117"/>
        <v>0</v>
      </c>
      <c r="AL488" s="73">
        <f t="shared" si="118"/>
        <v>0</v>
      </c>
      <c r="AT488" s="282">
        <f t="shared" si="119"/>
        <v>1</v>
      </c>
      <c r="AU488" s="45">
        <v>1776</v>
      </c>
      <c r="AV488" s="49" t="s">
        <v>855</v>
      </c>
      <c r="BD488" s="52"/>
    </row>
    <row r="489" spans="1:56" ht="14.95" customHeight="1" x14ac:dyDescent="0.2">
      <c r="A489" s="642">
        <v>480</v>
      </c>
      <c r="B489" s="639" t="s">
        <v>319</v>
      </c>
      <c r="C489" s="45">
        <v>188</v>
      </c>
      <c r="D489" s="643">
        <v>1789</v>
      </c>
      <c r="E489" s="316" t="s">
        <v>864</v>
      </c>
      <c r="F489" s="53">
        <v>0</v>
      </c>
      <c r="G489" s="53">
        <v>0</v>
      </c>
      <c r="H489" s="53">
        <v>0</v>
      </c>
      <c r="I489" s="53">
        <v>19</v>
      </c>
      <c r="J489" s="53">
        <v>14</v>
      </c>
      <c r="K489" s="53">
        <v>16</v>
      </c>
      <c r="L489" s="53">
        <v>12</v>
      </c>
      <c r="M489" s="53">
        <v>23</v>
      </c>
      <c r="N489" s="53">
        <v>0</v>
      </c>
      <c r="O489" s="53">
        <v>0</v>
      </c>
      <c r="P489" s="53">
        <v>0</v>
      </c>
      <c r="Q489" s="53">
        <v>0</v>
      </c>
      <c r="R489" s="53">
        <v>0</v>
      </c>
      <c r="S489" s="53">
        <v>0</v>
      </c>
      <c r="T489" s="53">
        <v>0</v>
      </c>
      <c r="U489" s="53">
        <v>0</v>
      </c>
      <c r="W489" s="51">
        <f t="shared" si="110"/>
        <v>84</v>
      </c>
      <c r="X489" s="53">
        <f t="shared" si="111"/>
        <v>1</v>
      </c>
      <c r="Y489" s="51">
        <f t="shared" si="112"/>
        <v>0</v>
      </c>
      <c r="Z489" s="36" t="str">
        <f t="shared" si="113"/>
        <v/>
      </c>
      <c r="AA489" s="644">
        <f t="shared" si="114"/>
        <v>1789</v>
      </c>
      <c r="AB489" s="645" t="str">
        <f t="shared" si="115"/>
        <v xml:space="preserve"> École Tuxedo Park</v>
      </c>
      <c r="AC489" s="644">
        <f t="shared" si="120"/>
        <v>0</v>
      </c>
      <c r="AD489" s="639" t="str">
        <f t="shared" si="121"/>
        <v/>
      </c>
      <c r="AE489" s="317" t="str">
        <f t="shared" si="116"/>
        <v/>
      </c>
      <c r="AF489" s="45">
        <v>188</v>
      </c>
      <c r="AG489" s="45">
        <v>1789</v>
      </c>
      <c r="AH489" s="49" t="s">
        <v>864</v>
      </c>
      <c r="AI489" s="45" t="s">
        <v>319</v>
      </c>
      <c r="AJ489" s="45"/>
      <c r="AK489" s="73">
        <f t="shared" si="117"/>
        <v>0</v>
      </c>
      <c r="AL489" s="73">
        <f t="shared" si="118"/>
        <v>0</v>
      </c>
      <c r="AT489" s="282">
        <f t="shared" si="119"/>
        <v>1</v>
      </c>
      <c r="AU489" s="45">
        <v>1777</v>
      </c>
      <c r="AV489" s="49" t="s">
        <v>856</v>
      </c>
      <c r="BD489" s="52"/>
    </row>
    <row r="490" spans="1:56" ht="14.95" customHeight="1" x14ac:dyDescent="0.2">
      <c r="A490" s="642">
        <v>481</v>
      </c>
      <c r="B490" s="639" t="s">
        <v>319</v>
      </c>
      <c r="C490" s="45">
        <v>186</v>
      </c>
      <c r="D490" s="643">
        <v>1790</v>
      </c>
      <c r="E490" s="316" t="s">
        <v>865</v>
      </c>
      <c r="F490" s="53">
        <v>0</v>
      </c>
      <c r="G490" s="53">
        <v>0</v>
      </c>
      <c r="H490" s="53">
        <v>0</v>
      </c>
      <c r="I490" s="53">
        <v>42</v>
      </c>
      <c r="J490" s="53">
        <v>48</v>
      </c>
      <c r="K490" s="53">
        <v>38</v>
      </c>
      <c r="L490" s="53">
        <v>43</v>
      </c>
      <c r="M490" s="53">
        <v>43</v>
      </c>
      <c r="N490" s="53">
        <v>43</v>
      </c>
      <c r="O490" s="53">
        <v>50</v>
      </c>
      <c r="P490" s="53">
        <v>0</v>
      </c>
      <c r="Q490" s="53">
        <v>0</v>
      </c>
      <c r="R490" s="53">
        <v>0</v>
      </c>
      <c r="S490" s="53">
        <v>0</v>
      </c>
      <c r="T490" s="53">
        <v>0</v>
      </c>
      <c r="U490" s="53">
        <v>0</v>
      </c>
      <c r="W490" s="51">
        <f t="shared" si="110"/>
        <v>307</v>
      </c>
      <c r="X490" s="53">
        <f t="shared" si="111"/>
        <v>1</v>
      </c>
      <c r="Y490" s="51">
        <f t="shared" si="112"/>
        <v>0</v>
      </c>
      <c r="Z490" s="36" t="str">
        <f t="shared" si="113"/>
        <v/>
      </c>
      <c r="AA490" s="644">
        <f t="shared" si="114"/>
        <v>1790</v>
      </c>
      <c r="AB490" s="645" t="str">
        <f t="shared" si="115"/>
        <v xml:space="preserve"> École Howden</v>
      </c>
      <c r="AC490" s="644">
        <f t="shared" si="120"/>
        <v>0</v>
      </c>
      <c r="AD490" s="639" t="str">
        <f t="shared" si="121"/>
        <v/>
      </c>
      <c r="AE490" s="317" t="str">
        <f t="shared" si="116"/>
        <v/>
      </c>
      <c r="AF490" s="45">
        <v>186</v>
      </c>
      <c r="AG490" s="45">
        <v>1790</v>
      </c>
      <c r="AH490" s="49" t="s">
        <v>865</v>
      </c>
      <c r="AI490" s="45" t="s">
        <v>319</v>
      </c>
      <c r="AJ490" s="45"/>
      <c r="AK490" s="73">
        <f t="shared" si="117"/>
        <v>0</v>
      </c>
      <c r="AL490" s="73">
        <f t="shared" si="118"/>
        <v>0</v>
      </c>
      <c r="AT490" s="282">
        <f t="shared" si="119"/>
        <v>1</v>
      </c>
      <c r="AU490" s="45">
        <v>1778</v>
      </c>
      <c r="AV490" s="49" t="s">
        <v>857</v>
      </c>
      <c r="BD490" s="52"/>
    </row>
    <row r="491" spans="1:56" ht="14.95" customHeight="1" x14ac:dyDescent="0.2">
      <c r="A491" s="642">
        <v>482</v>
      </c>
      <c r="B491" s="639" t="s">
        <v>319</v>
      </c>
      <c r="C491" s="45">
        <v>190</v>
      </c>
      <c r="D491" s="643">
        <v>1792</v>
      </c>
      <c r="E491" s="316" t="s">
        <v>866</v>
      </c>
      <c r="F491" s="53">
        <v>0</v>
      </c>
      <c r="G491" s="53">
        <v>0</v>
      </c>
      <c r="H491" s="53">
        <v>0</v>
      </c>
      <c r="I491" s="53">
        <v>5</v>
      </c>
      <c r="J491" s="53">
        <v>11</v>
      </c>
      <c r="K491" s="53">
        <v>6</v>
      </c>
      <c r="L491" s="53">
        <v>11</v>
      </c>
      <c r="M491" s="53">
        <v>11</v>
      </c>
      <c r="N491" s="53">
        <v>6</v>
      </c>
      <c r="O491" s="53">
        <v>5</v>
      </c>
      <c r="P491" s="53">
        <v>13</v>
      </c>
      <c r="Q491" s="53">
        <v>6</v>
      </c>
      <c r="R491" s="53">
        <v>0</v>
      </c>
      <c r="S491" s="53">
        <v>0</v>
      </c>
      <c r="T491" s="53">
        <v>0</v>
      </c>
      <c r="U491" s="53">
        <v>0</v>
      </c>
      <c r="W491" s="51">
        <f t="shared" si="110"/>
        <v>74</v>
      </c>
      <c r="X491" s="53">
        <f t="shared" si="111"/>
        <v>1</v>
      </c>
      <c r="Y491" s="51">
        <f t="shared" si="112"/>
        <v>0</v>
      </c>
      <c r="Z491" s="36" t="str">
        <f t="shared" si="113"/>
        <v/>
      </c>
      <c r="AA491" s="644">
        <f t="shared" si="114"/>
        <v>1792</v>
      </c>
      <c r="AB491" s="645" t="str">
        <f t="shared" si="115"/>
        <v xml:space="preserve"> Lowe Farm School</v>
      </c>
      <c r="AC491" s="644">
        <f t="shared" si="120"/>
        <v>0</v>
      </c>
      <c r="AD491" s="639" t="str">
        <f t="shared" si="121"/>
        <v/>
      </c>
      <c r="AE491" s="317" t="str">
        <f t="shared" si="116"/>
        <v/>
      </c>
      <c r="AF491" s="45">
        <v>190</v>
      </c>
      <c r="AG491" s="45">
        <v>1792</v>
      </c>
      <c r="AH491" s="49" t="s">
        <v>866</v>
      </c>
      <c r="AI491" s="45" t="s">
        <v>319</v>
      </c>
      <c r="AJ491" s="45"/>
      <c r="AK491" s="73">
        <f t="shared" si="117"/>
        <v>0</v>
      </c>
      <c r="AL491" s="73">
        <f t="shared" si="118"/>
        <v>0</v>
      </c>
      <c r="AT491" s="282">
        <f t="shared" si="119"/>
        <v>1</v>
      </c>
      <c r="AU491" s="45">
        <v>1781</v>
      </c>
      <c r="AV491" s="49" t="s">
        <v>858</v>
      </c>
      <c r="BD491" s="52"/>
    </row>
    <row r="492" spans="1:56" ht="14.95" customHeight="1" x14ac:dyDescent="0.2">
      <c r="A492" s="642">
        <v>483</v>
      </c>
      <c r="B492" s="639" t="s">
        <v>319</v>
      </c>
      <c r="C492" s="45">
        <v>156</v>
      </c>
      <c r="D492" s="643">
        <v>1794</v>
      </c>
      <c r="E492" s="316" t="s">
        <v>867</v>
      </c>
      <c r="F492" s="53">
        <v>0</v>
      </c>
      <c r="G492" s="53">
        <v>0</v>
      </c>
      <c r="H492" s="53">
        <v>0</v>
      </c>
      <c r="I492" s="53">
        <v>0</v>
      </c>
      <c r="J492" s="53">
        <v>0</v>
      </c>
      <c r="K492" s="53">
        <v>0</v>
      </c>
      <c r="L492" s="53">
        <v>0</v>
      </c>
      <c r="M492" s="53">
        <v>0</v>
      </c>
      <c r="N492" s="53">
        <v>0</v>
      </c>
      <c r="O492" s="53">
        <v>0</v>
      </c>
      <c r="P492" s="53">
        <v>34</v>
      </c>
      <c r="Q492" s="53">
        <v>21</v>
      </c>
      <c r="R492" s="53">
        <v>22</v>
      </c>
      <c r="S492" s="53">
        <v>22</v>
      </c>
      <c r="T492" s="53">
        <v>25</v>
      </c>
      <c r="U492" s="53">
        <v>17</v>
      </c>
      <c r="W492" s="51">
        <f t="shared" si="110"/>
        <v>141</v>
      </c>
      <c r="X492" s="53">
        <f t="shared" si="111"/>
        <v>1</v>
      </c>
      <c r="Y492" s="51">
        <f t="shared" si="112"/>
        <v>0</v>
      </c>
      <c r="Z492" s="36" t="str">
        <f t="shared" si="113"/>
        <v/>
      </c>
      <c r="AA492" s="644">
        <f t="shared" si="114"/>
        <v>1794</v>
      </c>
      <c r="AB492" s="645" t="str">
        <f t="shared" si="115"/>
        <v xml:space="preserve"> Rivers Collegiate</v>
      </c>
      <c r="AC492" s="644">
        <f t="shared" si="120"/>
        <v>0</v>
      </c>
      <c r="AD492" s="639" t="str">
        <f t="shared" si="121"/>
        <v/>
      </c>
      <c r="AE492" s="317" t="str">
        <f t="shared" si="116"/>
        <v/>
      </c>
      <c r="AF492" s="45">
        <v>156</v>
      </c>
      <c r="AG492" s="45">
        <v>1794</v>
      </c>
      <c r="AH492" s="49" t="s">
        <v>867</v>
      </c>
      <c r="AI492" s="45" t="s">
        <v>319</v>
      </c>
      <c r="AJ492" s="45"/>
      <c r="AK492" s="73">
        <f t="shared" si="117"/>
        <v>0</v>
      </c>
      <c r="AL492" s="73">
        <f t="shared" si="118"/>
        <v>0</v>
      </c>
      <c r="AT492" s="282">
        <f t="shared" si="119"/>
        <v>1</v>
      </c>
      <c r="AU492" s="45">
        <v>1782</v>
      </c>
      <c r="AV492" s="49" t="s">
        <v>859</v>
      </c>
      <c r="BD492" s="52"/>
    </row>
    <row r="493" spans="1:56" ht="14.95" customHeight="1" x14ac:dyDescent="0.2">
      <c r="A493" s="642">
        <v>484</v>
      </c>
      <c r="B493" s="639" t="s">
        <v>319</v>
      </c>
      <c r="C493" s="45">
        <v>151</v>
      </c>
      <c r="D493" s="643">
        <v>1796</v>
      </c>
      <c r="E493" s="316" t="s">
        <v>868</v>
      </c>
      <c r="F493" s="53">
        <v>0</v>
      </c>
      <c r="G493" s="53">
        <v>0</v>
      </c>
      <c r="H493" s="53">
        <v>0</v>
      </c>
      <c r="I493" s="53">
        <v>0</v>
      </c>
      <c r="J493" s="53">
        <v>0</v>
      </c>
      <c r="K493" s="53">
        <v>0</v>
      </c>
      <c r="L493" s="53">
        <v>0</v>
      </c>
      <c r="M493" s="53">
        <v>0</v>
      </c>
      <c r="N493" s="53">
        <v>0</v>
      </c>
      <c r="O493" s="53">
        <v>0</v>
      </c>
      <c r="P493" s="53">
        <v>0</v>
      </c>
      <c r="Q493" s="53">
        <v>0</v>
      </c>
      <c r="R493" s="53">
        <v>213</v>
      </c>
      <c r="S493" s="53">
        <v>351</v>
      </c>
      <c r="T493" s="53">
        <v>312</v>
      </c>
      <c r="U493" s="53">
        <v>392</v>
      </c>
      <c r="W493" s="51">
        <f t="shared" si="110"/>
        <v>1268</v>
      </c>
      <c r="X493" s="53">
        <f t="shared" si="111"/>
        <v>1</v>
      </c>
      <c r="Y493" s="51">
        <f t="shared" si="112"/>
        <v>0</v>
      </c>
      <c r="Z493" s="36" t="str">
        <f t="shared" si="113"/>
        <v/>
      </c>
      <c r="AA493" s="644">
        <f t="shared" si="114"/>
        <v>1796</v>
      </c>
      <c r="AB493" s="645" t="str">
        <f t="shared" si="115"/>
        <v xml:space="preserve"> Tech-Vocational High School</v>
      </c>
      <c r="AC493" s="644">
        <f t="shared" si="120"/>
        <v>0</v>
      </c>
      <c r="AD493" s="639" t="str">
        <f t="shared" si="121"/>
        <v/>
      </c>
      <c r="AE493" s="317" t="str">
        <f t="shared" si="116"/>
        <v/>
      </c>
      <c r="AF493" s="45">
        <v>151</v>
      </c>
      <c r="AG493" s="45">
        <v>1796</v>
      </c>
      <c r="AH493" s="49" t="s">
        <v>868</v>
      </c>
      <c r="AI493" s="45" t="s">
        <v>319</v>
      </c>
      <c r="AJ493" s="45"/>
      <c r="AK493" s="73">
        <f t="shared" si="117"/>
        <v>0</v>
      </c>
      <c r="AL493" s="73">
        <f t="shared" si="118"/>
        <v>0</v>
      </c>
      <c r="AT493" s="282">
        <f t="shared" si="119"/>
        <v>1</v>
      </c>
      <c r="AU493" s="45">
        <v>1783</v>
      </c>
      <c r="AV493" s="49" t="s">
        <v>860</v>
      </c>
      <c r="BD493" s="52"/>
    </row>
    <row r="494" spans="1:56" ht="14.95" customHeight="1" x14ac:dyDescent="0.2">
      <c r="A494" s="642">
        <v>485</v>
      </c>
      <c r="B494" s="639" t="s">
        <v>319</v>
      </c>
      <c r="C494" s="45">
        <v>154</v>
      </c>
      <c r="D494" s="643">
        <v>1799</v>
      </c>
      <c r="E494" s="316" t="s">
        <v>869</v>
      </c>
      <c r="F494" s="53">
        <v>0</v>
      </c>
      <c r="G494" s="53">
        <v>0</v>
      </c>
      <c r="H494" s="53">
        <v>0</v>
      </c>
      <c r="I494" s="53">
        <v>29</v>
      </c>
      <c r="J494" s="53">
        <v>28</v>
      </c>
      <c r="K494" s="53">
        <v>27</v>
      </c>
      <c r="L494" s="53">
        <v>17</v>
      </c>
      <c r="M494" s="53">
        <v>28</v>
      </c>
      <c r="N494" s="53">
        <v>26</v>
      </c>
      <c r="O494" s="53">
        <v>0</v>
      </c>
      <c r="P494" s="53">
        <v>0</v>
      </c>
      <c r="Q494" s="53">
        <v>0</v>
      </c>
      <c r="R494" s="53">
        <v>0</v>
      </c>
      <c r="S494" s="53">
        <v>0</v>
      </c>
      <c r="T494" s="53">
        <v>0</v>
      </c>
      <c r="U494" s="53">
        <v>0</v>
      </c>
      <c r="W494" s="51">
        <f t="shared" si="110"/>
        <v>155</v>
      </c>
      <c r="X494" s="53">
        <f t="shared" si="111"/>
        <v>1</v>
      </c>
      <c r="Y494" s="51">
        <f t="shared" si="112"/>
        <v>0</v>
      </c>
      <c r="Z494" s="36" t="str">
        <f t="shared" si="113"/>
        <v/>
      </c>
      <c r="AA494" s="644">
        <f t="shared" si="114"/>
        <v>1799</v>
      </c>
      <c r="AB494" s="645" t="str">
        <f t="shared" si="115"/>
        <v xml:space="preserve"> Ruth Hooker School</v>
      </c>
      <c r="AC494" s="644">
        <f t="shared" si="120"/>
        <v>0</v>
      </c>
      <c r="AD494" s="639" t="str">
        <f t="shared" si="121"/>
        <v/>
      </c>
      <c r="AE494" s="317" t="str">
        <f t="shared" si="116"/>
        <v/>
      </c>
      <c r="AF494" s="45">
        <v>154</v>
      </c>
      <c r="AG494" s="45">
        <v>1799</v>
      </c>
      <c r="AH494" s="49" t="s">
        <v>869</v>
      </c>
      <c r="AI494" s="45" t="s">
        <v>319</v>
      </c>
      <c r="AJ494" s="45"/>
      <c r="AK494" s="73">
        <f t="shared" si="117"/>
        <v>0</v>
      </c>
      <c r="AL494" s="73">
        <f t="shared" si="118"/>
        <v>0</v>
      </c>
      <c r="AT494" s="282">
        <f t="shared" si="119"/>
        <v>1</v>
      </c>
      <c r="AU494" s="45">
        <v>1785</v>
      </c>
      <c r="AV494" s="49" t="s">
        <v>861</v>
      </c>
      <c r="BD494" s="52"/>
    </row>
    <row r="495" spans="1:56" ht="14.95" customHeight="1" x14ac:dyDescent="0.2">
      <c r="A495" s="642">
        <v>486</v>
      </c>
      <c r="B495" s="639" t="s">
        <v>319</v>
      </c>
      <c r="C495" s="45">
        <v>195</v>
      </c>
      <c r="D495" s="643">
        <v>1800</v>
      </c>
      <c r="E495" s="316" t="s">
        <v>870</v>
      </c>
      <c r="F495" s="53">
        <v>0</v>
      </c>
      <c r="G495" s="53">
        <v>0</v>
      </c>
      <c r="H495" s="53">
        <v>0</v>
      </c>
      <c r="I495" s="53">
        <v>0</v>
      </c>
      <c r="J495" s="53">
        <v>0</v>
      </c>
      <c r="K495" s="53">
        <v>0</v>
      </c>
      <c r="L495" s="53">
        <v>0</v>
      </c>
      <c r="M495" s="53">
        <v>0</v>
      </c>
      <c r="N495" s="53">
        <v>0</v>
      </c>
      <c r="O495" s="53">
        <v>62</v>
      </c>
      <c r="P495" s="53">
        <v>62</v>
      </c>
      <c r="Q495" s="53">
        <v>59</v>
      </c>
      <c r="R495" s="53">
        <v>62</v>
      </c>
      <c r="S495" s="53">
        <v>70</v>
      </c>
      <c r="T495" s="53">
        <v>48</v>
      </c>
      <c r="U495" s="53">
        <v>56</v>
      </c>
      <c r="W495" s="51">
        <f t="shared" si="110"/>
        <v>419</v>
      </c>
      <c r="X495" s="53">
        <f t="shared" si="111"/>
        <v>1</v>
      </c>
      <c r="Y495" s="51">
        <f t="shared" si="112"/>
        <v>0</v>
      </c>
      <c r="Z495" s="36" t="str">
        <f t="shared" si="113"/>
        <v/>
      </c>
      <c r="AA495" s="644">
        <f t="shared" si="114"/>
        <v>1800</v>
      </c>
      <c r="AB495" s="645" t="str">
        <f t="shared" si="115"/>
        <v xml:space="preserve"> Carman Collegiate</v>
      </c>
      <c r="AC495" s="644">
        <f t="shared" si="120"/>
        <v>0</v>
      </c>
      <c r="AD495" s="639" t="str">
        <f t="shared" si="121"/>
        <v/>
      </c>
      <c r="AE495" s="317" t="str">
        <f t="shared" si="116"/>
        <v/>
      </c>
      <c r="AF495" s="45">
        <v>195</v>
      </c>
      <c r="AG495" s="45">
        <v>1800</v>
      </c>
      <c r="AH495" s="49" t="s">
        <v>870</v>
      </c>
      <c r="AI495" s="45" t="s">
        <v>319</v>
      </c>
      <c r="AJ495" s="45"/>
      <c r="AK495" s="73">
        <f t="shared" si="117"/>
        <v>0</v>
      </c>
      <c r="AL495" s="73">
        <f t="shared" si="118"/>
        <v>0</v>
      </c>
      <c r="AT495" s="282">
        <f t="shared" si="119"/>
        <v>1</v>
      </c>
      <c r="AU495" s="45">
        <v>1786</v>
      </c>
      <c r="AV495" s="49" t="s">
        <v>862</v>
      </c>
      <c r="BD495" s="52"/>
    </row>
    <row r="496" spans="1:56" ht="14.95" customHeight="1" x14ac:dyDescent="0.2">
      <c r="A496" s="642">
        <v>487</v>
      </c>
      <c r="B496" s="639" t="s">
        <v>319</v>
      </c>
      <c r="C496" s="45">
        <v>196</v>
      </c>
      <c r="D496" s="643">
        <v>1805</v>
      </c>
      <c r="E496" s="316" t="s">
        <v>871</v>
      </c>
      <c r="F496" s="53">
        <v>0</v>
      </c>
      <c r="G496" s="53">
        <v>0</v>
      </c>
      <c r="H496" s="53">
        <v>0</v>
      </c>
      <c r="I496" s="53">
        <v>0</v>
      </c>
      <c r="J496" s="53">
        <v>0</v>
      </c>
      <c r="K496" s="53">
        <v>0</v>
      </c>
      <c r="L496" s="53">
        <v>0</v>
      </c>
      <c r="M496" s="53">
        <v>0</v>
      </c>
      <c r="N496" s="53">
        <v>0</v>
      </c>
      <c r="O496" s="53">
        <v>179</v>
      </c>
      <c r="P496" s="53">
        <v>168</v>
      </c>
      <c r="Q496" s="53">
        <v>165</v>
      </c>
      <c r="R496" s="53">
        <v>0</v>
      </c>
      <c r="S496" s="53">
        <v>0</v>
      </c>
      <c r="T496" s="53">
        <v>0</v>
      </c>
      <c r="U496" s="53">
        <v>0</v>
      </c>
      <c r="W496" s="51">
        <f t="shared" si="110"/>
        <v>512</v>
      </c>
      <c r="X496" s="53">
        <f t="shared" si="111"/>
        <v>1</v>
      </c>
      <c r="Y496" s="51">
        <f t="shared" si="112"/>
        <v>0</v>
      </c>
      <c r="Z496" s="36" t="str">
        <f t="shared" si="113"/>
        <v/>
      </c>
      <c r="AA496" s="644">
        <f t="shared" si="114"/>
        <v>1805</v>
      </c>
      <c r="AB496" s="645" t="str">
        <f t="shared" si="115"/>
        <v xml:space="preserve"> Chief Peguis Middle School</v>
      </c>
      <c r="AC496" s="644">
        <f t="shared" si="120"/>
        <v>0</v>
      </c>
      <c r="AD496" s="639" t="str">
        <f t="shared" si="121"/>
        <v/>
      </c>
      <c r="AE496" s="317" t="str">
        <f t="shared" si="116"/>
        <v/>
      </c>
      <c r="AF496" s="45">
        <v>196</v>
      </c>
      <c r="AG496" s="45">
        <v>1805</v>
      </c>
      <c r="AH496" s="49" t="s">
        <v>871</v>
      </c>
      <c r="AI496" s="45" t="s">
        <v>319</v>
      </c>
      <c r="AJ496" s="45"/>
      <c r="AK496" s="73">
        <f t="shared" si="117"/>
        <v>0</v>
      </c>
      <c r="AL496" s="73">
        <f t="shared" si="118"/>
        <v>0</v>
      </c>
      <c r="AT496" s="282">
        <f t="shared" si="119"/>
        <v>1</v>
      </c>
      <c r="AU496" s="45">
        <v>1788</v>
      </c>
      <c r="AV496" s="49" t="s">
        <v>863</v>
      </c>
      <c r="BD496" s="52"/>
    </row>
    <row r="497" spans="1:56" ht="14.95" customHeight="1" x14ac:dyDescent="0.2">
      <c r="A497" s="642">
        <v>488</v>
      </c>
      <c r="B497" s="639" t="s">
        <v>319</v>
      </c>
      <c r="C497" s="45">
        <v>196</v>
      </c>
      <c r="D497" s="643">
        <v>1806</v>
      </c>
      <c r="E497" s="316" t="s">
        <v>872</v>
      </c>
      <c r="F497" s="53">
        <v>0</v>
      </c>
      <c r="G497" s="53">
        <v>0</v>
      </c>
      <c r="H497" s="53">
        <v>0</v>
      </c>
      <c r="I497" s="53">
        <v>25</v>
      </c>
      <c r="J497" s="53">
        <v>27</v>
      </c>
      <c r="K497" s="53">
        <v>31</v>
      </c>
      <c r="L497" s="53">
        <v>48</v>
      </c>
      <c r="M497" s="53">
        <v>27</v>
      </c>
      <c r="N497" s="53">
        <v>52</v>
      </c>
      <c r="O497" s="53">
        <v>0</v>
      </c>
      <c r="P497" s="53">
        <v>0</v>
      </c>
      <c r="Q497" s="53">
        <v>0</v>
      </c>
      <c r="R497" s="53">
        <v>0</v>
      </c>
      <c r="S497" s="53">
        <v>0</v>
      </c>
      <c r="T497" s="53">
        <v>0</v>
      </c>
      <c r="U497" s="53">
        <v>0</v>
      </c>
      <c r="W497" s="51">
        <f t="shared" si="110"/>
        <v>210</v>
      </c>
      <c r="X497" s="53">
        <f t="shared" si="111"/>
        <v>1</v>
      </c>
      <c r="Y497" s="51">
        <f t="shared" si="112"/>
        <v>0</v>
      </c>
      <c r="Z497" s="36" t="str">
        <f t="shared" si="113"/>
        <v/>
      </c>
      <c r="AA497" s="644">
        <f t="shared" si="114"/>
        <v>1806</v>
      </c>
      <c r="AB497" s="645" t="str">
        <f t="shared" si="115"/>
        <v xml:space="preserve"> Westview School</v>
      </c>
      <c r="AC497" s="644">
        <f t="shared" si="120"/>
        <v>0</v>
      </c>
      <c r="AD497" s="639" t="str">
        <f t="shared" si="121"/>
        <v/>
      </c>
      <c r="AE497" s="317" t="str">
        <f t="shared" si="116"/>
        <v/>
      </c>
      <c r="AF497" s="45">
        <v>196</v>
      </c>
      <c r="AG497" s="45">
        <v>1806</v>
      </c>
      <c r="AH497" s="49" t="s">
        <v>872</v>
      </c>
      <c r="AI497" s="45" t="s">
        <v>319</v>
      </c>
      <c r="AJ497" s="45"/>
      <c r="AK497" s="73">
        <f t="shared" si="117"/>
        <v>0</v>
      </c>
      <c r="AL497" s="73">
        <f t="shared" si="118"/>
        <v>0</v>
      </c>
      <c r="AT497" s="282">
        <f t="shared" si="119"/>
        <v>1</v>
      </c>
      <c r="AU497" s="45">
        <v>1789</v>
      </c>
      <c r="AV497" s="49" t="s">
        <v>864</v>
      </c>
      <c r="BD497" s="52"/>
    </row>
    <row r="498" spans="1:56" ht="14.95" customHeight="1" x14ac:dyDescent="0.2">
      <c r="A498" s="642">
        <v>489</v>
      </c>
      <c r="B498" s="639" t="s">
        <v>319</v>
      </c>
      <c r="C498" s="45">
        <v>140</v>
      </c>
      <c r="D498" s="643">
        <v>1808</v>
      </c>
      <c r="E498" s="316" t="s">
        <v>873</v>
      </c>
      <c r="F498" s="53">
        <v>0</v>
      </c>
      <c r="G498" s="53">
        <v>0</v>
      </c>
      <c r="H498" s="53">
        <v>0</v>
      </c>
      <c r="I498" s="53">
        <v>57</v>
      </c>
      <c r="J498" s="53">
        <v>50</v>
      </c>
      <c r="K498" s="53">
        <v>60</v>
      </c>
      <c r="L498" s="53">
        <v>63</v>
      </c>
      <c r="M498" s="53">
        <v>58</v>
      </c>
      <c r="N498" s="53">
        <v>60</v>
      </c>
      <c r="O498" s="53">
        <v>59</v>
      </c>
      <c r="P498" s="53">
        <v>0</v>
      </c>
      <c r="Q498" s="53">
        <v>0</v>
      </c>
      <c r="R498" s="53">
        <v>0</v>
      </c>
      <c r="S498" s="53">
        <v>0</v>
      </c>
      <c r="T498" s="53">
        <v>0</v>
      </c>
      <c r="U498" s="53">
        <v>0</v>
      </c>
      <c r="W498" s="51">
        <f t="shared" si="110"/>
        <v>407</v>
      </c>
      <c r="X498" s="53">
        <f t="shared" si="111"/>
        <v>1</v>
      </c>
      <c r="Y498" s="51">
        <f t="shared" si="112"/>
        <v>0</v>
      </c>
      <c r="Z498" s="36" t="str">
        <f t="shared" si="113"/>
        <v/>
      </c>
      <c r="AA498" s="644">
        <f t="shared" si="114"/>
        <v>1808</v>
      </c>
      <c r="AB498" s="645" t="str">
        <f t="shared" si="115"/>
        <v xml:space="preserve"> École Taché</v>
      </c>
      <c r="AC498" s="644">
        <f t="shared" si="120"/>
        <v>0</v>
      </c>
      <c r="AD498" s="639" t="str">
        <f t="shared" si="121"/>
        <v/>
      </c>
      <c r="AE498" s="317" t="str">
        <f t="shared" si="116"/>
        <v/>
      </c>
      <c r="AF498" s="45">
        <v>140</v>
      </c>
      <c r="AG498" s="45">
        <v>1808</v>
      </c>
      <c r="AH498" s="49" t="s">
        <v>873</v>
      </c>
      <c r="AI498" s="45" t="s">
        <v>319</v>
      </c>
      <c r="AJ498" s="45"/>
      <c r="AK498" s="73">
        <f t="shared" si="117"/>
        <v>0</v>
      </c>
      <c r="AL498" s="73">
        <f t="shared" si="118"/>
        <v>0</v>
      </c>
      <c r="AT498" s="282">
        <f t="shared" si="119"/>
        <v>1</v>
      </c>
      <c r="AU498" s="45">
        <v>1790</v>
      </c>
      <c r="AV498" s="49" t="s">
        <v>865</v>
      </c>
      <c r="BD498" s="52"/>
    </row>
    <row r="499" spans="1:56" ht="14.95" customHeight="1" x14ac:dyDescent="0.2">
      <c r="A499" s="642">
        <v>490</v>
      </c>
      <c r="B499" s="639" t="s">
        <v>323</v>
      </c>
      <c r="C499" s="45">
        <v>189</v>
      </c>
      <c r="D499" s="643">
        <v>1809</v>
      </c>
      <c r="E499" s="316" t="s">
        <v>874</v>
      </c>
      <c r="F499" s="53">
        <v>0</v>
      </c>
      <c r="G499" s="53">
        <v>0</v>
      </c>
      <c r="H499" s="53">
        <v>0</v>
      </c>
      <c r="I499" s="53">
        <v>5</v>
      </c>
      <c r="J499" s="53">
        <v>8</v>
      </c>
      <c r="K499" s="53">
        <v>5</v>
      </c>
      <c r="L499" s="53">
        <v>4</v>
      </c>
      <c r="M499" s="53">
        <v>6</v>
      </c>
      <c r="N499" s="53">
        <v>3</v>
      </c>
      <c r="O499" s="53">
        <v>7</v>
      </c>
      <c r="P499" s="53">
        <v>4</v>
      </c>
      <c r="Q499" s="53">
        <v>4</v>
      </c>
      <c r="R499" s="53">
        <v>2</v>
      </c>
      <c r="S499" s="53">
        <v>2</v>
      </c>
      <c r="T499" s="53">
        <v>4</v>
      </c>
      <c r="U499" s="53">
        <v>1</v>
      </c>
      <c r="W499" s="51">
        <f t="shared" si="110"/>
        <v>55</v>
      </c>
      <c r="X499" s="53">
        <f t="shared" si="111"/>
        <v>1</v>
      </c>
      <c r="Y499" s="51">
        <f t="shared" si="112"/>
        <v>0</v>
      </c>
      <c r="Z499" s="36" t="str">
        <f t="shared" si="113"/>
        <v/>
      </c>
      <c r="AA499" s="644">
        <f t="shared" si="114"/>
        <v>1809</v>
      </c>
      <c r="AB499" s="645" t="str">
        <f t="shared" si="115"/>
        <v xml:space="preserve"> Hofer School</v>
      </c>
      <c r="AC499" s="644">
        <f t="shared" si="120"/>
        <v>5</v>
      </c>
      <c r="AD499" s="639" t="str">
        <f t="shared" si="121"/>
        <v>H</v>
      </c>
      <c r="AE499" s="317" t="str">
        <f t="shared" si="116"/>
        <v/>
      </c>
      <c r="AF499" s="45">
        <v>189</v>
      </c>
      <c r="AG499" s="45">
        <v>1809</v>
      </c>
      <c r="AH499" s="49" t="s">
        <v>874</v>
      </c>
      <c r="AI499" s="45" t="s">
        <v>323</v>
      </c>
      <c r="AJ499" s="45"/>
      <c r="AK499" s="73">
        <f t="shared" si="117"/>
        <v>0</v>
      </c>
      <c r="AL499" s="73">
        <f t="shared" si="118"/>
        <v>0</v>
      </c>
      <c r="AT499" s="282">
        <f t="shared" si="119"/>
        <v>1</v>
      </c>
      <c r="AU499" s="45">
        <v>1792</v>
      </c>
      <c r="AV499" s="49" t="s">
        <v>866</v>
      </c>
      <c r="BD499" s="52"/>
    </row>
    <row r="500" spans="1:56" ht="14.95" customHeight="1" x14ac:dyDescent="0.2">
      <c r="A500" s="642">
        <v>491</v>
      </c>
      <c r="B500" s="639" t="s">
        <v>319</v>
      </c>
      <c r="C500" s="45">
        <v>192</v>
      </c>
      <c r="D500" s="643">
        <v>1811</v>
      </c>
      <c r="E500" s="316" t="s">
        <v>875</v>
      </c>
      <c r="F500" s="53">
        <v>0</v>
      </c>
      <c r="G500" s="53">
        <v>0</v>
      </c>
      <c r="H500" s="53">
        <v>1</v>
      </c>
      <c r="I500" s="53">
        <v>6</v>
      </c>
      <c r="J500" s="53">
        <v>10</v>
      </c>
      <c r="K500" s="53">
        <v>11</v>
      </c>
      <c r="L500" s="53">
        <v>9</v>
      </c>
      <c r="M500" s="53">
        <v>6</v>
      </c>
      <c r="N500" s="53">
        <v>9</v>
      </c>
      <c r="O500" s="53">
        <v>8</v>
      </c>
      <c r="P500" s="53">
        <v>3</v>
      </c>
      <c r="Q500" s="53">
        <v>5</v>
      </c>
      <c r="R500" s="53">
        <v>9</v>
      </c>
      <c r="S500" s="53">
        <v>7</v>
      </c>
      <c r="T500" s="53">
        <v>6</v>
      </c>
      <c r="U500" s="53">
        <v>3</v>
      </c>
      <c r="W500" s="51">
        <f t="shared" si="110"/>
        <v>93</v>
      </c>
      <c r="X500" s="53">
        <f t="shared" si="111"/>
        <v>1</v>
      </c>
      <c r="Y500" s="51">
        <f t="shared" si="112"/>
        <v>0</v>
      </c>
      <c r="Z500" s="36" t="str">
        <f t="shared" si="113"/>
        <v/>
      </c>
      <c r="AA500" s="644">
        <f t="shared" si="114"/>
        <v>1811</v>
      </c>
      <c r="AB500" s="645" t="str">
        <f t="shared" si="115"/>
        <v xml:space="preserve"> Leaf Rapids Education Centre</v>
      </c>
      <c r="AC500" s="644">
        <f t="shared" si="120"/>
        <v>0</v>
      </c>
      <c r="AD500" s="639" t="str">
        <f t="shared" si="121"/>
        <v/>
      </c>
      <c r="AE500" s="317" t="str">
        <f t="shared" si="116"/>
        <v/>
      </c>
      <c r="AF500" s="45">
        <v>192</v>
      </c>
      <c r="AG500" s="45">
        <v>1811</v>
      </c>
      <c r="AH500" s="49" t="s">
        <v>875</v>
      </c>
      <c r="AI500" s="45" t="s">
        <v>319</v>
      </c>
      <c r="AJ500" s="45"/>
      <c r="AK500" s="73">
        <f t="shared" si="117"/>
        <v>0</v>
      </c>
      <c r="AL500" s="73">
        <f t="shared" si="118"/>
        <v>0</v>
      </c>
      <c r="AT500" s="282">
        <f t="shared" si="119"/>
        <v>1</v>
      </c>
      <c r="AU500" s="45">
        <v>1794</v>
      </c>
      <c r="AV500" s="49" t="s">
        <v>867</v>
      </c>
      <c r="BD500" s="52"/>
    </row>
    <row r="501" spans="1:56" ht="14.95" customHeight="1" x14ac:dyDescent="0.2">
      <c r="A501" s="642">
        <v>492</v>
      </c>
      <c r="B501" s="639" t="s">
        <v>319</v>
      </c>
      <c r="C501" s="45">
        <v>151</v>
      </c>
      <c r="D501" s="643">
        <v>1812</v>
      </c>
      <c r="E501" s="316" t="s">
        <v>876</v>
      </c>
      <c r="F501" s="53">
        <v>0</v>
      </c>
      <c r="G501" s="53">
        <v>0</v>
      </c>
      <c r="H501" s="53">
        <v>12</v>
      </c>
      <c r="I501" s="53">
        <v>56</v>
      </c>
      <c r="J501" s="53">
        <v>61</v>
      </c>
      <c r="K501" s="53">
        <v>67</v>
      </c>
      <c r="L501" s="53">
        <v>76</v>
      </c>
      <c r="M501" s="53">
        <v>54</v>
      </c>
      <c r="N501" s="53">
        <v>71</v>
      </c>
      <c r="O501" s="53">
        <v>54</v>
      </c>
      <c r="P501" s="53">
        <v>0</v>
      </c>
      <c r="Q501" s="53">
        <v>0</v>
      </c>
      <c r="R501" s="53">
        <v>0</v>
      </c>
      <c r="S501" s="53">
        <v>0</v>
      </c>
      <c r="T501" s="53">
        <v>0</v>
      </c>
      <c r="U501" s="53">
        <v>0</v>
      </c>
      <c r="W501" s="51">
        <f t="shared" si="110"/>
        <v>451</v>
      </c>
      <c r="X501" s="53">
        <f t="shared" si="111"/>
        <v>1</v>
      </c>
      <c r="Y501" s="51">
        <f t="shared" si="112"/>
        <v>0</v>
      </c>
      <c r="Z501" s="36" t="str">
        <f t="shared" si="113"/>
        <v/>
      </c>
      <c r="AA501" s="644">
        <f t="shared" si="114"/>
        <v>1812</v>
      </c>
      <c r="AB501" s="645" t="str">
        <f t="shared" si="115"/>
        <v xml:space="preserve"> Laura Secord School</v>
      </c>
      <c r="AC501" s="644">
        <f t="shared" si="120"/>
        <v>0</v>
      </c>
      <c r="AD501" s="639" t="str">
        <f t="shared" si="121"/>
        <v/>
      </c>
      <c r="AE501" s="317" t="str">
        <f t="shared" si="116"/>
        <v/>
      </c>
      <c r="AF501" s="45">
        <v>151</v>
      </c>
      <c r="AG501" s="45">
        <v>1812</v>
      </c>
      <c r="AH501" s="49" t="s">
        <v>876</v>
      </c>
      <c r="AI501" s="45" t="s">
        <v>319</v>
      </c>
      <c r="AJ501" s="45"/>
      <c r="AK501" s="73">
        <f t="shared" si="117"/>
        <v>0</v>
      </c>
      <c r="AL501" s="73">
        <f t="shared" si="118"/>
        <v>0</v>
      </c>
      <c r="AT501" s="282">
        <f t="shared" si="119"/>
        <v>1</v>
      </c>
      <c r="AU501" s="45">
        <v>1796</v>
      </c>
      <c r="AV501" s="49" t="s">
        <v>868</v>
      </c>
      <c r="BD501" s="52"/>
    </row>
    <row r="502" spans="1:56" ht="14.95" customHeight="1" x14ac:dyDescent="0.2">
      <c r="A502" s="642">
        <v>493</v>
      </c>
      <c r="B502" s="639" t="s">
        <v>319</v>
      </c>
      <c r="C502" s="45">
        <v>151</v>
      </c>
      <c r="D502" s="643">
        <v>1814</v>
      </c>
      <c r="E502" s="316" t="s">
        <v>877</v>
      </c>
      <c r="F502" s="53">
        <v>0</v>
      </c>
      <c r="G502" s="53">
        <v>0</v>
      </c>
      <c r="H502" s="53">
        <v>23</v>
      </c>
      <c r="I502" s="53">
        <v>45</v>
      </c>
      <c r="J502" s="53">
        <v>30</v>
      </c>
      <c r="K502" s="53">
        <v>33</v>
      </c>
      <c r="L502" s="53">
        <v>41</v>
      </c>
      <c r="M502" s="53">
        <v>43</v>
      </c>
      <c r="N502" s="53">
        <v>42</v>
      </c>
      <c r="O502" s="53">
        <v>40</v>
      </c>
      <c r="P502" s="53">
        <v>0</v>
      </c>
      <c r="Q502" s="53">
        <v>0</v>
      </c>
      <c r="R502" s="53">
        <v>0</v>
      </c>
      <c r="S502" s="53">
        <v>0</v>
      </c>
      <c r="T502" s="53">
        <v>0</v>
      </c>
      <c r="U502" s="53">
        <v>0</v>
      </c>
      <c r="W502" s="51">
        <f t="shared" si="110"/>
        <v>297</v>
      </c>
      <c r="X502" s="53">
        <f t="shared" si="111"/>
        <v>1</v>
      </c>
      <c r="Y502" s="51">
        <f t="shared" si="112"/>
        <v>0</v>
      </c>
      <c r="Z502" s="36" t="str">
        <f t="shared" si="113"/>
        <v/>
      </c>
      <c r="AA502" s="644">
        <f t="shared" si="114"/>
        <v>1814</v>
      </c>
      <c r="AB502" s="645" t="str">
        <f t="shared" si="115"/>
        <v xml:space="preserve"> John M. King School</v>
      </c>
      <c r="AC502" s="644">
        <f t="shared" si="120"/>
        <v>0</v>
      </c>
      <c r="AD502" s="639" t="str">
        <f t="shared" si="121"/>
        <v/>
      </c>
      <c r="AE502" s="317" t="str">
        <f t="shared" si="116"/>
        <v/>
      </c>
      <c r="AF502" s="45">
        <v>151</v>
      </c>
      <c r="AG502" s="45">
        <v>1814</v>
      </c>
      <c r="AH502" s="49" t="s">
        <v>877</v>
      </c>
      <c r="AI502" s="45" t="s">
        <v>319</v>
      </c>
      <c r="AJ502" s="45"/>
      <c r="AK502" s="73">
        <f t="shared" si="117"/>
        <v>0</v>
      </c>
      <c r="AL502" s="73">
        <f t="shared" si="118"/>
        <v>0</v>
      </c>
      <c r="AT502" s="282">
        <f t="shared" si="119"/>
        <v>1</v>
      </c>
      <c r="AU502" s="45">
        <v>1799</v>
      </c>
      <c r="AV502" s="49" t="s">
        <v>869</v>
      </c>
      <c r="BD502" s="52"/>
    </row>
    <row r="503" spans="1:56" ht="14.95" customHeight="1" x14ac:dyDescent="0.2">
      <c r="A503" s="642">
        <v>494</v>
      </c>
      <c r="B503" s="639" t="s">
        <v>319</v>
      </c>
      <c r="C503" s="45">
        <v>149</v>
      </c>
      <c r="D503" s="643">
        <v>1816</v>
      </c>
      <c r="E503" s="316" t="s">
        <v>878</v>
      </c>
      <c r="F503" s="53">
        <v>0</v>
      </c>
      <c r="G503" s="53">
        <v>0</v>
      </c>
      <c r="H503" s="53">
        <v>0</v>
      </c>
      <c r="I503" s="53">
        <v>7</v>
      </c>
      <c r="J503" s="53">
        <v>9</v>
      </c>
      <c r="K503" s="53">
        <v>5</v>
      </c>
      <c r="L503" s="53">
        <v>9</v>
      </c>
      <c r="M503" s="53">
        <v>7</v>
      </c>
      <c r="N503" s="53">
        <v>12</v>
      </c>
      <c r="O503" s="53">
        <v>9</v>
      </c>
      <c r="P503" s="53">
        <v>11</v>
      </c>
      <c r="Q503" s="53">
        <v>9</v>
      </c>
      <c r="R503" s="53">
        <v>0</v>
      </c>
      <c r="S503" s="53">
        <v>0</v>
      </c>
      <c r="T503" s="53">
        <v>0</v>
      </c>
      <c r="U503" s="53">
        <v>0</v>
      </c>
      <c r="W503" s="51">
        <f t="shared" si="110"/>
        <v>78</v>
      </c>
      <c r="X503" s="53">
        <f t="shared" si="111"/>
        <v>1</v>
      </c>
      <c r="Y503" s="51">
        <f t="shared" si="112"/>
        <v>0</v>
      </c>
      <c r="Z503" s="36" t="str">
        <f t="shared" si="113"/>
        <v/>
      </c>
      <c r="AA503" s="644">
        <f t="shared" si="114"/>
        <v>1816</v>
      </c>
      <c r="AB503" s="645" t="str">
        <f t="shared" si="115"/>
        <v xml:space="preserve"> Alf Cuthbert School</v>
      </c>
      <c r="AC503" s="644">
        <f t="shared" si="120"/>
        <v>0</v>
      </c>
      <c r="AD503" s="639" t="str">
        <f t="shared" si="121"/>
        <v/>
      </c>
      <c r="AE503" s="317" t="str">
        <f t="shared" si="116"/>
        <v/>
      </c>
      <c r="AF503" s="45">
        <v>149</v>
      </c>
      <c r="AG503" s="45">
        <v>1816</v>
      </c>
      <c r="AH503" s="49" t="s">
        <v>878</v>
      </c>
      <c r="AI503" s="45" t="s">
        <v>319</v>
      </c>
      <c r="AJ503" s="45"/>
      <c r="AK503" s="73">
        <f t="shared" si="117"/>
        <v>0</v>
      </c>
      <c r="AL503" s="73">
        <f t="shared" si="118"/>
        <v>0</v>
      </c>
      <c r="AT503" s="282">
        <f t="shared" si="119"/>
        <v>1</v>
      </c>
      <c r="AU503" s="45">
        <v>1800</v>
      </c>
      <c r="AV503" s="49" t="s">
        <v>870</v>
      </c>
      <c r="BD503" s="52"/>
    </row>
    <row r="504" spans="1:56" ht="14.95" customHeight="1" x14ac:dyDescent="0.2">
      <c r="A504" s="642">
        <v>495</v>
      </c>
      <c r="B504" s="639" t="s">
        <v>323</v>
      </c>
      <c r="C504" s="45">
        <v>127</v>
      </c>
      <c r="D504" s="643">
        <v>1817</v>
      </c>
      <c r="E504" s="316" t="s">
        <v>879</v>
      </c>
      <c r="F504" s="53">
        <v>0</v>
      </c>
      <c r="G504" s="53">
        <v>0</v>
      </c>
      <c r="H504" s="53">
        <v>0</v>
      </c>
      <c r="I504" s="53">
        <v>0</v>
      </c>
      <c r="J504" s="53">
        <v>2</v>
      </c>
      <c r="K504" s="53">
        <v>2</v>
      </c>
      <c r="L504" s="53">
        <v>1</v>
      </c>
      <c r="M504" s="53">
        <v>1</v>
      </c>
      <c r="N504" s="53">
        <v>0</v>
      </c>
      <c r="O504" s="53">
        <v>2</v>
      </c>
      <c r="P504" s="53">
        <v>1</v>
      </c>
      <c r="Q504" s="53">
        <v>2</v>
      </c>
      <c r="R504" s="53">
        <v>1</v>
      </c>
      <c r="S504" s="53">
        <v>1</v>
      </c>
      <c r="T504" s="53">
        <v>0</v>
      </c>
      <c r="U504" s="53">
        <v>0</v>
      </c>
      <c r="W504" s="51">
        <f t="shared" si="110"/>
        <v>13</v>
      </c>
      <c r="X504" s="53">
        <f t="shared" si="111"/>
        <v>1</v>
      </c>
      <c r="Y504" s="51">
        <f t="shared" si="112"/>
        <v>0</v>
      </c>
      <c r="Z504" s="36" t="str">
        <f t="shared" si="113"/>
        <v/>
      </c>
      <c r="AA504" s="644">
        <f t="shared" si="114"/>
        <v>1817</v>
      </c>
      <c r="AB504" s="645" t="str">
        <f t="shared" si="115"/>
        <v xml:space="preserve"> Forest Home School</v>
      </c>
      <c r="AC504" s="644">
        <f t="shared" si="120"/>
        <v>5</v>
      </c>
      <c r="AD504" s="639" t="str">
        <f t="shared" si="121"/>
        <v>H</v>
      </c>
      <c r="AE504" s="317" t="str">
        <f t="shared" si="116"/>
        <v/>
      </c>
      <c r="AF504" s="45">
        <v>127</v>
      </c>
      <c r="AG504" s="45">
        <v>1817</v>
      </c>
      <c r="AH504" s="49" t="s">
        <v>879</v>
      </c>
      <c r="AI504" s="45" t="s">
        <v>323</v>
      </c>
      <c r="AJ504" s="45"/>
      <c r="AK504" s="73">
        <f t="shared" si="117"/>
        <v>0</v>
      </c>
      <c r="AL504" s="73">
        <f t="shared" si="118"/>
        <v>0</v>
      </c>
      <c r="AT504" s="282">
        <f t="shared" si="119"/>
        <v>1</v>
      </c>
      <c r="AU504" s="45">
        <v>1805</v>
      </c>
      <c r="AV504" s="49" t="s">
        <v>871</v>
      </c>
      <c r="BD504" s="52"/>
    </row>
    <row r="505" spans="1:56" ht="14.95" customHeight="1" x14ac:dyDescent="0.2">
      <c r="A505" s="642">
        <v>496</v>
      </c>
      <c r="B505" s="639" t="s">
        <v>319</v>
      </c>
      <c r="C505" s="45">
        <v>156</v>
      </c>
      <c r="D505" s="643">
        <v>1818</v>
      </c>
      <c r="E505" s="316" t="s">
        <v>880</v>
      </c>
      <c r="F505" s="53">
        <v>0</v>
      </c>
      <c r="G505" s="53">
        <v>0</v>
      </c>
      <c r="H505" s="53">
        <v>0</v>
      </c>
      <c r="I505" s="53">
        <v>0</v>
      </c>
      <c r="J505" s="53">
        <v>0</v>
      </c>
      <c r="K505" s="53">
        <v>0</v>
      </c>
      <c r="L505" s="53">
        <v>0</v>
      </c>
      <c r="M505" s="53">
        <v>0</v>
      </c>
      <c r="N505" s="53">
        <v>0</v>
      </c>
      <c r="O505" s="53">
        <v>0</v>
      </c>
      <c r="P505" s="53">
        <v>26</v>
      </c>
      <c r="Q505" s="53">
        <v>16</v>
      </c>
      <c r="R505" s="53">
        <v>21</v>
      </c>
      <c r="S505" s="53">
        <v>18</v>
      </c>
      <c r="T505" s="53">
        <v>36</v>
      </c>
      <c r="U505" s="53">
        <v>35</v>
      </c>
      <c r="W505" s="51">
        <f t="shared" si="110"/>
        <v>152</v>
      </c>
      <c r="X505" s="53">
        <f t="shared" si="111"/>
        <v>1</v>
      </c>
      <c r="Y505" s="51">
        <f t="shared" si="112"/>
        <v>0</v>
      </c>
      <c r="Z505" s="36" t="str">
        <f t="shared" si="113"/>
        <v/>
      </c>
      <c r="AA505" s="644">
        <f t="shared" si="114"/>
        <v>1818</v>
      </c>
      <c r="AB505" s="645" t="str">
        <f t="shared" si="115"/>
        <v xml:space="preserve"> Erickson Collegiate Institute</v>
      </c>
      <c r="AC505" s="644">
        <f t="shared" si="120"/>
        <v>0</v>
      </c>
      <c r="AD505" s="639" t="str">
        <f t="shared" si="121"/>
        <v/>
      </c>
      <c r="AE505" s="317" t="str">
        <f t="shared" si="116"/>
        <v/>
      </c>
      <c r="AF505" s="45">
        <v>156</v>
      </c>
      <c r="AG505" s="45">
        <v>1818</v>
      </c>
      <c r="AH505" s="49" t="s">
        <v>880</v>
      </c>
      <c r="AI505" s="45" t="s">
        <v>319</v>
      </c>
      <c r="AJ505" s="45"/>
      <c r="AK505" s="73">
        <f t="shared" si="117"/>
        <v>0</v>
      </c>
      <c r="AL505" s="73">
        <f t="shared" si="118"/>
        <v>0</v>
      </c>
      <c r="AT505" s="282">
        <f t="shared" si="119"/>
        <v>1</v>
      </c>
      <c r="AU505" s="45">
        <v>1806</v>
      </c>
      <c r="AV505" s="49" t="s">
        <v>872</v>
      </c>
      <c r="BD505" s="52"/>
    </row>
    <row r="506" spans="1:56" ht="14.95" customHeight="1" x14ac:dyDescent="0.2">
      <c r="A506" s="642">
        <v>497</v>
      </c>
      <c r="B506" s="639" t="s">
        <v>319</v>
      </c>
      <c r="C506" s="45">
        <v>192</v>
      </c>
      <c r="D506" s="643">
        <v>1820</v>
      </c>
      <c r="E506" s="316" t="s">
        <v>881</v>
      </c>
      <c r="F506" s="53">
        <v>0</v>
      </c>
      <c r="G506" s="53">
        <v>0</v>
      </c>
      <c r="H506" s="53">
        <v>1</v>
      </c>
      <c r="I506" s="53">
        <v>5</v>
      </c>
      <c r="J506" s="53">
        <v>5</v>
      </c>
      <c r="K506" s="53">
        <v>4</v>
      </c>
      <c r="L506" s="53">
        <v>2</v>
      </c>
      <c r="M506" s="53">
        <v>4</v>
      </c>
      <c r="N506" s="53">
        <v>5</v>
      </c>
      <c r="O506" s="53">
        <v>4</v>
      </c>
      <c r="P506" s="53">
        <v>1</v>
      </c>
      <c r="Q506" s="53">
        <v>2</v>
      </c>
      <c r="R506" s="53">
        <v>0</v>
      </c>
      <c r="S506" s="53">
        <v>0</v>
      </c>
      <c r="T506" s="53">
        <v>0</v>
      </c>
      <c r="U506" s="53">
        <v>0</v>
      </c>
      <c r="W506" s="51">
        <f t="shared" si="110"/>
        <v>33</v>
      </c>
      <c r="X506" s="53">
        <f t="shared" si="111"/>
        <v>1</v>
      </c>
      <c r="Y506" s="51">
        <f t="shared" si="112"/>
        <v>0</v>
      </c>
      <c r="Z506" s="36" t="str">
        <f t="shared" si="113"/>
        <v/>
      </c>
      <c r="AA506" s="644">
        <f t="shared" si="114"/>
        <v>1820</v>
      </c>
      <c r="AB506" s="645" t="str">
        <f t="shared" si="115"/>
        <v xml:space="preserve"> Barrows Junction School</v>
      </c>
      <c r="AC506" s="644">
        <f t="shared" si="120"/>
        <v>0</v>
      </c>
      <c r="AD506" s="639" t="str">
        <f t="shared" si="121"/>
        <v/>
      </c>
      <c r="AE506" s="317" t="str">
        <f t="shared" si="116"/>
        <v/>
      </c>
      <c r="AF506" s="45">
        <v>192</v>
      </c>
      <c r="AG506" s="45">
        <v>1820</v>
      </c>
      <c r="AH506" s="49" t="s">
        <v>881</v>
      </c>
      <c r="AI506" s="45" t="s">
        <v>319</v>
      </c>
      <c r="AJ506" s="45"/>
      <c r="AK506" s="73">
        <f t="shared" si="117"/>
        <v>0</v>
      </c>
      <c r="AL506" s="73">
        <f t="shared" si="118"/>
        <v>0</v>
      </c>
      <c r="AT506" s="282">
        <f t="shared" si="119"/>
        <v>1</v>
      </c>
      <c r="AU506" s="45">
        <v>1808</v>
      </c>
      <c r="AV506" s="49" t="s">
        <v>873</v>
      </c>
      <c r="BD506" s="52"/>
    </row>
    <row r="507" spans="1:56" ht="14.95" customHeight="1" x14ac:dyDescent="0.2">
      <c r="A507" s="642">
        <v>498</v>
      </c>
      <c r="B507" s="639" t="s">
        <v>319</v>
      </c>
      <c r="C507" s="45">
        <v>151</v>
      </c>
      <c r="D507" s="643">
        <v>1822</v>
      </c>
      <c r="E507" s="316" t="s">
        <v>882</v>
      </c>
      <c r="F507" s="53">
        <v>0</v>
      </c>
      <c r="G507" s="53">
        <v>0</v>
      </c>
      <c r="H507" s="53">
        <v>15</v>
      </c>
      <c r="I507" s="53">
        <v>32</v>
      </c>
      <c r="J507" s="53">
        <v>26</v>
      </c>
      <c r="K507" s="53">
        <v>36</v>
      </c>
      <c r="L507" s="53">
        <v>42</v>
      </c>
      <c r="M507" s="53">
        <v>39</v>
      </c>
      <c r="N507" s="53">
        <v>26</v>
      </c>
      <c r="O507" s="53">
        <v>38</v>
      </c>
      <c r="P507" s="53">
        <v>0</v>
      </c>
      <c r="Q507" s="53">
        <v>0</v>
      </c>
      <c r="R507" s="53">
        <v>0</v>
      </c>
      <c r="S507" s="53">
        <v>0</v>
      </c>
      <c r="T507" s="53">
        <v>0</v>
      </c>
      <c r="U507" s="53">
        <v>0</v>
      </c>
      <c r="W507" s="51">
        <f t="shared" si="110"/>
        <v>254</v>
      </c>
      <c r="X507" s="53">
        <f t="shared" si="111"/>
        <v>1</v>
      </c>
      <c r="Y507" s="51">
        <f t="shared" si="112"/>
        <v>0</v>
      </c>
      <c r="Z507" s="36" t="str">
        <f t="shared" si="113"/>
        <v/>
      </c>
      <c r="AA507" s="644">
        <f t="shared" si="114"/>
        <v>1822</v>
      </c>
      <c r="AB507" s="645" t="str">
        <f t="shared" si="115"/>
        <v xml:space="preserve"> Machray School</v>
      </c>
      <c r="AC507" s="644">
        <f t="shared" si="120"/>
        <v>0</v>
      </c>
      <c r="AD507" s="639" t="str">
        <f t="shared" si="121"/>
        <v/>
      </c>
      <c r="AE507" s="317" t="str">
        <f t="shared" si="116"/>
        <v/>
      </c>
      <c r="AF507" s="45">
        <v>151</v>
      </c>
      <c r="AG507" s="45">
        <v>1822</v>
      </c>
      <c r="AH507" s="49" t="s">
        <v>882</v>
      </c>
      <c r="AI507" s="45" t="s">
        <v>319</v>
      </c>
      <c r="AJ507" s="45"/>
      <c r="AK507" s="73">
        <f t="shared" si="117"/>
        <v>0</v>
      </c>
      <c r="AL507" s="73">
        <f t="shared" si="118"/>
        <v>0</v>
      </c>
      <c r="AT507" s="282">
        <f t="shared" si="119"/>
        <v>1</v>
      </c>
      <c r="AU507" s="45">
        <v>1809</v>
      </c>
      <c r="AV507" s="49" t="s">
        <v>874</v>
      </c>
      <c r="BD507" s="52"/>
    </row>
    <row r="508" spans="1:56" ht="14.95" customHeight="1" x14ac:dyDescent="0.2">
      <c r="A508" s="642">
        <v>499</v>
      </c>
      <c r="B508" s="639" t="s">
        <v>319</v>
      </c>
      <c r="C508" s="45">
        <v>186</v>
      </c>
      <c r="D508" s="643">
        <v>1823</v>
      </c>
      <c r="E508" s="316" t="s">
        <v>883</v>
      </c>
      <c r="F508" s="53">
        <v>0</v>
      </c>
      <c r="G508" s="53">
        <v>63</v>
      </c>
      <c r="H508" s="53">
        <v>0</v>
      </c>
      <c r="I508" s="53">
        <v>0</v>
      </c>
      <c r="J508" s="53">
        <v>0</v>
      </c>
      <c r="K508" s="53">
        <v>0</v>
      </c>
      <c r="L508" s="53">
        <v>0</v>
      </c>
      <c r="M508" s="53">
        <v>0</v>
      </c>
      <c r="N508" s="53">
        <v>0</v>
      </c>
      <c r="O508" s="53">
        <v>0</v>
      </c>
      <c r="P508" s="53">
        <v>0</v>
      </c>
      <c r="Q508" s="53">
        <v>0</v>
      </c>
      <c r="R508" s="53">
        <v>326</v>
      </c>
      <c r="S508" s="53">
        <v>332</v>
      </c>
      <c r="T508" s="53">
        <v>371</v>
      </c>
      <c r="U508" s="53">
        <v>430</v>
      </c>
      <c r="W508" s="51">
        <f t="shared" si="110"/>
        <v>1522</v>
      </c>
      <c r="X508" s="53">
        <f t="shared" si="111"/>
        <v>1</v>
      </c>
      <c r="Y508" s="51">
        <f t="shared" si="112"/>
        <v>63</v>
      </c>
      <c r="Z508" s="36" t="str">
        <f t="shared" si="113"/>
        <v/>
      </c>
      <c r="AA508" s="644">
        <f t="shared" si="114"/>
        <v>1823</v>
      </c>
      <c r="AB508" s="645" t="str">
        <f t="shared" si="115"/>
        <v xml:space="preserve"> Dakota Collegiate</v>
      </c>
      <c r="AC508" s="644">
        <f t="shared" si="120"/>
        <v>0</v>
      </c>
      <c r="AD508" s="639" t="str">
        <f t="shared" si="121"/>
        <v/>
      </c>
      <c r="AE508" s="317" t="str">
        <f t="shared" si="116"/>
        <v/>
      </c>
      <c r="AF508" s="45">
        <v>186</v>
      </c>
      <c r="AG508" s="45">
        <v>1823</v>
      </c>
      <c r="AH508" s="49" t="s">
        <v>883</v>
      </c>
      <c r="AI508" s="45" t="s">
        <v>319</v>
      </c>
      <c r="AJ508" s="45"/>
      <c r="AK508" s="73">
        <f t="shared" si="117"/>
        <v>0</v>
      </c>
      <c r="AL508" s="73">
        <f t="shared" si="118"/>
        <v>0</v>
      </c>
      <c r="AT508" s="282">
        <f t="shared" si="119"/>
        <v>1</v>
      </c>
      <c r="AU508" s="45">
        <v>1811</v>
      </c>
      <c r="AV508" s="49" t="s">
        <v>875</v>
      </c>
      <c r="BD508" s="52"/>
    </row>
    <row r="509" spans="1:56" ht="14.95" customHeight="1" x14ac:dyDescent="0.2">
      <c r="A509" s="642">
        <v>500</v>
      </c>
      <c r="B509" s="639" t="s">
        <v>319</v>
      </c>
      <c r="C509" s="45">
        <v>190</v>
      </c>
      <c r="D509" s="643">
        <v>1824</v>
      </c>
      <c r="E509" s="316" t="s">
        <v>884</v>
      </c>
      <c r="F509" s="53">
        <v>0</v>
      </c>
      <c r="G509" s="53">
        <v>0</v>
      </c>
      <c r="H509" s="53">
        <v>0</v>
      </c>
      <c r="I509" s="53">
        <v>28</v>
      </c>
      <c r="J509" s="53">
        <v>26</v>
      </c>
      <c r="K509" s="53">
        <v>23</v>
      </c>
      <c r="L509" s="53">
        <v>26</v>
      </c>
      <c r="M509" s="53">
        <v>14</v>
      </c>
      <c r="N509" s="53">
        <v>28</v>
      </c>
      <c r="O509" s="53">
        <v>24</v>
      </c>
      <c r="P509" s="53">
        <v>19</v>
      </c>
      <c r="Q509" s="53">
        <v>18</v>
      </c>
      <c r="R509" s="53">
        <v>39</v>
      </c>
      <c r="S509" s="53">
        <v>38</v>
      </c>
      <c r="T509" s="53">
        <v>27</v>
      </c>
      <c r="U509" s="53">
        <v>27</v>
      </c>
      <c r="W509" s="51">
        <f t="shared" si="110"/>
        <v>337</v>
      </c>
      <c r="X509" s="53">
        <f t="shared" si="111"/>
        <v>1</v>
      </c>
      <c r="Y509" s="51">
        <f t="shared" si="112"/>
        <v>0</v>
      </c>
      <c r="Z509" s="36" t="str">
        <f t="shared" si="113"/>
        <v/>
      </c>
      <c r="AA509" s="644">
        <f t="shared" si="114"/>
        <v>1824</v>
      </c>
      <c r="AB509" s="645" t="str">
        <f t="shared" si="115"/>
        <v xml:space="preserve"> École Héritage Immersion</v>
      </c>
      <c r="AC509" s="644">
        <f t="shared" si="120"/>
        <v>0</v>
      </c>
      <c r="AD509" s="639" t="str">
        <f t="shared" si="121"/>
        <v/>
      </c>
      <c r="AE509" s="317" t="str">
        <f t="shared" si="116"/>
        <v/>
      </c>
      <c r="AF509" s="45">
        <v>190</v>
      </c>
      <c r="AG509" s="45">
        <v>1824</v>
      </c>
      <c r="AH509" s="49" t="s">
        <v>884</v>
      </c>
      <c r="AI509" s="45" t="s">
        <v>319</v>
      </c>
      <c r="AJ509" s="45"/>
      <c r="AK509" s="73">
        <f t="shared" si="117"/>
        <v>0</v>
      </c>
      <c r="AL509" s="73">
        <f t="shared" si="118"/>
        <v>0</v>
      </c>
      <c r="AT509" s="282">
        <f t="shared" si="119"/>
        <v>1</v>
      </c>
      <c r="AU509" s="45">
        <v>1812</v>
      </c>
      <c r="AV509" s="49" t="s">
        <v>876</v>
      </c>
      <c r="BD509" s="52"/>
    </row>
    <row r="510" spans="1:56" ht="14.95" customHeight="1" x14ac:dyDescent="0.2">
      <c r="A510" s="642">
        <v>501</v>
      </c>
      <c r="B510" s="639" t="s">
        <v>319</v>
      </c>
      <c r="C510" s="45">
        <v>194</v>
      </c>
      <c r="D510" s="643">
        <v>1827</v>
      </c>
      <c r="E510" s="316" t="s">
        <v>885</v>
      </c>
      <c r="F510" s="53">
        <v>0</v>
      </c>
      <c r="G510" s="53">
        <v>0</v>
      </c>
      <c r="H510" s="53">
        <v>0</v>
      </c>
      <c r="I510" s="53">
        <v>11</v>
      </c>
      <c r="J510" s="53">
        <v>10</v>
      </c>
      <c r="K510" s="53">
        <v>9</v>
      </c>
      <c r="L510" s="53">
        <v>9</v>
      </c>
      <c r="M510" s="53">
        <v>5</v>
      </c>
      <c r="N510" s="53">
        <v>13</v>
      </c>
      <c r="O510" s="53">
        <v>12</v>
      </c>
      <c r="P510" s="53">
        <v>16</v>
      </c>
      <c r="Q510" s="53">
        <v>14</v>
      </c>
      <c r="R510" s="53">
        <v>0</v>
      </c>
      <c r="S510" s="53">
        <v>0</v>
      </c>
      <c r="T510" s="53">
        <v>0</v>
      </c>
      <c r="U510" s="53">
        <v>0</v>
      </c>
      <c r="W510" s="51">
        <f t="shared" si="110"/>
        <v>99</v>
      </c>
      <c r="X510" s="53">
        <f t="shared" si="111"/>
        <v>1</v>
      </c>
      <c r="Y510" s="51">
        <f t="shared" si="112"/>
        <v>0</v>
      </c>
      <c r="Z510" s="36" t="str">
        <f t="shared" si="113"/>
        <v/>
      </c>
      <c r="AA510" s="644">
        <f t="shared" si="114"/>
        <v>1827</v>
      </c>
      <c r="AB510" s="645" t="str">
        <f t="shared" si="115"/>
        <v xml:space="preserve"> Rossburn Elementary</v>
      </c>
      <c r="AC510" s="644">
        <f t="shared" si="120"/>
        <v>0</v>
      </c>
      <c r="AD510" s="639" t="str">
        <f t="shared" si="121"/>
        <v/>
      </c>
      <c r="AE510" s="317" t="str">
        <f t="shared" si="116"/>
        <v/>
      </c>
      <c r="AF510" s="45">
        <v>194</v>
      </c>
      <c r="AG510" s="45">
        <v>1827</v>
      </c>
      <c r="AH510" s="49" t="s">
        <v>885</v>
      </c>
      <c r="AI510" s="45" t="s">
        <v>319</v>
      </c>
      <c r="AJ510" s="45"/>
      <c r="AK510" s="73">
        <f t="shared" si="117"/>
        <v>0</v>
      </c>
      <c r="AL510" s="73">
        <f t="shared" si="118"/>
        <v>0</v>
      </c>
      <c r="AT510" s="282">
        <f t="shared" si="119"/>
        <v>1</v>
      </c>
      <c r="AU510" s="45">
        <v>1814</v>
      </c>
      <c r="AV510" s="49" t="s">
        <v>877</v>
      </c>
      <c r="BD510" s="52"/>
    </row>
    <row r="511" spans="1:56" ht="14.95" customHeight="1" x14ac:dyDescent="0.2">
      <c r="A511" s="642">
        <v>502</v>
      </c>
      <c r="B511" s="639" t="s">
        <v>319</v>
      </c>
      <c r="C511" s="45">
        <v>141</v>
      </c>
      <c r="D511" s="643">
        <v>1828</v>
      </c>
      <c r="E511" s="316" t="s">
        <v>886</v>
      </c>
      <c r="F511" s="53">
        <v>0</v>
      </c>
      <c r="G511" s="53">
        <v>0</v>
      </c>
      <c r="H511" s="53">
        <v>0</v>
      </c>
      <c r="I511" s="53">
        <v>37</v>
      </c>
      <c r="J511" s="53">
        <v>44</v>
      </c>
      <c r="K511" s="53">
        <v>41</v>
      </c>
      <c r="L511" s="53">
        <v>47</v>
      </c>
      <c r="M511" s="53">
        <v>33</v>
      </c>
      <c r="N511" s="53">
        <v>60</v>
      </c>
      <c r="O511" s="53">
        <v>43</v>
      </c>
      <c r="P511" s="53">
        <v>41</v>
      </c>
      <c r="Q511" s="53">
        <v>52</v>
      </c>
      <c r="R511" s="53">
        <v>50</v>
      </c>
      <c r="S511" s="53">
        <v>46</v>
      </c>
      <c r="T511" s="53">
        <v>48</v>
      </c>
      <c r="U511" s="53">
        <v>43</v>
      </c>
      <c r="W511" s="51">
        <f t="shared" si="110"/>
        <v>585</v>
      </c>
      <c r="X511" s="53">
        <f t="shared" si="111"/>
        <v>1</v>
      </c>
      <c r="Y511" s="51">
        <f t="shared" si="112"/>
        <v>0</v>
      </c>
      <c r="Z511" s="36" t="str">
        <f t="shared" si="113"/>
        <v/>
      </c>
      <c r="AA511" s="644">
        <f t="shared" si="114"/>
        <v>1828</v>
      </c>
      <c r="AB511" s="645" t="str">
        <f t="shared" si="115"/>
        <v xml:space="preserve"> Killarney School</v>
      </c>
      <c r="AC511" s="644">
        <f t="shared" si="120"/>
        <v>0</v>
      </c>
      <c r="AD511" s="639" t="str">
        <f t="shared" si="121"/>
        <v/>
      </c>
      <c r="AE511" s="317" t="str">
        <f t="shared" si="116"/>
        <v/>
      </c>
      <c r="AF511" s="45">
        <v>141</v>
      </c>
      <c r="AG511" s="45">
        <v>1828</v>
      </c>
      <c r="AH511" s="49" t="s">
        <v>886</v>
      </c>
      <c r="AI511" s="45" t="s">
        <v>319</v>
      </c>
      <c r="AJ511" s="45"/>
      <c r="AK511" s="73">
        <f t="shared" si="117"/>
        <v>0</v>
      </c>
      <c r="AL511" s="73">
        <f t="shared" si="118"/>
        <v>0</v>
      </c>
      <c r="AT511" s="282">
        <f t="shared" si="119"/>
        <v>1</v>
      </c>
      <c r="AU511" s="45">
        <v>1816</v>
      </c>
      <c r="AV511" s="49" t="s">
        <v>878</v>
      </c>
      <c r="BD511" s="52"/>
    </row>
    <row r="512" spans="1:56" ht="14.95" customHeight="1" x14ac:dyDescent="0.2">
      <c r="A512" s="642">
        <v>503</v>
      </c>
      <c r="B512" s="639" t="s">
        <v>319</v>
      </c>
      <c r="C512" s="45">
        <v>151</v>
      </c>
      <c r="D512" s="643">
        <v>1830</v>
      </c>
      <c r="E512" s="316" t="s">
        <v>887</v>
      </c>
      <c r="F512" s="53">
        <v>0</v>
      </c>
      <c r="G512" s="53">
        <v>0</v>
      </c>
      <c r="H512" s="53">
        <v>6</v>
      </c>
      <c r="I512" s="53">
        <v>21</v>
      </c>
      <c r="J512" s="53">
        <v>34</v>
      </c>
      <c r="K512" s="53">
        <v>29</v>
      </c>
      <c r="L512" s="53">
        <v>38</v>
      </c>
      <c r="M512" s="53">
        <v>33</v>
      </c>
      <c r="N512" s="53">
        <v>28</v>
      </c>
      <c r="O512" s="53">
        <v>30</v>
      </c>
      <c r="P512" s="53">
        <v>13</v>
      </c>
      <c r="Q512" s="53">
        <v>13</v>
      </c>
      <c r="R512" s="53">
        <v>0</v>
      </c>
      <c r="S512" s="53">
        <v>0</v>
      </c>
      <c r="T512" s="53">
        <v>0</v>
      </c>
      <c r="U512" s="53">
        <v>0</v>
      </c>
      <c r="W512" s="51">
        <f t="shared" si="110"/>
        <v>245</v>
      </c>
      <c r="X512" s="53">
        <f t="shared" si="111"/>
        <v>1</v>
      </c>
      <c r="Y512" s="51">
        <f t="shared" si="112"/>
        <v>0</v>
      </c>
      <c r="Z512" s="36" t="str">
        <f t="shared" si="113"/>
        <v/>
      </c>
      <c r="AA512" s="644">
        <f t="shared" si="114"/>
        <v>1830</v>
      </c>
      <c r="AB512" s="645" t="str">
        <f t="shared" si="115"/>
        <v xml:space="preserve"> George V School</v>
      </c>
      <c r="AC512" s="644">
        <f t="shared" si="120"/>
        <v>0</v>
      </c>
      <c r="AD512" s="639" t="str">
        <f t="shared" si="121"/>
        <v/>
      </c>
      <c r="AE512" s="317" t="str">
        <f t="shared" si="116"/>
        <v/>
      </c>
      <c r="AF512" s="45">
        <v>151</v>
      </c>
      <c r="AG512" s="45">
        <v>1830</v>
      </c>
      <c r="AH512" s="49" t="s">
        <v>887</v>
      </c>
      <c r="AI512" s="45" t="s">
        <v>319</v>
      </c>
      <c r="AJ512" s="45"/>
      <c r="AK512" s="73">
        <f t="shared" si="117"/>
        <v>0</v>
      </c>
      <c r="AL512" s="73">
        <f t="shared" si="118"/>
        <v>0</v>
      </c>
      <c r="AT512" s="282">
        <f t="shared" si="119"/>
        <v>1</v>
      </c>
      <c r="AU512" s="45">
        <v>1817</v>
      </c>
      <c r="AV512" s="49" t="s">
        <v>879</v>
      </c>
      <c r="BD512" s="52"/>
    </row>
    <row r="513" spans="1:56" ht="14.95" customHeight="1" x14ac:dyDescent="0.2">
      <c r="A513" s="642">
        <v>504</v>
      </c>
      <c r="B513" s="639" t="s">
        <v>319</v>
      </c>
      <c r="C513" s="45">
        <v>186</v>
      </c>
      <c r="D513" s="643">
        <v>1833</v>
      </c>
      <c r="E513" s="316" t="s">
        <v>888</v>
      </c>
      <c r="F513" s="53">
        <v>0</v>
      </c>
      <c r="G513" s="53">
        <v>35</v>
      </c>
      <c r="H513" s="53">
        <v>0</v>
      </c>
      <c r="I513" s="53">
        <v>0</v>
      </c>
      <c r="J513" s="53">
        <v>0</v>
      </c>
      <c r="K513" s="53">
        <v>0</v>
      </c>
      <c r="L513" s="53">
        <v>0</v>
      </c>
      <c r="M513" s="53">
        <v>0</v>
      </c>
      <c r="N513" s="53">
        <v>0</v>
      </c>
      <c r="O513" s="53">
        <v>0</v>
      </c>
      <c r="P513" s="53">
        <v>0</v>
      </c>
      <c r="Q513" s="53">
        <v>0</v>
      </c>
      <c r="R513" s="53">
        <v>91</v>
      </c>
      <c r="S513" s="53">
        <v>67</v>
      </c>
      <c r="T513" s="53">
        <v>101</v>
      </c>
      <c r="U513" s="53">
        <v>108</v>
      </c>
      <c r="W513" s="51">
        <f t="shared" si="110"/>
        <v>402</v>
      </c>
      <c r="X513" s="53">
        <f t="shared" si="111"/>
        <v>1</v>
      </c>
      <c r="Y513" s="51">
        <f t="shared" si="112"/>
        <v>35</v>
      </c>
      <c r="Z513" s="36" t="str">
        <f t="shared" si="113"/>
        <v/>
      </c>
      <c r="AA513" s="644">
        <f t="shared" si="114"/>
        <v>1833</v>
      </c>
      <c r="AB513" s="645" t="str">
        <f t="shared" si="115"/>
        <v xml:space="preserve"> Nelson Mcintyre Collegiate</v>
      </c>
      <c r="AC513" s="644">
        <f t="shared" si="120"/>
        <v>0</v>
      </c>
      <c r="AD513" s="639" t="str">
        <f t="shared" si="121"/>
        <v/>
      </c>
      <c r="AE513" s="317" t="str">
        <f t="shared" si="116"/>
        <v/>
      </c>
      <c r="AF513" s="45">
        <v>186</v>
      </c>
      <c r="AG513" s="45">
        <v>1833</v>
      </c>
      <c r="AH513" s="49" t="s">
        <v>888</v>
      </c>
      <c r="AI513" s="45" t="s">
        <v>319</v>
      </c>
      <c r="AJ513" s="45"/>
      <c r="AK513" s="73">
        <f t="shared" si="117"/>
        <v>0</v>
      </c>
      <c r="AL513" s="73">
        <f t="shared" si="118"/>
        <v>0</v>
      </c>
      <c r="AT513" s="282">
        <f t="shared" si="119"/>
        <v>1</v>
      </c>
      <c r="AU513" s="45">
        <v>1818</v>
      </c>
      <c r="AV513" s="49" t="s">
        <v>880</v>
      </c>
      <c r="BD513" s="52"/>
    </row>
    <row r="514" spans="1:56" ht="14.95" customHeight="1" x14ac:dyDescent="0.2">
      <c r="A514" s="642">
        <v>505</v>
      </c>
      <c r="B514" s="639" t="s">
        <v>319</v>
      </c>
      <c r="C514" s="45">
        <v>154</v>
      </c>
      <c r="D514" s="643">
        <v>1835</v>
      </c>
      <c r="E514" s="316" t="s">
        <v>889</v>
      </c>
      <c r="F514" s="53">
        <v>0</v>
      </c>
      <c r="G514" s="53">
        <v>0</v>
      </c>
      <c r="H514" s="53">
        <v>0</v>
      </c>
      <c r="I514" s="53">
        <v>0</v>
      </c>
      <c r="J514" s="53">
        <v>0</v>
      </c>
      <c r="K514" s="53">
        <v>0</v>
      </c>
      <c r="L514" s="53">
        <v>0</v>
      </c>
      <c r="M514" s="53">
        <v>0</v>
      </c>
      <c r="N514" s="53">
        <v>0</v>
      </c>
      <c r="O514" s="53">
        <v>159</v>
      </c>
      <c r="P514" s="53">
        <v>131</v>
      </c>
      <c r="Q514" s="53">
        <v>119</v>
      </c>
      <c r="R514" s="53">
        <v>0</v>
      </c>
      <c r="S514" s="53">
        <v>0</v>
      </c>
      <c r="T514" s="53">
        <v>0</v>
      </c>
      <c r="U514" s="53">
        <v>0</v>
      </c>
      <c r="W514" s="51">
        <f t="shared" si="110"/>
        <v>409</v>
      </c>
      <c r="X514" s="53">
        <f t="shared" si="111"/>
        <v>1</v>
      </c>
      <c r="Y514" s="51">
        <f t="shared" si="112"/>
        <v>0</v>
      </c>
      <c r="Z514" s="36" t="str">
        <f t="shared" si="113"/>
        <v/>
      </c>
      <c r="AA514" s="644">
        <f t="shared" si="114"/>
        <v>1835</v>
      </c>
      <c r="AB514" s="645" t="str">
        <f t="shared" si="115"/>
        <v xml:space="preserve"> Selkirk Junior High</v>
      </c>
      <c r="AC514" s="644">
        <f t="shared" si="120"/>
        <v>0</v>
      </c>
      <c r="AD514" s="639" t="str">
        <f t="shared" si="121"/>
        <v/>
      </c>
      <c r="AE514" s="317" t="str">
        <f t="shared" si="116"/>
        <v/>
      </c>
      <c r="AF514" s="45">
        <v>154</v>
      </c>
      <c r="AG514" s="45">
        <v>1835</v>
      </c>
      <c r="AH514" s="49" t="s">
        <v>889</v>
      </c>
      <c r="AI514" s="45" t="s">
        <v>319</v>
      </c>
      <c r="AJ514" s="45"/>
      <c r="AK514" s="73">
        <f t="shared" si="117"/>
        <v>0</v>
      </c>
      <c r="AL514" s="73">
        <f t="shared" si="118"/>
        <v>0</v>
      </c>
      <c r="AT514" s="282">
        <f t="shared" si="119"/>
        <v>1</v>
      </c>
      <c r="AU514" s="45">
        <v>1820</v>
      </c>
      <c r="AV514" s="49" t="s">
        <v>881</v>
      </c>
      <c r="BD514" s="52"/>
    </row>
    <row r="515" spans="1:56" ht="14.95" customHeight="1" x14ac:dyDescent="0.2">
      <c r="A515" s="642">
        <v>506</v>
      </c>
      <c r="B515" s="639" t="s">
        <v>319</v>
      </c>
      <c r="C515" s="45">
        <v>121</v>
      </c>
      <c r="D515" s="643">
        <v>1837</v>
      </c>
      <c r="E515" s="316" t="s">
        <v>890</v>
      </c>
      <c r="F515" s="53">
        <v>0</v>
      </c>
      <c r="G515" s="53">
        <v>0</v>
      </c>
      <c r="H515" s="53">
        <v>0</v>
      </c>
      <c r="I515" s="53">
        <v>37</v>
      </c>
      <c r="J515" s="53">
        <v>31</v>
      </c>
      <c r="K515" s="53">
        <v>44</v>
      </c>
      <c r="L515" s="53">
        <v>39</v>
      </c>
      <c r="M515" s="53">
        <v>47</v>
      </c>
      <c r="N515" s="53">
        <v>42</v>
      </c>
      <c r="O515" s="53">
        <v>38</v>
      </c>
      <c r="P515" s="53">
        <v>60</v>
      </c>
      <c r="Q515" s="53">
        <v>55</v>
      </c>
      <c r="R515" s="53">
        <v>0</v>
      </c>
      <c r="S515" s="53">
        <v>0</v>
      </c>
      <c r="T515" s="53">
        <v>0</v>
      </c>
      <c r="U515" s="53">
        <v>0</v>
      </c>
      <c r="W515" s="51">
        <f t="shared" si="110"/>
        <v>393</v>
      </c>
      <c r="X515" s="53">
        <f t="shared" si="111"/>
        <v>1</v>
      </c>
      <c r="Y515" s="51">
        <f t="shared" si="112"/>
        <v>0</v>
      </c>
      <c r="Z515" s="36" t="str">
        <f t="shared" si="113"/>
        <v/>
      </c>
      <c r="AA515" s="644">
        <f t="shared" si="114"/>
        <v>1837</v>
      </c>
      <c r="AB515" s="645" t="str">
        <f t="shared" si="115"/>
        <v xml:space="preserve"> La Verendrye School</v>
      </c>
      <c r="AC515" s="644">
        <f t="shared" si="120"/>
        <v>0</v>
      </c>
      <c r="AD515" s="639" t="str">
        <f t="shared" si="121"/>
        <v/>
      </c>
      <c r="AE515" s="317" t="str">
        <f t="shared" si="116"/>
        <v/>
      </c>
      <c r="AF515" s="45">
        <v>121</v>
      </c>
      <c r="AG515" s="45">
        <v>1837</v>
      </c>
      <c r="AH515" s="49" t="s">
        <v>890</v>
      </c>
      <c r="AI515" s="45" t="s">
        <v>319</v>
      </c>
      <c r="AJ515" s="45"/>
      <c r="AK515" s="73">
        <f t="shared" si="117"/>
        <v>0</v>
      </c>
      <c r="AL515" s="73">
        <f t="shared" si="118"/>
        <v>0</v>
      </c>
      <c r="AT515" s="282">
        <f t="shared" si="119"/>
        <v>1</v>
      </c>
      <c r="AU515" s="45">
        <v>1822</v>
      </c>
      <c r="AV515" s="49" t="s">
        <v>882</v>
      </c>
      <c r="BD515" s="52"/>
    </row>
    <row r="516" spans="1:56" ht="14.95" customHeight="1" x14ac:dyDescent="0.2">
      <c r="A516" s="642">
        <v>507</v>
      </c>
      <c r="B516" s="639" t="s">
        <v>319</v>
      </c>
      <c r="C516" s="45">
        <v>192</v>
      </c>
      <c r="D516" s="643">
        <v>1839</v>
      </c>
      <c r="E516" s="316" t="s">
        <v>891</v>
      </c>
      <c r="F516" s="53">
        <v>0</v>
      </c>
      <c r="G516" s="53">
        <v>0</v>
      </c>
      <c r="H516" s="53">
        <v>6</v>
      </c>
      <c r="I516" s="53">
        <v>11</v>
      </c>
      <c r="J516" s="53">
        <v>6</v>
      </c>
      <c r="K516" s="53">
        <v>11</v>
      </c>
      <c r="L516" s="53">
        <v>9</v>
      </c>
      <c r="M516" s="53">
        <v>12</v>
      </c>
      <c r="N516" s="53">
        <v>6</v>
      </c>
      <c r="O516" s="53">
        <v>6</v>
      </c>
      <c r="P516" s="53">
        <v>8</v>
      </c>
      <c r="Q516" s="53">
        <v>2</v>
      </c>
      <c r="R516" s="53">
        <v>8</v>
      </c>
      <c r="S516" s="53">
        <v>7</v>
      </c>
      <c r="T516" s="53">
        <v>0</v>
      </c>
      <c r="U516" s="53">
        <v>0</v>
      </c>
      <c r="W516" s="51">
        <f t="shared" si="110"/>
        <v>92</v>
      </c>
      <c r="X516" s="53">
        <f t="shared" si="111"/>
        <v>1</v>
      </c>
      <c r="Y516" s="51">
        <f t="shared" si="112"/>
        <v>0</v>
      </c>
      <c r="Z516" s="36" t="str">
        <f t="shared" si="113"/>
        <v/>
      </c>
      <c r="AA516" s="644">
        <f t="shared" si="114"/>
        <v>1839</v>
      </c>
      <c r="AB516" s="645" t="str">
        <f t="shared" si="115"/>
        <v xml:space="preserve"> Cormorant Lake School</v>
      </c>
      <c r="AC516" s="644">
        <f t="shared" si="120"/>
        <v>0</v>
      </c>
      <c r="AD516" s="639" t="str">
        <f t="shared" si="121"/>
        <v/>
      </c>
      <c r="AE516" s="317" t="str">
        <f t="shared" si="116"/>
        <v/>
      </c>
      <c r="AF516" s="45">
        <v>192</v>
      </c>
      <c r="AG516" s="45">
        <v>1839</v>
      </c>
      <c r="AH516" s="49" t="s">
        <v>891</v>
      </c>
      <c r="AI516" s="45" t="s">
        <v>319</v>
      </c>
      <c r="AJ516" s="45"/>
      <c r="AK516" s="73">
        <f t="shared" si="117"/>
        <v>0</v>
      </c>
      <c r="AL516" s="73">
        <f t="shared" si="118"/>
        <v>0</v>
      </c>
      <c r="AT516" s="282">
        <f t="shared" si="119"/>
        <v>1</v>
      </c>
      <c r="AU516" s="45">
        <v>1823</v>
      </c>
      <c r="AV516" s="49" t="s">
        <v>883</v>
      </c>
      <c r="BD516" s="52"/>
    </row>
    <row r="517" spans="1:56" ht="14.95" customHeight="1" x14ac:dyDescent="0.2">
      <c r="A517" s="642">
        <v>508</v>
      </c>
      <c r="B517" s="639" t="s">
        <v>319</v>
      </c>
      <c r="C517" s="45">
        <v>193</v>
      </c>
      <c r="D517" s="643">
        <v>1841</v>
      </c>
      <c r="E517" s="316" t="s">
        <v>892</v>
      </c>
      <c r="F517" s="53">
        <v>0</v>
      </c>
      <c r="G517" s="53">
        <v>0</v>
      </c>
      <c r="H517" s="53">
        <v>0</v>
      </c>
      <c r="I517" s="53">
        <v>0</v>
      </c>
      <c r="J517" s="53">
        <v>0</v>
      </c>
      <c r="K517" s="53">
        <v>0</v>
      </c>
      <c r="L517" s="53">
        <v>0</v>
      </c>
      <c r="M517" s="53">
        <v>20</v>
      </c>
      <c r="N517" s="53">
        <v>30</v>
      </c>
      <c r="O517" s="53">
        <v>25</v>
      </c>
      <c r="P517" s="53">
        <v>29</v>
      </c>
      <c r="Q517" s="53">
        <v>20</v>
      </c>
      <c r="R517" s="53">
        <v>0</v>
      </c>
      <c r="S517" s="53">
        <v>0</v>
      </c>
      <c r="T517" s="53">
        <v>0</v>
      </c>
      <c r="U517" s="53">
        <v>0</v>
      </c>
      <c r="W517" s="51">
        <f t="shared" si="110"/>
        <v>124</v>
      </c>
      <c r="X517" s="53">
        <f t="shared" si="111"/>
        <v>1</v>
      </c>
      <c r="Y517" s="51">
        <f t="shared" si="112"/>
        <v>0</v>
      </c>
      <c r="Z517" s="36" t="str">
        <f t="shared" si="113"/>
        <v/>
      </c>
      <c r="AA517" s="644">
        <f t="shared" si="114"/>
        <v>1841</v>
      </c>
      <c r="AB517" s="645" t="str">
        <f t="shared" si="115"/>
        <v xml:space="preserve"> Thomas Greenway Middle Years School</v>
      </c>
      <c r="AC517" s="644">
        <f t="shared" si="120"/>
        <v>0</v>
      </c>
      <c r="AD517" s="639" t="str">
        <f t="shared" si="121"/>
        <v/>
      </c>
      <c r="AE517" s="317" t="str">
        <f t="shared" si="116"/>
        <v/>
      </c>
      <c r="AF517" s="45">
        <v>193</v>
      </c>
      <c r="AG517" s="45">
        <v>1841</v>
      </c>
      <c r="AH517" s="49" t="s">
        <v>892</v>
      </c>
      <c r="AI517" s="45" t="s">
        <v>319</v>
      </c>
      <c r="AJ517" s="45"/>
      <c r="AK517" s="73">
        <f t="shared" si="117"/>
        <v>0</v>
      </c>
      <c r="AL517" s="73">
        <f t="shared" si="118"/>
        <v>0</v>
      </c>
      <c r="AT517" s="282">
        <f t="shared" si="119"/>
        <v>1</v>
      </c>
      <c r="AU517" s="45">
        <v>1824</v>
      </c>
      <c r="AV517" s="49" t="s">
        <v>884</v>
      </c>
      <c r="BD517" s="52"/>
    </row>
    <row r="518" spans="1:56" ht="14.95" customHeight="1" x14ac:dyDescent="0.2">
      <c r="A518" s="642">
        <v>509</v>
      </c>
      <c r="B518" s="639" t="s">
        <v>323</v>
      </c>
      <c r="C518" s="45">
        <v>193</v>
      </c>
      <c r="D518" s="643">
        <v>1842</v>
      </c>
      <c r="E518" s="316" t="s">
        <v>893</v>
      </c>
      <c r="F518" s="53">
        <v>0</v>
      </c>
      <c r="G518" s="53">
        <v>0</v>
      </c>
      <c r="H518" s="53">
        <v>0</v>
      </c>
      <c r="I518" s="53">
        <v>0</v>
      </c>
      <c r="J518" s="53">
        <v>4</v>
      </c>
      <c r="K518" s="53">
        <v>0</v>
      </c>
      <c r="L518" s="53">
        <v>6</v>
      </c>
      <c r="M518" s="53">
        <v>3</v>
      </c>
      <c r="N518" s="53">
        <v>1</v>
      </c>
      <c r="O518" s="53">
        <v>4</v>
      </c>
      <c r="P518" s="53">
        <v>1</v>
      </c>
      <c r="Q518" s="53">
        <v>6</v>
      </c>
      <c r="R518" s="53">
        <v>0</v>
      </c>
      <c r="S518" s="53">
        <v>3</v>
      </c>
      <c r="T518" s="53">
        <v>2</v>
      </c>
      <c r="U518" s="53">
        <v>4</v>
      </c>
      <c r="W518" s="51">
        <f t="shared" si="110"/>
        <v>34</v>
      </c>
      <c r="X518" s="53">
        <f t="shared" si="111"/>
        <v>1</v>
      </c>
      <c r="Y518" s="51">
        <f t="shared" si="112"/>
        <v>0</v>
      </c>
      <c r="Z518" s="36" t="str">
        <f t="shared" si="113"/>
        <v/>
      </c>
      <c r="AA518" s="644">
        <f t="shared" si="114"/>
        <v>1842</v>
      </c>
      <c r="AB518" s="645" t="str">
        <f t="shared" si="115"/>
        <v xml:space="preserve"> Valleyview School</v>
      </c>
      <c r="AC518" s="644">
        <f t="shared" si="120"/>
        <v>5</v>
      </c>
      <c r="AD518" s="639" t="str">
        <f t="shared" si="121"/>
        <v>H</v>
      </c>
      <c r="AE518" s="317" t="str">
        <f t="shared" si="116"/>
        <v/>
      </c>
      <c r="AF518" s="45">
        <v>193</v>
      </c>
      <c r="AG518" s="45">
        <v>1842</v>
      </c>
      <c r="AH518" s="49" t="s">
        <v>893</v>
      </c>
      <c r="AI518" s="45" t="s">
        <v>323</v>
      </c>
      <c r="AJ518" s="45"/>
      <c r="AK518" s="73">
        <f t="shared" si="117"/>
        <v>0</v>
      </c>
      <c r="AL518" s="73">
        <f t="shared" si="118"/>
        <v>0</v>
      </c>
      <c r="AT518" s="282">
        <f t="shared" si="119"/>
        <v>1</v>
      </c>
      <c r="AU518" s="45">
        <v>1827</v>
      </c>
      <c r="AV518" s="49" t="s">
        <v>885</v>
      </c>
      <c r="BD518" s="52"/>
    </row>
    <row r="519" spans="1:56" ht="14.95" customHeight="1" x14ac:dyDescent="0.2">
      <c r="A519" s="642">
        <v>510</v>
      </c>
      <c r="B519" s="639" t="s">
        <v>323</v>
      </c>
      <c r="C519" s="45">
        <v>141</v>
      </c>
      <c r="D519" s="643">
        <v>1844</v>
      </c>
      <c r="E519" s="316" t="s">
        <v>894</v>
      </c>
      <c r="F519" s="53">
        <v>0</v>
      </c>
      <c r="G519" s="53">
        <v>0</v>
      </c>
      <c r="H519" s="53">
        <v>0</v>
      </c>
      <c r="I519" s="53">
        <v>1</v>
      </c>
      <c r="J519" s="53">
        <v>4</v>
      </c>
      <c r="K519" s="53">
        <v>2</v>
      </c>
      <c r="L519" s="53">
        <v>3</v>
      </c>
      <c r="M519" s="53">
        <v>1</v>
      </c>
      <c r="N519" s="53">
        <v>2</v>
      </c>
      <c r="O519" s="53">
        <v>4</v>
      </c>
      <c r="P519" s="53">
        <v>0</v>
      </c>
      <c r="Q519" s="53">
        <v>0</v>
      </c>
      <c r="R519" s="53">
        <v>0</v>
      </c>
      <c r="S519" s="53">
        <v>1</v>
      </c>
      <c r="T519" s="53">
        <v>3</v>
      </c>
      <c r="U519" s="53">
        <v>2</v>
      </c>
      <c r="W519" s="51">
        <f t="shared" si="110"/>
        <v>23</v>
      </c>
      <c r="X519" s="53">
        <f t="shared" si="111"/>
        <v>1</v>
      </c>
      <c r="Y519" s="51">
        <f t="shared" si="112"/>
        <v>0</v>
      </c>
      <c r="Z519" s="36" t="str">
        <f t="shared" si="113"/>
        <v/>
      </c>
      <c r="AA519" s="644">
        <f t="shared" si="114"/>
        <v>1844</v>
      </c>
      <c r="AB519" s="645" t="str">
        <f t="shared" si="115"/>
        <v xml:space="preserve"> Wellwood School</v>
      </c>
      <c r="AC519" s="644">
        <f t="shared" si="120"/>
        <v>5</v>
      </c>
      <c r="AD519" s="639" t="str">
        <f t="shared" si="121"/>
        <v>H</v>
      </c>
      <c r="AE519" s="317" t="str">
        <f t="shared" si="116"/>
        <v/>
      </c>
      <c r="AF519" s="45">
        <v>141</v>
      </c>
      <c r="AG519" s="45">
        <v>1844</v>
      </c>
      <c r="AH519" s="49" t="s">
        <v>894</v>
      </c>
      <c r="AI519" s="45" t="s">
        <v>323</v>
      </c>
      <c r="AJ519" s="45"/>
      <c r="AK519" s="73">
        <f t="shared" si="117"/>
        <v>0</v>
      </c>
      <c r="AL519" s="73">
        <f t="shared" si="118"/>
        <v>0</v>
      </c>
      <c r="AT519" s="282">
        <f t="shared" si="119"/>
        <v>1</v>
      </c>
      <c r="AU519" s="45">
        <v>1828</v>
      </c>
      <c r="AV519" s="49" t="s">
        <v>886</v>
      </c>
      <c r="BD519" s="52"/>
    </row>
    <row r="520" spans="1:56" ht="14.95" customHeight="1" x14ac:dyDescent="0.2">
      <c r="A520" s="642">
        <v>511</v>
      </c>
      <c r="B520" s="639" t="s">
        <v>319</v>
      </c>
      <c r="C520" s="45">
        <v>119</v>
      </c>
      <c r="D520" s="643">
        <v>1845</v>
      </c>
      <c r="E520" s="316" t="s">
        <v>895</v>
      </c>
      <c r="F520" s="53">
        <v>0</v>
      </c>
      <c r="G520" s="53">
        <v>0</v>
      </c>
      <c r="H520" s="53">
        <v>0</v>
      </c>
      <c r="I520" s="53">
        <v>17</v>
      </c>
      <c r="J520" s="53">
        <v>22</v>
      </c>
      <c r="K520" s="53">
        <v>14</v>
      </c>
      <c r="L520" s="53">
        <v>7</v>
      </c>
      <c r="M520" s="53">
        <v>21</v>
      </c>
      <c r="N520" s="53">
        <v>10</v>
      </c>
      <c r="O520" s="53">
        <v>16</v>
      </c>
      <c r="P520" s="53">
        <v>21</v>
      </c>
      <c r="Q520" s="53">
        <v>21</v>
      </c>
      <c r="R520" s="53">
        <v>0</v>
      </c>
      <c r="S520" s="53">
        <v>0</v>
      </c>
      <c r="T520" s="53">
        <v>0</v>
      </c>
      <c r="U520" s="53">
        <v>0</v>
      </c>
      <c r="W520" s="51">
        <f t="shared" si="110"/>
        <v>149</v>
      </c>
      <c r="X520" s="53">
        <f t="shared" si="111"/>
        <v>1</v>
      </c>
      <c r="Y520" s="51">
        <f t="shared" si="112"/>
        <v>0</v>
      </c>
      <c r="Z520" s="36" t="str">
        <f t="shared" si="113"/>
        <v/>
      </c>
      <c r="AA520" s="644">
        <f t="shared" si="114"/>
        <v>1845</v>
      </c>
      <c r="AB520" s="645" t="str">
        <f t="shared" si="115"/>
        <v xml:space="preserve"> O'Kelly School</v>
      </c>
      <c r="AC520" s="644">
        <f t="shared" si="120"/>
        <v>0</v>
      </c>
      <c r="AD520" s="639" t="str">
        <f t="shared" si="121"/>
        <v/>
      </c>
      <c r="AE520" s="317" t="str">
        <f t="shared" si="116"/>
        <v/>
      </c>
      <c r="AF520" s="45">
        <v>119</v>
      </c>
      <c r="AG520" s="45">
        <v>1845</v>
      </c>
      <c r="AH520" s="49" t="s">
        <v>895</v>
      </c>
      <c r="AI520" s="45" t="s">
        <v>319</v>
      </c>
      <c r="AJ520" s="45"/>
      <c r="AK520" s="73">
        <f t="shared" si="117"/>
        <v>0</v>
      </c>
      <c r="AL520" s="73">
        <f t="shared" si="118"/>
        <v>0</v>
      </c>
      <c r="AT520" s="282">
        <f t="shared" si="119"/>
        <v>1</v>
      </c>
      <c r="AU520" s="45">
        <v>1830</v>
      </c>
      <c r="AV520" s="49" t="s">
        <v>887</v>
      </c>
      <c r="BD520" s="52"/>
    </row>
    <row r="521" spans="1:56" ht="14.95" customHeight="1" x14ac:dyDescent="0.2">
      <c r="A521" s="642">
        <v>512</v>
      </c>
      <c r="B521" s="639" t="s">
        <v>319</v>
      </c>
      <c r="C521" s="45">
        <v>151</v>
      </c>
      <c r="D521" s="643">
        <v>1846</v>
      </c>
      <c r="E521" s="316" t="s">
        <v>737</v>
      </c>
      <c r="F521" s="53">
        <v>0</v>
      </c>
      <c r="G521" s="53">
        <v>0</v>
      </c>
      <c r="H521" s="53">
        <v>20</v>
      </c>
      <c r="I521" s="53">
        <v>48</v>
      </c>
      <c r="J521" s="53">
        <v>49</v>
      </c>
      <c r="K521" s="53">
        <v>61</v>
      </c>
      <c r="L521" s="53">
        <v>39</v>
      </c>
      <c r="M521" s="53">
        <v>50</v>
      </c>
      <c r="N521" s="53">
        <v>51</v>
      </c>
      <c r="O521" s="53">
        <v>37</v>
      </c>
      <c r="P521" s="53">
        <v>0</v>
      </c>
      <c r="Q521" s="53">
        <v>0</v>
      </c>
      <c r="R521" s="53">
        <v>0</v>
      </c>
      <c r="S521" s="53">
        <v>0</v>
      </c>
      <c r="T521" s="53">
        <v>0</v>
      </c>
      <c r="U521" s="53">
        <v>0</v>
      </c>
      <c r="W521" s="51">
        <f t="shared" si="110"/>
        <v>355</v>
      </c>
      <c r="X521" s="53">
        <f t="shared" si="111"/>
        <v>1</v>
      </c>
      <c r="Y521" s="51">
        <f t="shared" si="112"/>
        <v>0</v>
      </c>
      <c r="Z521" s="36" t="str">
        <f t="shared" si="113"/>
        <v/>
      </c>
      <c r="AA521" s="644">
        <f t="shared" si="114"/>
        <v>1846</v>
      </c>
      <c r="AB521" s="645" t="str">
        <f t="shared" si="115"/>
        <v xml:space="preserve"> Riverview School</v>
      </c>
      <c r="AC521" s="644">
        <f t="shared" si="120"/>
        <v>0</v>
      </c>
      <c r="AD521" s="639" t="str">
        <f t="shared" si="121"/>
        <v/>
      </c>
      <c r="AE521" s="317" t="str">
        <f t="shared" si="116"/>
        <v/>
      </c>
      <c r="AF521" s="45">
        <v>151</v>
      </c>
      <c r="AG521" s="45">
        <v>1846</v>
      </c>
      <c r="AH521" s="49" t="s">
        <v>737</v>
      </c>
      <c r="AI521" s="45" t="s">
        <v>319</v>
      </c>
      <c r="AJ521" s="45"/>
      <c r="AK521" s="73">
        <f t="shared" si="117"/>
        <v>0</v>
      </c>
      <c r="AL521" s="73">
        <f t="shared" si="118"/>
        <v>0</v>
      </c>
      <c r="AT521" s="282">
        <f t="shared" si="119"/>
        <v>1</v>
      </c>
      <c r="AU521" s="45">
        <v>1833</v>
      </c>
      <c r="AV521" s="49" t="s">
        <v>896</v>
      </c>
      <c r="BD521" s="52"/>
    </row>
    <row r="522" spans="1:56" ht="14.95" customHeight="1" x14ac:dyDescent="0.2">
      <c r="A522" s="642">
        <v>513</v>
      </c>
      <c r="B522" s="639" t="s">
        <v>319</v>
      </c>
      <c r="C522" s="45">
        <v>196</v>
      </c>
      <c r="D522" s="643">
        <v>1847</v>
      </c>
      <c r="E522" s="316" t="s">
        <v>897</v>
      </c>
      <c r="F522" s="53">
        <v>0</v>
      </c>
      <c r="G522" s="53">
        <v>20</v>
      </c>
      <c r="H522" s="53">
        <v>0</v>
      </c>
      <c r="I522" s="53">
        <v>0</v>
      </c>
      <c r="J522" s="53">
        <v>0</v>
      </c>
      <c r="K522" s="53">
        <v>0</v>
      </c>
      <c r="L522" s="53">
        <v>0</v>
      </c>
      <c r="M522" s="53">
        <v>0</v>
      </c>
      <c r="N522" s="53">
        <v>0</v>
      </c>
      <c r="O522" s="53">
        <v>0</v>
      </c>
      <c r="P522" s="53">
        <v>0</v>
      </c>
      <c r="Q522" s="53">
        <v>0</v>
      </c>
      <c r="R522" s="53">
        <v>258</v>
      </c>
      <c r="S522" s="53">
        <v>283</v>
      </c>
      <c r="T522" s="53">
        <v>323</v>
      </c>
      <c r="U522" s="53">
        <v>356</v>
      </c>
      <c r="W522" s="51">
        <f t="shared" ref="W522:W585" si="122">SUM(F522:U522)</f>
        <v>1240</v>
      </c>
      <c r="X522" s="53">
        <f t="shared" ref="X522:X585" si="123">IF(W522&gt;0,1,0)</f>
        <v>1</v>
      </c>
      <c r="Y522" s="51">
        <f t="shared" ref="Y522:Y585" si="124">F522+G522</f>
        <v>20</v>
      </c>
      <c r="Z522" s="36" t="str">
        <f t="shared" ref="Z522:Z585" si="125">IF(D522=AA522,"",1)</f>
        <v/>
      </c>
      <c r="AA522" s="644">
        <f t="shared" ref="AA522:AA585" si="126">D522</f>
        <v>1847</v>
      </c>
      <c r="AB522" s="645" t="str">
        <f t="shared" ref="AB522:AB585" si="127">E522</f>
        <v xml:space="preserve"> Kildonan-East Collegiate</v>
      </c>
      <c r="AC522" s="644">
        <f t="shared" si="120"/>
        <v>0</v>
      </c>
      <c r="AD522" s="639" t="str">
        <f t="shared" si="121"/>
        <v/>
      </c>
      <c r="AE522" s="317" t="str">
        <f t="shared" ref="AE522:AE585" si="128">IF(E522=AH522,"",1)</f>
        <v/>
      </c>
      <c r="AF522" s="45">
        <v>196</v>
      </c>
      <c r="AG522" s="45">
        <v>1847</v>
      </c>
      <c r="AH522" s="49" t="s">
        <v>897</v>
      </c>
      <c r="AI522" s="45" t="s">
        <v>319</v>
      </c>
      <c r="AJ522" s="45"/>
      <c r="AK522" s="73">
        <f t="shared" ref="AK522:AK585" si="129">IF(AC522="H",1,)</f>
        <v>0</v>
      </c>
      <c r="AL522" s="73">
        <f t="shared" ref="AL522:AL585" si="130">IF(AK522=1,W522,0)</f>
        <v>0</v>
      </c>
      <c r="AT522" s="282">
        <f t="shared" ref="AT522:AT585" si="131">IF(E522=AV522,"",1)</f>
        <v>1</v>
      </c>
      <c r="AU522" s="45">
        <v>1835</v>
      </c>
      <c r="AV522" s="49" t="s">
        <v>889</v>
      </c>
      <c r="BD522" s="52"/>
    </row>
    <row r="523" spans="1:56" ht="14.95" customHeight="1" x14ac:dyDescent="0.2">
      <c r="A523" s="642">
        <v>514</v>
      </c>
      <c r="B523" s="639" t="s">
        <v>319</v>
      </c>
      <c r="C523" s="45">
        <v>121</v>
      </c>
      <c r="D523" s="643">
        <v>1849</v>
      </c>
      <c r="E523" s="316" t="s">
        <v>898</v>
      </c>
      <c r="F523" s="53">
        <v>0</v>
      </c>
      <c r="G523" s="53">
        <v>0</v>
      </c>
      <c r="H523" s="53">
        <v>0</v>
      </c>
      <c r="I523" s="53">
        <v>22</v>
      </c>
      <c r="J523" s="53">
        <v>18</v>
      </c>
      <c r="K523" s="53">
        <v>22</v>
      </c>
      <c r="L523" s="53">
        <v>22</v>
      </c>
      <c r="M523" s="53">
        <v>29</v>
      </c>
      <c r="N523" s="53">
        <v>20</v>
      </c>
      <c r="O523" s="53">
        <v>14</v>
      </c>
      <c r="P523" s="53">
        <v>0</v>
      </c>
      <c r="Q523" s="53">
        <v>0</v>
      </c>
      <c r="R523" s="53">
        <v>0</v>
      </c>
      <c r="S523" s="53">
        <v>0</v>
      </c>
      <c r="T523" s="53">
        <v>0</v>
      </c>
      <c r="U523" s="53">
        <v>0</v>
      </c>
      <c r="W523" s="51">
        <f t="shared" si="122"/>
        <v>147</v>
      </c>
      <c r="X523" s="53">
        <f t="shared" si="123"/>
        <v>1</v>
      </c>
      <c r="Y523" s="51">
        <f t="shared" si="124"/>
        <v>0</v>
      </c>
      <c r="Z523" s="36" t="str">
        <f t="shared" si="125"/>
        <v/>
      </c>
      <c r="AA523" s="644">
        <f t="shared" si="126"/>
        <v>1849</v>
      </c>
      <c r="AB523" s="645" t="str">
        <f t="shared" si="127"/>
        <v xml:space="preserve"> North Memorial School</v>
      </c>
      <c r="AC523" s="644">
        <f t="shared" ref="AC523:AC586" si="132">IF(AD523="H",5,0)</f>
        <v>0</v>
      </c>
      <c r="AD523" s="639" t="str">
        <f t="shared" ref="AD523:AD586" si="133">B523</f>
        <v/>
      </c>
      <c r="AE523" s="317" t="str">
        <f t="shared" si="128"/>
        <v/>
      </c>
      <c r="AF523" s="45">
        <v>121</v>
      </c>
      <c r="AG523" s="45">
        <v>1849</v>
      </c>
      <c r="AH523" s="49" t="s">
        <v>898</v>
      </c>
      <c r="AI523" s="45" t="s">
        <v>319</v>
      </c>
      <c r="AJ523" s="45"/>
      <c r="AK523" s="73">
        <f t="shared" si="129"/>
        <v>0</v>
      </c>
      <c r="AL523" s="73">
        <f t="shared" si="130"/>
        <v>0</v>
      </c>
      <c r="AT523" s="282">
        <f t="shared" si="131"/>
        <v>1</v>
      </c>
      <c r="AU523" s="45">
        <v>1837</v>
      </c>
      <c r="AV523" s="49" t="s">
        <v>890</v>
      </c>
      <c r="BD523" s="52"/>
    </row>
    <row r="524" spans="1:56" ht="14.95" customHeight="1" x14ac:dyDescent="0.2">
      <c r="A524" s="642">
        <v>515</v>
      </c>
      <c r="B524" s="639" t="s">
        <v>319</v>
      </c>
      <c r="C524" s="45">
        <v>192</v>
      </c>
      <c r="D524" s="643">
        <v>1850</v>
      </c>
      <c r="E524" s="316" t="s">
        <v>899</v>
      </c>
      <c r="F524" s="53">
        <v>0</v>
      </c>
      <c r="G524" s="53">
        <v>0</v>
      </c>
      <c r="H524" s="53">
        <v>0</v>
      </c>
      <c r="I524" s="53">
        <v>9</v>
      </c>
      <c r="J524" s="53">
        <v>12</v>
      </c>
      <c r="K524" s="53">
        <v>9</v>
      </c>
      <c r="L524" s="53">
        <v>15</v>
      </c>
      <c r="M524" s="53">
        <v>7</v>
      </c>
      <c r="N524" s="53">
        <v>9</v>
      </c>
      <c r="O524" s="53">
        <v>9</v>
      </c>
      <c r="P524" s="53">
        <v>6</v>
      </c>
      <c r="Q524" s="53">
        <v>7</v>
      </c>
      <c r="R524" s="53">
        <v>0</v>
      </c>
      <c r="S524" s="53">
        <v>0</v>
      </c>
      <c r="T524" s="53">
        <v>0</v>
      </c>
      <c r="U524" s="53">
        <v>0</v>
      </c>
      <c r="W524" s="51">
        <f t="shared" si="122"/>
        <v>83</v>
      </c>
      <c r="X524" s="53">
        <f t="shared" si="123"/>
        <v>1</v>
      </c>
      <c r="Y524" s="51">
        <f t="shared" si="124"/>
        <v>0</v>
      </c>
      <c r="Z524" s="36" t="str">
        <f t="shared" si="125"/>
        <v/>
      </c>
      <c r="AA524" s="644">
        <f t="shared" si="126"/>
        <v>1850</v>
      </c>
      <c r="AB524" s="645" t="str">
        <f t="shared" si="127"/>
        <v xml:space="preserve"> Philomene Chartrand School</v>
      </c>
      <c r="AC524" s="644">
        <f t="shared" si="132"/>
        <v>0</v>
      </c>
      <c r="AD524" s="639" t="str">
        <f t="shared" si="133"/>
        <v/>
      </c>
      <c r="AE524" s="317" t="str">
        <f t="shared" si="128"/>
        <v/>
      </c>
      <c r="AF524" s="45">
        <v>192</v>
      </c>
      <c r="AG524" s="45">
        <v>1850</v>
      </c>
      <c r="AH524" s="49" t="s">
        <v>899</v>
      </c>
      <c r="AI524" s="45" t="s">
        <v>319</v>
      </c>
      <c r="AJ524" s="45"/>
      <c r="AK524" s="73">
        <f t="shared" si="129"/>
        <v>0</v>
      </c>
      <c r="AL524" s="73">
        <f t="shared" si="130"/>
        <v>0</v>
      </c>
      <c r="AT524" s="282">
        <f t="shared" si="131"/>
        <v>1</v>
      </c>
      <c r="AU524" s="45">
        <v>1839</v>
      </c>
      <c r="AV524" s="49" t="s">
        <v>891</v>
      </c>
      <c r="BD524" s="52"/>
    </row>
    <row r="525" spans="1:56" ht="14.95" customHeight="1" x14ac:dyDescent="0.2">
      <c r="A525" s="642">
        <v>516</v>
      </c>
      <c r="B525" s="639" t="s">
        <v>319</v>
      </c>
      <c r="C525" s="45">
        <v>192</v>
      </c>
      <c r="D525" s="643">
        <v>1852</v>
      </c>
      <c r="E525" s="316" t="s">
        <v>900</v>
      </c>
      <c r="F525" s="53">
        <v>0</v>
      </c>
      <c r="G525" s="53">
        <v>0</v>
      </c>
      <c r="H525" s="53">
        <v>0</v>
      </c>
      <c r="I525" s="53">
        <v>0</v>
      </c>
      <c r="J525" s="53">
        <v>0</v>
      </c>
      <c r="K525" s="53">
        <v>0</v>
      </c>
      <c r="L525" s="53">
        <v>0</v>
      </c>
      <c r="M525" s="53">
        <v>0</v>
      </c>
      <c r="N525" s="53">
        <v>0</v>
      </c>
      <c r="O525" s="53">
        <v>0</v>
      </c>
      <c r="P525" s="53">
        <v>0</v>
      </c>
      <c r="Q525" s="53">
        <v>0</v>
      </c>
      <c r="R525" s="53">
        <v>55</v>
      </c>
      <c r="S525" s="53">
        <v>92</v>
      </c>
      <c r="T525" s="53">
        <v>84</v>
      </c>
      <c r="U525" s="53">
        <v>69</v>
      </c>
      <c r="W525" s="51">
        <f t="shared" si="122"/>
        <v>300</v>
      </c>
      <c r="X525" s="53">
        <f t="shared" si="123"/>
        <v>1</v>
      </c>
      <c r="Y525" s="51">
        <f t="shared" si="124"/>
        <v>0</v>
      </c>
      <c r="Z525" s="36" t="str">
        <f t="shared" si="125"/>
        <v/>
      </c>
      <c r="AA525" s="644">
        <f t="shared" si="126"/>
        <v>1852</v>
      </c>
      <c r="AB525" s="645" t="str">
        <f t="shared" si="127"/>
        <v xml:space="preserve"> Frontier Collegiate</v>
      </c>
      <c r="AC525" s="644">
        <f t="shared" si="132"/>
        <v>0</v>
      </c>
      <c r="AD525" s="639" t="str">
        <f t="shared" si="133"/>
        <v/>
      </c>
      <c r="AE525" s="317" t="str">
        <f t="shared" si="128"/>
        <v/>
      </c>
      <c r="AF525" s="45">
        <v>192</v>
      </c>
      <c r="AG525" s="45">
        <v>1852</v>
      </c>
      <c r="AH525" s="49" t="s">
        <v>900</v>
      </c>
      <c r="AI525" s="45" t="s">
        <v>319</v>
      </c>
      <c r="AJ525" s="45"/>
      <c r="AK525" s="73">
        <f t="shared" si="129"/>
        <v>0</v>
      </c>
      <c r="AL525" s="73">
        <f t="shared" si="130"/>
        <v>0</v>
      </c>
      <c r="AT525" s="282">
        <f t="shared" si="131"/>
        <v>1</v>
      </c>
      <c r="AU525" s="45">
        <v>1841</v>
      </c>
      <c r="AV525" s="49" t="s">
        <v>892</v>
      </c>
      <c r="BD525" s="52"/>
    </row>
    <row r="526" spans="1:56" ht="14.95" customHeight="1" x14ac:dyDescent="0.2">
      <c r="A526" s="642">
        <v>517</v>
      </c>
      <c r="B526" s="639" t="s">
        <v>319</v>
      </c>
      <c r="C526" s="45">
        <v>151</v>
      </c>
      <c r="D526" s="643">
        <v>1853</v>
      </c>
      <c r="E526" s="316" t="s">
        <v>901</v>
      </c>
      <c r="F526" s="53">
        <v>0</v>
      </c>
      <c r="G526" s="53">
        <v>0</v>
      </c>
      <c r="H526" s="53">
        <v>18</v>
      </c>
      <c r="I526" s="53">
        <v>35</v>
      </c>
      <c r="J526" s="53">
        <v>25</v>
      </c>
      <c r="K526" s="53">
        <v>29</v>
      </c>
      <c r="L526" s="53">
        <v>24</v>
      </c>
      <c r="M526" s="53">
        <v>23</v>
      </c>
      <c r="N526" s="53">
        <v>36</v>
      </c>
      <c r="O526" s="53">
        <v>30</v>
      </c>
      <c r="P526" s="53">
        <v>0</v>
      </c>
      <c r="Q526" s="53">
        <v>0</v>
      </c>
      <c r="R526" s="53">
        <v>0</v>
      </c>
      <c r="S526" s="53">
        <v>0</v>
      </c>
      <c r="T526" s="53">
        <v>0</v>
      </c>
      <c r="U526" s="53">
        <v>0</v>
      </c>
      <c r="W526" s="51">
        <f t="shared" si="122"/>
        <v>220</v>
      </c>
      <c r="X526" s="53">
        <f t="shared" si="123"/>
        <v>1</v>
      </c>
      <c r="Y526" s="51">
        <f t="shared" si="124"/>
        <v>0</v>
      </c>
      <c r="Z526" s="36" t="str">
        <f t="shared" si="125"/>
        <v/>
      </c>
      <c r="AA526" s="644">
        <f t="shared" si="126"/>
        <v>1853</v>
      </c>
      <c r="AB526" s="645" t="str">
        <f t="shared" si="127"/>
        <v xml:space="preserve"> Champlain School</v>
      </c>
      <c r="AC526" s="644">
        <f t="shared" si="132"/>
        <v>0</v>
      </c>
      <c r="AD526" s="639" t="str">
        <f t="shared" si="133"/>
        <v/>
      </c>
      <c r="AE526" s="317" t="str">
        <f t="shared" si="128"/>
        <v/>
      </c>
      <c r="AF526" s="45">
        <v>151</v>
      </c>
      <c r="AG526" s="45">
        <v>1853</v>
      </c>
      <c r="AH526" s="49" t="s">
        <v>901</v>
      </c>
      <c r="AI526" s="45" t="s">
        <v>319</v>
      </c>
      <c r="AJ526" s="45"/>
      <c r="AK526" s="73">
        <f t="shared" si="129"/>
        <v>0</v>
      </c>
      <c r="AL526" s="73">
        <f t="shared" si="130"/>
        <v>0</v>
      </c>
      <c r="AT526" s="282">
        <f t="shared" si="131"/>
        <v>1</v>
      </c>
      <c r="AU526" s="45">
        <v>1842</v>
      </c>
      <c r="AV526" s="49" t="s">
        <v>893</v>
      </c>
      <c r="BD526" s="52"/>
    </row>
    <row r="527" spans="1:56" ht="14.95" customHeight="1" x14ac:dyDescent="0.2">
      <c r="A527" s="642">
        <v>518</v>
      </c>
      <c r="B527" s="639" t="s">
        <v>319</v>
      </c>
      <c r="C527" s="45">
        <v>151</v>
      </c>
      <c r="D527" s="643">
        <v>1854</v>
      </c>
      <c r="E527" s="316" t="s">
        <v>902</v>
      </c>
      <c r="F527" s="53">
        <v>0</v>
      </c>
      <c r="G527" s="53">
        <v>0</v>
      </c>
      <c r="H527" s="53">
        <v>16</v>
      </c>
      <c r="I527" s="53">
        <v>33</v>
      </c>
      <c r="J527" s="53">
        <v>35</v>
      </c>
      <c r="K527" s="53">
        <v>44</v>
      </c>
      <c r="L527" s="53">
        <v>33</v>
      </c>
      <c r="M527" s="53">
        <v>29</v>
      </c>
      <c r="N527" s="53">
        <v>36</v>
      </c>
      <c r="O527" s="53">
        <v>36</v>
      </c>
      <c r="P527" s="53">
        <v>0</v>
      </c>
      <c r="Q527" s="53">
        <v>0</v>
      </c>
      <c r="R527" s="53">
        <v>0</v>
      </c>
      <c r="S527" s="53">
        <v>0</v>
      </c>
      <c r="T527" s="53">
        <v>0</v>
      </c>
      <c r="U527" s="53">
        <v>0</v>
      </c>
      <c r="W527" s="51">
        <f t="shared" si="122"/>
        <v>262</v>
      </c>
      <c r="X527" s="53">
        <f t="shared" si="123"/>
        <v>1</v>
      </c>
      <c r="Y527" s="51">
        <f t="shared" si="124"/>
        <v>0</v>
      </c>
      <c r="Z527" s="36" t="str">
        <f t="shared" si="125"/>
        <v/>
      </c>
      <c r="AA527" s="644">
        <f t="shared" si="126"/>
        <v>1854</v>
      </c>
      <c r="AB527" s="645" t="str">
        <f t="shared" si="127"/>
        <v xml:space="preserve"> Faraday School</v>
      </c>
      <c r="AC527" s="644">
        <f t="shared" si="132"/>
        <v>0</v>
      </c>
      <c r="AD527" s="639" t="str">
        <f t="shared" si="133"/>
        <v/>
      </c>
      <c r="AE527" s="317" t="str">
        <f t="shared" si="128"/>
        <v/>
      </c>
      <c r="AF527" s="45">
        <v>151</v>
      </c>
      <c r="AG527" s="45">
        <v>1854</v>
      </c>
      <c r="AH527" s="49" t="s">
        <v>902</v>
      </c>
      <c r="AI527" s="45" t="s">
        <v>319</v>
      </c>
      <c r="AJ527" s="45"/>
      <c r="AK527" s="73">
        <f t="shared" si="129"/>
        <v>0</v>
      </c>
      <c r="AL527" s="73">
        <f t="shared" si="130"/>
        <v>0</v>
      </c>
      <c r="AT527" s="282">
        <f t="shared" si="131"/>
        <v>1</v>
      </c>
      <c r="AU527" s="45">
        <v>1844</v>
      </c>
      <c r="AV527" s="49" t="s">
        <v>894</v>
      </c>
      <c r="BD527" s="52"/>
    </row>
    <row r="528" spans="1:56" ht="14.95" customHeight="1" x14ac:dyDescent="0.2">
      <c r="A528" s="642">
        <v>519</v>
      </c>
      <c r="B528" s="639" t="s">
        <v>319</v>
      </c>
      <c r="C528" s="45">
        <v>186</v>
      </c>
      <c r="D528" s="643">
        <v>1855</v>
      </c>
      <c r="E528" s="316" t="s">
        <v>903</v>
      </c>
      <c r="F528" s="53">
        <v>0</v>
      </c>
      <c r="G528" s="53">
        <v>0</v>
      </c>
      <c r="H528" s="53">
        <v>0</v>
      </c>
      <c r="I528" s="53">
        <v>0</v>
      </c>
      <c r="J528" s="53">
        <v>0</v>
      </c>
      <c r="K528" s="53">
        <v>0</v>
      </c>
      <c r="L528" s="53">
        <v>0</v>
      </c>
      <c r="M528" s="53">
        <v>0</v>
      </c>
      <c r="N528" s="53">
        <v>0</v>
      </c>
      <c r="O528" s="53">
        <v>120</v>
      </c>
      <c r="P528" s="53">
        <v>110</v>
      </c>
      <c r="Q528" s="53">
        <v>135</v>
      </c>
      <c r="R528" s="53">
        <v>0</v>
      </c>
      <c r="S528" s="53">
        <v>0</v>
      </c>
      <c r="T528" s="53">
        <v>0</v>
      </c>
      <c r="U528" s="53">
        <v>0</v>
      </c>
      <c r="W528" s="51">
        <f t="shared" si="122"/>
        <v>365</v>
      </c>
      <c r="X528" s="53">
        <f t="shared" si="123"/>
        <v>1</v>
      </c>
      <c r="Y528" s="51">
        <f t="shared" si="124"/>
        <v>0</v>
      </c>
      <c r="Z528" s="36" t="str">
        <f t="shared" si="125"/>
        <v/>
      </c>
      <c r="AA528" s="644">
        <f t="shared" si="126"/>
        <v>1855</v>
      </c>
      <c r="AB528" s="645" t="str">
        <f t="shared" si="127"/>
        <v xml:space="preserve"> École George-Mcdowell</v>
      </c>
      <c r="AC528" s="644">
        <f t="shared" si="132"/>
        <v>0</v>
      </c>
      <c r="AD528" s="639" t="str">
        <f t="shared" si="133"/>
        <v/>
      </c>
      <c r="AE528" s="317" t="str">
        <f t="shared" si="128"/>
        <v/>
      </c>
      <c r="AF528" s="45">
        <v>186</v>
      </c>
      <c r="AG528" s="45">
        <v>1855</v>
      </c>
      <c r="AH528" s="49" t="s">
        <v>903</v>
      </c>
      <c r="AI528" s="45" t="s">
        <v>319</v>
      </c>
      <c r="AJ528" s="45"/>
      <c r="AK528" s="73">
        <f t="shared" si="129"/>
        <v>0</v>
      </c>
      <c r="AL528" s="73">
        <f t="shared" si="130"/>
        <v>0</v>
      </c>
      <c r="AT528" s="282">
        <f t="shared" si="131"/>
        <v>1</v>
      </c>
      <c r="AU528" s="45">
        <v>1845</v>
      </c>
      <c r="AV528" s="49" t="s">
        <v>895</v>
      </c>
      <c r="BD528" s="52"/>
    </row>
    <row r="529" spans="1:56" ht="14.95" customHeight="1" x14ac:dyDescent="0.2">
      <c r="A529" s="642">
        <v>520</v>
      </c>
      <c r="B529" s="639" t="s">
        <v>319</v>
      </c>
      <c r="C529" s="45">
        <v>196</v>
      </c>
      <c r="D529" s="643">
        <v>1856</v>
      </c>
      <c r="E529" s="316" t="s">
        <v>904</v>
      </c>
      <c r="F529" s="53">
        <v>0</v>
      </c>
      <c r="G529" s="53">
        <v>0</v>
      </c>
      <c r="H529" s="53">
        <v>0</v>
      </c>
      <c r="I529" s="53">
        <v>109</v>
      </c>
      <c r="J529" s="53">
        <v>89</v>
      </c>
      <c r="K529" s="53">
        <v>39</v>
      </c>
      <c r="L529" s="53">
        <v>36</v>
      </c>
      <c r="M529" s="53">
        <v>31</v>
      </c>
      <c r="N529" s="53">
        <v>32</v>
      </c>
      <c r="O529" s="53">
        <v>0</v>
      </c>
      <c r="P529" s="53">
        <v>0</v>
      </c>
      <c r="Q529" s="53">
        <v>0</v>
      </c>
      <c r="R529" s="53">
        <v>0</v>
      </c>
      <c r="S529" s="53">
        <v>0</v>
      </c>
      <c r="T529" s="53">
        <v>0</v>
      </c>
      <c r="U529" s="53">
        <v>0</v>
      </c>
      <c r="W529" s="51">
        <f t="shared" si="122"/>
        <v>336</v>
      </c>
      <c r="X529" s="53">
        <f t="shared" si="123"/>
        <v>1</v>
      </c>
      <c r="Y529" s="51">
        <f t="shared" si="124"/>
        <v>0</v>
      </c>
      <c r="Z529" s="36" t="str">
        <f t="shared" si="125"/>
        <v/>
      </c>
      <c r="AA529" s="644">
        <f t="shared" si="126"/>
        <v>1856</v>
      </c>
      <c r="AB529" s="645" t="str">
        <f t="shared" si="127"/>
        <v xml:space="preserve"> École Margaret-Underhill</v>
      </c>
      <c r="AC529" s="644">
        <f t="shared" si="132"/>
        <v>0</v>
      </c>
      <c r="AD529" s="639" t="str">
        <f t="shared" si="133"/>
        <v/>
      </c>
      <c r="AE529" s="317" t="str">
        <f t="shared" si="128"/>
        <v/>
      </c>
      <c r="AF529" s="45">
        <v>196</v>
      </c>
      <c r="AG529" s="45">
        <v>1856</v>
      </c>
      <c r="AH529" s="49" t="s">
        <v>904</v>
      </c>
      <c r="AI529" s="45" t="s">
        <v>319</v>
      </c>
      <c r="AJ529" s="45"/>
      <c r="AK529" s="73">
        <f t="shared" si="129"/>
        <v>0</v>
      </c>
      <c r="AL529" s="73">
        <f t="shared" si="130"/>
        <v>0</v>
      </c>
      <c r="AT529" s="282">
        <f t="shared" si="131"/>
        <v>1</v>
      </c>
      <c r="AU529" s="45">
        <v>1846</v>
      </c>
      <c r="AV529" s="49" t="s">
        <v>737</v>
      </c>
      <c r="BD529" s="52"/>
    </row>
    <row r="530" spans="1:56" ht="14.95" customHeight="1" x14ac:dyDescent="0.2">
      <c r="A530" s="642">
        <v>521</v>
      </c>
      <c r="B530" s="639" t="s">
        <v>319</v>
      </c>
      <c r="C530" s="45">
        <v>144</v>
      </c>
      <c r="D530" s="643">
        <v>1857</v>
      </c>
      <c r="E530" s="316" t="s">
        <v>905</v>
      </c>
      <c r="F530" s="53">
        <v>0</v>
      </c>
      <c r="G530" s="53">
        <v>0</v>
      </c>
      <c r="H530" s="53">
        <v>0</v>
      </c>
      <c r="I530" s="53">
        <v>0</v>
      </c>
      <c r="J530" s="53">
        <v>0</v>
      </c>
      <c r="K530" s="53">
        <v>0</v>
      </c>
      <c r="L530" s="53">
        <v>0</v>
      </c>
      <c r="M530" s="53">
        <v>0</v>
      </c>
      <c r="N530" s="53">
        <v>0</v>
      </c>
      <c r="O530" s="53">
        <v>0</v>
      </c>
      <c r="P530" s="53">
        <v>21</v>
      </c>
      <c r="Q530" s="53">
        <v>16</v>
      </c>
      <c r="R530" s="53">
        <v>12</v>
      </c>
      <c r="S530" s="53">
        <v>17</v>
      </c>
      <c r="T530" s="53">
        <v>19</v>
      </c>
      <c r="U530" s="53">
        <v>14</v>
      </c>
      <c r="W530" s="51">
        <f t="shared" si="122"/>
        <v>99</v>
      </c>
      <c r="X530" s="53">
        <f t="shared" si="123"/>
        <v>1</v>
      </c>
      <c r="Y530" s="51">
        <f t="shared" si="124"/>
        <v>0</v>
      </c>
      <c r="Z530" s="36" t="str">
        <f t="shared" si="125"/>
        <v/>
      </c>
      <c r="AA530" s="644">
        <f t="shared" si="126"/>
        <v>1857</v>
      </c>
      <c r="AB530" s="645" t="str">
        <f t="shared" si="127"/>
        <v xml:space="preserve"> Riverton Collegiate</v>
      </c>
      <c r="AC530" s="644">
        <f t="shared" si="132"/>
        <v>0</v>
      </c>
      <c r="AD530" s="639" t="str">
        <f t="shared" si="133"/>
        <v/>
      </c>
      <c r="AE530" s="317" t="str">
        <f t="shared" si="128"/>
        <v/>
      </c>
      <c r="AF530" s="45">
        <v>144</v>
      </c>
      <c r="AG530" s="45">
        <v>1857</v>
      </c>
      <c r="AH530" s="49" t="s">
        <v>905</v>
      </c>
      <c r="AI530" s="45" t="s">
        <v>319</v>
      </c>
      <c r="AJ530" s="45"/>
      <c r="AK530" s="73">
        <f t="shared" si="129"/>
        <v>0</v>
      </c>
      <c r="AL530" s="73">
        <f t="shared" si="130"/>
        <v>0</v>
      </c>
      <c r="AT530" s="282">
        <f t="shared" si="131"/>
        <v>1</v>
      </c>
      <c r="AU530" s="45">
        <v>1847</v>
      </c>
      <c r="AV530" s="49" t="s">
        <v>897</v>
      </c>
      <c r="BD530" s="52"/>
    </row>
    <row r="531" spans="1:56" ht="14.95" customHeight="1" x14ac:dyDescent="0.2">
      <c r="A531" s="642">
        <v>522</v>
      </c>
      <c r="B531" s="639" t="s">
        <v>319</v>
      </c>
      <c r="C531" s="45">
        <v>121</v>
      </c>
      <c r="D531" s="643">
        <v>1858</v>
      </c>
      <c r="E531" s="316" t="s">
        <v>906</v>
      </c>
      <c r="F531" s="53">
        <v>0</v>
      </c>
      <c r="G531" s="53">
        <v>0</v>
      </c>
      <c r="H531" s="53">
        <v>0</v>
      </c>
      <c r="I531" s="53">
        <v>23</v>
      </c>
      <c r="J531" s="53">
        <v>31</v>
      </c>
      <c r="K531" s="53">
        <v>34</v>
      </c>
      <c r="L531" s="53">
        <v>35</v>
      </c>
      <c r="M531" s="53">
        <v>29</v>
      </c>
      <c r="N531" s="53">
        <v>42</v>
      </c>
      <c r="O531" s="53">
        <v>42</v>
      </c>
      <c r="P531" s="53">
        <v>41</v>
      </c>
      <c r="Q531" s="53">
        <v>48</v>
      </c>
      <c r="R531" s="53">
        <v>0</v>
      </c>
      <c r="S531" s="53">
        <v>0</v>
      </c>
      <c r="T531" s="53">
        <v>0</v>
      </c>
      <c r="U531" s="53">
        <v>0</v>
      </c>
      <c r="W531" s="51">
        <f t="shared" si="122"/>
        <v>325</v>
      </c>
      <c r="X531" s="53">
        <f t="shared" si="123"/>
        <v>1</v>
      </c>
      <c r="Y531" s="51">
        <f t="shared" si="124"/>
        <v>0</v>
      </c>
      <c r="Z531" s="36" t="str">
        <f t="shared" si="125"/>
        <v/>
      </c>
      <c r="AA531" s="644">
        <f t="shared" si="126"/>
        <v>1858</v>
      </c>
      <c r="AB531" s="645" t="str">
        <f t="shared" si="127"/>
        <v xml:space="preserve"> Yellowquill School</v>
      </c>
      <c r="AC531" s="644">
        <f t="shared" si="132"/>
        <v>0</v>
      </c>
      <c r="AD531" s="639" t="str">
        <f t="shared" si="133"/>
        <v/>
      </c>
      <c r="AE531" s="317" t="str">
        <f t="shared" si="128"/>
        <v/>
      </c>
      <c r="AF531" s="45">
        <v>121</v>
      </c>
      <c r="AG531" s="45">
        <v>1858</v>
      </c>
      <c r="AH531" s="49" t="s">
        <v>906</v>
      </c>
      <c r="AI531" s="45" t="s">
        <v>319</v>
      </c>
      <c r="AJ531" s="45"/>
      <c r="AK531" s="73">
        <f t="shared" si="129"/>
        <v>0</v>
      </c>
      <c r="AL531" s="73">
        <f t="shared" si="130"/>
        <v>0</v>
      </c>
      <c r="AT531" s="282">
        <f t="shared" si="131"/>
        <v>1</v>
      </c>
      <c r="AU531" s="45">
        <v>1849</v>
      </c>
      <c r="AV531" s="49" t="s">
        <v>898</v>
      </c>
      <c r="BD531" s="52"/>
    </row>
    <row r="532" spans="1:56" ht="14.95" customHeight="1" x14ac:dyDescent="0.2">
      <c r="A532" s="642">
        <v>523</v>
      </c>
      <c r="B532" s="639" t="s">
        <v>319</v>
      </c>
      <c r="C532" s="45">
        <v>128</v>
      </c>
      <c r="D532" s="643">
        <v>1860</v>
      </c>
      <c r="E532" s="316" t="s">
        <v>907</v>
      </c>
      <c r="F532" s="53">
        <v>0</v>
      </c>
      <c r="G532" s="53">
        <v>0</v>
      </c>
      <c r="H532" s="53">
        <v>4</v>
      </c>
      <c r="I532" s="53">
        <v>2</v>
      </c>
      <c r="J532" s="53">
        <v>5</v>
      </c>
      <c r="K532" s="53">
        <v>4</v>
      </c>
      <c r="L532" s="53">
        <v>1</v>
      </c>
      <c r="M532" s="53">
        <v>2</v>
      </c>
      <c r="N532" s="53">
        <v>5</v>
      </c>
      <c r="O532" s="53">
        <v>4</v>
      </c>
      <c r="P532" s="53">
        <v>0</v>
      </c>
      <c r="Q532" s="53">
        <v>3</v>
      </c>
      <c r="R532" s="53">
        <v>0</v>
      </c>
      <c r="S532" s="53">
        <v>0</v>
      </c>
      <c r="T532" s="53">
        <v>0</v>
      </c>
      <c r="U532" s="53">
        <v>0</v>
      </c>
      <c r="W532" s="51">
        <f t="shared" si="122"/>
        <v>30</v>
      </c>
      <c r="X532" s="53">
        <f t="shared" si="123"/>
        <v>1</v>
      </c>
      <c r="Y532" s="51">
        <f t="shared" si="124"/>
        <v>0</v>
      </c>
      <c r="Z532" s="36" t="str">
        <f t="shared" si="125"/>
        <v/>
      </c>
      <c r="AA532" s="644">
        <f t="shared" si="126"/>
        <v>1860</v>
      </c>
      <c r="AB532" s="645" t="str">
        <f t="shared" si="127"/>
        <v xml:space="preserve"> École Laurier</v>
      </c>
      <c r="AC532" s="644">
        <f t="shared" si="132"/>
        <v>0</v>
      </c>
      <c r="AD532" s="639" t="str">
        <f t="shared" si="133"/>
        <v/>
      </c>
      <c r="AE532" s="317" t="str">
        <f t="shared" si="128"/>
        <v/>
      </c>
      <c r="AF532" s="45">
        <v>128</v>
      </c>
      <c r="AG532" s="45">
        <v>1860</v>
      </c>
      <c r="AH532" s="49" t="s">
        <v>907</v>
      </c>
      <c r="AI532" s="45" t="s">
        <v>319</v>
      </c>
      <c r="AJ532" s="45"/>
      <c r="AK532" s="73">
        <f t="shared" si="129"/>
        <v>0</v>
      </c>
      <c r="AL532" s="73">
        <f t="shared" si="130"/>
        <v>0</v>
      </c>
      <c r="AT532" s="282">
        <f t="shared" si="131"/>
        <v>1</v>
      </c>
      <c r="AU532" s="45">
        <v>1850</v>
      </c>
      <c r="AV532" s="49" t="s">
        <v>899</v>
      </c>
      <c r="BD532" s="52"/>
    </row>
    <row r="533" spans="1:56" ht="14.95" customHeight="1" x14ac:dyDescent="0.2">
      <c r="A533" s="642">
        <v>524</v>
      </c>
      <c r="B533" s="639" t="s">
        <v>319</v>
      </c>
      <c r="C533" s="45">
        <v>127</v>
      </c>
      <c r="D533" s="643">
        <v>1864</v>
      </c>
      <c r="E533" s="316" t="s">
        <v>908</v>
      </c>
      <c r="F533" s="53">
        <v>0</v>
      </c>
      <c r="G533" s="53">
        <v>0</v>
      </c>
      <c r="H533" s="53">
        <v>0</v>
      </c>
      <c r="I533" s="53">
        <v>8</v>
      </c>
      <c r="J533" s="53">
        <v>13</v>
      </c>
      <c r="K533" s="53">
        <v>15</v>
      </c>
      <c r="L533" s="53">
        <v>15</v>
      </c>
      <c r="M533" s="53">
        <v>14</v>
      </c>
      <c r="N533" s="53">
        <v>20</v>
      </c>
      <c r="O533" s="53">
        <v>15</v>
      </c>
      <c r="P533" s="53">
        <v>21</v>
      </c>
      <c r="Q533" s="53">
        <v>16</v>
      </c>
      <c r="R533" s="53">
        <v>0</v>
      </c>
      <c r="S533" s="53">
        <v>0</v>
      </c>
      <c r="T533" s="53">
        <v>0</v>
      </c>
      <c r="U533" s="53">
        <v>0</v>
      </c>
      <c r="W533" s="51">
        <f t="shared" si="122"/>
        <v>137</v>
      </c>
      <c r="X533" s="53">
        <f t="shared" si="123"/>
        <v>1</v>
      </c>
      <c r="Y533" s="51">
        <f t="shared" si="124"/>
        <v>0</v>
      </c>
      <c r="Z533" s="36" t="str">
        <f t="shared" si="125"/>
        <v/>
      </c>
      <c r="AA533" s="644">
        <f t="shared" si="126"/>
        <v>1864</v>
      </c>
      <c r="AB533" s="645" t="str">
        <f t="shared" si="127"/>
        <v xml:space="preserve"> Austin Elementary</v>
      </c>
      <c r="AC533" s="644">
        <f t="shared" si="132"/>
        <v>0</v>
      </c>
      <c r="AD533" s="639" t="str">
        <f t="shared" si="133"/>
        <v/>
      </c>
      <c r="AE533" s="317" t="str">
        <f t="shared" si="128"/>
        <v/>
      </c>
      <c r="AF533" s="45">
        <v>127</v>
      </c>
      <c r="AG533" s="45">
        <v>1864</v>
      </c>
      <c r="AH533" s="49" t="s">
        <v>908</v>
      </c>
      <c r="AI533" s="45" t="s">
        <v>319</v>
      </c>
      <c r="AJ533" s="45"/>
      <c r="AK533" s="73">
        <f t="shared" si="129"/>
        <v>0</v>
      </c>
      <c r="AL533" s="73">
        <f t="shared" si="130"/>
        <v>0</v>
      </c>
      <c r="AT533" s="282">
        <f t="shared" si="131"/>
        <v>1</v>
      </c>
      <c r="AU533" s="45">
        <v>1852</v>
      </c>
      <c r="AV533" s="49" t="s">
        <v>900</v>
      </c>
      <c r="BD533" s="52"/>
    </row>
    <row r="534" spans="1:56" ht="14.95" customHeight="1" x14ac:dyDescent="0.2">
      <c r="A534" s="642">
        <v>525</v>
      </c>
      <c r="B534" s="639" t="s">
        <v>319</v>
      </c>
      <c r="C534" s="45">
        <v>150</v>
      </c>
      <c r="D534" s="643">
        <v>1865</v>
      </c>
      <c r="E534" s="316" t="s">
        <v>909</v>
      </c>
      <c r="F534" s="53">
        <v>0</v>
      </c>
      <c r="G534" s="53">
        <v>0</v>
      </c>
      <c r="H534" s="53">
        <v>0</v>
      </c>
      <c r="I534" s="53">
        <v>0</v>
      </c>
      <c r="J534" s="53">
        <v>0</v>
      </c>
      <c r="K534" s="53">
        <v>0</v>
      </c>
      <c r="L534" s="53">
        <v>0</v>
      </c>
      <c r="M534" s="53">
        <v>0</v>
      </c>
      <c r="N534" s="53">
        <v>0</v>
      </c>
      <c r="O534" s="53">
        <v>0</v>
      </c>
      <c r="P534" s="53">
        <v>0</v>
      </c>
      <c r="Q534" s="53">
        <v>0</v>
      </c>
      <c r="R534" s="53">
        <v>58</v>
      </c>
      <c r="S534" s="53">
        <v>43</v>
      </c>
      <c r="T534" s="53">
        <v>53</v>
      </c>
      <c r="U534" s="53">
        <v>60</v>
      </c>
      <c r="W534" s="51">
        <f t="shared" si="122"/>
        <v>214</v>
      </c>
      <c r="X534" s="53">
        <f t="shared" si="123"/>
        <v>1</v>
      </c>
      <c r="Y534" s="51">
        <f t="shared" si="124"/>
        <v>0</v>
      </c>
      <c r="Z534" s="36" t="str">
        <f t="shared" si="125"/>
        <v/>
      </c>
      <c r="AA534" s="644">
        <f t="shared" si="126"/>
        <v>1865</v>
      </c>
      <c r="AB534" s="645" t="str">
        <f t="shared" si="127"/>
        <v xml:space="preserve"> Hapnot Collegiate</v>
      </c>
      <c r="AC534" s="644">
        <f t="shared" si="132"/>
        <v>0</v>
      </c>
      <c r="AD534" s="639" t="str">
        <f t="shared" si="133"/>
        <v/>
      </c>
      <c r="AE534" s="317" t="str">
        <f t="shared" si="128"/>
        <v/>
      </c>
      <c r="AF534" s="45">
        <v>150</v>
      </c>
      <c r="AG534" s="45">
        <v>1865</v>
      </c>
      <c r="AH534" s="49" t="s">
        <v>909</v>
      </c>
      <c r="AI534" s="45" t="s">
        <v>319</v>
      </c>
      <c r="AJ534" s="45"/>
      <c r="AK534" s="73">
        <f t="shared" si="129"/>
        <v>0</v>
      </c>
      <c r="AL534" s="73">
        <f t="shared" si="130"/>
        <v>0</v>
      </c>
      <c r="AT534" s="282">
        <f t="shared" si="131"/>
        <v>1</v>
      </c>
      <c r="AU534" s="45">
        <v>1853</v>
      </c>
      <c r="AV534" s="49" t="s">
        <v>901</v>
      </c>
      <c r="BD534" s="52"/>
    </row>
    <row r="535" spans="1:56" ht="14.95" customHeight="1" x14ac:dyDescent="0.2">
      <c r="A535" s="642">
        <v>526</v>
      </c>
      <c r="B535" s="639" t="s">
        <v>319</v>
      </c>
      <c r="C535" s="45">
        <v>151</v>
      </c>
      <c r="D535" s="643">
        <v>1866</v>
      </c>
      <c r="E535" s="316" t="s">
        <v>910</v>
      </c>
      <c r="F535" s="53">
        <v>0</v>
      </c>
      <c r="G535" s="53">
        <v>0</v>
      </c>
      <c r="H535" s="53">
        <v>25</v>
      </c>
      <c r="I535" s="53">
        <v>49</v>
      </c>
      <c r="J535" s="53">
        <v>40</v>
      </c>
      <c r="K535" s="53">
        <v>43</v>
      </c>
      <c r="L535" s="53">
        <v>54</v>
      </c>
      <c r="M535" s="53">
        <v>39</v>
      </c>
      <c r="N535" s="53">
        <v>61</v>
      </c>
      <c r="O535" s="53">
        <v>37</v>
      </c>
      <c r="P535" s="53">
        <v>0</v>
      </c>
      <c r="Q535" s="53">
        <v>0</v>
      </c>
      <c r="R535" s="53">
        <v>0</v>
      </c>
      <c r="S535" s="53">
        <v>0</v>
      </c>
      <c r="T535" s="53">
        <v>0</v>
      </c>
      <c r="U535" s="53">
        <v>0</v>
      </c>
      <c r="W535" s="51">
        <f t="shared" si="122"/>
        <v>348</v>
      </c>
      <c r="X535" s="53">
        <f t="shared" si="123"/>
        <v>1</v>
      </c>
      <c r="Y535" s="51">
        <f t="shared" si="124"/>
        <v>0</v>
      </c>
      <c r="Z535" s="36" t="str">
        <f t="shared" si="125"/>
        <v/>
      </c>
      <c r="AA535" s="644">
        <f t="shared" si="126"/>
        <v>1866</v>
      </c>
      <c r="AB535" s="645" t="str">
        <f t="shared" si="127"/>
        <v xml:space="preserve"> Mulvey School</v>
      </c>
      <c r="AC535" s="644">
        <f t="shared" si="132"/>
        <v>0</v>
      </c>
      <c r="AD535" s="639" t="str">
        <f t="shared" si="133"/>
        <v/>
      </c>
      <c r="AE535" s="317" t="str">
        <f t="shared" si="128"/>
        <v/>
      </c>
      <c r="AF535" s="45">
        <v>151</v>
      </c>
      <c r="AG535" s="45">
        <v>1866</v>
      </c>
      <c r="AH535" s="49" t="s">
        <v>910</v>
      </c>
      <c r="AI535" s="45" t="s">
        <v>319</v>
      </c>
      <c r="AJ535" s="45"/>
      <c r="AK535" s="73">
        <f t="shared" si="129"/>
        <v>0</v>
      </c>
      <c r="AL535" s="73">
        <f t="shared" si="130"/>
        <v>0</v>
      </c>
      <c r="AT535" s="282">
        <f t="shared" si="131"/>
        <v>1</v>
      </c>
      <c r="AU535" s="45">
        <v>1854</v>
      </c>
      <c r="AV535" s="49" t="s">
        <v>902</v>
      </c>
      <c r="BD535" s="52"/>
    </row>
    <row r="536" spans="1:56" ht="14.95" customHeight="1" x14ac:dyDescent="0.2">
      <c r="A536" s="642">
        <v>527</v>
      </c>
      <c r="B536" s="639" t="s">
        <v>319</v>
      </c>
      <c r="C536" s="45">
        <v>151</v>
      </c>
      <c r="D536" s="643">
        <v>1867</v>
      </c>
      <c r="E536" s="316" t="s">
        <v>911</v>
      </c>
      <c r="F536" s="53">
        <v>0</v>
      </c>
      <c r="G536" s="53">
        <v>60</v>
      </c>
      <c r="H536" s="53">
        <v>0</v>
      </c>
      <c r="I536" s="53">
        <v>0</v>
      </c>
      <c r="J536" s="53">
        <v>0</v>
      </c>
      <c r="K536" s="53">
        <v>0</v>
      </c>
      <c r="L536" s="53">
        <v>0</v>
      </c>
      <c r="M536" s="53">
        <v>0</v>
      </c>
      <c r="N536" s="53">
        <v>0</v>
      </c>
      <c r="O536" s="53">
        <v>0</v>
      </c>
      <c r="P536" s="53">
        <v>155</v>
      </c>
      <c r="Q536" s="53">
        <v>150</v>
      </c>
      <c r="R536" s="53">
        <v>134</v>
      </c>
      <c r="S536" s="53">
        <v>120</v>
      </c>
      <c r="T536" s="53">
        <v>124</v>
      </c>
      <c r="U536" s="53">
        <v>122</v>
      </c>
      <c r="W536" s="51">
        <f t="shared" si="122"/>
        <v>865</v>
      </c>
      <c r="X536" s="53">
        <f t="shared" si="123"/>
        <v>1</v>
      </c>
      <c r="Y536" s="51">
        <f t="shared" si="124"/>
        <v>60</v>
      </c>
      <c r="Z536" s="36" t="str">
        <f t="shared" si="125"/>
        <v/>
      </c>
      <c r="AA536" s="644">
        <f t="shared" si="126"/>
        <v>1867</v>
      </c>
      <c r="AB536" s="645" t="str">
        <f t="shared" si="127"/>
        <v xml:space="preserve"> Elmwood High</v>
      </c>
      <c r="AC536" s="644">
        <f t="shared" si="132"/>
        <v>0</v>
      </c>
      <c r="AD536" s="639" t="str">
        <f t="shared" si="133"/>
        <v/>
      </c>
      <c r="AE536" s="317" t="str">
        <f t="shared" si="128"/>
        <v/>
      </c>
      <c r="AF536" s="45">
        <v>151</v>
      </c>
      <c r="AG536" s="45">
        <v>1867</v>
      </c>
      <c r="AH536" s="49" t="s">
        <v>911</v>
      </c>
      <c r="AI536" s="45" t="s">
        <v>319</v>
      </c>
      <c r="AJ536" s="45"/>
      <c r="AK536" s="73">
        <f t="shared" si="129"/>
        <v>0</v>
      </c>
      <c r="AL536" s="73">
        <f t="shared" si="130"/>
        <v>0</v>
      </c>
      <c r="AT536" s="282">
        <f t="shared" si="131"/>
        <v>1</v>
      </c>
      <c r="AU536" s="45">
        <v>1855</v>
      </c>
      <c r="AV536" s="49" t="s">
        <v>912</v>
      </c>
      <c r="BD536" s="52"/>
    </row>
    <row r="537" spans="1:56" ht="14.95" customHeight="1" x14ac:dyDescent="0.2">
      <c r="A537" s="642">
        <v>528</v>
      </c>
      <c r="B537" s="639" t="s">
        <v>319</v>
      </c>
      <c r="C537" s="45">
        <v>196</v>
      </c>
      <c r="D537" s="643">
        <v>1869</v>
      </c>
      <c r="E537" s="316" t="s">
        <v>913</v>
      </c>
      <c r="F537" s="53">
        <v>0</v>
      </c>
      <c r="G537" s="53">
        <v>0</v>
      </c>
      <c r="H537" s="53">
        <v>0</v>
      </c>
      <c r="I537" s="53">
        <v>49</v>
      </c>
      <c r="J537" s="53">
        <v>49</v>
      </c>
      <c r="K537" s="53">
        <v>64</v>
      </c>
      <c r="L537" s="53">
        <v>73</v>
      </c>
      <c r="M537" s="53">
        <v>80</v>
      </c>
      <c r="N537" s="53">
        <v>72</v>
      </c>
      <c r="O537" s="53">
        <v>105</v>
      </c>
      <c r="P537" s="53">
        <v>117</v>
      </c>
      <c r="Q537" s="53">
        <v>112</v>
      </c>
      <c r="R537" s="53">
        <v>0</v>
      </c>
      <c r="S537" s="53">
        <v>0</v>
      </c>
      <c r="T537" s="53">
        <v>0</v>
      </c>
      <c r="U537" s="53">
        <v>0</v>
      </c>
      <c r="W537" s="51">
        <f t="shared" si="122"/>
        <v>721</v>
      </c>
      <c r="X537" s="53">
        <f t="shared" si="123"/>
        <v>1</v>
      </c>
      <c r="Y537" s="51">
        <f t="shared" si="124"/>
        <v>0</v>
      </c>
      <c r="Z537" s="36" t="str">
        <f t="shared" si="125"/>
        <v/>
      </c>
      <c r="AA537" s="644">
        <f t="shared" si="126"/>
        <v>1869</v>
      </c>
      <c r="AB537" s="645" t="str">
        <f t="shared" si="127"/>
        <v xml:space="preserve"> Bernie Wolfe School</v>
      </c>
      <c r="AC537" s="644">
        <f t="shared" si="132"/>
        <v>0</v>
      </c>
      <c r="AD537" s="639" t="str">
        <f t="shared" si="133"/>
        <v/>
      </c>
      <c r="AE537" s="317" t="str">
        <f t="shared" si="128"/>
        <v/>
      </c>
      <c r="AF537" s="45">
        <v>196</v>
      </c>
      <c r="AG537" s="45">
        <v>1869</v>
      </c>
      <c r="AH537" s="49" t="s">
        <v>913</v>
      </c>
      <c r="AI537" s="45" t="s">
        <v>319</v>
      </c>
      <c r="AJ537" s="45"/>
      <c r="AK537" s="73">
        <f t="shared" si="129"/>
        <v>0</v>
      </c>
      <c r="AL537" s="73">
        <f t="shared" si="130"/>
        <v>0</v>
      </c>
      <c r="AT537" s="282">
        <f t="shared" si="131"/>
        <v>1</v>
      </c>
      <c r="AU537" s="45">
        <v>1856</v>
      </c>
      <c r="AV537" s="49" t="s">
        <v>904</v>
      </c>
      <c r="BD537" s="52"/>
    </row>
    <row r="538" spans="1:56" ht="14.95" customHeight="1" x14ac:dyDescent="0.2">
      <c r="A538" s="642">
        <v>529</v>
      </c>
      <c r="B538" s="639" t="s">
        <v>319</v>
      </c>
      <c r="C538" s="45">
        <v>140</v>
      </c>
      <c r="D538" s="643">
        <v>1870</v>
      </c>
      <c r="E538" s="316" t="s">
        <v>914</v>
      </c>
      <c r="F538" s="53">
        <v>0</v>
      </c>
      <c r="G538" s="53">
        <v>0</v>
      </c>
      <c r="H538" s="53">
        <v>0</v>
      </c>
      <c r="I538" s="53">
        <v>26</v>
      </c>
      <c r="J538" s="53">
        <v>22</v>
      </c>
      <c r="K538" s="53">
        <v>26</v>
      </c>
      <c r="L538" s="53">
        <v>20</v>
      </c>
      <c r="M538" s="53">
        <v>30</v>
      </c>
      <c r="N538" s="53">
        <v>24</v>
      </c>
      <c r="O538" s="53">
        <v>29</v>
      </c>
      <c r="P538" s="53">
        <v>28</v>
      </c>
      <c r="Q538" s="53">
        <v>26</v>
      </c>
      <c r="R538" s="53">
        <v>27</v>
      </c>
      <c r="S538" s="53">
        <v>19</v>
      </c>
      <c r="T538" s="53">
        <v>16</v>
      </c>
      <c r="U538" s="53">
        <v>23</v>
      </c>
      <c r="W538" s="51">
        <f t="shared" si="122"/>
        <v>316</v>
      </c>
      <c r="X538" s="53">
        <f t="shared" si="123"/>
        <v>1</v>
      </c>
      <c r="Y538" s="51">
        <f t="shared" si="124"/>
        <v>0</v>
      </c>
      <c r="Z538" s="36" t="str">
        <f t="shared" si="125"/>
        <v/>
      </c>
      <c r="AA538" s="644">
        <f t="shared" si="126"/>
        <v>1870</v>
      </c>
      <c r="AB538" s="645" t="str">
        <f t="shared" si="127"/>
        <v xml:space="preserve"> École Communautaire Réal-Bérard</v>
      </c>
      <c r="AC538" s="644">
        <f t="shared" si="132"/>
        <v>0</v>
      </c>
      <c r="AD538" s="639" t="str">
        <f t="shared" si="133"/>
        <v/>
      </c>
      <c r="AE538" s="317" t="str">
        <f t="shared" si="128"/>
        <v/>
      </c>
      <c r="AF538" s="45">
        <v>140</v>
      </c>
      <c r="AG538" s="45">
        <v>1870</v>
      </c>
      <c r="AH538" s="49" t="s">
        <v>914</v>
      </c>
      <c r="AI538" s="45" t="s">
        <v>319</v>
      </c>
      <c r="AJ538" s="45"/>
      <c r="AK538" s="73">
        <f t="shared" si="129"/>
        <v>0</v>
      </c>
      <c r="AL538" s="73">
        <f t="shared" si="130"/>
        <v>0</v>
      </c>
      <c r="AT538" s="282">
        <f t="shared" si="131"/>
        <v>1</v>
      </c>
      <c r="AU538" s="45">
        <v>1857</v>
      </c>
      <c r="AV538" s="49" t="s">
        <v>905</v>
      </c>
      <c r="BD538" s="52"/>
    </row>
    <row r="539" spans="1:56" ht="14.95" customHeight="1" x14ac:dyDescent="0.2">
      <c r="A539" s="642">
        <v>530</v>
      </c>
      <c r="B539" s="639" t="s">
        <v>323</v>
      </c>
      <c r="C539" s="45">
        <v>195</v>
      </c>
      <c r="D539" s="643">
        <v>1871</v>
      </c>
      <c r="E539" s="316" t="s">
        <v>915</v>
      </c>
      <c r="F539" s="53">
        <v>0</v>
      </c>
      <c r="G539" s="53">
        <v>0</v>
      </c>
      <c r="H539" s="53">
        <v>0</v>
      </c>
      <c r="I539" s="53">
        <v>5</v>
      </c>
      <c r="J539" s="53">
        <v>5</v>
      </c>
      <c r="K539" s="53">
        <v>5</v>
      </c>
      <c r="L539" s="53">
        <v>2</v>
      </c>
      <c r="M539" s="53">
        <v>6</v>
      </c>
      <c r="N539" s="53">
        <v>0</v>
      </c>
      <c r="O539" s="53">
        <v>4</v>
      </c>
      <c r="P539" s="53">
        <v>3</v>
      </c>
      <c r="Q539" s="53">
        <v>2</v>
      </c>
      <c r="R539" s="53">
        <v>4</v>
      </c>
      <c r="S539" s="53">
        <v>1</v>
      </c>
      <c r="T539" s="53">
        <v>1</v>
      </c>
      <c r="U539" s="53">
        <v>1</v>
      </c>
      <c r="W539" s="51">
        <f t="shared" si="122"/>
        <v>39</v>
      </c>
      <c r="X539" s="53">
        <f t="shared" si="123"/>
        <v>1</v>
      </c>
      <c r="Y539" s="51">
        <f t="shared" si="124"/>
        <v>0</v>
      </c>
      <c r="Z539" s="36" t="str">
        <f t="shared" si="125"/>
        <v/>
      </c>
      <c r="AA539" s="644">
        <f t="shared" si="126"/>
        <v>1871</v>
      </c>
      <c r="AB539" s="645" t="str">
        <f t="shared" si="127"/>
        <v xml:space="preserve"> Barrickman Colony School</v>
      </c>
      <c r="AC539" s="644">
        <f t="shared" si="132"/>
        <v>5</v>
      </c>
      <c r="AD539" s="639" t="str">
        <f t="shared" si="133"/>
        <v>H</v>
      </c>
      <c r="AE539" s="317" t="str">
        <f t="shared" si="128"/>
        <v/>
      </c>
      <c r="AF539" s="45">
        <v>195</v>
      </c>
      <c r="AG539" s="45">
        <v>1871</v>
      </c>
      <c r="AH539" s="49" t="s">
        <v>915</v>
      </c>
      <c r="AI539" s="45" t="s">
        <v>323</v>
      </c>
      <c r="AJ539" s="45"/>
      <c r="AK539" s="73">
        <f t="shared" si="129"/>
        <v>0</v>
      </c>
      <c r="AL539" s="73">
        <f t="shared" si="130"/>
        <v>0</v>
      </c>
      <c r="AT539" s="282">
        <f t="shared" si="131"/>
        <v>1</v>
      </c>
      <c r="AU539" s="45">
        <v>1858</v>
      </c>
      <c r="AV539" s="49" t="s">
        <v>906</v>
      </c>
      <c r="BD539" s="52"/>
    </row>
    <row r="540" spans="1:56" ht="14.95" customHeight="1" x14ac:dyDescent="0.2">
      <c r="A540" s="642">
        <v>531</v>
      </c>
      <c r="B540" s="639" t="s">
        <v>319</v>
      </c>
      <c r="C540" s="45">
        <v>195</v>
      </c>
      <c r="D540" s="643">
        <v>1872</v>
      </c>
      <c r="E540" s="316" t="s">
        <v>916</v>
      </c>
      <c r="F540" s="53">
        <v>0</v>
      </c>
      <c r="G540" s="53">
        <v>0</v>
      </c>
      <c r="H540" s="53">
        <v>0</v>
      </c>
      <c r="I540" s="53">
        <v>57</v>
      </c>
      <c r="J540" s="53">
        <v>39</v>
      </c>
      <c r="K540" s="53">
        <v>41</v>
      </c>
      <c r="L540" s="53">
        <v>48</v>
      </c>
      <c r="M540" s="53">
        <v>57</v>
      </c>
      <c r="N540" s="53">
        <v>49</v>
      </c>
      <c r="O540" s="53">
        <v>0</v>
      </c>
      <c r="P540" s="53">
        <v>0</v>
      </c>
      <c r="Q540" s="53">
        <v>0</v>
      </c>
      <c r="R540" s="53">
        <v>0</v>
      </c>
      <c r="S540" s="53">
        <v>0</v>
      </c>
      <c r="T540" s="53">
        <v>0</v>
      </c>
      <c r="U540" s="53">
        <v>0</v>
      </c>
      <c r="W540" s="51">
        <f t="shared" si="122"/>
        <v>291</v>
      </c>
      <c r="X540" s="53">
        <f t="shared" si="123"/>
        <v>1</v>
      </c>
      <c r="Y540" s="51">
        <f t="shared" si="124"/>
        <v>0</v>
      </c>
      <c r="Z540" s="36" t="str">
        <f t="shared" si="125"/>
        <v/>
      </c>
      <c r="AA540" s="644">
        <f t="shared" si="126"/>
        <v>1872</v>
      </c>
      <c r="AB540" s="645" t="str">
        <f t="shared" si="127"/>
        <v xml:space="preserve"> Carman Elementary</v>
      </c>
      <c r="AC540" s="644">
        <f t="shared" si="132"/>
        <v>0</v>
      </c>
      <c r="AD540" s="639" t="str">
        <f t="shared" si="133"/>
        <v/>
      </c>
      <c r="AE540" s="317" t="str">
        <f t="shared" si="128"/>
        <v/>
      </c>
      <c r="AF540" s="45">
        <v>195</v>
      </c>
      <c r="AG540" s="45">
        <v>1872</v>
      </c>
      <c r="AH540" s="49" t="s">
        <v>916</v>
      </c>
      <c r="AI540" s="45" t="s">
        <v>319</v>
      </c>
      <c r="AJ540" s="45"/>
      <c r="AK540" s="73">
        <f t="shared" si="129"/>
        <v>0</v>
      </c>
      <c r="AL540" s="73">
        <f t="shared" si="130"/>
        <v>0</v>
      </c>
      <c r="AT540" s="282">
        <f t="shared" si="131"/>
        <v>1</v>
      </c>
      <c r="AU540" s="45">
        <v>1859</v>
      </c>
      <c r="AV540" s="49" t="s">
        <v>917</v>
      </c>
      <c r="BD540" s="52"/>
    </row>
    <row r="541" spans="1:56" ht="14.95" customHeight="1" x14ac:dyDescent="0.2">
      <c r="A541" s="642">
        <v>532</v>
      </c>
      <c r="B541" s="639" t="s">
        <v>319</v>
      </c>
      <c r="C541" s="45">
        <v>193</v>
      </c>
      <c r="D541" s="643">
        <v>1873</v>
      </c>
      <c r="E541" s="316" t="s">
        <v>918</v>
      </c>
      <c r="F541" s="53">
        <v>0</v>
      </c>
      <c r="G541" s="53">
        <v>0</v>
      </c>
      <c r="H541" s="53">
        <v>0</v>
      </c>
      <c r="I541" s="53">
        <v>0</v>
      </c>
      <c r="J541" s="53">
        <v>0</v>
      </c>
      <c r="K541" s="53">
        <v>0</v>
      </c>
      <c r="L541" s="53">
        <v>0</v>
      </c>
      <c r="M541" s="53">
        <v>0</v>
      </c>
      <c r="N541" s="53">
        <v>0</v>
      </c>
      <c r="O541" s="53">
        <v>0</v>
      </c>
      <c r="P541" s="53">
        <v>15</v>
      </c>
      <c r="Q541" s="53">
        <v>12</v>
      </c>
      <c r="R541" s="53">
        <v>22</v>
      </c>
      <c r="S541" s="53">
        <v>28</v>
      </c>
      <c r="T541" s="53">
        <v>19</v>
      </c>
      <c r="U541" s="53">
        <v>30</v>
      </c>
      <c r="W541" s="51">
        <f t="shared" si="122"/>
        <v>126</v>
      </c>
      <c r="X541" s="53">
        <f t="shared" si="123"/>
        <v>1</v>
      </c>
      <c r="Y541" s="51">
        <f t="shared" si="124"/>
        <v>0</v>
      </c>
      <c r="Z541" s="36" t="str">
        <f t="shared" si="125"/>
        <v/>
      </c>
      <c r="AA541" s="644">
        <f t="shared" si="126"/>
        <v>1873</v>
      </c>
      <c r="AB541" s="645" t="str">
        <f t="shared" si="127"/>
        <v xml:space="preserve"> Treherne Collegiate</v>
      </c>
      <c r="AC541" s="644">
        <f t="shared" si="132"/>
        <v>0</v>
      </c>
      <c r="AD541" s="639" t="str">
        <f t="shared" si="133"/>
        <v/>
      </c>
      <c r="AE541" s="317" t="str">
        <f t="shared" si="128"/>
        <v/>
      </c>
      <c r="AF541" s="45">
        <v>193</v>
      </c>
      <c r="AG541" s="45">
        <v>1873</v>
      </c>
      <c r="AH541" s="49" t="s">
        <v>918</v>
      </c>
      <c r="AI541" s="45" t="s">
        <v>319</v>
      </c>
      <c r="AJ541" s="45"/>
      <c r="AK541" s="73">
        <f t="shared" si="129"/>
        <v>0</v>
      </c>
      <c r="AL541" s="73">
        <f t="shared" si="130"/>
        <v>0</v>
      </c>
      <c r="AT541" s="282">
        <f t="shared" si="131"/>
        <v>1</v>
      </c>
      <c r="AU541" s="45">
        <v>1860</v>
      </c>
      <c r="AV541" s="49" t="s">
        <v>907</v>
      </c>
      <c r="BD541" s="52"/>
    </row>
    <row r="542" spans="1:56" ht="14.95" customHeight="1" x14ac:dyDescent="0.2">
      <c r="A542" s="642">
        <v>533</v>
      </c>
      <c r="B542" s="639" t="s">
        <v>319</v>
      </c>
      <c r="C542" s="45">
        <v>127</v>
      </c>
      <c r="D542" s="643">
        <v>1874</v>
      </c>
      <c r="E542" s="316" t="s">
        <v>919</v>
      </c>
      <c r="F542" s="53">
        <v>0</v>
      </c>
      <c r="G542" s="53">
        <v>0</v>
      </c>
      <c r="H542" s="53">
        <v>0</v>
      </c>
      <c r="I542" s="53">
        <v>0</v>
      </c>
      <c r="J542" s="53">
        <v>0</v>
      </c>
      <c r="K542" s="53">
        <v>0</v>
      </c>
      <c r="L542" s="53">
        <v>0</v>
      </c>
      <c r="M542" s="53">
        <v>0</v>
      </c>
      <c r="N542" s="53">
        <v>0</v>
      </c>
      <c r="O542" s="53">
        <v>0</v>
      </c>
      <c r="P542" s="53">
        <v>13</v>
      </c>
      <c r="Q542" s="53">
        <v>24</v>
      </c>
      <c r="R542" s="53">
        <v>37</v>
      </c>
      <c r="S542" s="53">
        <v>31</v>
      </c>
      <c r="T542" s="53">
        <v>30</v>
      </c>
      <c r="U542" s="53">
        <v>49</v>
      </c>
      <c r="W542" s="51">
        <f t="shared" si="122"/>
        <v>184</v>
      </c>
      <c r="X542" s="53">
        <f t="shared" si="123"/>
        <v>1</v>
      </c>
      <c r="Y542" s="51">
        <f t="shared" si="124"/>
        <v>0</v>
      </c>
      <c r="Z542" s="36" t="str">
        <f t="shared" si="125"/>
        <v/>
      </c>
      <c r="AA542" s="644">
        <f t="shared" si="126"/>
        <v>1874</v>
      </c>
      <c r="AB542" s="645" t="str">
        <f t="shared" si="127"/>
        <v xml:space="preserve"> William Morton Collegiate</v>
      </c>
      <c r="AC542" s="644">
        <f t="shared" si="132"/>
        <v>0</v>
      </c>
      <c r="AD542" s="639" t="str">
        <f t="shared" si="133"/>
        <v/>
      </c>
      <c r="AE542" s="317" t="str">
        <f t="shared" si="128"/>
        <v/>
      </c>
      <c r="AF542" s="45">
        <v>127</v>
      </c>
      <c r="AG542" s="45">
        <v>1874</v>
      </c>
      <c r="AH542" s="49" t="s">
        <v>919</v>
      </c>
      <c r="AI542" s="45" t="s">
        <v>319</v>
      </c>
      <c r="AJ542" s="45"/>
      <c r="AK542" s="73">
        <f t="shared" si="129"/>
        <v>0</v>
      </c>
      <c r="AL542" s="73">
        <f t="shared" si="130"/>
        <v>0</v>
      </c>
      <c r="AT542" s="282">
        <f t="shared" si="131"/>
        <v>1</v>
      </c>
      <c r="AU542" s="45">
        <v>1864</v>
      </c>
      <c r="AV542" s="49" t="s">
        <v>908</v>
      </c>
      <c r="BD542" s="52"/>
    </row>
    <row r="543" spans="1:56" ht="14.95" customHeight="1" x14ac:dyDescent="0.2">
      <c r="A543" s="642">
        <v>534</v>
      </c>
      <c r="B543" s="639" t="s">
        <v>319</v>
      </c>
      <c r="C543" s="45">
        <v>156</v>
      </c>
      <c r="D543" s="643">
        <v>1876</v>
      </c>
      <c r="E543" s="316" t="s">
        <v>920</v>
      </c>
      <c r="F543" s="53">
        <v>0</v>
      </c>
      <c r="G543" s="53">
        <v>0</v>
      </c>
      <c r="H543" s="53">
        <v>0</v>
      </c>
      <c r="I543" s="53">
        <v>16</v>
      </c>
      <c r="J543" s="53">
        <v>23</v>
      </c>
      <c r="K543" s="53">
        <v>19</v>
      </c>
      <c r="L543" s="53">
        <v>24</v>
      </c>
      <c r="M543" s="53">
        <v>28</v>
      </c>
      <c r="N543" s="53">
        <v>20</v>
      </c>
      <c r="O543" s="53">
        <v>22</v>
      </c>
      <c r="P543" s="53">
        <v>17</v>
      </c>
      <c r="Q543" s="53">
        <v>21</v>
      </c>
      <c r="R543" s="53">
        <v>0</v>
      </c>
      <c r="S543" s="53">
        <v>0</v>
      </c>
      <c r="T543" s="53">
        <v>0</v>
      </c>
      <c r="U543" s="53">
        <v>0</v>
      </c>
      <c r="W543" s="51">
        <f t="shared" si="122"/>
        <v>190</v>
      </c>
      <c r="X543" s="53">
        <f t="shared" si="123"/>
        <v>1</v>
      </c>
      <c r="Y543" s="51">
        <f t="shared" si="124"/>
        <v>0</v>
      </c>
      <c r="Z543" s="36" t="str">
        <f t="shared" si="125"/>
        <v/>
      </c>
      <c r="AA543" s="644">
        <f t="shared" si="126"/>
        <v>1876</v>
      </c>
      <c r="AB543" s="645" t="str">
        <f t="shared" si="127"/>
        <v xml:space="preserve"> Forrest Elementary</v>
      </c>
      <c r="AC543" s="644">
        <f t="shared" si="132"/>
        <v>0</v>
      </c>
      <c r="AD543" s="639" t="str">
        <f t="shared" si="133"/>
        <v/>
      </c>
      <c r="AE543" s="317" t="str">
        <f t="shared" si="128"/>
        <v/>
      </c>
      <c r="AF543" s="45">
        <v>156</v>
      </c>
      <c r="AG543" s="45">
        <v>1876</v>
      </c>
      <c r="AH543" s="49" t="s">
        <v>920</v>
      </c>
      <c r="AI543" s="45" t="s">
        <v>319</v>
      </c>
      <c r="AJ543" s="45"/>
      <c r="AK543" s="73">
        <f t="shared" si="129"/>
        <v>0</v>
      </c>
      <c r="AL543" s="73">
        <f t="shared" si="130"/>
        <v>0</v>
      </c>
      <c r="AT543" s="282">
        <f t="shared" si="131"/>
        <v>1</v>
      </c>
      <c r="AU543" s="45">
        <v>1865</v>
      </c>
      <c r="AV543" s="49" t="s">
        <v>909</v>
      </c>
      <c r="BD543" s="52"/>
    </row>
    <row r="544" spans="1:56" ht="14.95" customHeight="1" x14ac:dyDescent="0.2">
      <c r="A544" s="642">
        <v>535</v>
      </c>
      <c r="B544" s="639" t="s">
        <v>319</v>
      </c>
      <c r="C544" s="45">
        <v>186</v>
      </c>
      <c r="D544" s="643">
        <v>1878</v>
      </c>
      <c r="E544" s="316" t="s">
        <v>921</v>
      </c>
      <c r="F544" s="53">
        <v>0</v>
      </c>
      <c r="G544" s="53">
        <v>0</v>
      </c>
      <c r="H544" s="53">
        <v>0</v>
      </c>
      <c r="I544" s="53">
        <v>0</v>
      </c>
      <c r="J544" s="53">
        <v>0</v>
      </c>
      <c r="K544" s="53">
        <v>0</v>
      </c>
      <c r="L544" s="53">
        <v>0</v>
      </c>
      <c r="M544" s="53">
        <v>0</v>
      </c>
      <c r="N544" s="53">
        <v>0</v>
      </c>
      <c r="O544" s="53">
        <v>0</v>
      </c>
      <c r="P544" s="53">
        <v>45</v>
      </c>
      <c r="Q544" s="53">
        <v>48</v>
      </c>
      <c r="R544" s="53">
        <v>154</v>
      </c>
      <c r="S544" s="53">
        <v>143</v>
      </c>
      <c r="T544" s="53">
        <v>129</v>
      </c>
      <c r="U544" s="53">
        <v>154</v>
      </c>
      <c r="W544" s="51">
        <f t="shared" si="122"/>
        <v>673</v>
      </c>
      <c r="X544" s="53">
        <f t="shared" si="123"/>
        <v>1</v>
      </c>
      <c r="Y544" s="51">
        <f t="shared" si="124"/>
        <v>0</v>
      </c>
      <c r="Z544" s="36" t="str">
        <f t="shared" si="125"/>
        <v/>
      </c>
      <c r="AA544" s="644">
        <f t="shared" si="126"/>
        <v>1878</v>
      </c>
      <c r="AB544" s="645" t="str">
        <f t="shared" si="127"/>
        <v xml:space="preserve"> Collège Béliveau</v>
      </c>
      <c r="AC544" s="644">
        <f t="shared" si="132"/>
        <v>0</v>
      </c>
      <c r="AD544" s="639" t="str">
        <f t="shared" si="133"/>
        <v/>
      </c>
      <c r="AE544" s="317" t="str">
        <f t="shared" si="128"/>
        <v/>
      </c>
      <c r="AF544" s="45">
        <v>186</v>
      </c>
      <c r="AG544" s="45">
        <v>1878</v>
      </c>
      <c r="AH544" s="49" t="s">
        <v>921</v>
      </c>
      <c r="AI544" s="45" t="s">
        <v>319</v>
      </c>
      <c r="AJ544" s="45"/>
      <c r="AK544" s="73">
        <f t="shared" si="129"/>
        <v>0</v>
      </c>
      <c r="AL544" s="73">
        <f t="shared" si="130"/>
        <v>0</v>
      </c>
      <c r="AT544" s="282">
        <f t="shared" si="131"/>
        <v>1</v>
      </c>
      <c r="AU544" s="45">
        <v>1866</v>
      </c>
      <c r="AV544" s="49" t="s">
        <v>910</v>
      </c>
      <c r="BD544" s="52"/>
    </row>
    <row r="545" spans="1:56" ht="14.95" customHeight="1" x14ac:dyDescent="0.2">
      <c r="A545" s="642">
        <v>536</v>
      </c>
      <c r="B545" s="639" t="s">
        <v>319</v>
      </c>
      <c r="C545" s="45">
        <v>155</v>
      </c>
      <c r="D545" s="643">
        <v>1879</v>
      </c>
      <c r="E545" s="316" t="s">
        <v>922</v>
      </c>
      <c r="F545" s="53">
        <v>0</v>
      </c>
      <c r="G545" s="53">
        <v>0</v>
      </c>
      <c r="H545" s="53">
        <v>0</v>
      </c>
      <c r="I545" s="53">
        <v>0</v>
      </c>
      <c r="J545" s="53">
        <v>0</v>
      </c>
      <c r="K545" s="53">
        <v>0</v>
      </c>
      <c r="L545" s="53">
        <v>0</v>
      </c>
      <c r="M545" s="53">
        <v>0</v>
      </c>
      <c r="N545" s="53">
        <v>101</v>
      </c>
      <c r="O545" s="53">
        <v>92</v>
      </c>
      <c r="P545" s="53">
        <v>94</v>
      </c>
      <c r="Q545" s="53">
        <v>107</v>
      </c>
      <c r="R545" s="53">
        <v>0</v>
      </c>
      <c r="S545" s="53">
        <v>0</v>
      </c>
      <c r="T545" s="53">
        <v>0</v>
      </c>
      <c r="U545" s="53">
        <v>0</v>
      </c>
      <c r="W545" s="51">
        <f t="shared" si="122"/>
        <v>394</v>
      </c>
      <c r="X545" s="53">
        <f t="shared" si="123"/>
        <v>1</v>
      </c>
      <c r="Y545" s="51">
        <f t="shared" si="124"/>
        <v>0</v>
      </c>
      <c r="Z545" s="36" t="str">
        <f t="shared" si="125"/>
        <v/>
      </c>
      <c r="AA545" s="644">
        <f t="shared" si="126"/>
        <v>1879</v>
      </c>
      <c r="AB545" s="645" t="str">
        <f t="shared" si="127"/>
        <v xml:space="preserve"> École Stonewall Centennial School</v>
      </c>
      <c r="AC545" s="644">
        <f t="shared" si="132"/>
        <v>0</v>
      </c>
      <c r="AD545" s="639" t="str">
        <f t="shared" si="133"/>
        <v/>
      </c>
      <c r="AE545" s="317" t="str">
        <f t="shared" si="128"/>
        <v/>
      </c>
      <c r="AF545" s="45">
        <v>155</v>
      </c>
      <c r="AG545" s="45">
        <v>1879</v>
      </c>
      <c r="AH545" s="49" t="s">
        <v>922</v>
      </c>
      <c r="AI545" s="45" t="s">
        <v>319</v>
      </c>
      <c r="AJ545" s="45"/>
      <c r="AK545" s="73">
        <f t="shared" si="129"/>
        <v>0</v>
      </c>
      <c r="AL545" s="73">
        <f t="shared" si="130"/>
        <v>0</v>
      </c>
      <c r="AT545" s="282">
        <f t="shared" si="131"/>
        <v>1</v>
      </c>
      <c r="AU545" s="45">
        <v>1867</v>
      </c>
      <c r="AV545" s="49" t="s">
        <v>911</v>
      </c>
      <c r="BD545" s="52"/>
    </row>
    <row r="546" spans="1:56" ht="14.95" customHeight="1" x14ac:dyDescent="0.2">
      <c r="A546" s="642">
        <v>537</v>
      </c>
      <c r="B546" s="639" t="s">
        <v>319</v>
      </c>
      <c r="C546" s="45">
        <v>119</v>
      </c>
      <c r="D546" s="643">
        <v>1880</v>
      </c>
      <c r="E546" s="316" t="s">
        <v>923</v>
      </c>
      <c r="F546" s="53">
        <v>0</v>
      </c>
      <c r="G546" s="53">
        <v>0</v>
      </c>
      <c r="H546" s="53">
        <v>0</v>
      </c>
      <c r="I546" s="53">
        <v>0</v>
      </c>
      <c r="J546" s="53">
        <v>0</v>
      </c>
      <c r="K546" s="53">
        <v>0</v>
      </c>
      <c r="L546" s="53">
        <v>0</v>
      </c>
      <c r="M546" s="53">
        <v>0</v>
      </c>
      <c r="N546" s="53">
        <v>0</v>
      </c>
      <c r="O546" s="53">
        <v>0</v>
      </c>
      <c r="P546" s="53">
        <v>0</v>
      </c>
      <c r="Q546" s="53">
        <v>0</v>
      </c>
      <c r="R546" s="53">
        <v>311</v>
      </c>
      <c r="S546" s="53">
        <v>303</v>
      </c>
      <c r="T546" s="53">
        <v>307</v>
      </c>
      <c r="U546" s="53">
        <v>318</v>
      </c>
      <c r="W546" s="51">
        <f t="shared" si="122"/>
        <v>1239</v>
      </c>
      <c r="X546" s="53">
        <f t="shared" si="123"/>
        <v>1</v>
      </c>
      <c r="Y546" s="51">
        <f t="shared" si="124"/>
        <v>0</v>
      </c>
      <c r="Z546" s="36" t="str">
        <f t="shared" si="125"/>
        <v/>
      </c>
      <c r="AA546" s="644">
        <f t="shared" si="126"/>
        <v>1880</v>
      </c>
      <c r="AB546" s="645" t="str">
        <f t="shared" si="127"/>
        <v xml:space="preserve"> Vincent Massey High</v>
      </c>
      <c r="AC546" s="644">
        <f t="shared" si="132"/>
        <v>0</v>
      </c>
      <c r="AD546" s="639" t="str">
        <f t="shared" si="133"/>
        <v/>
      </c>
      <c r="AE546" s="317" t="str">
        <f t="shared" si="128"/>
        <v/>
      </c>
      <c r="AF546" s="45">
        <v>119</v>
      </c>
      <c r="AG546" s="45">
        <v>1880</v>
      </c>
      <c r="AH546" s="49" t="s">
        <v>923</v>
      </c>
      <c r="AI546" s="45" t="s">
        <v>319</v>
      </c>
      <c r="AJ546" s="45"/>
      <c r="AK546" s="73">
        <f t="shared" si="129"/>
        <v>0</v>
      </c>
      <c r="AL546" s="73">
        <f t="shared" si="130"/>
        <v>0</v>
      </c>
      <c r="AT546" s="282">
        <f t="shared" si="131"/>
        <v>1</v>
      </c>
      <c r="AU546" s="45">
        <v>1869</v>
      </c>
      <c r="AV546" s="49" t="s">
        <v>913</v>
      </c>
      <c r="BD546" s="52"/>
    </row>
    <row r="547" spans="1:56" ht="14.95" customHeight="1" x14ac:dyDescent="0.2">
      <c r="A547" s="642">
        <v>538</v>
      </c>
      <c r="B547" s="639" t="s">
        <v>323</v>
      </c>
      <c r="C547" s="45">
        <v>189</v>
      </c>
      <c r="D547" s="643">
        <v>1881</v>
      </c>
      <c r="E547" s="316" t="s">
        <v>924</v>
      </c>
      <c r="F547" s="53">
        <v>0</v>
      </c>
      <c r="G547" s="53">
        <v>0</v>
      </c>
      <c r="H547" s="53">
        <v>0</v>
      </c>
      <c r="I547" s="53">
        <v>0</v>
      </c>
      <c r="J547" s="53">
        <v>2</v>
      </c>
      <c r="K547" s="53">
        <v>3</v>
      </c>
      <c r="L547" s="53">
        <v>1</v>
      </c>
      <c r="M547" s="53">
        <v>2</v>
      </c>
      <c r="N547" s="53">
        <v>3</v>
      </c>
      <c r="O547" s="53">
        <v>3</v>
      </c>
      <c r="P547" s="53">
        <v>2</v>
      </c>
      <c r="Q547" s="53">
        <v>1</v>
      </c>
      <c r="R547" s="53">
        <v>4</v>
      </c>
      <c r="S547" s="53">
        <v>4</v>
      </c>
      <c r="T547" s="53">
        <v>1</v>
      </c>
      <c r="U547" s="53">
        <v>3</v>
      </c>
      <c r="W547" s="51">
        <f t="shared" si="122"/>
        <v>29</v>
      </c>
      <c r="X547" s="53">
        <f t="shared" si="123"/>
        <v>1</v>
      </c>
      <c r="Y547" s="51">
        <f t="shared" si="124"/>
        <v>0</v>
      </c>
      <c r="Z547" s="36" t="str">
        <f t="shared" si="125"/>
        <v/>
      </c>
      <c r="AA547" s="644">
        <f t="shared" si="126"/>
        <v>1881</v>
      </c>
      <c r="AB547" s="645" t="str">
        <f t="shared" si="127"/>
        <v xml:space="preserve"> Gross Colony School</v>
      </c>
      <c r="AC547" s="644">
        <f t="shared" si="132"/>
        <v>5</v>
      </c>
      <c r="AD547" s="639" t="str">
        <f t="shared" si="133"/>
        <v>H</v>
      </c>
      <c r="AE547" s="317" t="str">
        <f t="shared" si="128"/>
        <v/>
      </c>
      <c r="AF547" s="45">
        <v>189</v>
      </c>
      <c r="AG547" s="45">
        <v>1881</v>
      </c>
      <c r="AH547" s="49" t="s">
        <v>924</v>
      </c>
      <c r="AI547" s="45" t="s">
        <v>323</v>
      </c>
      <c r="AJ547" s="45"/>
      <c r="AK547" s="73">
        <f t="shared" si="129"/>
        <v>0</v>
      </c>
      <c r="AL547" s="73">
        <f t="shared" si="130"/>
        <v>0</v>
      </c>
      <c r="AT547" s="282">
        <f t="shared" si="131"/>
        <v>1</v>
      </c>
      <c r="AU547" s="45">
        <v>1870</v>
      </c>
      <c r="AV547" s="49" t="s">
        <v>925</v>
      </c>
      <c r="BD547" s="52"/>
    </row>
    <row r="548" spans="1:56" ht="14.95" customHeight="1" x14ac:dyDescent="0.2">
      <c r="A548" s="642">
        <v>539</v>
      </c>
      <c r="B548" s="639" t="s">
        <v>319</v>
      </c>
      <c r="C548" s="45">
        <v>174</v>
      </c>
      <c r="D548" s="643">
        <v>1882</v>
      </c>
      <c r="E548" s="316" t="s">
        <v>926</v>
      </c>
      <c r="F548" s="53">
        <v>0</v>
      </c>
      <c r="G548" s="53">
        <v>0</v>
      </c>
      <c r="H548" s="53">
        <v>0</v>
      </c>
      <c r="I548" s="53">
        <v>9</v>
      </c>
      <c r="J548" s="53">
        <v>16</v>
      </c>
      <c r="K548" s="53">
        <v>11</v>
      </c>
      <c r="L548" s="53">
        <v>14</v>
      </c>
      <c r="M548" s="53">
        <v>13</v>
      </c>
      <c r="N548" s="53">
        <v>12</v>
      </c>
      <c r="O548" s="53">
        <v>14</v>
      </c>
      <c r="P548" s="53">
        <v>13</v>
      </c>
      <c r="Q548" s="53">
        <v>10</v>
      </c>
      <c r="R548" s="53">
        <v>0</v>
      </c>
      <c r="S548" s="53">
        <v>0</v>
      </c>
      <c r="T548" s="53">
        <v>0</v>
      </c>
      <c r="U548" s="53">
        <v>0</v>
      </c>
      <c r="W548" s="51">
        <f t="shared" si="122"/>
        <v>112</v>
      </c>
      <c r="X548" s="53">
        <f t="shared" si="123"/>
        <v>1</v>
      </c>
      <c r="Y548" s="51">
        <f t="shared" si="124"/>
        <v>0</v>
      </c>
      <c r="Z548" s="36" t="str">
        <f t="shared" si="125"/>
        <v/>
      </c>
      <c r="AA548" s="644">
        <f t="shared" si="126"/>
        <v>1882</v>
      </c>
      <c r="AB548" s="645" t="str">
        <f t="shared" si="127"/>
        <v xml:space="preserve"> Bothwell School</v>
      </c>
      <c r="AC548" s="644">
        <f t="shared" si="132"/>
        <v>0</v>
      </c>
      <c r="AD548" s="639" t="str">
        <f t="shared" si="133"/>
        <v/>
      </c>
      <c r="AE548" s="317" t="str">
        <f t="shared" si="128"/>
        <v/>
      </c>
      <c r="AF548" s="45">
        <v>174</v>
      </c>
      <c r="AG548" s="45">
        <v>1882</v>
      </c>
      <c r="AH548" s="49" t="s">
        <v>926</v>
      </c>
      <c r="AI548" s="45" t="s">
        <v>319</v>
      </c>
      <c r="AJ548" s="45"/>
      <c r="AK548" s="73">
        <f t="shared" si="129"/>
        <v>0</v>
      </c>
      <c r="AL548" s="73">
        <f t="shared" si="130"/>
        <v>0</v>
      </c>
      <c r="AT548" s="282">
        <f t="shared" si="131"/>
        <v>1</v>
      </c>
      <c r="AU548" s="45">
        <v>1871</v>
      </c>
      <c r="AV548" s="49" t="s">
        <v>915</v>
      </c>
      <c r="BD548" s="52"/>
    </row>
    <row r="549" spans="1:56" ht="14.95" customHeight="1" x14ac:dyDescent="0.2">
      <c r="A549" s="642">
        <v>540</v>
      </c>
      <c r="B549" s="639" t="s">
        <v>319</v>
      </c>
      <c r="C549" s="45">
        <v>123</v>
      </c>
      <c r="D549" s="643">
        <v>1885</v>
      </c>
      <c r="E549" s="316" t="s">
        <v>927</v>
      </c>
      <c r="F549" s="53">
        <v>0</v>
      </c>
      <c r="G549" s="53">
        <v>0</v>
      </c>
      <c r="H549" s="53">
        <v>0</v>
      </c>
      <c r="I549" s="53">
        <v>0</v>
      </c>
      <c r="J549" s="53">
        <v>0</v>
      </c>
      <c r="K549" s="53">
        <v>0</v>
      </c>
      <c r="L549" s="53">
        <v>0</v>
      </c>
      <c r="M549" s="53">
        <v>0</v>
      </c>
      <c r="N549" s="53">
        <v>124</v>
      </c>
      <c r="O549" s="53">
        <v>105</v>
      </c>
      <c r="P549" s="53">
        <v>128</v>
      </c>
      <c r="Q549" s="53">
        <v>207</v>
      </c>
      <c r="R549" s="53">
        <v>0</v>
      </c>
      <c r="S549" s="53">
        <v>0</v>
      </c>
      <c r="T549" s="53">
        <v>0</v>
      </c>
      <c r="U549" s="53">
        <v>0</v>
      </c>
      <c r="W549" s="51">
        <f t="shared" si="122"/>
        <v>564</v>
      </c>
      <c r="X549" s="53">
        <f t="shared" si="123"/>
        <v>1</v>
      </c>
      <c r="Y549" s="51">
        <f t="shared" si="124"/>
        <v>0</v>
      </c>
      <c r="Z549" s="36" t="str">
        <f t="shared" si="125"/>
        <v/>
      </c>
      <c r="AA549" s="644">
        <f t="shared" si="126"/>
        <v>1885</v>
      </c>
      <c r="AB549" s="645" t="str">
        <f t="shared" si="127"/>
        <v xml:space="preserve"> École Morden Middle School</v>
      </c>
      <c r="AC549" s="644">
        <f t="shared" si="132"/>
        <v>0</v>
      </c>
      <c r="AD549" s="639" t="str">
        <f t="shared" si="133"/>
        <v/>
      </c>
      <c r="AE549" s="317">
        <f t="shared" si="128"/>
        <v>1</v>
      </c>
      <c r="AF549" s="45">
        <v>123</v>
      </c>
      <c r="AG549" s="45">
        <v>1885</v>
      </c>
      <c r="AH549" s="49" t="s">
        <v>928</v>
      </c>
      <c r="AI549" s="45" t="s">
        <v>319</v>
      </c>
      <c r="AJ549" s="45"/>
      <c r="AK549" s="73">
        <f t="shared" si="129"/>
        <v>0</v>
      </c>
      <c r="AL549" s="73">
        <f t="shared" si="130"/>
        <v>0</v>
      </c>
      <c r="AT549" s="282">
        <f t="shared" si="131"/>
        <v>1</v>
      </c>
      <c r="AU549" s="45">
        <v>1872</v>
      </c>
      <c r="AV549" s="49" t="s">
        <v>916</v>
      </c>
      <c r="BD549" s="52"/>
    </row>
    <row r="550" spans="1:56" ht="14.95" customHeight="1" x14ac:dyDescent="0.2">
      <c r="A550" s="642">
        <v>541</v>
      </c>
      <c r="B550" s="639" t="s">
        <v>319</v>
      </c>
      <c r="C550" s="45">
        <v>140</v>
      </c>
      <c r="D550" s="643">
        <v>1887</v>
      </c>
      <c r="E550" s="316" t="s">
        <v>929</v>
      </c>
      <c r="F550" s="53">
        <v>0</v>
      </c>
      <c r="G550" s="53">
        <v>0</v>
      </c>
      <c r="H550" s="53">
        <v>0</v>
      </c>
      <c r="I550" s="53">
        <v>54</v>
      </c>
      <c r="J550" s="53">
        <v>76</v>
      </c>
      <c r="K550" s="53">
        <v>70</v>
      </c>
      <c r="L550" s="53">
        <v>61</v>
      </c>
      <c r="M550" s="53">
        <v>59</v>
      </c>
      <c r="N550" s="53">
        <v>71</v>
      </c>
      <c r="O550" s="53">
        <v>50</v>
      </c>
      <c r="P550" s="53">
        <v>55</v>
      </c>
      <c r="Q550" s="53">
        <v>53</v>
      </c>
      <c r="R550" s="53">
        <v>0</v>
      </c>
      <c r="S550" s="53">
        <v>0</v>
      </c>
      <c r="T550" s="53">
        <v>0</v>
      </c>
      <c r="U550" s="53">
        <v>0</v>
      </c>
      <c r="W550" s="51">
        <f t="shared" si="122"/>
        <v>549</v>
      </c>
      <c r="X550" s="53">
        <f t="shared" si="123"/>
        <v>1</v>
      </c>
      <c r="Y550" s="51">
        <f t="shared" si="124"/>
        <v>0</v>
      </c>
      <c r="Z550" s="36" t="str">
        <f t="shared" si="125"/>
        <v/>
      </c>
      <c r="AA550" s="644">
        <f t="shared" si="126"/>
        <v>1887</v>
      </c>
      <c r="AB550" s="645" t="str">
        <f t="shared" si="127"/>
        <v xml:space="preserve"> École Précieux-Sang</v>
      </c>
      <c r="AC550" s="644">
        <f t="shared" si="132"/>
        <v>0</v>
      </c>
      <c r="AD550" s="639" t="str">
        <f t="shared" si="133"/>
        <v/>
      </c>
      <c r="AE550" s="317" t="str">
        <f t="shared" si="128"/>
        <v/>
      </c>
      <c r="AF550" s="45">
        <v>140</v>
      </c>
      <c r="AG550" s="45">
        <v>1887</v>
      </c>
      <c r="AH550" s="49" t="s">
        <v>929</v>
      </c>
      <c r="AI550" s="45" t="s">
        <v>319</v>
      </c>
      <c r="AJ550" s="45"/>
      <c r="AK550" s="73">
        <f t="shared" si="129"/>
        <v>0</v>
      </c>
      <c r="AL550" s="73">
        <f t="shared" si="130"/>
        <v>0</v>
      </c>
      <c r="AT550" s="282">
        <f t="shared" si="131"/>
        <v>1</v>
      </c>
      <c r="AU550" s="45">
        <v>1873</v>
      </c>
      <c r="AV550" s="49" t="s">
        <v>918</v>
      </c>
      <c r="BD550" s="52"/>
    </row>
    <row r="551" spans="1:56" ht="14.95" customHeight="1" x14ac:dyDescent="0.2">
      <c r="A551" s="642">
        <v>542</v>
      </c>
      <c r="B551" s="639" t="s">
        <v>319</v>
      </c>
      <c r="C551" s="45">
        <v>189</v>
      </c>
      <c r="D551" s="643">
        <v>1888</v>
      </c>
      <c r="E551" s="316" t="s">
        <v>930</v>
      </c>
      <c r="F551" s="53">
        <v>0</v>
      </c>
      <c r="G551" s="53">
        <v>0</v>
      </c>
      <c r="H551" s="53">
        <v>0</v>
      </c>
      <c r="I551" s="53">
        <v>56</v>
      </c>
      <c r="J551" s="53">
        <v>54</v>
      </c>
      <c r="K551" s="53">
        <v>47</v>
      </c>
      <c r="L551" s="53">
        <v>54</v>
      </c>
      <c r="M551" s="53">
        <v>60</v>
      </c>
      <c r="N551" s="53">
        <v>60</v>
      </c>
      <c r="O551" s="53">
        <v>51</v>
      </c>
      <c r="P551" s="53">
        <v>48</v>
      </c>
      <c r="Q551" s="53">
        <v>51</v>
      </c>
      <c r="R551" s="53">
        <v>0</v>
      </c>
      <c r="S551" s="53">
        <v>0</v>
      </c>
      <c r="T551" s="53">
        <v>0</v>
      </c>
      <c r="U551" s="53">
        <v>0</v>
      </c>
      <c r="W551" s="51">
        <f t="shared" si="122"/>
        <v>481</v>
      </c>
      <c r="X551" s="53">
        <f t="shared" si="123"/>
        <v>1</v>
      </c>
      <c r="Y551" s="51">
        <f t="shared" si="124"/>
        <v>0</v>
      </c>
      <c r="Z551" s="36" t="str">
        <f t="shared" si="125"/>
        <v/>
      </c>
      <c r="AA551" s="644">
        <f t="shared" si="126"/>
        <v>1888</v>
      </c>
      <c r="AB551" s="645" t="str">
        <f t="shared" si="127"/>
        <v xml:space="preserve"> École Dugald School</v>
      </c>
      <c r="AC551" s="644">
        <f t="shared" si="132"/>
        <v>0</v>
      </c>
      <c r="AD551" s="639" t="str">
        <f t="shared" si="133"/>
        <v/>
      </c>
      <c r="AE551" s="317" t="str">
        <f t="shared" si="128"/>
        <v/>
      </c>
      <c r="AF551" s="45">
        <v>189</v>
      </c>
      <c r="AG551" s="45">
        <v>1888</v>
      </c>
      <c r="AH551" s="49" t="s">
        <v>930</v>
      </c>
      <c r="AI551" s="45" t="s">
        <v>319</v>
      </c>
      <c r="AJ551" s="45"/>
      <c r="AK551" s="73">
        <f t="shared" si="129"/>
        <v>0</v>
      </c>
      <c r="AL551" s="73">
        <f t="shared" si="130"/>
        <v>0</v>
      </c>
      <c r="AT551" s="282">
        <f t="shared" si="131"/>
        <v>1</v>
      </c>
      <c r="AU551" s="45">
        <v>1874</v>
      </c>
      <c r="AV551" s="49" t="s">
        <v>919</v>
      </c>
      <c r="BD551" s="52"/>
    </row>
    <row r="552" spans="1:56" ht="14.95" customHeight="1" x14ac:dyDescent="0.2">
      <c r="A552" s="642">
        <v>543</v>
      </c>
      <c r="B552" s="639" t="s">
        <v>319</v>
      </c>
      <c r="C552" s="45">
        <v>187</v>
      </c>
      <c r="D552" s="643">
        <v>1889</v>
      </c>
      <c r="E552" s="316" t="s">
        <v>931</v>
      </c>
      <c r="F552" s="53">
        <v>0</v>
      </c>
      <c r="G552" s="53">
        <v>0</v>
      </c>
      <c r="H552" s="53">
        <v>0</v>
      </c>
      <c r="I552" s="53">
        <v>0</v>
      </c>
      <c r="J552" s="53">
        <v>0</v>
      </c>
      <c r="K552" s="53">
        <v>0</v>
      </c>
      <c r="L552" s="53">
        <v>0</v>
      </c>
      <c r="M552" s="53">
        <v>0</v>
      </c>
      <c r="N552" s="53">
        <v>0</v>
      </c>
      <c r="O552" s="53">
        <v>0</v>
      </c>
      <c r="P552" s="53">
        <v>0</v>
      </c>
      <c r="Q552" s="53">
        <v>0</v>
      </c>
      <c r="R552" s="53">
        <v>15</v>
      </c>
      <c r="S552" s="53">
        <v>15</v>
      </c>
      <c r="T552" s="53">
        <v>10</v>
      </c>
      <c r="U552" s="53">
        <v>18</v>
      </c>
      <c r="W552" s="51">
        <f t="shared" si="122"/>
        <v>58</v>
      </c>
      <c r="X552" s="53">
        <f t="shared" si="123"/>
        <v>1</v>
      </c>
      <c r="Y552" s="51">
        <f t="shared" si="124"/>
        <v>0</v>
      </c>
      <c r="Z552" s="36" t="str">
        <f t="shared" si="125"/>
        <v/>
      </c>
      <c r="AA552" s="644">
        <f t="shared" si="126"/>
        <v>1889</v>
      </c>
      <c r="AB552" s="645" t="str">
        <f t="shared" si="127"/>
        <v xml:space="preserve"> Gilbert Plains Collegiate Institute</v>
      </c>
      <c r="AC552" s="644">
        <f t="shared" si="132"/>
        <v>0</v>
      </c>
      <c r="AD552" s="639" t="str">
        <f t="shared" si="133"/>
        <v/>
      </c>
      <c r="AE552" s="317" t="str">
        <f t="shared" si="128"/>
        <v/>
      </c>
      <c r="AF552" s="45">
        <v>187</v>
      </c>
      <c r="AG552" s="45">
        <v>1889</v>
      </c>
      <c r="AH552" s="49" t="s">
        <v>931</v>
      </c>
      <c r="AI552" s="45" t="s">
        <v>319</v>
      </c>
      <c r="AJ552" s="45"/>
      <c r="AK552" s="73">
        <f t="shared" si="129"/>
        <v>0</v>
      </c>
      <c r="AL552" s="73">
        <f t="shared" si="130"/>
        <v>0</v>
      </c>
      <c r="AT552" s="282">
        <f t="shared" si="131"/>
        <v>1</v>
      </c>
      <c r="AU552" s="45">
        <v>1876</v>
      </c>
      <c r="AV552" s="49" t="s">
        <v>920</v>
      </c>
      <c r="BD552" s="52"/>
    </row>
    <row r="553" spans="1:56" ht="14.95" customHeight="1" x14ac:dyDescent="0.2">
      <c r="A553" s="642">
        <v>544</v>
      </c>
      <c r="B553" s="639" t="s">
        <v>319</v>
      </c>
      <c r="C553" s="45">
        <v>192</v>
      </c>
      <c r="D553" s="643">
        <v>1890</v>
      </c>
      <c r="E553" s="316" t="s">
        <v>932</v>
      </c>
      <c r="F553" s="53">
        <v>0</v>
      </c>
      <c r="G553" s="53">
        <v>0</v>
      </c>
      <c r="H553" s="53">
        <v>7</v>
      </c>
      <c r="I553" s="53">
        <v>6</v>
      </c>
      <c r="J553" s="53">
        <v>7</v>
      </c>
      <c r="K553" s="53">
        <v>8</v>
      </c>
      <c r="L553" s="53">
        <v>7</v>
      </c>
      <c r="M553" s="53">
        <v>7</v>
      </c>
      <c r="N553" s="53">
        <v>6</v>
      </c>
      <c r="O553" s="53">
        <v>5</v>
      </c>
      <c r="P553" s="53">
        <v>10</v>
      </c>
      <c r="Q553" s="53">
        <v>5</v>
      </c>
      <c r="R553" s="53">
        <v>4</v>
      </c>
      <c r="S553" s="53">
        <v>0</v>
      </c>
      <c r="T553" s="53">
        <v>0</v>
      </c>
      <c r="U553" s="53">
        <v>0</v>
      </c>
      <c r="W553" s="51">
        <f t="shared" si="122"/>
        <v>72</v>
      </c>
      <c r="X553" s="53">
        <f t="shared" si="123"/>
        <v>1</v>
      </c>
      <c r="Y553" s="51">
        <f t="shared" si="124"/>
        <v>0</v>
      </c>
      <c r="Z553" s="36" t="str">
        <f t="shared" si="125"/>
        <v/>
      </c>
      <c r="AA553" s="644">
        <f t="shared" si="126"/>
        <v>1890</v>
      </c>
      <c r="AB553" s="645" t="str">
        <f t="shared" si="127"/>
        <v xml:space="preserve"> Waterhen School</v>
      </c>
      <c r="AC553" s="644">
        <f t="shared" si="132"/>
        <v>0</v>
      </c>
      <c r="AD553" s="639" t="str">
        <f t="shared" si="133"/>
        <v/>
      </c>
      <c r="AE553" s="317" t="str">
        <f t="shared" si="128"/>
        <v/>
      </c>
      <c r="AF553" s="45">
        <v>192</v>
      </c>
      <c r="AG553" s="45">
        <v>1890</v>
      </c>
      <c r="AH553" s="49" t="s">
        <v>932</v>
      </c>
      <c r="AI553" s="45" t="s">
        <v>319</v>
      </c>
      <c r="AJ553" s="45"/>
      <c r="AK553" s="73">
        <f t="shared" si="129"/>
        <v>0</v>
      </c>
      <c r="AL553" s="73">
        <f t="shared" si="130"/>
        <v>0</v>
      </c>
      <c r="AT553" s="282">
        <f t="shared" si="131"/>
        <v>1</v>
      </c>
      <c r="AU553" s="45">
        <v>1878</v>
      </c>
      <c r="AV553" s="49" t="s">
        <v>921</v>
      </c>
      <c r="BD553" s="52"/>
    </row>
    <row r="554" spans="1:56" ht="14.95" customHeight="1" x14ac:dyDescent="0.2">
      <c r="A554" s="642">
        <v>545</v>
      </c>
      <c r="B554" s="639" t="s">
        <v>319</v>
      </c>
      <c r="C554" s="45">
        <v>151</v>
      </c>
      <c r="D554" s="643">
        <v>1891</v>
      </c>
      <c r="E554" s="316" t="s">
        <v>933</v>
      </c>
      <c r="F554" s="53">
        <v>0</v>
      </c>
      <c r="G554" s="53">
        <v>0</v>
      </c>
      <c r="H554" s="53">
        <v>8</v>
      </c>
      <c r="I554" s="53">
        <v>40</v>
      </c>
      <c r="J554" s="53">
        <v>38</v>
      </c>
      <c r="K554" s="53">
        <v>37</v>
      </c>
      <c r="L554" s="53">
        <v>42</v>
      </c>
      <c r="M554" s="53">
        <v>41</v>
      </c>
      <c r="N554" s="53">
        <v>44</v>
      </c>
      <c r="O554" s="53">
        <v>42</v>
      </c>
      <c r="P554" s="53">
        <v>0</v>
      </c>
      <c r="Q554" s="53">
        <v>0</v>
      </c>
      <c r="R554" s="53">
        <v>0</v>
      </c>
      <c r="S554" s="53">
        <v>0</v>
      </c>
      <c r="T554" s="53">
        <v>0</v>
      </c>
      <c r="U554" s="53">
        <v>0</v>
      </c>
      <c r="W554" s="51">
        <f t="shared" si="122"/>
        <v>292</v>
      </c>
      <c r="X554" s="53">
        <f t="shared" si="123"/>
        <v>1</v>
      </c>
      <c r="Y554" s="51">
        <f t="shared" si="124"/>
        <v>0</v>
      </c>
      <c r="Z554" s="36" t="str">
        <f t="shared" si="125"/>
        <v/>
      </c>
      <c r="AA554" s="644">
        <f t="shared" si="126"/>
        <v>1891</v>
      </c>
      <c r="AB554" s="645" t="str">
        <f t="shared" si="127"/>
        <v xml:space="preserve"> Brock-Corydon School</v>
      </c>
      <c r="AC554" s="644">
        <f t="shared" si="132"/>
        <v>0</v>
      </c>
      <c r="AD554" s="639" t="str">
        <f t="shared" si="133"/>
        <v/>
      </c>
      <c r="AE554" s="317" t="str">
        <f t="shared" si="128"/>
        <v/>
      </c>
      <c r="AF554" s="45">
        <v>151</v>
      </c>
      <c r="AG554" s="45">
        <v>1891</v>
      </c>
      <c r="AH554" s="49" t="s">
        <v>933</v>
      </c>
      <c r="AI554" s="45" t="s">
        <v>319</v>
      </c>
      <c r="AJ554" s="45"/>
      <c r="AK554" s="73">
        <f t="shared" si="129"/>
        <v>0</v>
      </c>
      <c r="AL554" s="73">
        <f t="shared" si="130"/>
        <v>0</v>
      </c>
      <c r="AT554" s="282">
        <f t="shared" si="131"/>
        <v>1</v>
      </c>
      <c r="AU554" s="45">
        <v>1879</v>
      </c>
      <c r="AV554" s="49" t="s">
        <v>934</v>
      </c>
      <c r="BD554" s="52"/>
    </row>
    <row r="555" spans="1:56" ht="14.95" customHeight="1" x14ac:dyDescent="0.2">
      <c r="A555" s="642">
        <v>546</v>
      </c>
      <c r="B555" s="639" t="s">
        <v>319</v>
      </c>
      <c r="C555" s="45">
        <v>118</v>
      </c>
      <c r="D555" s="643">
        <v>1892</v>
      </c>
      <c r="E555" s="316" t="s">
        <v>935</v>
      </c>
      <c r="F555" s="53">
        <v>0</v>
      </c>
      <c r="G555" s="53">
        <v>4</v>
      </c>
      <c r="H555" s="53">
        <v>0</v>
      </c>
      <c r="I555" s="53">
        <v>0</v>
      </c>
      <c r="J555" s="53">
        <v>0</v>
      </c>
      <c r="K555" s="53">
        <v>0</v>
      </c>
      <c r="L555" s="53">
        <v>0</v>
      </c>
      <c r="M555" s="53">
        <v>0</v>
      </c>
      <c r="N555" s="53">
        <v>0</v>
      </c>
      <c r="O555" s="53">
        <v>0</v>
      </c>
      <c r="P555" s="53">
        <v>0</v>
      </c>
      <c r="Q555" s="53">
        <v>0</v>
      </c>
      <c r="R555" s="53">
        <v>357</v>
      </c>
      <c r="S555" s="53">
        <v>355</v>
      </c>
      <c r="T555" s="53">
        <v>343</v>
      </c>
      <c r="U555" s="53">
        <v>650</v>
      </c>
      <c r="W555" s="51">
        <f t="shared" si="122"/>
        <v>1709</v>
      </c>
      <c r="X555" s="53">
        <f t="shared" si="123"/>
        <v>1</v>
      </c>
      <c r="Y555" s="51">
        <f t="shared" si="124"/>
        <v>4</v>
      </c>
      <c r="Z555" s="36" t="str">
        <f t="shared" si="125"/>
        <v/>
      </c>
      <c r="AA555" s="644">
        <f t="shared" si="126"/>
        <v>1892</v>
      </c>
      <c r="AB555" s="645" t="str">
        <f t="shared" si="127"/>
        <v xml:space="preserve"> Maples Collegiate</v>
      </c>
      <c r="AC555" s="644">
        <f t="shared" si="132"/>
        <v>0</v>
      </c>
      <c r="AD555" s="639" t="str">
        <f t="shared" si="133"/>
        <v/>
      </c>
      <c r="AE555" s="317" t="str">
        <f t="shared" si="128"/>
        <v/>
      </c>
      <c r="AF555" s="45">
        <v>118</v>
      </c>
      <c r="AG555" s="45">
        <v>1892</v>
      </c>
      <c r="AH555" s="49" t="s">
        <v>935</v>
      </c>
      <c r="AI555" s="45" t="s">
        <v>319</v>
      </c>
      <c r="AJ555" s="45"/>
      <c r="AK555" s="73">
        <f t="shared" si="129"/>
        <v>0</v>
      </c>
      <c r="AL555" s="73">
        <f t="shared" si="130"/>
        <v>0</v>
      </c>
      <c r="AT555" s="282">
        <f t="shared" si="131"/>
        <v>1</v>
      </c>
      <c r="AU555" s="45">
        <v>1880</v>
      </c>
      <c r="AV555" s="49" t="s">
        <v>923</v>
      </c>
      <c r="BD555" s="52"/>
    </row>
    <row r="556" spans="1:56" ht="14.95" customHeight="1" x14ac:dyDescent="0.2">
      <c r="A556" s="642">
        <v>547</v>
      </c>
      <c r="B556" s="639" t="s">
        <v>319</v>
      </c>
      <c r="C556" s="45">
        <v>190</v>
      </c>
      <c r="D556" s="643">
        <v>1893</v>
      </c>
      <c r="E556" s="316" t="s">
        <v>936</v>
      </c>
      <c r="F556" s="53">
        <v>0</v>
      </c>
      <c r="G556" s="53">
        <v>0</v>
      </c>
      <c r="H556" s="53">
        <v>0</v>
      </c>
      <c r="I556" s="53">
        <v>21</v>
      </c>
      <c r="J556" s="53">
        <v>18</v>
      </c>
      <c r="K556" s="53">
        <v>33</v>
      </c>
      <c r="L556" s="53">
        <v>30</v>
      </c>
      <c r="M556" s="53">
        <v>28</v>
      </c>
      <c r="N556" s="53">
        <v>27</v>
      </c>
      <c r="O556" s="53">
        <v>19</v>
      </c>
      <c r="P556" s="53">
        <v>15</v>
      </c>
      <c r="Q556" s="53">
        <v>32</v>
      </c>
      <c r="R556" s="53">
        <v>0</v>
      </c>
      <c r="S556" s="53">
        <v>0</v>
      </c>
      <c r="T556" s="53">
        <v>0</v>
      </c>
      <c r="U556" s="53">
        <v>0</v>
      </c>
      <c r="W556" s="51">
        <f t="shared" si="122"/>
        <v>223</v>
      </c>
      <c r="X556" s="53">
        <f t="shared" si="123"/>
        <v>1</v>
      </c>
      <c r="Y556" s="51">
        <f t="shared" si="124"/>
        <v>0</v>
      </c>
      <c r="Z556" s="36" t="str">
        <f t="shared" si="125"/>
        <v/>
      </c>
      <c r="AA556" s="644">
        <f t="shared" si="126"/>
        <v>1893</v>
      </c>
      <c r="AB556" s="645" t="str">
        <f t="shared" si="127"/>
        <v xml:space="preserve"> Oak Bluff Community School</v>
      </c>
      <c r="AC556" s="644">
        <f t="shared" si="132"/>
        <v>0</v>
      </c>
      <c r="AD556" s="639" t="str">
        <f t="shared" si="133"/>
        <v/>
      </c>
      <c r="AE556" s="317" t="str">
        <f t="shared" si="128"/>
        <v/>
      </c>
      <c r="AF556" s="45">
        <v>190</v>
      </c>
      <c r="AG556" s="45">
        <v>1893</v>
      </c>
      <c r="AH556" s="49" t="s">
        <v>936</v>
      </c>
      <c r="AI556" s="45" t="s">
        <v>319</v>
      </c>
      <c r="AJ556" s="45"/>
      <c r="AK556" s="73">
        <f t="shared" si="129"/>
        <v>0</v>
      </c>
      <c r="AL556" s="73">
        <f t="shared" si="130"/>
        <v>0</v>
      </c>
      <c r="AT556" s="282">
        <f t="shared" si="131"/>
        <v>1</v>
      </c>
      <c r="AU556" s="45">
        <v>1881</v>
      </c>
      <c r="AV556" s="49" t="s">
        <v>924</v>
      </c>
      <c r="BD556" s="52"/>
    </row>
    <row r="557" spans="1:56" ht="14.95" customHeight="1" x14ac:dyDescent="0.2">
      <c r="A557" s="642">
        <v>548</v>
      </c>
      <c r="B557" s="639" t="s">
        <v>319</v>
      </c>
      <c r="C557" s="45">
        <v>114</v>
      </c>
      <c r="D557" s="643">
        <v>1895</v>
      </c>
      <c r="E557" s="316" t="s">
        <v>937</v>
      </c>
      <c r="F557" s="53">
        <v>0</v>
      </c>
      <c r="G557" s="53">
        <v>0</v>
      </c>
      <c r="H557" s="53">
        <v>0</v>
      </c>
      <c r="I557" s="53">
        <v>44</v>
      </c>
      <c r="J557" s="53">
        <v>43</v>
      </c>
      <c r="K557" s="53">
        <v>51</v>
      </c>
      <c r="L557" s="53">
        <v>49</v>
      </c>
      <c r="M557" s="53">
        <v>49</v>
      </c>
      <c r="N557" s="53">
        <v>54</v>
      </c>
      <c r="O557" s="53">
        <v>0</v>
      </c>
      <c r="P557" s="53">
        <v>0</v>
      </c>
      <c r="Q557" s="53">
        <v>0</v>
      </c>
      <c r="R557" s="53">
        <v>0</v>
      </c>
      <c r="S557" s="53">
        <v>0</v>
      </c>
      <c r="T557" s="53">
        <v>0</v>
      </c>
      <c r="U557" s="53">
        <v>0</v>
      </c>
      <c r="W557" s="51">
        <f t="shared" si="122"/>
        <v>290</v>
      </c>
      <c r="X557" s="53">
        <f t="shared" si="123"/>
        <v>1</v>
      </c>
      <c r="Y557" s="51">
        <f t="shared" si="124"/>
        <v>0</v>
      </c>
      <c r="Z557" s="36" t="str">
        <f t="shared" si="125"/>
        <v/>
      </c>
      <c r="AA557" s="644">
        <f t="shared" si="126"/>
        <v>1895</v>
      </c>
      <c r="AB557" s="645" t="str">
        <f t="shared" si="127"/>
        <v xml:space="preserve"> Strathmillan School</v>
      </c>
      <c r="AC557" s="644">
        <f t="shared" si="132"/>
        <v>0</v>
      </c>
      <c r="AD557" s="639" t="str">
        <f t="shared" si="133"/>
        <v/>
      </c>
      <c r="AE557" s="317" t="str">
        <f t="shared" si="128"/>
        <v/>
      </c>
      <c r="AF557" s="45">
        <v>114</v>
      </c>
      <c r="AG557" s="45">
        <v>1895</v>
      </c>
      <c r="AH557" s="49" t="s">
        <v>937</v>
      </c>
      <c r="AI557" s="45" t="s">
        <v>319</v>
      </c>
      <c r="AJ557" s="45"/>
      <c r="AK557" s="73">
        <f t="shared" si="129"/>
        <v>0</v>
      </c>
      <c r="AL557" s="73">
        <f t="shared" si="130"/>
        <v>0</v>
      </c>
      <c r="AT557" s="282">
        <f t="shared" si="131"/>
        <v>1</v>
      </c>
      <c r="AU557" s="45">
        <v>1882</v>
      </c>
      <c r="AV557" s="49" t="s">
        <v>926</v>
      </c>
      <c r="BD557" s="52"/>
    </row>
    <row r="558" spans="1:56" ht="14.95" customHeight="1" x14ac:dyDescent="0.2">
      <c r="A558" s="642">
        <v>549</v>
      </c>
      <c r="B558" s="639" t="s">
        <v>319</v>
      </c>
      <c r="C558" s="45">
        <v>188</v>
      </c>
      <c r="D558" s="643">
        <v>1896</v>
      </c>
      <c r="E558" s="316" t="s">
        <v>938</v>
      </c>
      <c r="F558" s="53">
        <v>0</v>
      </c>
      <c r="G558" s="53">
        <v>0</v>
      </c>
      <c r="H558" s="53">
        <v>0</v>
      </c>
      <c r="I558" s="53">
        <v>0</v>
      </c>
      <c r="J558" s="53">
        <v>0</v>
      </c>
      <c r="K558" s="53">
        <v>0</v>
      </c>
      <c r="L558" s="53">
        <v>0</v>
      </c>
      <c r="M558" s="53">
        <v>0</v>
      </c>
      <c r="N558" s="53">
        <v>101</v>
      </c>
      <c r="O558" s="53">
        <v>167</v>
      </c>
      <c r="P558" s="53">
        <v>155</v>
      </c>
      <c r="Q558" s="53">
        <v>145</v>
      </c>
      <c r="R558" s="53">
        <v>0</v>
      </c>
      <c r="S558" s="53">
        <v>0</v>
      </c>
      <c r="T558" s="53">
        <v>0</v>
      </c>
      <c r="U558" s="53">
        <v>0</v>
      </c>
      <c r="W558" s="51">
        <f t="shared" si="122"/>
        <v>568</v>
      </c>
      <c r="X558" s="53">
        <f t="shared" si="123"/>
        <v>1</v>
      </c>
      <c r="Y558" s="51">
        <f t="shared" si="124"/>
        <v>0</v>
      </c>
      <c r="Z558" s="36" t="str">
        <f t="shared" si="125"/>
        <v/>
      </c>
      <c r="AA558" s="644">
        <f t="shared" si="126"/>
        <v>1896</v>
      </c>
      <c r="AB558" s="645" t="str">
        <f t="shared" si="127"/>
        <v xml:space="preserve"> École Charleswood School</v>
      </c>
      <c r="AC558" s="644">
        <f t="shared" si="132"/>
        <v>0</v>
      </c>
      <c r="AD558" s="639" t="str">
        <f t="shared" si="133"/>
        <v/>
      </c>
      <c r="AE558" s="317" t="str">
        <f t="shared" si="128"/>
        <v/>
      </c>
      <c r="AF558" s="45">
        <v>188</v>
      </c>
      <c r="AG558" s="45">
        <v>1896</v>
      </c>
      <c r="AH558" s="49" t="s">
        <v>938</v>
      </c>
      <c r="AI558" s="45" t="s">
        <v>319</v>
      </c>
      <c r="AJ558" s="45"/>
      <c r="AK558" s="73">
        <f t="shared" si="129"/>
        <v>0</v>
      </c>
      <c r="AL558" s="73">
        <f t="shared" si="130"/>
        <v>0</v>
      </c>
      <c r="AT558" s="282">
        <f t="shared" si="131"/>
        <v>1</v>
      </c>
      <c r="AU558" s="45">
        <v>1885</v>
      </c>
      <c r="AV558" s="49" t="s">
        <v>928</v>
      </c>
      <c r="BD558" s="52"/>
    </row>
    <row r="559" spans="1:56" ht="14.95" customHeight="1" x14ac:dyDescent="0.2">
      <c r="A559" s="642">
        <v>550</v>
      </c>
      <c r="B559" s="639" t="s">
        <v>319</v>
      </c>
      <c r="C559" s="45">
        <v>154</v>
      </c>
      <c r="D559" s="643">
        <v>1897</v>
      </c>
      <c r="E559" s="316" t="s">
        <v>939</v>
      </c>
      <c r="F559" s="53">
        <v>0</v>
      </c>
      <c r="G559" s="53">
        <v>0</v>
      </c>
      <c r="H559" s="53">
        <v>0</v>
      </c>
      <c r="I559" s="53">
        <v>28</v>
      </c>
      <c r="J559" s="53">
        <v>27</v>
      </c>
      <c r="K559" s="53">
        <v>37</v>
      </c>
      <c r="L559" s="53">
        <v>31</v>
      </c>
      <c r="M559" s="53">
        <v>32</v>
      </c>
      <c r="N559" s="53">
        <v>41</v>
      </c>
      <c r="O559" s="53">
        <v>0</v>
      </c>
      <c r="P559" s="53">
        <v>0</v>
      </c>
      <c r="Q559" s="53">
        <v>0</v>
      </c>
      <c r="R559" s="53">
        <v>0</v>
      </c>
      <c r="S559" s="53">
        <v>0</v>
      </c>
      <c r="T559" s="53">
        <v>0</v>
      </c>
      <c r="U559" s="53">
        <v>0</v>
      </c>
      <c r="W559" s="51">
        <f t="shared" si="122"/>
        <v>196</v>
      </c>
      <c r="X559" s="53">
        <f t="shared" si="123"/>
        <v>1</v>
      </c>
      <c r="Y559" s="51">
        <f t="shared" si="124"/>
        <v>0</v>
      </c>
      <c r="Z559" s="36" t="str">
        <f t="shared" si="125"/>
        <v/>
      </c>
      <c r="AA559" s="644">
        <f t="shared" si="126"/>
        <v>1897</v>
      </c>
      <c r="AB559" s="645" t="str">
        <f t="shared" si="127"/>
        <v xml:space="preserve"> Robert Smith Elementary</v>
      </c>
      <c r="AC559" s="644">
        <f t="shared" si="132"/>
        <v>0</v>
      </c>
      <c r="AD559" s="639" t="str">
        <f t="shared" si="133"/>
        <v/>
      </c>
      <c r="AE559" s="317" t="str">
        <f t="shared" si="128"/>
        <v/>
      </c>
      <c r="AF559" s="45">
        <v>154</v>
      </c>
      <c r="AG559" s="45">
        <v>1897</v>
      </c>
      <c r="AH559" s="49" t="s">
        <v>939</v>
      </c>
      <c r="AI559" s="45" t="s">
        <v>319</v>
      </c>
      <c r="AJ559" s="45"/>
      <c r="AK559" s="73">
        <f t="shared" si="129"/>
        <v>0</v>
      </c>
      <c r="AL559" s="73">
        <f t="shared" si="130"/>
        <v>0</v>
      </c>
      <c r="AT559" s="282">
        <f t="shared" si="131"/>
        <v>1</v>
      </c>
      <c r="AU559" s="45">
        <v>1887</v>
      </c>
      <c r="AV559" s="49" t="s">
        <v>929</v>
      </c>
      <c r="BD559" s="52"/>
    </row>
    <row r="560" spans="1:56" ht="14.95" customHeight="1" x14ac:dyDescent="0.2">
      <c r="A560" s="642">
        <v>551</v>
      </c>
      <c r="B560" s="639" t="s">
        <v>323</v>
      </c>
      <c r="C560" s="45">
        <v>127</v>
      </c>
      <c r="D560" s="643">
        <v>1898</v>
      </c>
      <c r="E560" s="316" t="s">
        <v>940</v>
      </c>
      <c r="F560" s="53">
        <v>0</v>
      </c>
      <c r="G560" s="53">
        <v>0</v>
      </c>
      <c r="H560" s="53">
        <v>0</v>
      </c>
      <c r="I560" s="53">
        <v>2</v>
      </c>
      <c r="J560" s="53">
        <v>2</v>
      </c>
      <c r="K560" s="53">
        <v>0</v>
      </c>
      <c r="L560" s="53">
        <v>4</v>
      </c>
      <c r="M560" s="53">
        <v>4</v>
      </c>
      <c r="N560" s="53">
        <v>0</v>
      </c>
      <c r="O560" s="53">
        <v>1</v>
      </c>
      <c r="P560" s="53">
        <v>0</v>
      </c>
      <c r="Q560" s="53">
        <v>1</v>
      </c>
      <c r="R560" s="53">
        <v>1</v>
      </c>
      <c r="S560" s="53">
        <v>0</v>
      </c>
      <c r="T560" s="53">
        <v>0</v>
      </c>
      <c r="U560" s="53">
        <v>0</v>
      </c>
      <c r="W560" s="51">
        <f t="shared" si="122"/>
        <v>15</v>
      </c>
      <c r="X560" s="53">
        <f t="shared" si="123"/>
        <v>1</v>
      </c>
      <c r="Y560" s="51">
        <f t="shared" si="124"/>
        <v>0</v>
      </c>
      <c r="Z560" s="36" t="str">
        <f t="shared" si="125"/>
        <v/>
      </c>
      <c r="AA560" s="644">
        <f t="shared" si="126"/>
        <v>1898</v>
      </c>
      <c r="AB560" s="645" t="str">
        <f t="shared" si="127"/>
        <v xml:space="preserve"> Muller School</v>
      </c>
      <c r="AC560" s="644">
        <f t="shared" si="132"/>
        <v>5</v>
      </c>
      <c r="AD560" s="639" t="str">
        <f t="shared" si="133"/>
        <v>H</v>
      </c>
      <c r="AE560" s="317" t="str">
        <f t="shared" si="128"/>
        <v/>
      </c>
      <c r="AF560" s="45">
        <v>127</v>
      </c>
      <c r="AG560" s="45">
        <v>1898</v>
      </c>
      <c r="AH560" s="49" t="s">
        <v>940</v>
      </c>
      <c r="AI560" s="45" t="s">
        <v>323</v>
      </c>
      <c r="AJ560" s="45"/>
      <c r="AK560" s="73">
        <f t="shared" si="129"/>
        <v>0</v>
      </c>
      <c r="AL560" s="73">
        <f t="shared" si="130"/>
        <v>0</v>
      </c>
      <c r="AT560" s="282">
        <f t="shared" si="131"/>
        <v>1</v>
      </c>
      <c r="AU560" s="45">
        <v>1888</v>
      </c>
      <c r="AV560" s="49" t="s">
        <v>930</v>
      </c>
      <c r="BD560" s="52"/>
    </row>
    <row r="561" spans="1:56" ht="14.95" customHeight="1" x14ac:dyDescent="0.2">
      <c r="A561" s="642">
        <v>552</v>
      </c>
      <c r="B561" s="639" t="s">
        <v>323</v>
      </c>
      <c r="C561" s="45">
        <v>128</v>
      </c>
      <c r="D561" s="643">
        <v>1900</v>
      </c>
      <c r="E561" s="316" t="s">
        <v>941</v>
      </c>
      <c r="F561" s="53">
        <v>0</v>
      </c>
      <c r="G561" s="53">
        <v>0</v>
      </c>
      <c r="H561" s="53">
        <v>0</v>
      </c>
      <c r="I561" s="53">
        <v>2</v>
      </c>
      <c r="J561" s="53">
        <v>3</v>
      </c>
      <c r="K561" s="53">
        <v>1</v>
      </c>
      <c r="L561" s="53">
        <v>2</v>
      </c>
      <c r="M561" s="53">
        <v>2</v>
      </c>
      <c r="N561" s="53">
        <v>5</v>
      </c>
      <c r="O561" s="53">
        <v>4</v>
      </c>
      <c r="P561" s="53">
        <v>1</v>
      </c>
      <c r="Q561" s="53">
        <v>2</v>
      </c>
      <c r="R561" s="53">
        <v>3</v>
      </c>
      <c r="S561" s="53">
        <v>3</v>
      </c>
      <c r="T561" s="53">
        <v>4</v>
      </c>
      <c r="U561" s="53">
        <v>4</v>
      </c>
      <c r="W561" s="51">
        <f t="shared" si="122"/>
        <v>36</v>
      </c>
      <c r="X561" s="53">
        <f t="shared" si="123"/>
        <v>1</v>
      </c>
      <c r="Y561" s="51">
        <f t="shared" si="124"/>
        <v>0</v>
      </c>
      <c r="Z561" s="36" t="str">
        <f t="shared" si="125"/>
        <v/>
      </c>
      <c r="AA561" s="644">
        <f t="shared" si="126"/>
        <v>1900</v>
      </c>
      <c r="AB561" s="645" t="str">
        <f t="shared" si="127"/>
        <v xml:space="preserve"> Parkview School</v>
      </c>
      <c r="AC561" s="644">
        <f t="shared" si="132"/>
        <v>5</v>
      </c>
      <c r="AD561" s="639" t="str">
        <f t="shared" si="133"/>
        <v>H</v>
      </c>
      <c r="AE561" s="317" t="str">
        <f t="shared" si="128"/>
        <v/>
      </c>
      <c r="AF561" s="45">
        <v>128</v>
      </c>
      <c r="AG561" s="45">
        <v>1900</v>
      </c>
      <c r="AH561" s="49" t="s">
        <v>941</v>
      </c>
      <c r="AI561" s="45" t="s">
        <v>323</v>
      </c>
      <c r="AJ561" s="45"/>
      <c r="AK561" s="73">
        <f t="shared" si="129"/>
        <v>0</v>
      </c>
      <c r="AL561" s="73">
        <f t="shared" si="130"/>
        <v>0</v>
      </c>
      <c r="AT561" s="282">
        <f t="shared" si="131"/>
        <v>1</v>
      </c>
      <c r="AU561" s="45">
        <v>1889</v>
      </c>
      <c r="AV561" s="49" t="s">
        <v>931</v>
      </c>
      <c r="BD561" s="52"/>
    </row>
    <row r="562" spans="1:56" ht="14.95" customHeight="1" x14ac:dyDescent="0.2">
      <c r="A562" s="642">
        <v>553</v>
      </c>
      <c r="B562" s="639" t="s">
        <v>319</v>
      </c>
      <c r="C562" s="45">
        <v>119</v>
      </c>
      <c r="D562" s="643">
        <v>1901</v>
      </c>
      <c r="E562" s="316" t="s">
        <v>942</v>
      </c>
      <c r="F562" s="53">
        <v>0</v>
      </c>
      <c r="G562" s="53">
        <v>0</v>
      </c>
      <c r="H562" s="53">
        <v>0</v>
      </c>
      <c r="I562" s="53">
        <v>8</v>
      </c>
      <c r="J562" s="53">
        <v>12</v>
      </c>
      <c r="K562" s="53">
        <v>8</v>
      </c>
      <c r="L562" s="53">
        <v>11</v>
      </c>
      <c r="M562" s="53">
        <v>15</v>
      </c>
      <c r="N562" s="53">
        <v>10</v>
      </c>
      <c r="O562" s="53">
        <v>13</v>
      </c>
      <c r="P562" s="53">
        <v>12</v>
      </c>
      <c r="Q562" s="53">
        <v>10</v>
      </c>
      <c r="R562" s="53">
        <v>0</v>
      </c>
      <c r="S562" s="53">
        <v>0</v>
      </c>
      <c r="T562" s="53">
        <v>0</v>
      </c>
      <c r="U562" s="53">
        <v>0</v>
      </c>
      <c r="W562" s="51">
        <f t="shared" si="122"/>
        <v>99</v>
      </c>
      <c r="X562" s="53">
        <f t="shared" si="123"/>
        <v>1</v>
      </c>
      <c r="Y562" s="51">
        <f t="shared" si="124"/>
        <v>0</v>
      </c>
      <c r="Z562" s="36" t="str">
        <f t="shared" si="125"/>
        <v/>
      </c>
      <c r="AA562" s="644">
        <f t="shared" si="126"/>
        <v>1901</v>
      </c>
      <c r="AB562" s="645" t="str">
        <f t="shared" si="127"/>
        <v xml:space="preserve"> Alexander School</v>
      </c>
      <c r="AC562" s="644">
        <f t="shared" si="132"/>
        <v>0</v>
      </c>
      <c r="AD562" s="639" t="str">
        <f t="shared" si="133"/>
        <v/>
      </c>
      <c r="AE562" s="317" t="str">
        <f t="shared" si="128"/>
        <v/>
      </c>
      <c r="AF562" s="45">
        <v>119</v>
      </c>
      <c r="AG562" s="45">
        <v>1901</v>
      </c>
      <c r="AH562" s="49" t="s">
        <v>942</v>
      </c>
      <c r="AI562" s="45" t="s">
        <v>319</v>
      </c>
      <c r="AJ562" s="45"/>
      <c r="AK562" s="73">
        <f t="shared" si="129"/>
        <v>0</v>
      </c>
      <c r="AL562" s="73">
        <f t="shared" si="130"/>
        <v>0</v>
      </c>
      <c r="AT562" s="282">
        <f t="shared" si="131"/>
        <v>1</v>
      </c>
      <c r="AU562" s="45">
        <v>1890</v>
      </c>
      <c r="AV562" s="49" t="s">
        <v>932</v>
      </c>
      <c r="BD562" s="52"/>
    </row>
    <row r="563" spans="1:56" ht="14.95" customHeight="1" x14ac:dyDescent="0.2">
      <c r="A563" s="642">
        <v>554</v>
      </c>
      <c r="B563" s="639" t="s">
        <v>319</v>
      </c>
      <c r="C563" s="45">
        <v>103</v>
      </c>
      <c r="D563" s="643">
        <v>1902</v>
      </c>
      <c r="E563" s="316" t="s">
        <v>943</v>
      </c>
      <c r="F563" s="53">
        <v>0</v>
      </c>
      <c r="G563" s="53">
        <v>0</v>
      </c>
      <c r="H563" s="53">
        <v>0</v>
      </c>
      <c r="I563" s="53">
        <v>27</v>
      </c>
      <c r="J563" s="53">
        <v>32</v>
      </c>
      <c r="K563" s="53">
        <v>41</v>
      </c>
      <c r="L563" s="53">
        <v>31</v>
      </c>
      <c r="M563" s="53">
        <v>34</v>
      </c>
      <c r="N563" s="53">
        <v>0</v>
      </c>
      <c r="O563" s="53">
        <v>0</v>
      </c>
      <c r="P563" s="53">
        <v>0</v>
      </c>
      <c r="Q563" s="53">
        <v>0</v>
      </c>
      <c r="R563" s="53">
        <v>0</v>
      </c>
      <c r="S563" s="53">
        <v>0</v>
      </c>
      <c r="T563" s="53">
        <v>0</v>
      </c>
      <c r="U563" s="53">
        <v>0</v>
      </c>
      <c r="W563" s="51">
        <f t="shared" si="122"/>
        <v>165</v>
      </c>
      <c r="X563" s="53">
        <f t="shared" si="123"/>
        <v>1</v>
      </c>
      <c r="Y563" s="51">
        <f t="shared" si="124"/>
        <v>0</v>
      </c>
      <c r="Z563" s="36" t="str">
        <f t="shared" si="125"/>
        <v/>
      </c>
      <c r="AA563" s="644">
        <f t="shared" si="126"/>
        <v>1902</v>
      </c>
      <c r="AB563" s="645" t="str">
        <f t="shared" si="127"/>
        <v xml:space="preserve"> Mary Montgomery School</v>
      </c>
      <c r="AC563" s="644">
        <f t="shared" si="132"/>
        <v>0</v>
      </c>
      <c r="AD563" s="639" t="str">
        <f t="shared" si="133"/>
        <v/>
      </c>
      <c r="AE563" s="317" t="str">
        <f t="shared" si="128"/>
        <v/>
      </c>
      <c r="AF563" s="45">
        <v>103</v>
      </c>
      <c r="AG563" s="45">
        <v>1902</v>
      </c>
      <c r="AH563" s="49" t="s">
        <v>943</v>
      </c>
      <c r="AI563" s="45" t="s">
        <v>319</v>
      </c>
      <c r="AJ563" s="45"/>
      <c r="AK563" s="73">
        <f t="shared" si="129"/>
        <v>0</v>
      </c>
      <c r="AL563" s="73">
        <f t="shared" si="130"/>
        <v>0</v>
      </c>
      <c r="AT563" s="282">
        <f t="shared" si="131"/>
        <v>1</v>
      </c>
      <c r="AU563" s="45">
        <v>1891</v>
      </c>
      <c r="AV563" s="49" t="s">
        <v>933</v>
      </c>
      <c r="BD563" s="52"/>
    </row>
    <row r="564" spans="1:56" ht="14.95" customHeight="1" x14ac:dyDescent="0.2">
      <c r="A564" s="642">
        <v>555</v>
      </c>
      <c r="B564" s="639" t="s">
        <v>319</v>
      </c>
      <c r="C564" s="45">
        <v>192</v>
      </c>
      <c r="D564" s="643">
        <v>1904</v>
      </c>
      <c r="E564" s="316" t="s">
        <v>944</v>
      </c>
      <c r="F564" s="53">
        <v>0</v>
      </c>
      <c r="G564" s="53">
        <v>0</v>
      </c>
      <c r="H564" s="53">
        <v>6</v>
      </c>
      <c r="I564" s="53">
        <v>3</v>
      </c>
      <c r="J564" s="53">
        <v>0</v>
      </c>
      <c r="K564" s="53">
        <v>4</v>
      </c>
      <c r="L564" s="53">
        <v>8</v>
      </c>
      <c r="M564" s="53">
        <v>11</v>
      </c>
      <c r="N564" s="53">
        <v>8</v>
      </c>
      <c r="O564" s="53">
        <v>7</v>
      </c>
      <c r="P564" s="53">
        <v>5</v>
      </c>
      <c r="Q564" s="53">
        <v>6</v>
      </c>
      <c r="R564" s="53">
        <v>13</v>
      </c>
      <c r="S564" s="53">
        <v>16</v>
      </c>
      <c r="T564" s="53">
        <v>9</v>
      </c>
      <c r="U564" s="53">
        <v>10</v>
      </c>
      <c r="W564" s="51">
        <f t="shared" si="122"/>
        <v>106</v>
      </c>
      <c r="X564" s="53">
        <f t="shared" si="123"/>
        <v>1</v>
      </c>
      <c r="Y564" s="51">
        <f t="shared" si="124"/>
        <v>0</v>
      </c>
      <c r="Z564" s="36" t="str">
        <f t="shared" si="125"/>
        <v/>
      </c>
      <c r="AA564" s="644">
        <f t="shared" si="126"/>
        <v>1904</v>
      </c>
      <c r="AB564" s="645" t="str">
        <f t="shared" si="127"/>
        <v xml:space="preserve"> Duke Of Marlborough School</v>
      </c>
      <c r="AC564" s="644">
        <f t="shared" si="132"/>
        <v>0</v>
      </c>
      <c r="AD564" s="639" t="str">
        <f t="shared" si="133"/>
        <v/>
      </c>
      <c r="AE564" s="317" t="str">
        <f t="shared" si="128"/>
        <v/>
      </c>
      <c r="AF564" s="45">
        <v>192</v>
      </c>
      <c r="AG564" s="45">
        <v>1904</v>
      </c>
      <c r="AH564" s="49" t="s">
        <v>944</v>
      </c>
      <c r="AI564" s="45" t="s">
        <v>319</v>
      </c>
      <c r="AJ564" s="45"/>
      <c r="AK564" s="73">
        <f t="shared" si="129"/>
        <v>0</v>
      </c>
      <c r="AL564" s="73">
        <f t="shared" si="130"/>
        <v>0</v>
      </c>
      <c r="AT564" s="282">
        <f t="shared" si="131"/>
        <v>1</v>
      </c>
      <c r="AU564" s="45">
        <v>1892</v>
      </c>
      <c r="AV564" s="49" t="s">
        <v>935</v>
      </c>
      <c r="BD564" s="52"/>
    </row>
    <row r="565" spans="1:56" ht="14.95" customHeight="1" x14ac:dyDescent="0.2">
      <c r="A565" s="642">
        <v>556</v>
      </c>
      <c r="B565" s="639" t="s">
        <v>319</v>
      </c>
      <c r="C565" s="45">
        <v>113</v>
      </c>
      <c r="D565" s="643">
        <v>1905</v>
      </c>
      <c r="E565" s="316" t="s">
        <v>945</v>
      </c>
      <c r="F565" s="53">
        <v>0</v>
      </c>
      <c r="G565" s="53">
        <v>0</v>
      </c>
      <c r="H565" s="53">
        <v>0</v>
      </c>
      <c r="I565" s="53">
        <v>0</v>
      </c>
      <c r="J565" s="53">
        <v>0</v>
      </c>
      <c r="K565" s="53">
        <v>0</v>
      </c>
      <c r="L565" s="53">
        <v>0</v>
      </c>
      <c r="M565" s="53">
        <v>0</v>
      </c>
      <c r="N565" s="53">
        <v>0</v>
      </c>
      <c r="O565" s="53">
        <v>0</v>
      </c>
      <c r="P565" s="53">
        <v>11</v>
      </c>
      <c r="Q565" s="53">
        <v>18</v>
      </c>
      <c r="R565" s="53">
        <v>20</v>
      </c>
      <c r="S565" s="53">
        <v>10</v>
      </c>
      <c r="T565" s="53">
        <v>19</v>
      </c>
      <c r="U565" s="53">
        <v>9</v>
      </c>
      <c r="W565" s="51">
        <f t="shared" si="122"/>
        <v>87</v>
      </c>
      <c r="X565" s="53">
        <f t="shared" si="123"/>
        <v>1</v>
      </c>
      <c r="Y565" s="51">
        <f t="shared" si="124"/>
        <v>0</v>
      </c>
      <c r="Z565" s="36" t="str">
        <f t="shared" si="125"/>
        <v/>
      </c>
      <c r="AA565" s="644">
        <f t="shared" si="126"/>
        <v>1905</v>
      </c>
      <c r="AB565" s="645" t="str">
        <f t="shared" si="127"/>
        <v xml:space="preserve"> Pinawa Secondary School</v>
      </c>
      <c r="AC565" s="644">
        <f t="shared" si="132"/>
        <v>0</v>
      </c>
      <c r="AD565" s="639" t="str">
        <f t="shared" si="133"/>
        <v/>
      </c>
      <c r="AE565" s="317" t="str">
        <f t="shared" si="128"/>
        <v/>
      </c>
      <c r="AF565" s="45">
        <v>113</v>
      </c>
      <c r="AG565" s="45">
        <v>1905</v>
      </c>
      <c r="AH565" s="49" t="s">
        <v>945</v>
      </c>
      <c r="AI565" s="45" t="s">
        <v>319</v>
      </c>
      <c r="AJ565" s="45"/>
      <c r="AK565" s="73">
        <f t="shared" si="129"/>
        <v>0</v>
      </c>
      <c r="AL565" s="73">
        <f t="shared" si="130"/>
        <v>0</v>
      </c>
      <c r="AT565" s="282">
        <f t="shared" si="131"/>
        <v>1</v>
      </c>
      <c r="AU565" s="45">
        <v>1893</v>
      </c>
      <c r="AV565" s="49" t="s">
        <v>936</v>
      </c>
      <c r="BD565" s="52"/>
    </row>
    <row r="566" spans="1:56" ht="14.95" customHeight="1" x14ac:dyDescent="0.2">
      <c r="A566" s="642">
        <v>557</v>
      </c>
      <c r="B566" s="639" t="s">
        <v>319</v>
      </c>
      <c r="C566" s="45">
        <v>155</v>
      </c>
      <c r="D566" s="643">
        <v>1908</v>
      </c>
      <c r="E566" s="316" t="s">
        <v>946</v>
      </c>
      <c r="F566" s="53">
        <v>0</v>
      </c>
      <c r="G566" s="53">
        <v>0</v>
      </c>
      <c r="H566" s="53">
        <v>0</v>
      </c>
      <c r="I566" s="53">
        <v>0</v>
      </c>
      <c r="J566" s="53">
        <v>0</v>
      </c>
      <c r="K566" s="53">
        <v>0</v>
      </c>
      <c r="L566" s="53">
        <v>0</v>
      </c>
      <c r="M566" s="53">
        <v>0</v>
      </c>
      <c r="N566" s="53">
        <v>0</v>
      </c>
      <c r="O566" s="53">
        <v>0</v>
      </c>
      <c r="P566" s="53">
        <v>0</v>
      </c>
      <c r="Q566" s="53">
        <v>0</v>
      </c>
      <c r="R566" s="53">
        <v>51</v>
      </c>
      <c r="S566" s="53">
        <v>38</v>
      </c>
      <c r="T566" s="53">
        <v>51</v>
      </c>
      <c r="U566" s="53">
        <v>47</v>
      </c>
      <c r="W566" s="51">
        <f t="shared" si="122"/>
        <v>187</v>
      </c>
      <c r="X566" s="53">
        <f t="shared" si="123"/>
        <v>1</v>
      </c>
      <c r="Y566" s="51">
        <f t="shared" si="124"/>
        <v>0</v>
      </c>
      <c r="Z566" s="36" t="str">
        <f t="shared" si="125"/>
        <v/>
      </c>
      <c r="AA566" s="644">
        <f t="shared" si="126"/>
        <v>1908</v>
      </c>
      <c r="AB566" s="645" t="str">
        <f t="shared" si="127"/>
        <v xml:space="preserve"> Warren Collegiate</v>
      </c>
      <c r="AC566" s="644">
        <f t="shared" si="132"/>
        <v>0</v>
      </c>
      <c r="AD566" s="639" t="str">
        <f t="shared" si="133"/>
        <v/>
      </c>
      <c r="AE566" s="317" t="str">
        <f t="shared" si="128"/>
        <v/>
      </c>
      <c r="AF566" s="45">
        <v>155</v>
      </c>
      <c r="AG566" s="45">
        <v>1908</v>
      </c>
      <c r="AH566" s="49" t="s">
        <v>946</v>
      </c>
      <c r="AI566" s="45" t="s">
        <v>319</v>
      </c>
      <c r="AJ566" s="45"/>
      <c r="AK566" s="73">
        <f t="shared" si="129"/>
        <v>0</v>
      </c>
      <c r="AL566" s="73">
        <f t="shared" si="130"/>
        <v>0</v>
      </c>
      <c r="AT566" s="282">
        <f t="shared" si="131"/>
        <v>1</v>
      </c>
      <c r="AU566" s="45">
        <v>1895</v>
      </c>
      <c r="AV566" s="49" t="s">
        <v>937</v>
      </c>
      <c r="BD566" s="52"/>
    </row>
    <row r="567" spans="1:56" ht="14.95" customHeight="1" x14ac:dyDescent="0.2">
      <c r="A567" s="642">
        <v>558</v>
      </c>
      <c r="B567" s="639" t="s">
        <v>319</v>
      </c>
      <c r="C567" s="45">
        <v>193</v>
      </c>
      <c r="D567" s="643">
        <v>1909</v>
      </c>
      <c r="E567" s="316" t="s">
        <v>947</v>
      </c>
      <c r="F567" s="53">
        <v>0</v>
      </c>
      <c r="G567" s="53">
        <v>0</v>
      </c>
      <c r="H567" s="53">
        <v>0</v>
      </c>
      <c r="I567" s="53">
        <v>11</v>
      </c>
      <c r="J567" s="53">
        <v>13</v>
      </c>
      <c r="K567" s="53">
        <v>11</v>
      </c>
      <c r="L567" s="53">
        <v>8</v>
      </c>
      <c r="M567" s="53">
        <v>17</v>
      </c>
      <c r="N567" s="53">
        <v>15</v>
      </c>
      <c r="O567" s="53">
        <v>15</v>
      </c>
      <c r="P567" s="53">
        <v>11</v>
      </c>
      <c r="Q567" s="53">
        <v>16</v>
      </c>
      <c r="R567" s="53">
        <v>13</v>
      </c>
      <c r="S567" s="53">
        <v>13</v>
      </c>
      <c r="T567" s="53">
        <v>12</v>
      </c>
      <c r="U567" s="53">
        <v>15</v>
      </c>
      <c r="W567" s="51">
        <f t="shared" si="122"/>
        <v>170</v>
      </c>
      <c r="X567" s="53">
        <f t="shared" si="123"/>
        <v>1</v>
      </c>
      <c r="Y567" s="51">
        <f t="shared" si="124"/>
        <v>0</v>
      </c>
      <c r="Z567" s="36" t="str">
        <f t="shared" si="125"/>
        <v/>
      </c>
      <c r="AA567" s="644">
        <f t="shared" si="126"/>
        <v>1909</v>
      </c>
      <c r="AB567" s="645" t="str">
        <f t="shared" si="127"/>
        <v xml:space="preserve"> Glenboro School</v>
      </c>
      <c r="AC567" s="644">
        <f t="shared" si="132"/>
        <v>0</v>
      </c>
      <c r="AD567" s="639" t="str">
        <f t="shared" si="133"/>
        <v/>
      </c>
      <c r="AE567" s="317" t="str">
        <f t="shared" si="128"/>
        <v/>
      </c>
      <c r="AF567" s="45">
        <v>193</v>
      </c>
      <c r="AG567" s="45">
        <v>1909</v>
      </c>
      <c r="AH567" s="49" t="s">
        <v>947</v>
      </c>
      <c r="AI567" s="45" t="s">
        <v>319</v>
      </c>
      <c r="AJ567" s="45"/>
      <c r="AK567" s="73">
        <f t="shared" si="129"/>
        <v>0</v>
      </c>
      <c r="AL567" s="73">
        <f t="shared" si="130"/>
        <v>0</v>
      </c>
      <c r="AT567" s="282">
        <f t="shared" si="131"/>
        <v>1</v>
      </c>
      <c r="AU567" s="45">
        <v>1896</v>
      </c>
      <c r="AV567" s="49" t="s">
        <v>938</v>
      </c>
      <c r="BD567" s="52"/>
    </row>
    <row r="568" spans="1:56" ht="14.95" customHeight="1" x14ac:dyDescent="0.2">
      <c r="A568" s="642">
        <v>559</v>
      </c>
      <c r="B568" s="639" t="s">
        <v>319</v>
      </c>
      <c r="C568" s="45">
        <v>188</v>
      </c>
      <c r="D568" s="643">
        <v>1914</v>
      </c>
      <c r="E568" s="316" t="s">
        <v>948</v>
      </c>
      <c r="F568" s="53">
        <v>0</v>
      </c>
      <c r="G568" s="53">
        <v>0</v>
      </c>
      <c r="H568" s="53">
        <v>0</v>
      </c>
      <c r="I568" s="53">
        <v>53</v>
      </c>
      <c r="J568" s="53">
        <v>57</v>
      </c>
      <c r="K568" s="53">
        <v>58</v>
      </c>
      <c r="L568" s="53">
        <v>58</v>
      </c>
      <c r="M568" s="53">
        <v>82</v>
      </c>
      <c r="N568" s="53">
        <v>59</v>
      </c>
      <c r="O568" s="53">
        <v>0</v>
      </c>
      <c r="P568" s="53">
        <v>0</v>
      </c>
      <c r="Q568" s="53">
        <v>0</v>
      </c>
      <c r="R568" s="53">
        <v>0</v>
      </c>
      <c r="S568" s="53">
        <v>0</v>
      </c>
      <c r="T568" s="53">
        <v>0</v>
      </c>
      <c r="U568" s="53">
        <v>0</v>
      </c>
      <c r="W568" s="51">
        <f t="shared" si="122"/>
        <v>367</v>
      </c>
      <c r="X568" s="53">
        <f t="shared" si="123"/>
        <v>1</v>
      </c>
      <c r="Y568" s="51">
        <f t="shared" si="124"/>
        <v>0</v>
      </c>
      <c r="Z568" s="36" t="str">
        <f t="shared" si="125"/>
        <v/>
      </c>
      <c r="AA568" s="644">
        <f t="shared" si="126"/>
        <v>1914</v>
      </c>
      <c r="AB568" s="645" t="str">
        <f t="shared" si="127"/>
        <v xml:space="preserve"> Chancellor Elementary</v>
      </c>
      <c r="AC568" s="644">
        <f t="shared" si="132"/>
        <v>0</v>
      </c>
      <c r="AD568" s="639" t="str">
        <f t="shared" si="133"/>
        <v/>
      </c>
      <c r="AE568" s="317" t="str">
        <f t="shared" si="128"/>
        <v/>
      </c>
      <c r="AF568" s="45">
        <v>188</v>
      </c>
      <c r="AG568" s="45">
        <v>1914</v>
      </c>
      <c r="AH568" s="49" t="s">
        <v>948</v>
      </c>
      <c r="AI568" s="45" t="s">
        <v>319</v>
      </c>
      <c r="AJ568" s="45"/>
      <c r="AK568" s="73">
        <f t="shared" si="129"/>
        <v>0</v>
      </c>
      <c r="AL568" s="73">
        <f t="shared" si="130"/>
        <v>0</v>
      </c>
      <c r="AT568" s="282">
        <f t="shared" si="131"/>
        <v>1</v>
      </c>
      <c r="AU568" s="45">
        <v>1897</v>
      </c>
      <c r="AV568" s="49" t="s">
        <v>939</v>
      </c>
      <c r="BD568" s="52"/>
    </row>
    <row r="569" spans="1:56" ht="14.95" customHeight="1" x14ac:dyDescent="0.2">
      <c r="A569" s="642">
        <v>560</v>
      </c>
      <c r="B569" s="639" t="s">
        <v>319</v>
      </c>
      <c r="C569" s="45">
        <v>156</v>
      </c>
      <c r="D569" s="643">
        <v>1918</v>
      </c>
      <c r="E569" s="316" t="s">
        <v>949</v>
      </c>
      <c r="F569" s="53">
        <v>0</v>
      </c>
      <c r="G569" s="53">
        <v>0</v>
      </c>
      <c r="H569" s="53">
        <v>0</v>
      </c>
      <c r="I569" s="53">
        <v>21</v>
      </c>
      <c r="J569" s="53">
        <v>17</v>
      </c>
      <c r="K569" s="53">
        <v>19</v>
      </c>
      <c r="L569" s="53">
        <v>17</v>
      </c>
      <c r="M569" s="53">
        <v>17</v>
      </c>
      <c r="N569" s="53">
        <v>23</v>
      </c>
      <c r="O569" s="53">
        <v>20</v>
      </c>
      <c r="P569" s="53">
        <v>0</v>
      </c>
      <c r="Q569" s="53">
        <v>0</v>
      </c>
      <c r="R569" s="53">
        <v>0</v>
      </c>
      <c r="S569" s="53">
        <v>0</v>
      </c>
      <c r="T569" s="53">
        <v>0</v>
      </c>
      <c r="U569" s="53">
        <v>0</v>
      </c>
      <c r="W569" s="51">
        <f t="shared" si="122"/>
        <v>134</v>
      </c>
      <c r="X569" s="53">
        <f t="shared" si="123"/>
        <v>1</v>
      </c>
      <c r="Y569" s="51">
        <f t="shared" si="124"/>
        <v>0</v>
      </c>
      <c r="Z569" s="36" t="str">
        <f t="shared" si="125"/>
        <v/>
      </c>
      <c r="AA569" s="644">
        <f t="shared" si="126"/>
        <v>1918</v>
      </c>
      <c r="AB569" s="645" t="str">
        <f t="shared" si="127"/>
        <v xml:space="preserve"> Erickson Elementary</v>
      </c>
      <c r="AC569" s="644">
        <f t="shared" si="132"/>
        <v>0</v>
      </c>
      <c r="AD569" s="639" t="str">
        <f t="shared" si="133"/>
        <v/>
      </c>
      <c r="AE569" s="317" t="str">
        <f t="shared" si="128"/>
        <v/>
      </c>
      <c r="AF569" s="45">
        <v>156</v>
      </c>
      <c r="AG569" s="45">
        <v>1918</v>
      </c>
      <c r="AH569" s="49" t="s">
        <v>949</v>
      </c>
      <c r="AI569" s="45" t="s">
        <v>319</v>
      </c>
      <c r="AJ569" s="45"/>
      <c r="AK569" s="73">
        <f t="shared" si="129"/>
        <v>0</v>
      </c>
      <c r="AL569" s="73">
        <f t="shared" si="130"/>
        <v>0</v>
      </c>
      <c r="AT569" s="282">
        <f t="shared" si="131"/>
        <v>1</v>
      </c>
      <c r="AU569" s="45">
        <v>1898</v>
      </c>
      <c r="AV569" s="49" t="s">
        <v>940</v>
      </c>
      <c r="BD569" s="52"/>
    </row>
    <row r="570" spans="1:56" ht="14.95" customHeight="1" x14ac:dyDescent="0.2">
      <c r="A570" s="642">
        <v>561</v>
      </c>
      <c r="B570" s="639" t="s">
        <v>319</v>
      </c>
      <c r="C570" s="45">
        <v>123</v>
      </c>
      <c r="D570" s="643">
        <v>1919</v>
      </c>
      <c r="E570" s="316" t="s">
        <v>950</v>
      </c>
      <c r="F570" s="53">
        <v>0</v>
      </c>
      <c r="G570" s="53">
        <v>0</v>
      </c>
      <c r="H570" s="53">
        <v>0</v>
      </c>
      <c r="I570" s="53">
        <v>37</v>
      </c>
      <c r="J570" s="53">
        <v>39</v>
      </c>
      <c r="K570" s="53">
        <v>41</v>
      </c>
      <c r="L570" s="53">
        <v>58</v>
      </c>
      <c r="M570" s="53">
        <v>51</v>
      </c>
      <c r="N570" s="53">
        <v>0</v>
      </c>
      <c r="O570" s="53">
        <v>0</v>
      </c>
      <c r="P570" s="53">
        <v>0</v>
      </c>
      <c r="Q570" s="53">
        <v>0</v>
      </c>
      <c r="R570" s="53">
        <v>0</v>
      </c>
      <c r="S570" s="53">
        <v>0</v>
      </c>
      <c r="T570" s="53">
        <v>0</v>
      </c>
      <c r="U570" s="53">
        <v>0</v>
      </c>
      <c r="W570" s="51">
        <f t="shared" si="122"/>
        <v>226</v>
      </c>
      <c r="X570" s="53">
        <f t="shared" si="123"/>
        <v>1</v>
      </c>
      <c r="Y570" s="51">
        <f t="shared" si="124"/>
        <v>0</v>
      </c>
      <c r="Z570" s="36" t="str">
        <f t="shared" si="125"/>
        <v/>
      </c>
      <c r="AA570" s="644">
        <f t="shared" si="126"/>
        <v>1919</v>
      </c>
      <c r="AB570" s="645" t="str">
        <f t="shared" si="127"/>
        <v xml:space="preserve"> Maple Leaf Elementary School</v>
      </c>
      <c r="AC570" s="644">
        <f t="shared" si="132"/>
        <v>0</v>
      </c>
      <c r="AD570" s="639" t="str">
        <f t="shared" si="133"/>
        <v/>
      </c>
      <c r="AE570" s="317" t="str">
        <f t="shared" si="128"/>
        <v/>
      </c>
      <c r="AF570" s="45">
        <v>123</v>
      </c>
      <c r="AG570" s="45">
        <v>1919</v>
      </c>
      <c r="AH570" s="49" t="s">
        <v>950</v>
      </c>
      <c r="AI570" s="45" t="s">
        <v>319</v>
      </c>
      <c r="AJ570" s="45"/>
      <c r="AK570" s="73">
        <f t="shared" si="129"/>
        <v>0</v>
      </c>
      <c r="AL570" s="73">
        <f t="shared" si="130"/>
        <v>0</v>
      </c>
      <c r="AT570" s="282">
        <f t="shared" si="131"/>
        <v>1</v>
      </c>
      <c r="AU570" s="45">
        <v>1900</v>
      </c>
      <c r="AV570" s="49" t="s">
        <v>941</v>
      </c>
      <c r="BD570" s="52"/>
    </row>
    <row r="571" spans="1:56" ht="14.95" customHeight="1" x14ac:dyDescent="0.2">
      <c r="A571" s="642">
        <v>562</v>
      </c>
      <c r="B571" s="639" t="s">
        <v>319</v>
      </c>
      <c r="C571" s="45">
        <v>151</v>
      </c>
      <c r="D571" s="643">
        <v>1920</v>
      </c>
      <c r="E571" s="316" t="s">
        <v>951</v>
      </c>
      <c r="F571" s="53">
        <v>0</v>
      </c>
      <c r="G571" s="53">
        <v>0</v>
      </c>
      <c r="H571" s="53">
        <v>19</v>
      </c>
      <c r="I571" s="53">
        <v>32</v>
      </c>
      <c r="J571" s="53">
        <v>31</v>
      </c>
      <c r="K571" s="53">
        <v>32</v>
      </c>
      <c r="L571" s="53">
        <v>28</v>
      </c>
      <c r="M571" s="53">
        <v>34</v>
      </c>
      <c r="N571" s="53">
        <v>31</v>
      </c>
      <c r="O571" s="53">
        <v>17</v>
      </c>
      <c r="P571" s="53">
        <v>0</v>
      </c>
      <c r="Q571" s="53">
        <v>0</v>
      </c>
      <c r="R571" s="53">
        <v>0</v>
      </c>
      <c r="S571" s="53">
        <v>0</v>
      </c>
      <c r="T571" s="53">
        <v>0</v>
      </c>
      <c r="U571" s="53">
        <v>0</v>
      </c>
      <c r="W571" s="51">
        <f t="shared" si="122"/>
        <v>224</v>
      </c>
      <c r="X571" s="53">
        <f t="shared" si="123"/>
        <v>1</v>
      </c>
      <c r="Y571" s="51">
        <f t="shared" si="124"/>
        <v>0</v>
      </c>
      <c r="Z571" s="36" t="str">
        <f t="shared" si="125"/>
        <v/>
      </c>
      <c r="AA571" s="644">
        <f t="shared" si="126"/>
        <v>1920</v>
      </c>
      <c r="AB571" s="645" t="str">
        <f t="shared" si="127"/>
        <v xml:space="preserve"> École La Vérendrye</v>
      </c>
      <c r="AC571" s="644">
        <f t="shared" si="132"/>
        <v>0</v>
      </c>
      <c r="AD571" s="639" t="str">
        <f t="shared" si="133"/>
        <v/>
      </c>
      <c r="AE571" s="317" t="str">
        <f t="shared" si="128"/>
        <v/>
      </c>
      <c r="AF571" s="45">
        <v>151</v>
      </c>
      <c r="AG571" s="45">
        <v>1920</v>
      </c>
      <c r="AH571" s="49" t="s">
        <v>951</v>
      </c>
      <c r="AI571" s="45" t="s">
        <v>319</v>
      </c>
      <c r="AJ571" s="45"/>
      <c r="AK571" s="73">
        <f t="shared" si="129"/>
        <v>0</v>
      </c>
      <c r="AL571" s="73">
        <f t="shared" si="130"/>
        <v>0</v>
      </c>
      <c r="AT571" s="282">
        <f t="shared" si="131"/>
        <v>1</v>
      </c>
      <c r="AU571" s="45">
        <v>1901</v>
      </c>
      <c r="AV571" s="49" t="s">
        <v>942</v>
      </c>
      <c r="BD571" s="52"/>
    </row>
    <row r="572" spans="1:56" ht="14.95" customHeight="1" x14ac:dyDescent="0.2">
      <c r="A572" s="642">
        <v>563</v>
      </c>
      <c r="B572" s="639" t="s">
        <v>319</v>
      </c>
      <c r="C572" s="45">
        <v>151</v>
      </c>
      <c r="D572" s="643">
        <v>1921</v>
      </c>
      <c r="E572" s="316" t="s">
        <v>952</v>
      </c>
      <c r="F572" s="53">
        <v>0</v>
      </c>
      <c r="G572" s="53">
        <v>0</v>
      </c>
      <c r="H572" s="53">
        <v>18</v>
      </c>
      <c r="I572" s="53">
        <v>39</v>
      </c>
      <c r="J572" s="53">
        <v>34</v>
      </c>
      <c r="K572" s="53">
        <v>49</v>
      </c>
      <c r="L572" s="53">
        <v>45</v>
      </c>
      <c r="M572" s="53">
        <v>37</v>
      </c>
      <c r="N572" s="53">
        <v>47</v>
      </c>
      <c r="O572" s="53">
        <v>50</v>
      </c>
      <c r="P572" s="53">
        <v>0</v>
      </c>
      <c r="Q572" s="53">
        <v>0</v>
      </c>
      <c r="R572" s="53">
        <v>0</v>
      </c>
      <c r="S572" s="53">
        <v>0</v>
      </c>
      <c r="T572" s="53">
        <v>0</v>
      </c>
      <c r="U572" s="53">
        <v>0</v>
      </c>
      <c r="W572" s="51">
        <f t="shared" si="122"/>
        <v>319</v>
      </c>
      <c r="X572" s="53">
        <f t="shared" si="123"/>
        <v>1</v>
      </c>
      <c r="Y572" s="51">
        <f t="shared" si="124"/>
        <v>0</v>
      </c>
      <c r="Z572" s="36" t="str">
        <f t="shared" si="125"/>
        <v/>
      </c>
      <c r="AA572" s="644">
        <f t="shared" si="126"/>
        <v>1921</v>
      </c>
      <c r="AB572" s="645" t="str">
        <f t="shared" si="127"/>
        <v xml:space="preserve"> Robert H. Smith School</v>
      </c>
      <c r="AC572" s="644">
        <f t="shared" si="132"/>
        <v>0</v>
      </c>
      <c r="AD572" s="639" t="str">
        <f t="shared" si="133"/>
        <v/>
      </c>
      <c r="AE572" s="317" t="str">
        <f t="shared" si="128"/>
        <v/>
      </c>
      <c r="AF572" s="45">
        <v>151</v>
      </c>
      <c r="AG572" s="45">
        <v>1921</v>
      </c>
      <c r="AH572" s="49" t="s">
        <v>952</v>
      </c>
      <c r="AI572" s="45" t="s">
        <v>319</v>
      </c>
      <c r="AJ572" s="45"/>
      <c r="AK572" s="73">
        <f t="shared" si="129"/>
        <v>0</v>
      </c>
      <c r="AL572" s="73">
        <f t="shared" si="130"/>
        <v>0</v>
      </c>
      <c r="AT572" s="282">
        <f t="shared" si="131"/>
        <v>1</v>
      </c>
      <c r="AU572" s="45">
        <v>1902</v>
      </c>
      <c r="AV572" s="49" t="s">
        <v>943</v>
      </c>
      <c r="BD572" s="52"/>
    </row>
    <row r="573" spans="1:56" ht="14.95" customHeight="1" x14ac:dyDescent="0.2">
      <c r="A573" s="642">
        <v>564</v>
      </c>
      <c r="B573" s="639" t="s">
        <v>319</v>
      </c>
      <c r="C573" s="45">
        <v>114</v>
      </c>
      <c r="D573" s="643">
        <v>1922</v>
      </c>
      <c r="E573" s="316" t="s">
        <v>953</v>
      </c>
      <c r="F573" s="53">
        <v>0</v>
      </c>
      <c r="G573" s="53">
        <v>0</v>
      </c>
      <c r="H573" s="53">
        <v>0</v>
      </c>
      <c r="I573" s="53">
        <v>35</v>
      </c>
      <c r="J573" s="53">
        <v>28</v>
      </c>
      <c r="K573" s="53">
        <v>46</v>
      </c>
      <c r="L573" s="53">
        <v>35</v>
      </c>
      <c r="M573" s="53">
        <v>41</v>
      </c>
      <c r="N573" s="53">
        <v>43</v>
      </c>
      <c r="O573" s="53">
        <v>0</v>
      </c>
      <c r="P573" s="53">
        <v>0</v>
      </c>
      <c r="Q573" s="53">
        <v>0</v>
      </c>
      <c r="R573" s="53">
        <v>0</v>
      </c>
      <c r="S573" s="53">
        <v>0</v>
      </c>
      <c r="T573" s="53">
        <v>0</v>
      </c>
      <c r="U573" s="53">
        <v>0</v>
      </c>
      <c r="W573" s="51">
        <f t="shared" si="122"/>
        <v>228</v>
      </c>
      <c r="X573" s="53">
        <f t="shared" si="123"/>
        <v>1</v>
      </c>
      <c r="Y573" s="51">
        <f t="shared" si="124"/>
        <v>0</v>
      </c>
      <c r="Z573" s="36" t="str">
        <f t="shared" si="125"/>
        <v/>
      </c>
      <c r="AA573" s="644">
        <f t="shared" si="126"/>
        <v>1922</v>
      </c>
      <c r="AB573" s="645" t="str">
        <f t="shared" si="127"/>
        <v xml:space="preserve"> École Robert-Browning</v>
      </c>
      <c r="AC573" s="644">
        <f t="shared" si="132"/>
        <v>0</v>
      </c>
      <c r="AD573" s="639" t="str">
        <f t="shared" si="133"/>
        <v/>
      </c>
      <c r="AE573" s="317" t="str">
        <f t="shared" si="128"/>
        <v/>
      </c>
      <c r="AF573" s="45">
        <v>114</v>
      </c>
      <c r="AG573" s="45">
        <v>1922</v>
      </c>
      <c r="AH573" s="49" t="s">
        <v>953</v>
      </c>
      <c r="AI573" s="45" t="s">
        <v>319</v>
      </c>
      <c r="AJ573" s="45"/>
      <c r="AK573" s="73">
        <f t="shared" si="129"/>
        <v>0</v>
      </c>
      <c r="AL573" s="73">
        <f t="shared" si="130"/>
        <v>0</v>
      </c>
      <c r="AT573" s="282">
        <f t="shared" si="131"/>
        <v>1</v>
      </c>
      <c r="AU573" s="45">
        <v>1904</v>
      </c>
      <c r="AV573" s="49" t="s">
        <v>954</v>
      </c>
      <c r="BD573" s="52"/>
    </row>
    <row r="574" spans="1:56" ht="14.95" customHeight="1" x14ac:dyDescent="0.2">
      <c r="A574" s="642">
        <v>565</v>
      </c>
      <c r="B574" s="639" t="s">
        <v>319</v>
      </c>
      <c r="C574" s="45">
        <v>156</v>
      </c>
      <c r="D574" s="643">
        <v>1924</v>
      </c>
      <c r="E574" s="316" t="s">
        <v>955</v>
      </c>
      <c r="F574" s="53">
        <v>0</v>
      </c>
      <c r="G574" s="53">
        <v>0</v>
      </c>
      <c r="H574" s="53">
        <v>0</v>
      </c>
      <c r="I574" s="53">
        <v>4</v>
      </c>
      <c r="J574" s="53">
        <v>10</v>
      </c>
      <c r="K574" s="53">
        <v>6</v>
      </c>
      <c r="L574" s="53">
        <v>5</v>
      </c>
      <c r="M574" s="53">
        <v>10</v>
      </c>
      <c r="N574" s="53">
        <v>9</v>
      </c>
      <c r="O574" s="53">
        <v>10</v>
      </c>
      <c r="P574" s="53">
        <v>6</v>
      </c>
      <c r="Q574" s="53">
        <v>3</v>
      </c>
      <c r="R574" s="53">
        <v>0</v>
      </c>
      <c r="S574" s="53">
        <v>0</v>
      </c>
      <c r="T574" s="53">
        <v>0</v>
      </c>
      <c r="U574" s="53">
        <v>0</v>
      </c>
      <c r="W574" s="51">
        <f t="shared" si="122"/>
        <v>63</v>
      </c>
      <c r="X574" s="53">
        <f t="shared" si="123"/>
        <v>1</v>
      </c>
      <c r="Y574" s="51">
        <f t="shared" si="124"/>
        <v>0</v>
      </c>
      <c r="Z574" s="36" t="str">
        <f t="shared" si="125"/>
        <v/>
      </c>
      <c r="AA574" s="644">
        <f t="shared" si="126"/>
        <v>1924</v>
      </c>
      <c r="AB574" s="645" t="str">
        <f t="shared" si="127"/>
        <v xml:space="preserve"> Onanole Elementary</v>
      </c>
      <c r="AC574" s="644">
        <f t="shared" si="132"/>
        <v>0</v>
      </c>
      <c r="AD574" s="639" t="str">
        <f t="shared" si="133"/>
        <v/>
      </c>
      <c r="AE574" s="317" t="str">
        <f t="shared" si="128"/>
        <v/>
      </c>
      <c r="AF574" s="45">
        <v>156</v>
      </c>
      <c r="AG574" s="45">
        <v>1924</v>
      </c>
      <c r="AH574" s="49" t="s">
        <v>955</v>
      </c>
      <c r="AI574" s="45" t="s">
        <v>319</v>
      </c>
      <c r="AJ574" s="45"/>
      <c r="AK574" s="73">
        <f t="shared" si="129"/>
        <v>0</v>
      </c>
      <c r="AL574" s="73">
        <f t="shared" si="130"/>
        <v>0</v>
      </c>
      <c r="AT574" s="282">
        <f t="shared" si="131"/>
        <v>1</v>
      </c>
      <c r="AU574" s="45">
        <v>1905</v>
      </c>
      <c r="AV574" s="49" t="s">
        <v>945</v>
      </c>
      <c r="BD574" s="52"/>
    </row>
    <row r="575" spans="1:56" ht="14.95" customHeight="1" x14ac:dyDescent="0.2">
      <c r="A575" s="642">
        <v>566</v>
      </c>
      <c r="B575" s="639" t="s">
        <v>319</v>
      </c>
      <c r="C575" s="45">
        <v>192</v>
      </c>
      <c r="D575" s="643">
        <v>1925</v>
      </c>
      <c r="E575" s="316" t="s">
        <v>956</v>
      </c>
      <c r="F575" s="53">
        <v>0</v>
      </c>
      <c r="G575" s="53">
        <v>0</v>
      </c>
      <c r="H575" s="53">
        <v>29</v>
      </c>
      <c r="I575" s="53">
        <v>37</v>
      </c>
      <c r="J575" s="53">
        <v>41</v>
      </c>
      <c r="K575" s="53">
        <v>50</v>
      </c>
      <c r="L575" s="53">
        <v>56</v>
      </c>
      <c r="M575" s="53">
        <v>54</v>
      </c>
      <c r="N575" s="53">
        <v>56</v>
      </c>
      <c r="O575" s="53">
        <v>41</v>
      </c>
      <c r="P575" s="53">
        <v>62</v>
      </c>
      <c r="Q575" s="53">
        <v>41</v>
      </c>
      <c r="R575" s="53">
        <v>0</v>
      </c>
      <c r="S575" s="53">
        <v>0</v>
      </c>
      <c r="T575" s="53">
        <v>0</v>
      </c>
      <c r="U575" s="53">
        <v>0</v>
      </c>
      <c r="W575" s="51">
        <f t="shared" si="122"/>
        <v>467</v>
      </c>
      <c r="X575" s="53">
        <f t="shared" si="123"/>
        <v>1</v>
      </c>
      <c r="Y575" s="51">
        <f t="shared" si="124"/>
        <v>0</v>
      </c>
      <c r="Z575" s="36" t="str">
        <f t="shared" si="125"/>
        <v/>
      </c>
      <c r="AA575" s="644">
        <f t="shared" si="126"/>
        <v>1925</v>
      </c>
      <c r="AB575" s="645" t="str">
        <f t="shared" si="127"/>
        <v xml:space="preserve"> Jack River School</v>
      </c>
      <c r="AC575" s="644">
        <f t="shared" si="132"/>
        <v>0</v>
      </c>
      <c r="AD575" s="639" t="str">
        <f t="shared" si="133"/>
        <v/>
      </c>
      <c r="AE575" s="317" t="str">
        <f t="shared" si="128"/>
        <v/>
      </c>
      <c r="AF575" s="45">
        <v>192</v>
      </c>
      <c r="AG575" s="45">
        <v>1925</v>
      </c>
      <c r="AH575" s="49" t="s">
        <v>956</v>
      </c>
      <c r="AI575" s="45" t="s">
        <v>319</v>
      </c>
      <c r="AJ575" s="45"/>
      <c r="AK575" s="73">
        <f t="shared" si="129"/>
        <v>0</v>
      </c>
      <c r="AL575" s="73">
        <f t="shared" si="130"/>
        <v>0</v>
      </c>
      <c r="AT575" s="282">
        <f t="shared" si="131"/>
        <v>1</v>
      </c>
      <c r="AU575" s="45">
        <v>1908</v>
      </c>
      <c r="AV575" s="49" t="s">
        <v>946</v>
      </c>
      <c r="BD575" s="52"/>
    </row>
    <row r="576" spans="1:56" ht="14.95" customHeight="1" x14ac:dyDescent="0.2">
      <c r="A576" s="642">
        <v>567</v>
      </c>
      <c r="B576" s="639" t="s">
        <v>319</v>
      </c>
      <c r="C576" s="45">
        <v>118</v>
      </c>
      <c r="D576" s="643">
        <v>1940</v>
      </c>
      <c r="E576" s="316" t="s">
        <v>957</v>
      </c>
      <c r="F576" s="53">
        <v>0</v>
      </c>
      <c r="G576" s="53">
        <v>0</v>
      </c>
      <c r="H576" s="53">
        <v>0</v>
      </c>
      <c r="I576" s="53">
        <v>50</v>
      </c>
      <c r="J576" s="53">
        <v>57</v>
      </c>
      <c r="K576" s="53">
        <v>57</v>
      </c>
      <c r="L576" s="53">
        <v>59</v>
      </c>
      <c r="M576" s="53">
        <v>43</v>
      </c>
      <c r="N576" s="53">
        <v>40</v>
      </c>
      <c r="O576" s="53">
        <v>0</v>
      </c>
      <c r="P576" s="53">
        <v>0</v>
      </c>
      <c r="Q576" s="53">
        <v>0</v>
      </c>
      <c r="R576" s="53">
        <v>0</v>
      </c>
      <c r="S576" s="53">
        <v>0</v>
      </c>
      <c r="T576" s="53">
        <v>0</v>
      </c>
      <c r="U576" s="53">
        <v>0</v>
      </c>
      <c r="W576" s="51">
        <f t="shared" si="122"/>
        <v>306</v>
      </c>
      <c r="X576" s="53">
        <f t="shared" si="123"/>
        <v>1</v>
      </c>
      <c r="Y576" s="51">
        <f t="shared" si="124"/>
        <v>0</v>
      </c>
      <c r="Z576" s="36" t="str">
        <f t="shared" si="125"/>
        <v/>
      </c>
      <c r="AA576" s="644">
        <f t="shared" si="126"/>
        <v>1940</v>
      </c>
      <c r="AB576" s="645" t="str">
        <f t="shared" si="127"/>
        <v xml:space="preserve"> École Belmont</v>
      </c>
      <c r="AC576" s="644">
        <f t="shared" si="132"/>
        <v>0</v>
      </c>
      <c r="AD576" s="639" t="str">
        <f t="shared" si="133"/>
        <v/>
      </c>
      <c r="AE576" s="317" t="str">
        <f t="shared" si="128"/>
        <v/>
      </c>
      <c r="AF576" s="45">
        <v>118</v>
      </c>
      <c r="AG576" s="45">
        <v>1940</v>
      </c>
      <c r="AH576" s="49" t="s">
        <v>957</v>
      </c>
      <c r="AI576" s="45" t="s">
        <v>319</v>
      </c>
      <c r="AJ576" s="45"/>
      <c r="AK576" s="73">
        <f t="shared" si="129"/>
        <v>0</v>
      </c>
      <c r="AL576" s="73">
        <f t="shared" si="130"/>
        <v>0</v>
      </c>
      <c r="AT576" s="282">
        <f t="shared" si="131"/>
        <v>1</v>
      </c>
      <c r="AU576" s="45">
        <v>1909</v>
      </c>
      <c r="AV576" s="49" t="s">
        <v>947</v>
      </c>
      <c r="BD576" s="52"/>
    </row>
    <row r="577" spans="1:56" ht="14.95" customHeight="1" x14ac:dyDescent="0.2">
      <c r="A577" s="642">
        <v>568</v>
      </c>
      <c r="B577" s="639" t="s">
        <v>323</v>
      </c>
      <c r="C577" s="45">
        <v>190</v>
      </c>
      <c r="D577" s="643">
        <v>1944</v>
      </c>
      <c r="E577" s="316" t="s">
        <v>958</v>
      </c>
      <c r="F577" s="53">
        <v>0</v>
      </c>
      <c r="G577" s="53">
        <v>0</v>
      </c>
      <c r="H577" s="53">
        <v>0</v>
      </c>
      <c r="I577" s="53">
        <v>1</v>
      </c>
      <c r="J577" s="53">
        <v>0</v>
      </c>
      <c r="K577" s="53">
        <v>1</v>
      </c>
      <c r="L577" s="53">
        <v>1</v>
      </c>
      <c r="M577" s="53">
        <v>1</v>
      </c>
      <c r="N577" s="53">
        <v>3</v>
      </c>
      <c r="O577" s="53">
        <v>5</v>
      </c>
      <c r="P577" s="53">
        <v>1</v>
      </c>
      <c r="Q577" s="53">
        <v>0</v>
      </c>
      <c r="R577" s="53">
        <v>3</v>
      </c>
      <c r="S577" s="53">
        <v>3</v>
      </c>
      <c r="T577" s="53">
        <v>2</v>
      </c>
      <c r="U577" s="53">
        <v>2</v>
      </c>
      <c r="W577" s="51">
        <f t="shared" si="122"/>
        <v>23</v>
      </c>
      <c r="X577" s="53">
        <f t="shared" si="123"/>
        <v>1</v>
      </c>
      <c r="Y577" s="51">
        <f t="shared" si="124"/>
        <v>0</v>
      </c>
      <c r="Z577" s="36" t="str">
        <f t="shared" si="125"/>
        <v/>
      </c>
      <c r="AA577" s="644">
        <f t="shared" si="126"/>
        <v>1944</v>
      </c>
      <c r="AB577" s="645" t="str">
        <f t="shared" si="127"/>
        <v xml:space="preserve"> Vermillion Colony School</v>
      </c>
      <c r="AC577" s="644">
        <f t="shared" si="132"/>
        <v>5</v>
      </c>
      <c r="AD577" s="639" t="str">
        <f t="shared" si="133"/>
        <v>H</v>
      </c>
      <c r="AE577" s="317" t="str">
        <f t="shared" si="128"/>
        <v/>
      </c>
      <c r="AF577" s="45">
        <v>190</v>
      </c>
      <c r="AG577" s="45">
        <v>1944</v>
      </c>
      <c r="AH577" s="49" t="s">
        <v>958</v>
      </c>
      <c r="AI577" s="45" t="s">
        <v>323</v>
      </c>
      <c r="AJ577" s="45"/>
      <c r="AK577" s="73">
        <f t="shared" si="129"/>
        <v>0</v>
      </c>
      <c r="AL577" s="73">
        <f t="shared" si="130"/>
        <v>0</v>
      </c>
      <c r="AT577" s="282">
        <f t="shared" si="131"/>
        <v>1</v>
      </c>
      <c r="AU577" s="45">
        <v>1911</v>
      </c>
      <c r="AV577" s="49" t="s">
        <v>203</v>
      </c>
      <c r="BD577" s="52"/>
    </row>
    <row r="578" spans="1:56" ht="14.95" customHeight="1" x14ac:dyDescent="0.2">
      <c r="A578" s="642">
        <v>569</v>
      </c>
      <c r="B578" s="639" t="s">
        <v>319</v>
      </c>
      <c r="C578" s="45">
        <v>196</v>
      </c>
      <c r="D578" s="643">
        <v>1957</v>
      </c>
      <c r="E578" s="316" t="s">
        <v>959</v>
      </c>
      <c r="F578" s="53">
        <v>0</v>
      </c>
      <c r="G578" s="53">
        <v>0</v>
      </c>
      <c r="H578" s="53">
        <v>0</v>
      </c>
      <c r="I578" s="53">
        <v>60</v>
      </c>
      <c r="J578" s="53">
        <v>51</v>
      </c>
      <c r="K578" s="53">
        <v>79</v>
      </c>
      <c r="L578" s="53">
        <v>74</v>
      </c>
      <c r="M578" s="53">
        <v>80</v>
      </c>
      <c r="N578" s="53">
        <v>76</v>
      </c>
      <c r="O578" s="53">
        <v>0</v>
      </c>
      <c r="P578" s="53">
        <v>0</v>
      </c>
      <c r="Q578" s="53">
        <v>0</v>
      </c>
      <c r="R578" s="53">
        <v>0</v>
      </c>
      <c r="S578" s="53">
        <v>0</v>
      </c>
      <c r="T578" s="53">
        <v>0</v>
      </c>
      <c r="U578" s="53">
        <v>0</v>
      </c>
      <c r="W578" s="51">
        <f t="shared" si="122"/>
        <v>420</v>
      </c>
      <c r="X578" s="53">
        <f t="shared" si="123"/>
        <v>1</v>
      </c>
      <c r="Y578" s="51">
        <f t="shared" si="124"/>
        <v>0</v>
      </c>
      <c r="Z578" s="36" t="str">
        <f t="shared" si="125"/>
        <v/>
      </c>
      <c r="AA578" s="644">
        <f t="shared" si="126"/>
        <v>1957</v>
      </c>
      <c r="AB578" s="645" t="str">
        <f t="shared" si="127"/>
        <v xml:space="preserve"> École Sun Valley School</v>
      </c>
      <c r="AC578" s="644">
        <f t="shared" si="132"/>
        <v>0</v>
      </c>
      <c r="AD578" s="639" t="str">
        <f t="shared" si="133"/>
        <v/>
      </c>
      <c r="AE578" s="317" t="str">
        <f t="shared" si="128"/>
        <v/>
      </c>
      <c r="AF578" s="45">
        <v>196</v>
      </c>
      <c r="AG578" s="45">
        <v>1957</v>
      </c>
      <c r="AH578" s="49" t="s">
        <v>959</v>
      </c>
      <c r="AI578" s="45" t="s">
        <v>319</v>
      </c>
      <c r="AJ578" s="45"/>
      <c r="AK578" s="73">
        <f t="shared" si="129"/>
        <v>0</v>
      </c>
      <c r="AL578" s="73">
        <f t="shared" si="130"/>
        <v>0</v>
      </c>
      <c r="AT578" s="282">
        <f t="shared" si="131"/>
        <v>1</v>
      </c>
      <c r="AU578" s="45">
        <v>1914</v>
      </c>
      <c r="AV578" s="49" t="s">
        <v>948</v>
      </c>
      <c r="BD578" s="52"/>
    </row>
    <row r="579" spans="1:56" ht="14.95" customHeight="1" x14ac:dyDescent="0.2">
      <c r="A579" s="642">
        <v>570</v>
      </c>
      <c r="B579" s="639" t="s">
        <v>319</v>
      </c>
      <c r="C579" s="45">
        <v>188</v>
      </c>
      <c r="D579" s="643">
        <v>1958</v>
      </c>
      <c r="E579" s="316" t="s">
        <v>960</v>
      </c>
      <c r="F579" s="53">
        <v>0</v>
      </c>
      <c r="G579" s="53">
        <v>0</v>
      </c>
      <c r="H579" s="53">
        <v>0</v>
      </c>
      <c r="I579" s="53">
        <v>55</v>
      </c>
      <c r="J579" s="53">
        <v>54</v>
      </c>
      <c r="K579" s="53">
        <v>69</v>
      </c>
      <c r="L579" s="53">
        <v>67</v>
      </c>
      <c r="M579" s="53">
        <v>90</v>
      </c>
      <c r="N579" s="53">
        <v>77</v>
      </c>
      <c r="O579" s="53">
        <v>0</v>
      </c>
      <c r="P579" s="53">
        <v>0</v>
      </c>
      <c r="Q579" s="53">
        <v>0</v>
      </c>
      <c r="R579" s="53">
        <v>0</v>
      </c>
      <c r="S579" s="53">
        <v>0</v>
      </c>
      <c r="T579" s="53">
        <v>0</v>
      </c>
      <c r="U579" s="53">
        <v>0</v>
      </c>
      <c r="W579" s="51">
        <f t="shared" si="122"/>
        <v>412</v>
      </c>
      <c r="X579" s="53">
        <f t="shared" si="123"/>
        <v>1</v>
      </c>
      <c r="Y579" s="51">
        <f t="shared" si="124"/>
        <v>0</v>
      </c>
      <c r="Z579" s="36" t="str">
        <f t="shared" si="125"/>
        <v/>
      </c>
      <c r="AA579" s="644">
        <f t="shared" si="126"/>
        <v>1958</v>
      </c>
      <c r="AB579" s="645" t="str">
        <f t="shared" si="127"/>
        <v xml:space="preserve"> Bairdmore School</v>
      </c>
      <c r="AC579" s="644">
        <f t="shared" si="132"/>
        <v>0</v>
      </c>
      <c r="AD579" s="639" t="str">
        <f t="shared" si="133"/>
        <v/>
      </c>
      <c r="AE579" s="317" t="str">
        <f t="shared" si="128"/>
        <v/>
      </c>
      <c r="AF579" s="45">
        <v>188</v>
      </c>
      <c r="AG579" s="45">
        <v>1958</v>
      </c>
      <c r="AH579" s="49" t="s">
        <v>960</v>
      </c>
      <c r="AI579" s="45" t="s">
        <v>319</v>
      </c>
      <c r="AJ579" s="45"/>
      <c r="AK579" s="73">
        <f t="shared" si="129"/>
        <v>0</v>
      </c>
      <c r="AL579" s="73">
        <f t="shared" si="130"/>
        <v>0</v>
      </c>
      <c r="AT579" s="282">
        <f t="shared" si="131"/>
        <v>1</v>
      </c>
      <c r="AU579" s="45">
        <v>1918</v>
      </c>
      <c r="AV579" s="49" t="s">
        <v>949</v>
      </c>
      <c r="BD579" s="52"/>
    </row>
    <row r="580" spans="1:56" ht="14.95" customHeight="1" x14ac:dyDescent="0.2">
      <c r="A580" s="642">
        <v>571</v>
      </c>
      <c r="B580" s="639" t="s">
        <v>319</v>
      </c>
      <c r="C580" s="45">
        <v>174</v>
      </c>
      <c r="D580" s="643">
        <v>1959</v>
      </c>
      <c r="E580" s="316" t="s">
        <v>961</v>
      </c>
      <c r="F580" s="53">
        <v>0</v>
      </c>
      <c r="G580" s="53">
        <v>0</v>
      </c>
      <c r="H580" s="53">
        <v>0</v>
      </c>
      <c r="I580" s="53">
        <v>68</v>
      </c>
      <c r="J580" s="53">
        <v>73</v>
      </c>
      <c r="K580" s="53">
        <v>80</v>
      </c>
      <c r="L580" s="53">
        <v>82</v>
      </c>
      <c r="M580" s="53">
        <v>100</v>
      </c>
      <c r="N580" s="53">
        <v>0</v>
      </c>
      <c r="O580" s="53">
        <v>0</v>
      </c>
      <c r="P580" s="53">
        <v>0</v>
      </c>
      <c r="Q580" s="53">
        <v>0</v>
      </c>
      <c r="R580" s="53">
        <v>0</v>
      </c>
      <c r="S580" s="53">
        <v>0</v>
      </c>
      <c r="T580" s="53">
        <v>0</v>
      </c>
      <c r="U580" s="53">
        <v>0</v>
      </c>
      <c r="W580" s="51">
        <f t="shared" si="122"/>
        <v>403</v>
      </c>
      <c r="X580" s="53">
        <f t="shared" si="123"/>
        <v>1</v>
      </c>
      <c r="Y580" s="51">
        <f t="shared" si="124"/>
        <v>0</v>
      </c>
      <c r="Z580" s="36" t="str">
        <f t="shared" si="125"/>
        <v/>
      </c>
      <c r="AA580" s="644">
        <f t="shared" si="126"/>
        <v>1959</v>
      </c>
      <c r="AB580" s="645" t="str">
        <f t="shared" si="127"/>
        <v xml:space="preserve"> Mitchell Elementary School</v>
      </c>
      <c r="AC580" s="644">
        <f t="shared" si="132"/>
        <v>0</v>
      </c>
      <c r="AD580" s="639" t="str">
        <f t="shared" si="133"/>
        <v/>
      </c>
      <c r="AE580" s="317" t="str">
        <f t="shared" si="128"/>
        <v/>
      </c>
      <c r="AF580" s="45">
        <v>174</v>
      </c>
      <c r="AG580" s="45">
        <v>1959</v>
      </c>
      <c r="AH580" s="49" t="s">
        <v>961</v>
      </c>
      <c r="AI580" s="45" t="s">
        <v>319</v>
      </c>
      <c r="AJ580" s="45"/>
      <c r="AK580" s="73">
        <f t="shared" si="129"/>
        <v>0</v>
      </c>
      <c r="AL580" s="73">
        <f t="shared" si="130"/>
        <v>0</v>
      </c>
      <c r="AT580" s="282">
        <f t="shared" si="131"/>
        <v>1</v>
      </c>
      <c r="AU580" s="45">
        <v>1919</v>
      </c>
      <c r="AV580" s="49" t="s">
        <v>950</v>
      </c>
      <c r="BD580" s="52"/>
    </row>
    <row r="581" spans="1:56" ht="14.95" customHeight="1" x14ac:dyDescent="0.2">
      <c r="A581" s="642">
        <v>572</v>
      </c>
      <c r="B581" s="639" t="s">
        <v>319</v>
      </c>
      <c r="C581" s="45">
        <v>186</v>
      </c>
      <c r="D581" s="643">
        <v>1964</v>
      </c>
      <c r="E581" s="316" t="s">
        <v>962</v>
      </c>
      <c r="F581" s="53">
        <v>0</v>
      </c>
      <c r="G581" s="53">
        <v>0</v>
      </c>
      <c r="H581" s="53">
        <v>0</v>
      </c>
      <c r="I581" s="53">
        <v>34</v>
      </c>
      <c r="J581" s="53">
        <v>42</v>
      </c>
      <c r="K581" s="53">
        <v>33</v>
      </c>
      <c r="L581" s="53">
        <v>40</v>
      </c>
      <c r="M581" s="53">
        <v>49</v>
      </c>
      <c r="N581" s="53">
        <v>38</v>
      </c>
      <c r="O581" s="53">
        <v>46</v>
      </c>
      <c r="P581" s="53">
        <v>53</v>
      </c>
      <c r="Q581" s="53">
        <v>64</v>
      </c>
      <c r="R581" s="53">
        <v>0</v>
      </c>
      <c r="S581" s="53">
        <v>0</v>
      </c>
      <c r="T581" s="53">
        <v>0</v>
      </c>
      <c r="U581" s="53">
        <v>0</v>
      </c>
      <c r="W581" s="51">
        <f t="shared" si="122"/>
        <v>399</v>
      </c>
      <c r="X581" s="53">
        <f t="shared" si="123"/>
        <v>1</v>
      </c>
      <c r="Y581" s="51">
        <f t="shared" si="124"/>
        <v>0</v>
      </c>
      <c r="Z581" s="36" t="str">
        <f t="shared" si="125"/>
        <v/>
      </c>
      <c r="AA581" s="644">
        <f t="shared" si="126"/>
        <v>1964</v>
      </c>
      <c r="AB581" s="645" t="str">
        <f t="shared" si="127"/>
        <v xml:space="preserve"> Samuel Burland School</v>
      </c>
      <c r="AC581" s="644">
        <f t="shared" si="132"/>
        <v>0</v>
      </c>
      <c r="AD581" s="639" t="str">
        <f t="shared" si="133"/>
        <v/>
      </c>
      <c r="AE581" s="317" t="str">
        <f t="shared" si="128"/>
        <v/>
      </c>
      <c r="AF581" s="45">
        <v>186</v>
      </c>
      <c r="AG581" s="45">
        <v>1964</v>
      </c>
      <c r="AH581" s="49" t="s">
        <v>962</v>
      </c>
      <c r="AI581" s="45" t="s">
        <v>319</v>
      </c>
      <c r="AJ581" s="45"/>
      <c r="AK581" s="73">
        <f t="shared" si="129"/>
        <v>0</v>
      </c>
      <c r="AL581" s="73">
        <f t="shared" si="130"/>
        <v>0</v>
      </c>
      <c r="AT581" s="282">
        <f t="shared" si="131"/>
        <v>1</v>
      </c>
      <c r="AU581" s="45">
        <v>1920</v>
      </c>
      <c r="AV581" s="49" t="s">
        <v>951</v>
      </c>
      <c r="BD581" s="52"/>
    </row>
    <row r="582" spans="1:56" ht="14.95" customHeight="1" x14ac:dyDescent="0.2">
      <c r="A582" s="642">
        <v>573</v>
      </c>
      <c r="B582" s="639" t="s">
        <v>319</v>
      </c>
      <c r="C582" s="45">
        <v>186</v>
      </c>
      <c r="D582" s="643">
        <v>1965</v>
      </c>
      <c r="E582" s="316" t="s">
        <v>963</v>
      </c>
      <c r="F582" s="53">
        <v>0</v>
      </c>
      <c r="G582" s="53">
        <v>0</v>
      </c>
      <c r="H582" s="53">
        <v>0</v>
      </c>
      <c r="I582" s="53">
        <v>56</v>
      </c>
      <c r="J582" s="53">
        <v>42</v>
      </c>
      <c r="K582" s="53">
        <v>57</v>
      </c>
      <c r="L582" s="53">
        <v>72</v>
      </c>
      <c r="M582" s="53">
        <v>87</v>
      </c>
      <c r="N582" s="53">
        <v>65</v>
      </c>
      <c r="O582" s="53">
        <v>0</v>
      </c>
      <c r="P582" s="53">
        <v>0</v>
      </c>
      <c r="Q582" s="53">
        <v>0</v>
      </c>
      <c r="R582" s="53">
        <v>0</v>
      </c>
      <c r="S582" s="53">
        <v>0</v>
      </c>
      <c r="T582" s="53">
        <v>0</v>
      </c>
      <c r="U582" s="53">
        <v>0</v>
      </c>
      <c r="W582" s="51">
        <f t="shared" si="122"/>
        <v>379</v>
      </c>
      <c r="X582" s="53">
        <f t="shared" si="123"/>
        <v>1</v>
      </c>
      <c r="Y582" s="51">
        <f t="shared" si="124"/>
        <v>0</v>
      </c>
      <c r="Z582" s="36" t="str">
        <f t="shared" si="125"/>
        <v/>
      </c>
      <c r="AA582" s="644">
        <f t="shared" si="126"/>
        <v>1965</v>
      </c>
      <c r="AB582" s="645" t="str">
        <f t="shared" si="127"/>
        <v xml:space="preserve"> École Saint-Germain</v>
      </c>
      <c r="AC582" s="644">
        <f t="shared" si="132"/>
        <v>0</v>
      </c>
      <c r="AD582" s="639" t="str">
        <f t="shared" si="133"/>
        <v/>
      </c>
      <c r="AE582" s="317" t="str">
        <f t="shared" si="128"/>
        <v/>
      </c>
      <c r="AF582" s="45">
        <v>186</v>
      </c>
      <c r="AG582" s="45">
        <v>1965</v>
      </c>
      <c r="AH582" s="49" t="s">
        <v>963</v>
      </c>
      <c r="AI582" s="45" t="s">
        <v>319</v>
      </c>
      <c r="AJ582" s="45"/>
      <c r="AK582" s="73">
        <f t="shared" si="129"/>
        <v>0</v>
      </c>
      <c r="AL582" s="73">
        <f t="shared" si="130"/>
        <v>0</v>
      </c>
      <c r="AT582" s="282">
        <f t="shared" si="131"/>
        <v>1</v>
      </c>
      <c r="AU582" s="45">
        <v>1921</v>
      </c>
      <c r="AV582" s="49" t="s">
        <v>952</v>
      </c>
      <c r="BD582" s="52"/>
    </row>
    <row r="583" spans="1:56" ht="14.95" customHeight="1" x14ac:dyDescent="0.2">
      <c r="A583" s="642">
        <v>574</v>
      </c>
      <c r="B583" s="639" t="s">
        <v>319</v>
      </c>
      <c r="C583" s="45">
        <v>151</v>
      </c>
      <c r="D583" s="643">
        <v>1966</v>
      </c>
      <c r="E583" s="316" t="s">
        <v>964</v>
      </c>
      <c r="F583" s="53">
        <v>0</v>
      </c>
      <c r="G583" s="53">
        <v>0</v>
      </c>
      <c r="H583" s="53">
        <v>40</v>
      </c>
      <c r="I583" s="53">
        <v>58</v>
      </c>
      <c r="J583" s="53">
        <v>45</v>
      </c>
      <c r="K583" s="53">
        <v>50</v>
      </c>
      <c r="L583" s="53">
        <v>47</v>
      </c>
      <c r="M583" s="53">
        <v>46</v>
      </c>
      <c r="N583" s="53">
        <v>37</v>
      </c>
      <c r="O583" s="53">
        <v>40</v>
      </c>
      <c r="P583" s="53">
        <v>55</v>
      </c>
      <c r="Q583" s="53">
        <v>51</v>
      </c>
      <c r="R583" s="53">
        <v>0</v>
      </c>
      <c r="S583" s="53">
        <v>0</v>
      </c>
      <c r="T583" s="53">
        <v>0</v>
      </c>
      <c r="U583" s="53">
        <v>0</v>
      </c>
      <c r="W583" s="51">
        <f t="shared" si="122"/>
        <v>469</v>
      </c>
      <c r="X583" s="53">
        <f t="shared" si="123"/>
        <v>1</v>
      </c>
      <c r="Y583" s="51">
        <f t="shared" si="124"/>
        <v>0</v>
      </c>
      <c r="Z583" s="36" t="str">
        <f t="shared" si="125"/>
        <v/>
      </c>
      <c r="AA583" s="644">
        <f t="shared" si="126"/>
        <v>1966</v>
      </c>
      <c r="AB583" s="645" t="str">
        <f t="shared" si="127"/>
        <v xml:space="preserve"> Meadows West School</v>
      </c>
      <c r="AC583" s="644">
        <f t="shared" si="132"/>
        <v>0</v>
      </c>
      <c r="AD583" s="639" t="str">
        <f t="shared" si="133"/>
        <v/>
      </c>
      <c r="AE583" s="317" t="str">
        <f t="shared" si="128"/>
        <v/>
      </c>
      <c r="AF583" s="45">
        <v>151</v>
      </c>
      <c r="AG583" s="45">
        <v>1966</v>
      </c>
      <c r="AH583" s="49" t="s">
        <v>964</v>
      </c>
      <c r="AI583" s="45" t="s">
        <v>319</v>
      </c>
      <c r="AJ583" s="45"/>
      <c r="AK583" s="73">
        <f t="shared" si="129"/>
        <v>0</v>
      </c>
      <c r="AL583" s="73">
        <f t="shared" si="130"/>
        <v>0</v>
      </c>
      <c r="AT583" s="282">
        <f t="shared" si="131"/>
        <v>1</v>
      </c>
      <c r="AU583" s="45">
        <v>1922</v>
      </c>
      <c r="AV583" s="49" t="s">
        <v>953</v>
      </c>
      <c r="BD583" s="52"/>
    </row>
    <row r="584" spans="1:56" ht="14.95" customHeight="1" x14ac:dyDescent="0.2">
      <c r="A584" s="642">
        <v>575</v>
      </c>
      <c r="B584" s="639" t="s">
        <v>373</v>
      </c>
      <c r="C584" s="45">
        <v>192</v>
      </c>
      <c r="D584" s="643">
        <v>1968</v>
      </c>
      <c r="E584" s="316" t="s">
        <v>965</v>
      </c>
      <c r="F584" s="53">
        <v>0</v>
      </c>
      <c r="G584" s="53">
        <v>0</v>
      </c>
      <c r="H584" s="53">
        <v>1</v>
      </c>
      <c r="I584" s="53">
        <v>1</v>
      </c>
      <c r="J584" s="53">
        <v>1</v>
      </c>
      <c r="K584" s="53">
        <v>5</v>
      </c>
      <c r="L584" s="53">
        <v>4</v>
      </c>
      <c r="M584" s="53">
        <v>2</v>
      </c>
      <c r="N584" s="53">
        <v>3</v>
      </c>
      <c r="O584" s="53">
        <v>2</v>
      </c>
      <c r="P584" s="53">
        <v>6</v>
      </c>
      <c r="Q584" s="53">
        <v>7</v>
      </c>
      <c r="R584" s="53">
        <v>4</v>
      </c>
      <c r="S584" s="53">
        <v>4</v>
      </c>
      <c r="T584" s="53">
        <v>2</v>
      </c>
      <c r="U584" s="53">
        <v>2</v>
      </c>
      <c r="W584" s="51">
        <f t="shared" si="122"/>
        <v>44</v>
      </c>
      <c r="X584" s="53">
        <f t="shared" si="123"/>
        <v>1</v>
      </c>
      <c r="Y584" s="51">
        <f t="shared" si="124"/>
        <v>0</v>
      </c>
      <c r="Z584" s="36" t="str">
        <f t="shared" si="125"/>
        <v/>
      </c>
      <c r="AA584" s="644">
        <f t="shared" si="126"/>
        <v>1968</v>
      </c>
      <c r="AB584" s="645" t="str">
        <f t="shared" si="127"/>
        <v xml:space="preserve"> Dauphin River School</v>
      </c>
      <c r="AC584" s="644">
        <f t="shared" si="132"/>
        <v>0</v>
      </c>
      <c r="AD584" s="639" t="str">
        <f t="shared" si="133"/>
        <v>A</v>
      </c>
      <c r="AE584" s="317" t="str">
        <f t="shared" si="128"/>
        <v/>
      </c>
      <c r="AF584" s="45">
        <v>192</v>
      </c>
      <c r="AG584" s="45">
        <v>1968</v>
      </c>
      <c r="AH584" s="49" t="s">
        <v>965</v>
      </c>
      <c r="AI584" s="45" t="s">
        <v>373</v>
      </c>
      <c r="AJ584" s="45"/>
      <c r="AK584" s="73">
        <f t="shared" si="129"/>
        <v>0</v>
      </c>
      <c r="AL584" s="73">
        <f t="shared" si="130"/>
        <v>0</v>
      </c>
      <c r="AT584" s="282">
        <f t="shared" si="131"/>
        <v>1</v>
      </c>
      <c r="AU584" s="45">
        <v>1924</v>
      </c>
      <c r="AV584" s="49" t="s">
        <v>955</v>
      </c>
      <c r="BD584" s="52"/>
    </row>
    <row r="585" spans="1:56" ht="14.95" customHeight="1" x14ac:dyDescent="0.2">
      <c r="A585" s="642">
        <v>576</v>
      </c>
      <c r="B585" s="639" t="s">
        <v>319</v>
      </c>
      <c r="C585" s="45">
        <v>188</v>
      </c>
      <c r="D585" s="643">
        <v>1975</v>
      </c>
      <c r="E585" s="316" t="s">
        <v>966</v>
      </c>
      <c r="F585" s="53">
        <v>0</v>
      </c>
      <c r="G585" s="53">
        <v>0</v>
      </c>
      <c r="H585" s="53">
        <v>0</v>
      </c>
      <c r="I585" s="53">
        <v>17</v>
      </c>
      <c r="J585" s="53">
        <v>22</v>
      </c>
      <c r="K585" s="53">
        <v>19</v>
      </c>
      <c r="L585" s="53">
        <v>24</v>
      </c>
      <c r="M585" s="53">
        <v>11</v>
      </c>
      <c r="N585" s="53">
        <v>25</v>
      </c>
      <c r="O585" s="53">
        <v>0</v>
      </c>
      <c r="P585" s="53">
        <v>0</v>
      </c>
      <c r="Q585" s="53">
        <v>0</v>
      </c>
      <c r="R585" s="53">
        <v>0</v>
      </c>
      <c r="S585" s="53">
        <v>0</v>
      </c>
      <c r="T585" s="53">
        <v>0</v>
      </c>
      <c r="U585" s="53">
        <v>0</v>
      </c>
      <c r="W585" s="51">
        <f t="shared" si="122"/>
        <v>118</v>
      </c>
      <c r="X585" s="53">
        <f t="shared" si="123"/>
        <v>1</v>
      </c>
      <c r="Y585" s="51">
        <f t="shared" si="124"/>
        <v>0</v>
      </c>
      <c r="Z585" s="36" t="str">
        <f t="shared" si="125"/>
        <v/>
      </c>
      <c r="AA585" s="644">
        <f t="shared" si="126"/>
        <v>1975</v>
      </c>
      <c r="AB585" s="645" t="str">
        <f t="shared" si="127"/>
        <v xml:space="preserve"> Pacific Junction School</v>
      </c>
      <c r="AC585" s="644">
        <f t="shared" si="132"/>
        <v>0</v>
      </c>
      <c r="AD585" s="639" t="str">
        <f t="shared" si="133"/>
        <v/>
      </c>
      <c r="AE585" s="317" t="str">
        <f t="shared" si="128"/>
        <v/>
      </c>
      <c r="AF585" s="45">
        <v>188</v>
      </c>
      <c r="AG585" s="45">
        <v>1975</v>
      </c>
      <c r="AH585" s="49" t="s">
        <v>966</v>
      </c>
      <c r="AI585" s="45" t="s">
        <v>319</v>
      </c>
      <c r="AJ585" s="45"/>
      <c r="AK585" s="73">
        <f t="shared" si="129"/>
        <v>0</v>
      </c>
      <c r="AL585" s="73">
        <f t="shared" si="130"/>
        <v>0</v>
      </c>
      <c r="AT585" s="282">
        <f t="shared" si="131"/>
        <v>1</v>
      </c>
      <c r="AU585" s="45">
        <v>1925</v>
      </c>
      <c r="AV585" s="49" t="s">
        <v>956</v>
      </c>
      <c r="BD585" s="52"/>
    </row>
    <row r="586" spans="1:56" ht="14.95" customHeight="1" x14ac:dyDescent="0.2">
      <c r="A586" s="642">
        <v>577</v>
      </c>
      <c r="B586" s="639" t="s">
        <v>319</v>
      </c>
      <c r="C586" s="45">
        <v>188</v>
      </c>
      <c r="D586" s="643">
        <v>1976</v>
      </c>
      <c r="E586" s="316" t="s">
        <v>967</v>
      </c>
      <c r="F586" s="53">
        <v>0</v>
      </c>
      <c r="G586" s="53">
        <v>0</v>
      </c>
      <c r="H586" s="53">
        <v>0</v>
      </c>
      <c r="I586" s="53">
        <v>38</v>
      </c>
      <c r="J586" s="53">
        <v>47</v>
      </c>
      <c r="K586" s="53">
        <v>43</v>
      </c>
      <c r="L586" s="53">
        <v>56</v>
      </c>
      <c r="M586" s="53">
        <v>68</v>
      </c>
      <c r="N586" s="53">
        <v>60</v>
      </c>
      <c r="O586" s="53">
        <v>82</v>
      </c>
      <c r="P586" s="53">
        <v>58</v>
      </c>
      <c r="Q586" s="53">
        <v>62</v>
      </c>
      <c r="R586" s="53">
        <v>0</v>
      </c>
      <c r="S586" s="53">
        <v>0</v>
      </c>
      <c r="T586" s="53">
        <v>0</v>
      </c>
      <c r="U586" s="53">
        <v>0</v>
      </c>
      <c r="W586" s="51">
        <f t="shared" ref="W586:W649" si="134">SUM(F586:U586)</f>
        <v>514</v>
      </c>
      <c r="X586" s="53">
        <f t="shared" ref="X586:X649" si="135">IF(W586&gt;0,1,0)</f>
        <v>1</v>
      </c>
      <c r="Y586" s="51">
        <f t="shared" ref="Y586:Y649" si="136">F586+G586</f>
        <v>0</v>
      </c>
      <c r="Z586" s="36" t="str">
        <f t="shared" ref="Z586:Z649" si="137">IF(D586=AA586,"",1)</f>
        <v/>
      </c>
      <c r="AA586" s="644">
        <f t="shared" ref="AA586:AA649" si="138">D586</f>
        <v>1976</v>
      </c>
      <c r="AB586" s="645" t="str">
        <f t="shared" ref="AB586:AB649" si="139">E586</f>
        <v xml:space="preserve"> Van Walleghem School</v>
      </c>
      <c r="AC586" s="644">
        <f t="shared" si="132"/>
        <v>0</v>
      </c>
      <c r="AD586" s="639" t="str">
        <f t="shared" si="133"/>
        <v/>
      </c>
      <c r="AE586" s="317" t="str">
        <f t="shared" ref="AE586:AE649" si="140">IF(E586=AH586,"",1)</f>
        <v/>
      </c>
      <c r="AF586" s="45">
        <v>188</v>
      </c>
      <c r="AG586" s="45">
        <v>1976</v>
      </c>
      <c r="AH586" s="49" t="s">
        <v>967</v>
      </c>
      <c r="AI586" s="45" t="s">
        <v>319</v>
      </c>
      <c r="AJ586" s="45"/>
      <c r="AK586" s="73">
        <f t="shared" ref="AK586:AK649" si="141">IF(AC586="H",1,)</f>
        <v>0</v>
      </c>
      <c r="AL586" s="73">
        <f t="shared" ref="AL586:AL649" si="142">IF(AK586=1,W586,0)</f>
        <v>0</v>
      </c>
      <c r="AT586" s="282">
        <f t="shared" ref="AT586:AT649" si="143">IF(E586=AV586,"",1)</f>
        <v>1</v>
      </c>
      <c r="AU586" s="45">
        <v>1934</v>
      </c>
      <c r="AV586" s="49" t="s">
        <v>968</v>
      </c>
      <c r="BD586" s="52"/>
    </row>
    <row r="587" spans="1:56" ht="14.95" customHeight="1" x14ac:dyDescent="0.2">
      <c r="A587" s="642">
        <v>578</v>
      </c>
      <c r="B587" s="639" t="s">
        <v>323</v>
      </c>
      <c r="C587" s="45">
        <v>193</v>
      </c>
      <c r="D587" s="643">
        <v>1977</v>
      </c>
      <c r="E587" s="316" t="s">
        <v>859</v>
      </c>
      <c r="F587" s="53">
        <v>0</v>
      </c>
      <c r="G587" s="53">
        <v>0</v>
      </c>
      <c r="H587" s="53">
        <v>0</v>
      </c>
      <c r="I587" s="53">
        <v>2</v>
      </c>
      <c r="J587" s="53">
        <v>5</v>
      </c>
      <c r="K587" s="53">
        <v>2</v>
      </c>
      <c r="L587" s="53">
        <v>3</v>
      </c>
      <c r="M587" s="53">
        <v>7</v>
      </c>
      <c r="N587" s="53">
        <v>0</v>
      </c>
      <c r="O587" s="53">
        <v>5</v>
      </c>
      <c r="P587" s="53">
        <v>2</v>
      </c>
      <c r="Q587" s="53">
        <v>2</v>
      </c>
      <c r="R587" s="53">
        <v>5</v>
      </c>
      <c r="S587" s="53">
        <v>3</v>
      </c>
      <c r="T587" s="53">
        <v>2</v>
      </c>
      <c r="U587" s="53">
        <v>1</v>
      </c>
      <c r="W587" s="51">
        <f t="shared" si="134"/>
        <v>39</v>
      </c>
      <c r="X587" s="53">
        <f t="shared" si="135"/>
        <v>1</v>
      </c>
      <c r="Y587" s="51">
        <f t="shared" si="136"/>
        <v>0</v>
      </c>
      <c r="Z587" s="36" t="str">
        <f t="shared" si="137"/>
        <v/>
      </c>
      <c r="AA587" s="644">
        <f t="shared" si="138"/>
        <v>1977</v>
      </c>
      <c r="AB587" s="645" t="str">
        <f t="shared" si="139"/>
        <v xml:space="preserve"> Shamrock School</v>
      </c>
      <c r="AC587" s="644">
        <f t="shared" ref="AC587:AC650" si="144">IF(AD587="H",5,0)</f>
        <v>5</v>
      </c>
      <c r="AD587" s="639" t="str">
        <f t="shared" ref="AD587:AD650" si="145">B587</f>
        <v>H</v>
      </c>
      <c r="AE587" s="317" t="str">
        <f t="shared" si="140"/>
        <v/>
      </c>
      <c r="AF587" s="45">
        <v>193</v>
      </c>
      <c r="AG587" s="45">
        <v>1977</v>
      </c>
      <c r="AH587" s="49" t="s">
        <v>859</v>
      </c>
      <c r="AI587" s="45" t="s">
        <v>323</v>
      </c>
      <c r="AJ587" s="45"/>
      <c r="AK587" s="73">
        <f t="shared" si="141"/>
        <v>0</v>
      </c>
      <c r="AL587" s="73">
        <f t="shared" si="142"/>
        <v>0</v>
      </c>
      <c r="AT587" s="282">
        <f t="shared" si="143"/>
        <v>1</v>
      </c>
      <c r="AU587" s="45">
        <v>1940</v>
      </c>
      <c r="AV587" s="49" t="s">
        <v>957</v>
      </c>
      <c r="BD587" s="52"/>
    </row>
    <row r="588" spans="1:56" ht="14.95" customHeight="1" x14ac:dyDescent="0.2">
      <c r="A588" s="642">
        <v>579</v>
      </c>
      <c r="B588" s="639" t="s">
        <v>323</v>
      </c>
      <c r="C588" s="45">
        <v>193</v>
      </c>
      <c r="D588" s="643">
        <v>1978</v>
      </c>
      <c r="E588" s="316" t="s">
        <v>969</v>
      </c>
      <c r="F588" s="53">
        <v>0</v>
      </c>
      <c r="G588" s="53">
        <v>0</v>
      </c>
      <c r="H588" s="53">
        <v>0</v>
      </c>
      <c r="I588" s="53">
        <v>0</v>
      </c>
      <c r="J588" s="53">
        <v>3</v>
      </c>
      <c r="K588" s="53">
        <v>1</v>
      </c>
      <c r="L588" s="53">
        <v>4</v>
      </c>
      <c r="M588" s="53">
        <v>2</v>
      </c>
      <c r="N588" s="53">
        <v>1</v>
      </c>
      <c r="O588" s="53">
        <v>3</v>
      </c>
      <c r="P588" s="53">
        <v>3</v>
      </c>
      <c r="Q588" s="53">
        <v>1</v>
      </c>
      <c r="R588" s="53">
        <v>0</v>
      </c>
      <c r="S588" s="53">
        <v>0</v>
      </c>
      <c r="T588" s="53">
        <v>0</v>
      </c>
      <c r="U588" s="53">
        <v>0</v>
      </c>
      <c r="W588" s="51">
        <f t="shared" si="134"/>
        <v>18</v>
      </c>
      <c r="X588" s="53">
        <f t="shared" si="135"/>
        <v>1</v>
      </c>
      <c r="Y588" s="51">
        <f t="shared" si="136"/>
        <v>0</v>
      </c>
      <c r="Z588" s="36" t="str">
        <f t="shared" si="137"/>
        <v/>
      </c>
      <c r="AA588" s="644">
        <f t="shared" si="138"/>
        <v>1978</v>
      </c>
      <c r="AB588" s="645" t="str">
        <f t="shared" si="139"/>
        <v xml:space="preserve"> Windy Bay School</v>
      </c>
      <c r="AC588" s="644">
        <f t="shared" si="144"/>
        <v>5</v>
      </c>
      <c r="AD588" s="639" t="str">
        <f t="shared" si="145"/>
        <v>H</v>
      </c>
      <c r="AE588" s="317" t="str">
        <f t="shared" si="140"/>
        <v/>
      </c>
      <c r="AF588" s="45">
        <v>193</v>
      </c>
      <c r="AG588" s="45">
        <v>1978</v>
      </c>
      <c r="AH588" s="49" t="s">
        <v>969</v>
      </c>
      <c r="AI588" s="45" t="s">
        <v>323</v>
      </c>
      <c r="AJ588" s="45"/>
      <c r="AK588" s="73">
        <f t="shared" si="141"/>
        <v>0</v>
      </c>
      <c r="AL588" s="73">
        <f t="shared" si="142"/>
        <v>0</v>
      </c>
      <c r="AT588" s="282">
        <f t="shared" si="143"/>
        <v>1</v>
      </c>
      <c r="AU588" s="45">
        <v>1944</v>
      </c>
      <c r="AV588" s="49" t="s">
        <v>958</v>
      </c>
      <c r="BD588" s="52"/>
    </row>
    <row r="589" spans="1:56" ht="14.95" customHeight="1" x14ac:dyDescent="0.2">
      <c r="A589" s="642">
        <v>580</v>
      </c>
      <c r="B589" s="639" t="s">
        <v>319</v>
      </c>
      <c r="C589" s="45">
        <v>192</v>
      </c>
      <c r="D589" s="643">
        <v>1984</v>
      </c>
      <c r="E589" s="316" t="s">
        <v>970</v>
      </c>
      <c r="F589" s="53">
        <v>0</v>
      </c>
      <c r="G589" s="53">
        <v>0</v>
      </c>
      <c r="H589" s="53">
        <v>6</v>
      </c>
      <c r="I589" s="53">
        <v>4</v>
      </c>
      <c r="J589" s="53">
        <v>10</v>
      </c>
      <c r="K589" s="53">
        <v>4</v>
      </c>
      <c r="L589" s="53">
        <v>2</v>
      </c>
      <c r="M589" s="53">
        <v>10</v>
      </c>
      <c r="N589" s="53">
        <v>7</v>
      </c>
      <c r="O589" s="53">
        <v>4</v>
      </c>
      <c r="P589" s="53">
        <v>3</v>
      </c>
      <c r="Q589" s="53">
        <v>3</v>
      </c>
      <c r="R589" s="53">
        <v>3</v>
      </c>
      <c r="S589" s="53">
        <v>4</v>
      </c>
      <c r="T589" s="53">
        <v>0</v>
      </c>
      <c r="U589" s="53">
        <v>0</v>
      </c>
      <c r="W589" s="51">
        <f t="shared" si="134"/>
        <v>60</v>
      </c>
      <c r="X589" s="53">
        <f t="shared" si="135"/>
        <v>1</v>
      </c>
      <c r="Y589" s="51">
        <f t="shared" si="136"/>
        <v>0</v>
      </c>
      <c r="Z589" s="36" t="str">
        <f t="shared" si="137"/>
        <v/>
      </c>
      <c r="AA589" s="644">
        <f t="shared" si="138"/>
        <v>1984</v>
      </c>
      <c r="AB589" s="645" t="str">
        <f t="shared" si="139"/>
        <v xml:space="preserve"> Falcon Beach School</v>
      </c>
      <c r="AC589" s="644">
        <f t="shared" si="144"/>
        <v>0</v>
      </c>
      <c r="AD589" s="639" t="str">
        <f t="shared" si="145"/>
        <v/>
      </c>
      <c r="AE589" s="317" t="str">
        <f t="shared" si="140"/>
        <v/>
      </c>
      <c r="AF589" s="45">
        <v>192</v>
      </c>
      <c r="AG589" s="45">
        <v>1984</v>
      </c>
      <c r="AH589" s="49" t="s">
        <v>970</v>
      </c>
      <c r="AI589" s="45" t="s">
        <v>319</v>
      </c>
      <c r="AJ589" s="45"/>
      <c r="AK589" s="73">
        <f t="shared" si="141"/>
        <v>0</v>
      </c>
      <c r="AL589" s="73">
        <f t="shared" si="142"/>
        <v>0</v>
      </c>
      <c r="AT589" s="282">
        <f t="shared" si="143"/>
        <v>1</v>
      </c>
      <c r="AU589" s="45">
        <v>1957</v>
      </c>
      <c r="AV589" s="49" t="s">
        <v>959</v>
      </c>
      <c r="BD589" s="52"/>
    </row>
    <row r="590" spans="1:56" ht="14.95" customHeight="1" x14ac:dyDescent="0.2">
      <c r="A590" s="642">
        <v>581</v>
      </c>
      <c r="B590" s="639" t="s">
        <v>319</v>
      </c>
      <c r="C590" s="45">
        <v>151</v>
      </c>
      <c r="D590" s="643">
        <v>1985</v>
      </c>
      <c r="E590" s="316" t="s">
        <v>971</v>
      </c>
      <c r="F590" s="53">
        <v>0</v>
      </c>
      <c r="G590" s="53">
        <v>0</v>
      </c>
      <c r="H590" s="53">
        <v>17</v>
      </c>
      <c r="I590" s="53">
        <v>45</v>
      </c>
      <c r="J590" s="53">
        <v>59</v>
      </c>
      <c r="K590" s="53">
        <v>52</v>
      </c>
      <c r="L590" s="53">
        <v>55</v>
      </c>
      <c r="M590" s="53">
        <v>46</v>
      </c>
      <c r="N590" s="53">
        <v>49</v>
      </c>
      <c r="O590" s="53">
        <v>58</v>
      </c>
      <c r="P590" s="53">
        <v>162</v>
      </c>
      <c r="Q590" s="53">
        <v>150</v>
      </c>
      <c r="R590" s="53">
        <v>0</v>
      </c>
      <c r="S590" s="53">
        <v>0</v>
      </c>
      <c r="T590" s="53">
        <v>0</v>
      </c>
      <c r="U590" s="53">
        <v>0</v>
      </c>
      <c r="W590" s="51">
        <f t="shared" si="134"/>
        <v>693</v>
      </c>
      <c r="X590" s="53">
        <f t="shared" si="135"/>
        <v>1</v>
      </c>
      <c r="Y590" s="51">
        <f t="shared" si="136"/>
        <v>0</v>
      </c>
      <c r="Z590" s="36" t="str">
        <f t="shared" si="137"/>
        <v/>
      </c>
      <c r="AA590" s="644">
        <f t="shared" si="138"/>
        <v>1985</v>
      </c>
      <c r="AB590" s="645" t="str">
        <f t="shared" si="139"/>
        <v xml:space="preserve"> Stanley Knowles School</v>
      </c>
      <c r="AC590" s="644">
        <f t="shared" si="144"/>
        <v>0</v>
      </c>
      <c r="AD590" s="639" t="str">
        <f t="shared" si="145"/>
        <v/>
      </c>
      <c r="AE590" s="317" t="str">
        <f t="shared" si="140"/>
        <v/>
      </c>
      <c r="AF590" s="45">
        <v>151</v>
      </c>
      <c r="AG590" s="45">
        <v>1985</v>
      </c>
      <c r="AH590" s="49" t="s">
        <v>971</v>
      </c>
      <c r="AI590" s="45" t="s">
        <v>319</v>
      </c>
      <c r="AJ590" s="45"/>
      <c r="AK590" s="73">
        <f t="shared" si="141"/>
        <v>0</v>
      </c>
      <c r="AL590" s="73">
        <f t="shared" si="142"/>
        <v>0</v>
      </c>
      <c r="AT590" s="282">
        <f t="shared" si="143"/>
        <v>1</v>
      </c>
      <c r="AU590" s="45">
        <v>1958</v>
      </c>
      <c r="AV590" s="49" t="s">
        <v>960</v>
      </c>
      <c r="BD590" s="52"/>
    </row>
    <row r="591" spans="1:56" ht="14.95" customHeight="1" x14ac:dyDescent="0.2">
      <c r="A591" s="642">
        <v>582</v>
      </c>
      <c r="B591" s="639" t="s">
        <v>319</v>
      </c>
      <c r="C591" s="45">
        <v>186</v>
      </c>
      <c r="D591" s="643">
        <v>1986</v>
      </c>
      <c r="E591" s="316" t="s">
        <v>972</v>
      </c>
      <c r="F591" s="53">
        <v>0</v>
      </c>
      <c r="G591" s="53">
        <v>0</v>
      </c>
      <c r="H591" s="53">
        <v>0</v>
      </c>
      <c r="I591" s="53">
        <v>35</v>
      </c>
      <c r="J591" s="53">
        <v>28</v>
      </c>
      <c r="K591" s="53">
        <v>34</v>
      </c>
      <c r="L591" s="53">
        <v>34</v>
      </c>
      <c r="M591" s="53">
        <v>39</v>
      </c>
      <c r="N591" s="53">
        <v>30</v>
      </c>
      <c r="O591" s="53">
        <v>53</v>
      </c>
      <c r="P591" s="53">
        <v>32</v>
      </c>
      <c r="Q591" s="53">
        <v>34</v>
      </c>
      <c r="R591" s="53">
        <v>0</v>
      </c>
      <c r="S591" s="53">
        <v>0</v>
      </c>
      <c r="T591" s="53">
        <v>0</v>
      </c>
      <c r="U591" s="53">
        <v>0</v>
      </c>
      <c r="W591" s="51">
        <f t="shared" si="134"/>
        <v>319</v>
      </c>
      <c r="X591" s="53">
        <f t="shared" si="135"/>
        <v>1</v>
      </c>
      <c r="Y591" s="51">
        <f t="shared" si="136"/>
        <v>0</v>
      </c>
      <c r="Z591" s="36" t="str">
        <f t="shared" si="137"/>
        <v/>
      </c>
      <c r="AA591" s="644">
        <f t="shared" si="138"/>
        <v>1986</v>
      </c>
      <c r="AB591" s="645" t="str">
        <f t="shared" si="139"/>
        <v xml:space="preserve"> École Van Belleghem</v>
      </c>
      <c r="AC591" s="644">
        <f t="shared" si="144"/>
        <v>0</v>
      </c>
      <c r="AD591" s="639" t="str">
        <f t="shared" si="145"/>
        <v/>
      </c>
      <c r="AE591" s="317" t="str">
        <f t="shared" si="140"/>
        <v/>
      </c>
      <c r="AF591" s="45">
        <v>186</v>
      </c>
      <c r="AG591" s="45">
        <v>1986</v>
      </c>
      <c r="AH591" s="49" t="s">
        <v>972</v>
      </c>
      <c r="AI591" s="45" t="s">
        <v>319</v>
      </c>
      <c r="AJ591" s="45"/>
      <c r="AK591" s="73">
        <f t="shared" si="141"/>
        <v>0</v>
      </c>
      <c r="AL591" s="73">
        <f t="shared" si="142"/>
        <v>0</v>
      </c>
      <c r="AT591" s="282">
        <f t="shared" si="143"/>
        <v>1</v>
      </c>
      <c r="AU591" s="45">
        <v>1959</v>
      </c>
      <c r="AV591" s="49" t="s">
        <v>961</v>
      </c>
      <c r="BD591" s="52"/>
    </row>
    <row r="592" spans="1:56" ht="14.95" customHeight="1" x14ac:dyDescent="0.2">
      <c r="A592" s="642">
        <v>583</v>
      </c>
      <c r="B592" s="639" t="s">
        <v>319</v>
      </c>
      <c r="C592" s="45">
        <v>119</v>
      </c>
      <c r="D592" s="643">
        <v>1987</v>
      </c>
      <c r="E592" s="316" t="s">
        <v>973</v>
      </c>
      <c r="F592" s="53">
        <v>0</v>
      </c>
      <c r="G592" s="53">
        <v>0</v>
      </c>
      <c r="H592" s="53">
        <v>0</v>
      </c>
      <c r="I592" s="53">
        <v>36</v>
      </c>
      <c r="J592" s="53">
        <v>39</v>
      </c>
      <c r="K592" s="53">
        <v>65</v>
      </c>
      <c r="L592" s="53">
        <v>43</v>
      </c>
      <c r="M592" s="53">
        <v>55</v>
      </c>
      <c r="N592" s="53">
        <v>62</v>
      </c>
      <c r="O592" s="53">
        <v>55</v>
      </c>
      <c r="P592" s="53">
        <v>60</v>
      </c>
      <c r="Q592" s="53">
        <v>51</v>
      </c>
      <c r="R592" s="53">
        <v>0</v>
      </c>
      <c r="S592" s="53">
        <v>0</v>
      </c>
      <c r="T592" s="53">
        <v>0</v>
      </c>
      <c r="U592" s="53">
        <v>0</v>
      </c>
      <c r="W592" s="51">
        <f t="shared" si="134"/>
        <v>466</v>
      </c>
      <c r="X592" s="53">
        <f t="shared" si="135"/>
        <v>1</v>
      </c>
      <c r="Y592" s="51">
        <f t="shared" si="136"/>
        <v>0</v>
      </c>
      <c r="Z592" s="36" t="str">
        <f t="shared" si="137"/>
        <v/>
      </c>
      <c r="AA592" s="644">
        <f t="shared" si="138"/>
        <v>1987</v>
      </c>
      <c r="AB592" s="645" t="str">
        <f t="shared" si="139"/>
        <v xml:space="preserve"> Kirkcaldy Heights School</v>
      </c>
      <c r="AC592" s="644">
        <f t="shared" si="144"/>
        <v>0</v>
      </c>
      <c r="AD592" s="639" t="str">
        <f t="shared" si="145"/>
        <v/>
      </c>
      <c r="AE592" s="317" t="str">
        <f t="shared" si="140"/>
        <v/>
      </c>
      <c r="AF592" s="45">
        <v>119</v>
      </c>
      <c r="AG592" s="45">
        <v>1987</v>
      </c>
      <c r="AH592" s="49" t="s">
        <v>973</v>
      </c>
      <c r="AI592" s="45" t="s">
        <v>319</v>
      </c>
      <c r="AJ592" s="45"/>
      <c r="AK592" s="73">
        <f t="shared" si="141"/>
        <v>0</v>
      </c>
      <c r="AL592" s="73">
        <f t="shared" si="142"/>
        <v>0</v>
      </c>
      <c r="AT592" s="282">
        <f t="shared" si="143"/>
        <v>1</v>
      </c>
      <c r="AU592" s="45">
        <v>1964</v>
      </c>
      <c r="AV592" s="49" t="s">
        <v>962</v>
      </c>
      <c r="BD592" s="52"/>
    </row>
    <row r="593" spans="1:56" ht="14.95" customHeight="1" x14ac:dyDescent="0.2">
      <c r="A593" s="642">
        <v>584</v>
      </c>
      <c r="B593" s="639" t="s">
        <v>323</v>
      </c>
      <c r="C593" s="45">
        <v>121</v>
      </c>
      <c r="D593" s="643">
        <v>1989</v>
      </c>
      <c r="E593" s="316" t="s">
        <v>974</v>
      </c>
      <c r="F593" s="53">
        <v>0</v>
      </c>
      <c r="G593" s="53">
        <v>0</v>
      </c>
      <c r="H593" s="53">
        <v>0</v>
      </c>
      <c r="I593" s="53">
        <v>2</v>
      </c>
      <c r="J593" s="53">
        <v>2</v>
      </c>
      <c r="K593" s="53">
        <v>5</v>
      </c>
      <c r="L593" s="53">
        <v>2</v>
      </c>
      <c r="M593" s="53">
        <v>4</v>
      </c>
      <c r="N593" s="53">
        <v>3</v>
      </c>
      <c r="O593" s="53">
        <v>4</v>
      </c>
      <c r="P593" s="53">
        <v>3</v>
      </c>
      <c r="Q593" s="53">
        <v>3</v>
      </c>
      <c r="R593" s="53">
        <v>4</v>
      </c>
      <c r="S593" s="53">
        <v>3</v>
      </c>
      <c r="T593" s="53">
        <v>3</v>
      </c>
      <c r="U593" s="53">
        <v>3</v>
      </c>
      <c r="W593" s="51">
        <f t="shared" si="134"/>
        <v>41</v>
      </c>
      <c r="X593" s="53">
        <f t="shared" si="135"/>
        <v>1</v>
      </c>
      <c r="Y593" s="51">
        <f t="shared" si="136"/>
        <v>0</v>
      </c>
      <c r="Z593" s="36" t="str">
        <f t="shared" si="137"/>
        <v/>
      </c>
      <c r="AA593" s="644">
        <f t="shared" si="138"/>
        <v>1989</v>
      </c>
      <c r="AB593" s="645" t="str">
        <f t="shared" si="139"/>
        <v xml:space="preserve"> Brantwood School</v>
      </c>
      <c r="AC593" s="644">
        <f t="shared" si="144"/>
        <v>5</v>
      </c>
      <c r="AD593" s="639" t="str">
        <f t="shared" si="145"/>
        <v>H</v>
      </c>
      <c r="AE593" s="317" t="str">
        <f t="shared" si="140"/>
        <v/>
      </c>
      <c r="AF593" s="45">
        <v>121</v>
      </c>
      <c r="AG593" s="45">
        <v>1989</v>
      </c>
      <c r="AH593" s="49" t="s">
        <v>974</v>
      </c>
      <c r="AI593" s="45" t="s">
        <v>323</v>
      </c>
      <c r="AJ593" s="45"/>
      <c r="AK593" s="73">
        <f t="shared" si="141"/>
        <v>0</v>
      </c>
      <c r="AL593" s="73">
        <f t="shared" si="142"/>
        <v>0</v>
      </c>
      <c r="AT593" s="282">
        <f t="shared" si="143"/>
        <v>1</v>
      </c>
      <c r="AU593" s="45">
        <v>1965</v>
      </c>
      <c r="AV593" s="49" t="s">
        <v>963</v>
      </c>
      <c r="BD593" s="52"/>
    </row>
    <row r="594" spans="1:56" ht="14.95" customHeight="1" x14ac:dyDescent="0.2">
      <c r="A594" s="642">
        <v>585</v>
      </c>
      <c r="B594" s="639" t="s">
        <v>319</v>
      </c>
      <c r="C594" s="45">
        <v>196</v>
      </c>
      <c r="D594" s="643">
        <v>1992</v>
      </c>
      <c r="E594" s="316" t="s">
        <v>975</v>
      </c>
      <c r="F594" s="53">
        <v>0</v>
      </c>
      <c r="G594" s="53">
        <v>0</v>
      </c>
      <c r="H594" s="53">
        <v>0</v>
      </c>
      <c r="I594" s="53">
        <v>70</v>
      </c>
      <c r="J594" s="53">
        <v>61</v>
      </c>
      <c r="K594" s="53">
        <v>89</v>
      </c>
      <c r="L594" s="53">
        <v>69</v>
      </c>
      <c r="M594" s="53">
        <v>83</v>
      </c>
      <c r="N594" s="53">
        <v>81</v>
      </c>
      <c r="O594" s="53">
        <v>0</v>
      </c>
      <c r="P594" s="53">
        <v>0</v>
      </c>
      <c r="Q594" s="53">
        <v>0</v>
      </c>
      <c r="R594" s="53">
        <v>0</v>
      </c>
      <c r="S594" s="53">
        <v>0</v>
      </c>
      <c r="T594" s="53">
        <v>0</v>
      </c>
      <c r="U594" s="53">
        <v>0</v>
      </c>
      <c r="W594" s="51">
        <f t="shared" si="134"/>
        <v>453</v>
      </c>
      <c r="X594" s="53">
        <f t="shared" si="135"/>
        <v>1</v>
      </c>
      <c r="Y594" s="51">
        <f t="shared" si="136"/>
        <v>0</v>
      </c>
      <c r="Z594" s="36" t="str">
        <f t="shared" si="137"/>
        <v/>
      </c>
      <c r="AA594" s="644">
        <f t="shared" si="138"/>
        <v>1992</v>
      </c>
      <c r="AB594" s="645" t="str">
        <f t="shared" si="139"/>
        <v xml:space="preserve"> Joseph Teres School</v>
      </c>
      <c r="AC594" s="644">
        <f t="shared" si="144"/>
        <v>0</v>
      </c>
      <c r="AD594" s="639" t="str">
        <f t="shared" si="145"/>
        <v/>
      </c>
      <c r="AE594" s="317" t="str">
        <f t="shared" si="140"/>
        <v/>
      </c>
      <c r="AF594" s="45">
        <v>196</v>
      </c>
      <c r="AG594" s="45">
        <v>1992</v>
      </c>
      <c r="AH594" s="49" t="s">
        <v>975</v>
      </c>
      <c r="AI594" s="45" t="s">
        <v>319</v>
      </c>
      <c r="AJ594" s="45"/>
      <c r="AK594" s="73">
        <f t="shared" si="141"/>
        <v>0</v>
      </c>
      <c r="AL594" s="73">
        <f t="shared" si="142"/>
        <v>0</v>
      </c>
      <c r="AT594" s="282">
        <f t="shared" si="143"/>
        <v>1</v>
      </c>
      <c r="AU594" s="45">
        <v>1966</v>
      </c>
      <c r="AV594" s="49" t="s">
        <v>964</v>
      </c>
      <c r="BD594" s="52"/>
    </row>
    <row r="595" spans="1:56" ht="14.95" customHeight="1" x14ac:dyDescent="0.2">
      <c r="A595" s="642">
        <v>586</v>
      </c>
      <c r="B595" s="639" t="s">
        <v>323</v>
      </c>
      <c r="C595" s="45">
        <v>127</v>
      </c>
      <c r="D595" s="643">
        <v>2003</v>
      </c>
      <c r="E595" s="316" t="s">
        <v>976</v>
      </c>
      <c r="F595" s="53">
        <v>0</v>
      </c>
      <c r="G595" s="53">
        <v>0</v>
      </c>
      <c r="H595" s="53">
        <v>0</v>
      </c>
      <c r="I595" s="53">
        <v>2</v>
      </c>
      <c r="J595" s="53">
        <v>4</v>
      </c>
      <c r="K595" s="53">
        <v>5</v>
      </c>
      <c r="L595" s="53">
        <v>6</v>
      </c>
      <c r="M595" s="53">
        <v>4</v>
      </c>
      <c r="N595" s="53">
        <v>2</v>
      </c>
      <c r="O595" s="53">
        <v>5</v>
      </c>
      <c r="P595" s="53">
        <v>2</v>
      </c>
      <c r="Q595" s="53">
        <v>2</v>
      </c>
      <c r="R595" s="53">
        <v>5</v>
      </c>
      <c r="S595" s="53">
        <v>2</v>
      </c>
      <c r="T595" s="53">
        <v>2</v>
      </c>
      <c r="U595" s="53">
        <v>1</v>
      </c>
      <c r="W595" s="51">
        <f t="shared" si="134"/>
        <v>42</v>
      </c>
      <c r="X595" s="53">
        <f t="shared" si="135"/>
        <v>1</v>
      </c>
      <c r="Y595" s="51">
        <f t="shared" si="136"/>
        <v>0</v>
      </c>
      <c r="Z595" s="36" t="str">
        <f t="shared" si="137"/>
        <v/>
      </c>
      <c r="AA595" s="644">
        <f t="shared" si="138"/>
        <v>2003</v>
      </c>
      <c r="AB595" s="645" t="str">
        <f t="shared" si="139"/>
        <v xml:space="preserve"> Cascade Colony School</v>
      </c>
      <c r="AC595" s="644">
        <f t="shared" si="144"/>
        <v>5</v>
      </c>
      <c r="AD595" s="639" t="str">
        <f t="shared" si="145"/>
        <v>H</v>
      </c>
      <c r="AE595" s="317" t="str">
        <f t="shared" si="140"/>
        <v/>
      </c>
      <c r="AF595" s="45">
        <v>127</v>
      </c>
      <c r="AG595" s="45">
        <v>2003</v>
      </c>
      <c r="AH595" s="49" t="s">
        <v>976</v>
      </c>
      <c r="AI595" s="45" t="s">
        <v>323</v>
      </c>
      <c r="AJ595" s="45"/>
      <c r="AK595" s="73">
        <f t="shared" si="141"/>
        <v>0</v>
      </c>
      <c r="AL595" s="73">
        <f t="shared" si="142"/>
        <v>0</v>
      </c>
      <c r="AT595" s="282">
        <f t="shared" si="143"/>
        <v>1</v>
      </c>
      <c r="AU595" s="45">
        <v>1967</v>
      </c>
      <c r="AV595" s="49" t="s">
        <v>977</v>
      </c>
      <c r="BD595" s="52"/>
    </row>
    <row r="596" spans="1:56" ht="14.95" customHeight="1" x14ac:dyDescent="0.2">
      <c r="A596" s="642">
        <v>587</v>
      </c>
      <c r="B596" s="639" t="s">
        <v>319</v>
      </c>
      <c r="C596" s="45">
        <v>151</v>
      </c>
      <c r="D596" s="643">
        <v>2018</v>
      </c>
      <c r="E596" s="316" t="s">
        <v>978</v>
      </c>
      <c r="F596" s="53">
        <v>0</v>
      </c>
      <c r="G596" s="53">
        <v>0</v>
      </c>
      <c r="H596" s="53">
        <v>45</v>
      </c>
      <c r="I596" s="53">
        <v>63</v>
      </c>
      <c r="J596" s="53">
        <v>45</v>
      </c>
      <c r="K596" s="53">
        <v>43</v>
      </c>
      <c r="L596" s="53">
        <v>43</v>
      </c>
      <c r="M596" s="53">
        <v>47</v>
      </c>
      <c r="N596" s="53">
        <v>39</v>
      </c>
      <c r="O596" s="53">
        <v>39</v>
      </c>
      <c r="P596" s="53">
        <v>0</v>
      </c>
      <c r="Q596" s="53">
        <v>0</v>
      </c>
      <c r="R596" s="53">
        <v>0</v>
      </c>
      <c r="S596" s="53">
        <v>0</v>
      </c>
      <c r="T596" s="53">
        <v>0</v>
      </c>
      <c r="U596" s="53">
        <v>0</v>
      </c>
      <c r="W596" s="51">
        <f t="shared" si="134"/>
        <v>364</v>
      </c>
      <c r="X596" s="53">
        <f t="shared" si="135"/>
        <v>1</v>
      </c>
      <c r="Y596" s="51">
        <f t="shared" si="136"/>
        <v>0</v>
      </c>
      <c r="Z596" s="36" t="str">
        <f t="shared" si="137"/>
        <v/>
      </c>
      <c r="AA596" s="644">
        <f t="shared" si="138"/>
        <v>2018</v>
      </c>
      <c r="AB596" s="645" t="str">
        <f t="shared" si="139"/>
        <v xml:space="preserve"> Sister Macnamara School</v>
      </c>
      <c r="AC596" s="644">
        <f t="shared" si="144"/>
        <v>0</v>
      </c>
      <c r="AD596" s="639" t="str">
        <f t="shared" si="145"/>
        <v/>
      </c>
      <c r="AE596" s="317" t="str">
        <f t="shared" si="140"/>
        <v/>
      </c>
      <c r="AF596" s="45">
        <v>151</v>
      </c>
      <c r="AG596" s="45">
        <v>2018</v>
      </c>
      <c r="AH596" s="49" t="s">
        <v>978</v>
      </c>
      <c r="AI596" s="45" t="s">
        <v>319</v>
      </c>
      <c r="AJ596" s="45"/>
      <c r="AK596" s="73">
        <f t="shared" si="141"/>
        <v>0</v>
      </c>
      <c r="AL596" s="73">
        <f t="shared" si="142"/>
        <v>0</v>
      </c>
      <c r="AT596" s="282">
        <f t="shared" si="143"/>
        <v>1</v>
      </c>
      <c r="AU596" s="45">
        <v>1968</v>
      </c>
      <c r="AV596" s="49" t="s">
        <v>965</v>
      </c>
      <c r="BD596" s="52"/>
    </row>
    <row r="597" spans="1:56" ht="14.95" customHeight="1" x14ac:dyDescent="0.2">
      <c r="A597" s="642">
        <v>588</v>
      </c>
      <c r="B597" s="639" t="s">
        <v>319</v>
      </c>
      <c r="C597" s="45">
        <v>118</v>
      </c>
      <c r="D597" s="643">
        <v>2019</v>
      </c>
      <c r="E597" s="316" t="s">
        <v>979</v>
      </c>
      <c r="F597" s="53">
        <v>0</v>
      </c>
      <c r="G597" s="53">
        <v>0</v>
      </c>
      <c r="H597" s="53">
        <v>0</v>
      </c>
      <c r="I597" s="53">
        <v>73</v>
      </c>
      <c r="J597" s="53">
        <v>62</v>
      </c>
      <c r="K597" s="53">
        <v>70</v>
      </c>
      <c r="L597" s="53">
        <v>80</v>
      </c>
      <c r="M597" s="53">
        <v>59</v>
      </c>
      <c r="N597" s="53">
        <v>68</v>
      </c>
      <c r="O597" s="53">
        <v>0</v>
      </c>
      <c r="P597" s="53">
        <v>0</v>
      </c>
      <c r="Q597" s="53">
        <v>0</v>
      </c>
      <c r="R597" s="53">
        <v>0</v>
      </c>
      <c r="S597" s="53">
        <v>0</v>
      </c>
      <c r="T597" s="53">
        <v>0</v>
      </c>
      <c r="U597" s="53">
        <v>0</v>
      </c>
      <c r="W597" s="51">
        <f t="shared" si="134"/>
        <v>412</v>
      </c>
      <c r="X597" s="53">
        <f t="shared" si="135"/>
        <v>1</v>
      </c>
      <c r="Y597" s="51">
        <f t="shared" si="136"/>
        <v>0</v>
      </c>
      <c r="Z597" s="36" t="str">
        <f t="shared" si="137"/>
        <v/>
      </c>
      <c r="AA597" s="644">
        <f t="shared" si="138"/>
        <v>2019</v>
      </c>
      <c r="AB597" s="645" t="str">
        <f t="shared" si="139"/>
        <v xml:space="preserve"> École Constable Edward Finney School</v>
      </c>
      <c r="AC597" s="644">
        <f t="shared" si="144"/>
        <v>0</v>
      </c>
      <c r="AD597" s="639" t="str">
        <f t="shared" si="145"/>
        <v/>
      </c>
      <c r="AE597" s="317" t="str">
        <f t="shared" si="140"/>
        <v/>
      </c>
      <c r="AF597" s="45">
        <v>118</v>
      </c>
      <c r="AG597" s="45">
        <v>2019</v>
      </c>
      <c r="AH597" s="49" t="s">
        <v>979</v>
      </c>
      <c r="AI597" s="45" t="s">
        <v>319</v>
      </c>
      <c r="AJ597" s="45"/>
      <c r="AK597" s="73">
        <f t="shared" si="141"/>
        <v>0</v>
      </c>
      <c r="AL597" s="73">
        <f t="shared" si="142"/>
        <v>0</v>
      </c>
      <c r="AT597" s="282">
        <f t="shared" si="143"/>
        <v>1</v>
      </c>
      <c r="AU597" s="45">
        <v>1975</v>
      </c>
      <c r="AV597" s="49" t="s">
        <v>966</v>
      </c>
      <c r="BD597" s="52"/>
    </row>
    <row r="598" spans="1:56" ht="14.95" customHeight="1" x14ac:dyDescent="0.2">
      <c r="A598" s="642">
        <v>589</v>
      </c>
      <c r="B598" s="639" t="s">
        <v>319</v>
      </c>
      <c r="C598" s="45">
        <v>186</v>
      </c>
      <c r="D598" s="643">
        <v>2020</v>
      </c>
      <c r="E598" s="316" t="s">
        <v>980</v>
      </c>
      <c r="F598" s="53">
        <v>0</v>
      </c>
      <c r="G598" s="53">
        <v>0</v>
      </c>
      <c r="H598" s="53">
        <v>0</v>
      </c>
      <c r="I598" s="53">
        <v>32</v>
      </c>
      <c r="J598" s="53">
        <v>27</v>
      </c>
      <c r="K598" s="53">
        <v>33</v>
      </c>
      <c r="L598" s="53">
        <v>41</v>
      </c>
      <c r="M598" s="53">
        <v>43</v>
      </c>
      <c r="N598" s="53">
        <v>32</v>
      </c>
      <c r="O598" s="53">
        <v>46</v>
      </c>
      <c r="P598" s="53">
        <v>64</v>
      </c>
      <c r="Q598" s="53">
        <v>50</v>
      </c>
      <c r="R598" s="53">
        <v>0</v>
      </c>
      <c r="S598" s="53">
        <v>0</v>
      </c>
      <c r="T598" s="53">
        <v>0</v>
      </c>
      <c r="U598" s="53">
        <v>0</v>
      </c>
      <c r="W598" s="51">
        <f t="shared" si="134"/>
        <v>368</v>
      </c>
      <c r="X598" s="53">
        <f t="shared" si="135"/>
        <v>1</v>
      </c>
      <c r="Y598" s="51">
        <f t="shared" si="136"/>
        <v>0</v>
      </c>
      <c r="Z598" s="36" t="str">
        <f t="shared" si="137"/>
        <v/>
      </c>
      <c r="AA598" s="644">
        <f t="shared" si="138"/>
        <v>2020</v>
      </c>
      <c r="AB598" s="645" t="str">
        <f t="shared" si="139"/>
        <v xml:space="preserve"> H. S. Paul School</v>
      </c>
      <c r="AC598" s="644">
        <f t="shared" si="144"/>
        <v>0</v>
      </c>
      <c r="AD598" s="639" t="str">
        <f t="shared" si="145"/>
        <v/>
      </c>
      <c r="AE598" s="317" t="str">
        <f t="shared" si="140"/>
        <v/>
      </c>
      <c r="AF598" s="45">
        <v>186</v>
      </c>
      <c r="AG598" s="45">
        <v>2020</v>
      </c>
      <c r="AH598" s="49" t="s">
        <v>980</v>
      </c>
      <c r="AI598" s="45" t="s">
        <v>319</v>
      </c>
      <c r="AJ598" s="45"/>
      <c r="AK598" s="73">
        <f t="shared" si="141"/>
        <v>0</v>
      </c>
      <c r="AL598" s="73">
        <f t="shared" si="142"/>
        <v>0</v>
      </c>
      <c r="AT598" s="282">
        <f t="shared" si="143"/>
        <v>1</v>
      </c>
      <c r="AU598" s="45">
        <v>1976</v>
      </c>
      <c r="AV598" s="49" t="s">
        <v>967</v>
      </c>
      <c r="BD598" s="52"/>
    </row>
    <row r="599" spans="1:56" ht="14.95" customHeight="1" x14ac:dyDescent="0.2">
      <c r="A599" s="642">
        <v>590</v>
      </c>
      <c r="B599" s="639" t="s">
        <v>319</v>
      </c>
      <c r="C599" s="45">
        <v>192</v>
      </c>
      <c r="D599" s="643">
        <v>2021</v>
      </c>
      <c r="E599" s="316" t="s">
        <v>981</v>
      </c>
      <c r="F599" s="53">
        <v>0</v>
      </c>
      <c r="G599" s="53">
        <v>0</v>
      </c>
      <c r="H599" s="53">
        <v>2</v>
      </c>
      <c r="I599" s="53">
        <v>3</v>
      </c>
      <c r="J599" s="53">
        <v>4</v>
      </c>
      <c r="K599" s="53">
        <v>3</v>
      </c>
      <c r="L599" s="53">
        <v>5</v>
      </c>
      <c r="M599" s="53">
        <v>1</v>
      </c>
      <c r="N599" s="53">
        <v>5</v>
      </c>
      <c r="O599" s="53">
        <v>7</v>
      </c>
      <c r="P599" s="53">
        <v>8</v>
      </c>
      <c r="Q599" s="53">
        <v>2</v>
      </c>
      <c r="R599" s="53">
        <v>0</v>
      </c>
      <c r="S599" s="53">
        <v>0</v>
      </c>
      <c r="T599" s="53">
        <v>0</v>
      </c>
      <c r="U599" s="53">
        <v>0</v>
      </c>
      <c r="W599" s="51">
        <f t="shared" si="134"/>
        <v>40</v>
      </c>
      <c r="X599" s="53">
        <f t="shared" si="135"/>
        <v>1</v>
      </c>
      <c r="Y599" s="51">
        <f t="shared" si="136"/>
        <v>0</v>
      </c>
      <c r="Z599" s="36" t="str">
        <f t="shared" si="137"/>
        <v/>
      </c>
      <c r="AA599" s="644">
        <f t="shared" si="138"/>
        <v>2021</v>
      </c>
      <c r="AB599" s="645" t="str">
        <f t="shared" si="139"/>
        <v xml:space="preserve"> Gypsumville School</v>
      </c>
      <c r="AC599" s="644">
        <f t="shared" si="144"/>
        <v>0</v>
      </c>
      <c r="AD599" s="639" t="str">
        <f t="shared" si="145"/>
        <v/>
      </c>
      <c r="AE599" s="317" t="str">
        <f t="shared" si="140"/>
        <v/>
      </c>
      <c r="AF599" s="45">
        <v>192</v>
      </c>
      <c r="AG599" s="45">
        <v>2021</v>
      </c>
      <c r="AH599" s="49" t="s">
        <v>981</v>
      </c>
      <c r="AI599" s="45" t="s">
        <v>319</v>
      </c>
      <c r="AJ599" s="45"/>
      <c r="AK599" s="73">
        <f t="shared" si="141"/>
        <v>0</v>
      </c>
      <c r="AL599" s="73">
        <f t="shared" si="142"/>
        <v>0</v>
      </c>
      <c r="AT599" s="282">
        <f t="shared" si="143"/>
        <v>1</v>
      </c>
      <c r="AU599" s="45">
        <v>1977</v>
      </c>
      <c r="AV599" s="49" t="s">
        <v>859</v>
      </c>
      <c r="BD599" s="52"/>
    </row>
    <row r="600" spans="1:56" ht="14.95" customHeight="1" x14ac:dyDescent="0.2">
      <c r="A600" s="642">
        <v>591</v>
      </c>
      <c r="B600" s="639" t="s">
        <v>373</v>
      </c>
      <c r="C600" s="45">
        <v>192</v>
      </c>
      <c r="D600" s="643">
        <v>2023</v>
      </c>
      <c r="E600" s="316" t="s">
        <v>982</v>
      </c>
      <c r="F600" s="53">
        <v>0</v>
      </c>
      <c r="G600" s="53">
        <v>0</v>
      </c>
      <c r="H600" s="53">
        <v>9</v>
      </c>
      <c r="I600" s="53">
        <v>9</v>
      </c>
      <c r="J600" s="53">
        <v>15</v>
      </c>
      <c r="K600" s="53">
        <v>11</v>
      </c>
      <c r="L600" s="53">
        <v>10</v>
      </c>
      <c r="M600" s="53">
        <v>10</v>
      </c>
      <c r="N600" s="53">
        <v>15</v>
      </c>
      <c r="O600" s="53">
        <v>11</v>
      </c>
      <c r="P600" s="53">
        <v>14</v>
      </c>
      <c r="Q600" s="53">
        <v>11</v>
      </c>
      <c r="R600" s="53">
        <v>9</v>
      </c>
      <c r="S600" s="53">
        <v>0</v>
      </c>
      <c r="T600" s="53">
        <v>0</v>
      </c>
      <c r="U600" s="53">
        <v>0</v>
      </c>
      <c r="W600" s="51">
        <f t="shared" si="134"/>
        <v>124</v>
      </c>
      <c r="X600" s="53">
        <f t="shared" si="135"/>
        <v>1</v>
      </c>
      <c r="Y600" s="51">
        <f t="shared" si="136"/>
        <v>0</v>
      </c>
      <c r="Z600" s="36" t="str">
        <f t="shared" si="137"/>
        <v/>
      </c>
      <c r="AA600" s="644">
        <f t="shared" si="138"/>
        <v>2023</v>
      </c>
      <c r="AB600" s="645" t="str">
        <f t="shared" si="139"/>
        <v xml:space="preserve"> Skownan School</v>
      </c>
      <c r="AC600" s="644">
        <f t="shared" si="144"/>
        <v>0</v>
      </c>
      <c r="AD600" s="639" t="str">
        <f t="shared" si="145"/>
        <v>A</v>
      </c>
      <c r="AE600" s="317" t="str">
        <f t="shared" si="140"/>
        <v/>
      </c>
      <c r="AF600" s="45">
        <v>192</v>
      </c>
      <c r="AG600" s="45">
        <v>2023</v>
      </c>
      <c r="AH600" s="49" t="s">
        <v>982</v>
      </c>
      <c r="AI600" s="45" t="s">
        <v>373</v>
      </c>
      <c r="AJ600" s="45"/>
      <c r="AK600" s="73">
        <f t="shared" si="141"/>
        <v>0</v>
      </c>
      <c r="AL600" s="73">
        <f t="shared" si="142"/>
        <v>0</v>
      </c>
      <c r="AT600" s="282">
        <f t="shared" si="143"/>
        <v>1</v>
      </c>
      <c r="AU600" s="45">
        <v>1978</v>
      </c>
      <c r="AV600" s="49" t="s">
        <v>969</v>
      </c>
      <c r="BD600" s="52"/>
    </row>
    <row r="601" spans="1:56" ht="14.95" customHeight="1" x14ac:dyDescent="0.2">
      <c r="A601" s="642">
        <v>592</v>
      </c>
      <c r="B601" s="639" t="s">
        <v>319</v>
      </c>
      <c r="C601" s="45">
        <v>186</v>
      </c>
      <c r="D601" s="643">
        <v>2027</v>
      </c>
      <c r="E601" s="316" t="s">
        <v>983</v>
      </c>
      <c r="F601" s="53">
        <v>0</v>
      </c>
      <c r="G601" s="53">
        <v>0</v>
      </c>
      <c r="H601" s="53">
        <v>0</v>
      </c>
      <c r="I601" s="53">
        <v>0</v>
      </c>
      <c r="J601" s="53">
        <v>0</v>
      </c>
      <c r="K601" s="53">
        <v>0</v>
      </c>
      <c r="L601" s="53">
        <v>0</v>
      </c>
      <c r="M601" s="53">
        <v>0</v>
      </c>
      <c r="N601" s="53">
        <v>0</v>
      </c>
      <c r="O601" s="53">
        <v>0</v>
      </c>
      <c r="P601" s="53">
        <v>0</v>
      </c>
      <c r="Q601" s="53">
        <v>0</v>
      </c>
      <c r="R601" s="53">
        <v>205</v>
      </c>
      <c r="S601" s="53">
        <v>243</v>
      </c>
      <c r="T601" s="53">
        <v>206</v>
      </c>
      <c r="U601" s="53">
        <v>194</v>
      </c>
      <c r="W601" s="51">
        <f t="shared" si="134"/>
        <v>848</v>
      </c>
      <c r="X601" s="53">
        <f t="shared" si="135"/>
        <v>1</v>
      </c>
      <c r="Y601" s="51">
        <f t="shared" si="136"/>
        <v>0</v>
      </c>
      <c r="Z601" s="36" t="str">
        <f t="shared" si="137"/>
        <v/>
      </c>
      <c r="AA601" s="644">
        <f t="shared" si="138"/>
        <v>2027</v>
      </c>
      <c r="AB601" s="645" t="str">
        <f t="shared" si="139"/>
        <v xml:space="preserve"> Collège Jeanne-Sauvé</v>
      </c>
      <c r="AC601" s="644">
        <f t="shared" si="144"/>
        <v>0</v>
      </c>
      <c r="AD601" s="639" t="str">
        <f t="shared" si="145"/>
        <v/>
      </c>
      <c r="AE601" s="317" t="str">
        <f t="shared" si="140"/>
        <v/>
      </c>
      <c r="AF601" s="45">
        <v>186</v>
      </c>
      <c r="AG601" s="45">
        <v>2027</v>
      </c>
      <c r="AH601" s="49" t="s">
        <v>983</v>
      </c>
      <c r="AI601" s="45" t="s">
        <v>319</v>
      </c>
      <c r="AJ601" s="45"/>
      <c r="AK601" s="73">
        <f t="shared" si="141"/>
        <v>0</v>
      </c>
      <c r="AL601" s="73">
        <f t="shared" si="142"/>
        <v>0</v>
      </c>
      <c r="AT601" s="282">
        <f t="shared" si="143"/>
        <v>1</v>
      </c>
      <c r="AU601" s="45">
        <v>1984</v>
      </c>
      <c r="AV601" s="49" t="s">
        <v>970</v>
      </c>
      <c r="BD601" s="52"/>
    </row>
    <row r="602" spans="1:56" ht="14.95" customHeight="1" x14ac:dyDescent="0.2">
      <c r="A602" s="642">
        <v>593</v>
      </c>
      <c r="B602" s="639" t="s">
        <v>319</v>
      </c>
      <c r="C602" s="45">
        <v>123</v>
      </c>
      <c r="D602" s="643">
        <v>2029</v>
      </c>
      <c r="E602" s="316" t="s">
        <v>984</v>
      </c>
      <c r="F602" s="53">
        <v>0</v>
      </c>
      <c r="G602" s="53">
        <v>0</v>
      </c>
      <c r="H602" s="53">
        <v>0</v>
      </c>
      <c r="I602" s="53">
        <v>46</v>
      </c>
      <c r="J602" s="53">
        <v>48</v>
      </c>
      <c r="K602" s="53">
        <v>43</v>
      </c>
      <c r="L602" s="53">
        <v>53</v>
      </c>
      <c r="M602" s="53">
        <v>48</v>
      </c>
      <c r="N602" s="53">
        <v>0</v>
      </c>
      <c r="O602" s="53">
        <v>0</v>
      </c>
      <c r="P602" s="53">
        <v>0</v>
      </c>
      <c r="Q602" s="53">
        <v>0</v>
      </c>
      <c r="R602" s="53">
        <v>0</v>
      </c>
      <c r="S602" s="53">
        <v>0</v>
      </c>
      <c r="T602" s="53">
        <v>0</v>
      </c>
      <c r="U602" s="53">
        <v>0</v>
      </c>
      <c r="W602" s="51">
        <f t="shared" si="134"/>
        <v>238</v>
      </c>
      <c r="X602" s="53">
        <f t="shared" si="135"/>
        <v>1</v>
      </c>
      <c r="Y602" s="51">
        <f t="shared" si="136"/>
        <v>0</v>
      </c>
      <c r="Z602" s="36" t="str">
        <f t="shared" si="137"/>
        <v/>
      </c>
      <c r="AA602" s="644">
        <f t="shared" si="138"/>
        <v>2029</v>
      </c>
      <c r="AB602" s="645" t="str">
        <f t="shared" si="139"/>
        <v xml:space="preserve"> Minnewasta School</v>
      </c>
      <c r="AC602" s="644">
        <f t="shared" si="144"/>
        <v>0</v>
      </c>
      <c r="AD602" s="639" t="str">
        <f t="shared" si="145"/>
        <v/>
      </c>
      <c r="AE602" s="317" t="str">
        <f t="shared" si="140"/>
        <v/>
      </c>
      <c r="AF602" s="45">
        <v>123</v>
      </c>
      <c r="AG602" s="45">
        <v>2029</v>
      </c>
      <c r="AH602" s="49" t="s">
        <v>984</v>
      </c>
      <c r="AI602" s="45" t="s">
        <v>319</v>
      </c>
      <c r="AJ602" s="45"/>
      <c r="AK602" s="73">
        <f t="shared" si="141"/>
        <v>0</v>
      </c>
      <c r="AL602" s="73">
        <f t="shared" si="142"/>
        <v>0</v>
      </c>
      <c r="AT602" s="282">
        <f t="shared" si="143"/>
        <v>1</v>
      </c>
      <c r="AU602" s="45">
        <v>1985</v>
      </c>
      <c r="AV602" s="49" t="s">
        <v>971</v>
      </c>
      <c r="BD602" s="52"/>
    </row>
    <row r="603" spans="1:56" ht="14.95" customHeight="1" x14ac:dyDescent="0.2">
      <c r="A603" s="642">
        <v>594</v>
      </c>
      <c r="B603" s="639" t="s">
        <v>319</v>
      </c>
      <c r="C603" s="45">
        <v>188</v>
      </c>
      <c r="D603" s="643">
        <v>2030</v>
      </c>
      <c r="E603" s="316" t="s">
        <v>985</v>
      </c>
      <c r="F603" s="53">
        <v>0</v>
      </c>
      <c r="G603" s="53">
        <v>0</v>
      </c>
      <c r="H603" s="53">
        <v>0</v>
      </c>
      <c r="I603" s="53">
        <v>38</v>
      </c>
      <c r="J603" s="53">
        <v>33</v>
      </c>
      <c r="K603" s="53">
        <v>42</v>
      </c>
      <c r="L603" s="53">
        <v>54</v>
      </c>
      <c r="M603" s="53">
        <v>46</v>
      </c>
      <c r="N603" s="53">
        <v>64</v>
      </c>
      <c r="O603" s="53">
        <v>59</v>
      </c>
      <c r="P603" s="53">
        <v>58</v>
      </c>
      <c r="Q603" s="53">
        <v>57</v>
      </c>
      <c r="R603" s="53">
        <v>0</v>
      </c>
      <c r="S603" s="53">
        <v>0</v>
      </c>
      <c r="T603" s="53">
        <v>0</v>
      </c>
      <c r="U603" s="53">
        <v>0</v>
      </c>
      <c r="W603" s="51">
        <f t="shared" si="134"/>
        <v>451</v>
      </c>
      <c r="X603" s="53">
        <f t="shared" si="135"/>
        <v>1</v>
      </c>
      <c r="Y603" s="51">
        <f t="shared" si="136"/>
        <v>0</v>
      </c>
      <c r="Z603" s="36" t="str">
        <f t="shared" si="137"/>
        <v/>
      </c>
      <c r="AA603" s="644">
        <f t="shared" si="138"/>
        <v>2030</v>
      </c>
      <c r="AB603" s="645" t="str">
        <f t="shared" si="139"/>
        <v xml:space="preserve"> Linden Meadows School</v>
      </c>
      <c r="AC603" s="644">
        <f t="shared" si="144"/>
        <v>0</v>
      </c>
      <c r="AD603" s="639" t="str">
        <f t="shared" si="145"/>
        <v/>
      </c>
      <c r="AE603" s="317" t="str">
        <f t="shared" si="140"/>
        <v/>
      </c>
      <c r="AF603" s="45">
        <v>188</v>
      </c>
      <c r="AG603" s="45">
        <v>2030</v>
      </c>
      <c r="AH603" s="49" t="s">
        <v>985</v>
      </c>
      <c r="AI603" s="45" t="s">
        <v>319</v>
      </c>
      <c r="AJ603" s="45"/>
      <c r="AK603" s="73">
        <f t="shared" si="141"/>
        <v>0</v>
      </c>
      <c r="AL603" s="73">
        <f t="shared" si="142"/>
        <v>0</v>
      </c>
      <c r="AT603" s="282">
        <f t="shared" si="143"/>
        <v>1</v>
      </c>
      <c r="AU603" s="45">
        <v>1986</v>
      </c>
      <c r="AV603" s="49" t="s">
        <v>972</v>
      </c>
      <c r="BD603" s="52"/>
    </row>
    <row r="604" spans="1:56" ht="14.95" customHeight="1" x14ac:dyDescent="0.2">
      <c r="A604" s="642">
        <v>595</v>
      </c>
      <c r="B604" s="639" t="s">
        <v>319</v>
      </c>
      <c r="C604" s="45">
        <v>196</v>
      </c>
      <c r="D604" s="643">
        <v>2032</v>
      </c>
      <c r="E604" s="316" t="s">
        <v>986</v>
      </c>
      <c r="F604" s="53">
        <v>0</v>
      </c>
      <c r="G604" s="53">
        <v>0</v>
      </c>
      <c r="H604" s="53">
        <v>0</v>
      </c>
      <c r="I604" s="53">
        <v>0</v>
      </c>
      <c r="J604" s="53">
        <v>0</v>
      </c>
      <c r="K604" s="53">
        <v>0</v>
      </c>
      <c r="L604" s="53">
        <v>0</v>
      </c>
      <c r="M604" s="53">
        <v>0</v>
      </c>
      <c r="N604" s="53">
        <v>0</v>
      </c>
      <c r="O604" s="53">
        <v>0</v>
      </c>
      <c r="P604" s="53">
        <v>0</v>
      </c>
      <c r="Q604" s="53">
        <v>0</v>
      </c>
      <c r="R604" s="53">
        <v>106</v>
      </c>
      <c r="S604" s="53">
        <v>130</v>
      </c>
      <c r="T604" s="53">
        <v>89</v>
      </c>
      <c r="U604" s="53">
        <v>96</v>
      </c>
      <c r="W604" s="51">
        <f t="shared" si="134"/>
        <v>421</v>
      </c>
      <c r="X604" s="53">
        <f t="shared" si="135"/>
        <v>1</v>
      </c>
      <c r="Y604" s="51">
        <f t="shared" si="136"/>
        <v>0</v>
      </c>
      <c r="Z604" s="36" t="str">
        <f t="shared" si="137"/>
        <v/>
      </c>
      <c r="AA604" s="644">
        <f t="shared" si="138"/>
        <v>2032</v>
      </c>
      <c r="AB604" s="645" t="str">
        <f t="shared" si="139"/>
        <v xml:space="preserve"> Collège Pierre-Elliott-Trudeau</v>
      </c>
      <c r="AC604" s="644">
        <f t="shared" si="144"/>
        <v>0</v>
      </c>
      <c r="AD604" s="639" t="str">
        <f t="shared" si="145"/>
        <v/>
      </c>
      <c r="AE604" s="317" t="str">
        <f t="shared" si="140"/>
        <v/>
      </c>
      <c r="AF604" s="45">
        <v>196</v>
      </c>
      <c r="AG604" s="45">
        <v>2032</v>
      </c>
      <c r="AH604" s="49" t="s">
        <v>986</v>
      </c>
      <c r="AI604" s="45" t="s">
        <v>319</v>
      </c>
      <c r="AJ604" s="45"/>
      <c r="AK604" s="73">
        <f t="shared" si="141"/>
        <v>0</v>
      </c>
      <c r="AL604" s="73">
        <f t="shared" si="142"/>
        <v>0</v>
      </c>
      <c r="AT604" s="282">
        <f t="shared" si="143"/>
        <v>1</v>
      </c>
      <c r="AU604" s="45">
        <v>1987</v>
      </c>
      <c r="AV604" s="49" t="s">
        <v>973</v>
      </c>
      <c r="BD604" s="52"/>
    </row>
    <row r="605" spans="1:56" ht="14.95" customHeight="1" x14ac:dyDescent="0.2">
      <c r="A605" s="642">
        <v>596</v>
      </c>
      <c r="B605" s="639" t="s">
        <v>323</v>
      </c>
      <c r="C605" s="45">
        <v>195</v>
      </c>
      <c r="D605" s="643">
        <v>2033</v>
      </c>
      <c r="E605" s="316" t="s">
        <v>987</v>
      </c>
      <c r="F605" s="53">
        <v>0</v>
      </c>
      <c r="G605" s="53">
        <v>0</v>
      </c>
      <c r="H605" s="53">
        <v>0</v>
      </c>
      <c r="I605" s="53">
        <v>2</v>
      </c>
      <c r="J605" s="53">
        <v>2</v>
      </c>
      <c r="K605" s="53">
        <v>2</v>
      </c>
      <c r="L605" s="53">
        <v>4</v>
      </c>
      <c r="M605" s="53">
        <v>1</v>
      </c>
      <c r="N605" s="53">
        <v>2</v>
      </c>
      <c r="O605" s="53">
        <v>0</v>
      </c>
      <c r="P605" s="53">
        <v>2</v>
      </c>
      <c r="Q605" s="53">
        <v>0</v>
      </c>
      <c r="R605" s="53">
        <v>4</v>
      </c>
      <c r="S605" s="53">
        <v>0</v>
      </c>
      <c r="T605" s="53">
        <v>0</v>
      </c>
      <c r="U605" s="53">
        <v>0</v>
      </c>
      <c r="W605" s="51">
        <f t="shared" si="134"/>
        <v>19</v>
      </c>
      <c r="X605" s="53">
        <f t="shared" si="135"/>
        <v>1</v>
      </c>
      <c r="Y605" s="51">
        <f t="shared" si="136"/>
        <v>0</v>
      </c>
      <c r="Z605" s="36" t="str">
        <f t="shared" si="137"/>
        <v/>
      </c>
      <c r="AA605" s="644">
        <f t="shared" si="138"/>
        <v>2033</v>
      </c>
      <c r="AB605" s="645" t="str">
        <f t="shared" si="139"/>
        <v xml:space="preserve"> Rosebank Colony School</v>
      </c>
      <c r="AC605" s="644">
        <f t="shared" si="144"/>
        <v>5</v>
      </c>
      <c r="AD605" s="639" t="str">
        <f t="shared" si="145"/>
        <v>H</v>
      </c>
      <c r="AE605" s="317" t="str">
        <f t="shared" si="140"/>
        <v/>
      </c>
      <c r="AF605" s="45">
        <v>195</v>
      </c>
      <c r="AG605" s="45">
        <v>2033</v>
      </c>
      <c r="AH605" s="49" t="s">
        <v>987</v>
      </c>
      <c r="AI605" s="45" t="s">
        <v>323</v>
      </c>
      <c r="AJ605" s="45"/>
      <c r="AK605" s="73">
        <f t="shared" si="141"/>
        <v>0</v>
      </c>
      <c r="AL605" s="73">
        <f t="shared" si="142"/>
        <v>0</v>
      </c>
      <c r="AT605" s="282">
        <f t="shared" si="143"/>
        <v>1</v>
      </c>
      <c r="AU605" s="45">
        <v>1989</v>
      </c>
      <c r="AV605" s="49" t="s">
        <v>974</v>
      </c>
      <c r="BD605" s="52"/>
    </row>
    <row r="606" spans="1:56" ht="14.95" customHeight="1" x14ac:dyDescent="0.2">
      <c r="A606" s="642">
        <v>597</v>
      </c>
      <c r="B606" s="639" t="s">
        <v>323</v>
      </c>
      <c r="C606" s="45">
        <v>121</v>
      </c>
      <c r="D606" s="643">
        <v>2040</v>
      </c>
      <c r="E606" s="316" t="s">
        <v>988</v>
      </c>
      <c r="F606" s="53">
        <v>0</v>
      </c>
      <c r="G606" s="53">
        <v>0</v>
      </c>
      <c r="H606" s="53">
        <v>0</v>
      </c>
      <c r="I606" s="53">
        <v>5</v>
      </c>
      <c r="J606" s="53">
        <v>2</v>
      </c>
      <c r="K606" s="53">
        <v>2</v>
      </c>
      <c r="L606" s="53">
        <v>3</v>
      </c>
      <c r="M606" s="53">
        <v>2</v>
      </c>
      <c r="N606" s="53">
        <v>3</v>
      </c>
      <c r="O606" s="53">
        <v>4</v>
      </c>
      <c r="P606" s="53">
        <v>2</v>
      </c>
      <c r="Q606" s="53">
        <v>4</v>
      </c>
      <c r="R606" s="53">
        <v>3</v>
      </c>
      <c r="S606" s="53">
        <v>2</v>
      </c>
      <c r="T606" s="53">
        <v>2</v>
      </c>
      <c r="U606" s="53">
        <v>4</v>
      </c>
      <c r="W606" s="51">
        <f t="shared" si="134"/>
        <v>38</v>
      </c>
      <c r="X606" s="53">
        <f t="shared" si="135"/>
        <v>1</v>
      </c>
      <c r="Y606" s="51">
        <f t="shared" si="136"/>
        <v>0</v>
      </c>
      <c r="Z606" s="36" t="str">
        <f t="shared" si="137"/>
        <v/>
      </c>
      <c r="AA606" s="644">
        <f t="shared" si="138"/>
        <v>2040</v>
      </c>
      <c r="AB606" s="645" t="str">
        <f t="shared" si="139"/>
        <v xml:space="preserve"> Norquay Colony School</v>
      </c>
      <c r="AC606" s="644">
        <f t="shared" si="144"/>
        <v>5</v>
      </c>
      <c r="AD606" s="639" t="str">
        <f t="shared" si="145"/>
        <v>H</v>
      </c>
      <c r="AE606" s="317" t="str">
        <f t="shared" si="140"/>
        <v/>
      </c>
      <c r="AF606" s="45">
        <v>121</v>
      </c>
      <c r="AG606" s="45">
        <v>2040</v>
      </c>
      <c r="AH606" s="49" t="s">
        <v>988</v>
      </c>
      <c r="AI606" s="45" t="s">
        <v>323</v>
      </c>
      <c r="AJ606" s="45"/>
      <c r="AK606" s="73">
        <f t="shared" si="141"/>
        <v>0</v>
      </c>
      <c r="AL606" s="73">
        <f t="shared" si="142"/>
        <v>0</v>
      </c>
      <c r="AT606" s="282">
        <f t="shared" si="143"/>
        <v>1</v>
      </c>
      <c r="AU606" s="45">
        <v>1992</v>
      </c>
      <c r="AV606" s="49" t="s">
        <v>975</v>
      </c>
      <c r="BD606" s="52"/>
    </row>
    <row r="607" spans="1:56" ht="14.95" customHeight="1" x14ac:dyDescent="0.2">
      <c r="A607" s="642">
        <v>598</v>
      </c>
      <c r="B607" s="639" t="s">
        <v>323</v>
      </c>
      <c r="C607" s="45">
        <v>193</v>
      </c>
      <c r="D607" s="643">
        <v>2047</v>
      </c>
      <c r="E607" s="316" t="s">
        <v>989</v>
      </c>
      <c r="F607" s="53">
        <v>0</v>
      </c>
      <c r="G607" s="53">
        <v>0</v>
      </c>
      <c r="H607" s="53">
        <v>0</v>
      </c>
      <c r="I607" s="53">
        <v>1</v>
      </c>
      <c r="J607" s="53">
        <v>0</v>
      </c>
      <c r="K607" s="53">
        <v>3</v>
      </c>
      <c r="L607" s="53">
        <v>1</v>
      </c>
      <c r="M607" s="53">
        <v>3</v>
      </c>
      <c r="N607" s="53">
        <v>2</v>
      </c>
      <c r="O607" s="53">
        <v>4</v>
      </c>
      <c r="P607" s="53">
        <v>0</v>
      </c>
      <c r="Q607" s="53">
        <v>5</v>
      </c>
      <c r="R607" s="53">
        <v>1</v>
      </c>
      <c r="S607" s="53">
        <v>2</v>
      </c>
      <c r="T607" s="53">
        <v>2</v>
      </c>
      <c r="U607" s="53">
        <v>2</v>
      </c>
      <c r="W607" s="51">
        <f t="shared" si="134"/>
        <v>26</v>
      </c>
      <c r="X607" s="53">
        <f t="shared" si="135"/>
        <v>1</v>
      </c>
      <c r="Y607" s="51">
        <f t="shared" si="136"/>
        <v>0</v>
      </c>
      <c r="Z607" s="36" t="str">
        <f t="shared" si="137"/>
        <v/>
      </c>
      <c r="AA607" s="644">
        <f t="shared" si="138"/>
        <v>2047</v>
      </c>
      <c r="AB607" s="645" t="str">
        <f t="shared" si="139"/>
        <v xml:space="preserve"> Kamsley School</v>
      </c>
      <c r="AC607" s="644">
        <f t="shared" si="144"/>
        <v>5</v>
      </c>
      <c r="AD607" s="639" t="str">
        <f t="shared" si="145"/>
        <v>H</v>
      </c>
      <c r="AE607" s="317" t="str">
        <f t="shared" si="140"/>
        <v/>
      </c>
      <c r="AF607" s="45">
        <v>193</v>
      </c>
      <c r="AG607" s="45">
        <v>2047</v>
      </c>
      <c r="AH607" s="49" t="s">
        <v>989</v>
      </c>
      <c r="AI607" s="45" t="s">
        <v>323</v>
      </c>
      <c r="AJ607" s="45"/>
      <c r="AK607" s="73">
        <f t="shared" si="141"/>
        <v>0</v>
      </c>
      <c r="AL607" s="73">
        <f t="shared" si="142"/>
        <v>0</v>
      </c>
      <c r="AT607" s="282">
        <f t="shared" si="143"/>
        <v>1</v>
      </c>
      <c r="AU607" s="45">
        <v>2003</v>
      </c>
      <c r="AV607" s="49" t="s">
        <v>976</v>
      </c>
      <c r="BD607" s="52"/>
    </row>
    <row r="608" spans="1:56" ht="14.95" customHeight="1" x14ac:dyDescent="0.2">
      <c r="A608" s="642">
        <v>599</v>
      </c>
      <c r="B608" s="639" t="s">
        <v>319</v>
      </c>
      <c r="C608" s="45">
        <v>119</v>
      </c>
      <c r="D608" s="643">
        <v>2048</v>
      </c>
      <c r="E608" s="316" t="s">
        <v>990</v>
      </c>
      <c r="F608" s="53">
        <v>0</v>
      </c>
      <c r="G608" s="53">
        <v>0</v>
      </c>
      <c r="H608" s="53">
        <v>0</v>
      </c>
      <c r="I608" s="53">
        <v>41</v>
      </c>
      <c r="J608" s="53">
        <v>43</v>
      </c>
      <c r="K608" s="53">
        <v>37</v>
      </c>
      <c r="L608" s="53">
        <v>55</v>
      </c>
      <c r="M608" s="53">
        <v>60</v>
      </c>
      <c r="N608" s="53">
        <v>54</v>
      </c>
      <c r="O608" s="53">
        <v>52</v>
      </c>
      <c r="P608" s="53">
        <v>61</v>
      </c>
      <c r="Q608" s="53">
        <v>62</v>
      </c>
      <c r="R608" s="53">
        <v>0</v>
      </c>
      <c r="S608" s="53">
        <v>0</v>
      </c>
      <c r="T608" s="53">
        <v>0</v>
      </c>
      <c r="U608" s="53">
        <v>0</v>
      </c>
      <c r="W608" s="51">
        <f t="shared" si="134"/>
        <v>465</v>
      </c>
      <c r="X608" s="53">
        <f t="shared" si="135"/>
        <v>1</v>
      </c>
      <c r="Y608" s="51">
        <f t="shared" si="136"/>
        <v>0</v>
      </c>
      <c r="Z608" s="36" t="str">
        <f t="shared" si="137"/>
        <v/>
      </c>
      <c r="AA608" s="644">
        <f t="shared" si="138"/>
        <v>2048</v>
      </c>
      <c r="AB608" s="645" t="str">
        <f t="shared" si="139"/>
        <v xml:space="preserve"> Waverly Park School</v>
      </c>
      <c r="AC608" s="644">
        <f t="shared" si="144"/>
        <v>0</v>
      </c>
      <c r="AD608" s="639" t="str">
        <f t="shared" si="145"/>
        <v/>
      </c>
      <c r="AE608" s="317" t="str">
        <f t="shared" si="140"/>
        <v/>
      </c>
      <c r="AF608" s="45">
        <v>119</v>
      </c>
      <c r="AG608" s="45">
        <v>2048</v>
      </c>
      <c r="AH608" s="49" t="s">
        <v>990</v>
      </c>
      <c r="AI608" s="45" t="s">
        <v>319</v>
      </c>
      <c r="AJ608" s="45"/>
      <c r="AK608" s="73">
        <f t="shared" si="141"/>
        <v>0</v>
      </c>
      <c r="AL608" s="73">
        <f t="shared" si="142"/>
        <v>0</v>
      </c>
      <c r="AT608" s="282">
        <f t="shared" si="143"/>
        <v>1</v>
      </c>
      <c r="AU608" s="45">
        <v>2018</v>
      </c>
      <c r="AV608" s="49" t="s">
        <v>991</v>
      </c>
      <c r="BD608" s="52"/>
    </row>
    <row r="609" spans="1:56" ht="14.95" customHeight="1" x14ac:dyDescent="0.2">
      <c r="A609" s="642">
        <v>600</v>
      </c>
      <c r="B609" s="639" t="s">
        <v>323</v>
      </c>
      <c r="C609" s="45">
        <v>191</v>
      </c>
      <c r="D609" s="643">
        <v>2049</v>
      </c>
      <c r="E609" s="316" t="s">
        <v>992</v>
      </c>
      <c r="F609" s="53">
        <v>0</v>
      </c>
      <c r="G609" s="53">
        <v>0</v>
      </c>
      <c r="H609" s="53">
        <v>0</v>
      </c>
      <c r="I609" s="53">
        <v>3</v>
      </c>
      <c r="J609" s="53">
        <v>3</v>
      </c>
      <c r="K609" s="53">
        <v>3</v>
      </c>
      <c r="L609" s="53">
        <v>1</v>
      </c>
      <c r="M609" s="53">
        <v>3</v>
      </c>
      <c r="N609" s="53">
        <v>1</v>
      </c>
      <c r="O609" s="53">
        <v>3</v>
      </c>
      <c r="P609" s="53">
        <v>1</v>
      </c>
      <c r="Q609" s="53">
        <v>3</v>
      </c>
      <c r="R609" s="53">
        <v>0</v>
      </c>
      <c r="S609" s="53">
        <v>0</v>
      </c>
      <c r="T609" s="53">
        <v>0</v>
      </c>
      <c r="U609" s="53">
        <v>0</v>
      </c>
      <c r="W609" s="51">
        <f t="shared" si="134"/>
        <v>21</v>
      </c>
      <c r="X609" s="53">
        <f t="shared" si="135"/>
        <v>1</v>
      </c>
      <c r="Y609" s="51">
        <f t="shared" si="136"/>
        <v>0</v>
      </c>
      <c r="Z609" s="36" t="str">
        <f t="shared" si="137"/>
        <v/>
      </c>
      <c r="AA609" s="644">
        <f t="shared" si="138"/>
        <v>2049</v>
      </c>
      <c r="AB609" s="645" t="str">
        <f t="shared" si="139"/>
        <v xml:space="preserve"> Green Acres Colony School</v>
      </c>
      <c r="AC609" s="644">
        <f t="shared" si="144"/>
        <v>5</v>
      </c>
      <c r="AD609" s="639" t="str">
        <f t="shared" si="145"/>
        <v>H</v>
      </c>
      <c r="AE609" s="317" t="str">
        <f t="shared" si="140"/>
        <v/>
      </c>
      <c r="AF609" s="45">
        <v>191</v>
      </c>
      <c r="AG609" s="45">
        <v>2049</v>
      </c>
      <c r="AH609" s="49" t="s">
        <v>992</v>
      </c>
      <c r="AI609" s="45" t="s">
        <v>323</v>
      </c>
      <c r="AJ609" s="45"/>
      <c r="AK609" s="73">
        <f t="shared" si="141"/>
        <v>0</v>
      </c>
      <c r="AL609" s="73">
        <f t="shared" si="142"/>
        <v>0</v>
      </c>
      <c r="AT609" s="282">
        <f t="shared" si="143"/>
        <v>1</v>
      </c>
      <c r="AU609" s="45">
        <v>2019</v>
      </c>
      <c r="AV609" s="49" t="s">
        <v>979</v>
      </c>
      <c r="BD609" s="52"/>
    </row>
    <row r="610" spans="1:56" ht="14.95" customHeight="1" x14ac:dyDescent="0.2">
      <c r="A610" s="642">
        <v>601</v>
      </c>
      <c r="B610" s="639" t="s">
        <v>319</v>
      </c>
      <c r="C610" s="45">
        <v>151</v>
      </c>
      <c r="D610" s="643">
        <v>2050</v>
      </c>
      <c r="E610" s="316" t="s">
        <v>993</v>
      </c>
      <c r="F610" s="53">
        <v>0</v>
      </c>
      <c r="G610" s="53">
        <v>0</v>
      </c>
      <c r="H610" s="53">
        <v>0</v>
      </c>
      <c r="I610" s="53">
        <v>0</v>
      </c>
      <c r="J610" s="53">
        <v>0</v>
      </c>
      <c r="K610" s="53">
        <v>0</v>
      </c>
      <c r="L610" s="53">
        <v>0</v>
      </c>
      <c r="M610" s="53">
        <v>0</v>
      </c>
      <c r="N610" s="53">
        <v>0</v>
      </c>
      <c r="O610" s="53">
        <v>0</v>
      </c>
      <c r="P610" s="53">
        <v>0</v>
      </c>
      <c r="Q610" s="53">
        <v>0</v>
      </c>
      <c r="R610" s="53">
        <v>21</v>
      </c>
      <c r="S610" s="53">
        <v>42</v>
      </c>
      <c r="T610" s="53">
        <v>38</v>
      </c>
      <c r="U610" s="53">
        <v>49</v>
      </c>
      <c r="W610" s="51">
        <f t="shared" si="134"/>
        <v>150</v>
      </c>
      <c r="X610" s="53">
        <f t="shared" si="135"/>
        <v>1</v>
      </c>
      <c r="Y610" s="51">
        <f t="shared" si="136"/>
        <v>0</v>
      </c>
      <c r="Z610" s="36" t="str">
        <f t="shared" si="137"/>
        <v/>
      </c>
      <c r="AA610" s="644">
        <f t="shared" si="138"/>
        <v>2050</v>
      </c>
      <c r="AB610" s="645" t="str">
        <f t="shared" si="139"/>
        <v xml:space="preserve"> Children Of The Earth High School</v>
      </c>
      <c r="AC610" s="644">
        <f t="shared" si="144"/>
        <v>0</v>
      </c>
      <c r="AD610" s="639" t="str">
        <f t="shared" si="145"/>
        <v/>
      </c>
      <c r="AE610" s="317" t="str">
        <f t="shared" si="140"/>
        <v/>
      </c>
      <c r="AF610" s="45">
        <v>151</v>
      </c>
      <c r="AG610" s="45">
        <v>2050</v>
      </c>
      <c r="AH610" s="49" t="s">
        <v>993</v>
      </c>
      <c r="AI610" s="45" t="s">
        <v>319</v>
      </c>
      <c r="AJ610" s="45"/>
      <c r="AK610" s="73">
        <f t="shared" si="141"/>
        <v>0</v>
      </c>
      <c r="AL610" s="73">
        <f t="shared" si="142"/>
        <v>0</v>
      </c>
      <c r="AT610" s="282">
        <f t="shared" si="143"/>
        <v>1</v>
      </c>
      <c r="AU610" s="45">
        <v>2020</v>
      </c>
      <c r="AV610" s="49" t="s">
        <v>980</v>
      </c>
      <c r="BD610" s="52"/>
    </row>
    <row r="611" spans="1:56" ht="14.95" customHeight="1" x14ac:dyDescent="0.2">
      <c r="A611" s="642">
        <v>602</v>
      </c>
      <c r="B611" s="639" t="s">
        <v>319</v>
      </c>
      <c r="C611" s="45">
        <v>174</v>
      </c>
      <c r="D611" s="643">
        <v>2051</v>
      </c>
      <c r="E611" s="316" t="s">
        <v>994</v>
      </c>
      <c r="F611" s="53">
        <v>0</v>
      </c>
      <c r="G611" s="53">
        <v>0</v>
      </c>
      <c r="H611" s="53">
        <v>0</v>
      </c>
      <c r="I611" s="53">
        <v>30</v>
      </c>
      <c r="J611" s="53">
        <v>31</v>
      </c>
      <c r="K611" s="53">
        <v>38</v>
      </c>
      <c r="L611" s="53">
        <v>24</v>
      </c>
      <c r="M611" s="53">
        <v>26</v>
      </c>
      <c r="N611" s="53">
        <v>33</v>
      </c>
      <c r="O611" s="53">
        <v>30</v>
      </c>
      <c r="P611" s="53">
        <v>0</v>
      </c>
      <c r="Q611" s="53">
        <v>0</v>
      </c>
      <c r="R611" s="53">
        <v>0</v>
      </c>
      <c r="S611" s="53">
        <v>0</v>
      </c>
      <c r="T611" s="53">
        <v>0</v>
      </c>
      <c r="U611" s="53">
        <v>0</v>
      </c>
      <c r="W611" s="51">
        <f t="shared" si="134"/>
        <v>212</v>
      </c>
      <c r="X611" s="53">
        <f t="shared" si="135"/>
        <v>1</v>
      </c>
      <c r="Y611" s="51">
        <f t="shared" si="136"/>
        <v>0</v>
      </c>
      <c r="Z611" s="36" t="str">
        <f t="shared" si="137"/>
        <v/>
      </c>
      <c r="AA611" s="644">
        <f t="shared" si="138"/>
        <v>2051</v>
      </c>
      <c r="AB611" s="645" t="str">
        <f t="shared" si="139"/>
        <v xml:space="preserve"> Landmark Elementary School</v>
      </c>
      <c r="AC611" s="644">
        <f t="shared" si="144"/>
        <v>0</v>
      </c>
      <c r="AD611" s="639" t="str">
        <f t="shared" si="145"/>
        <v/>
      </c>
      <c r="AE611" s="317" t="str">
        <f t="shared" si="140"/>
        <v/>
      </c>
      <c r="AF611" s="45">
        <v>174</v>
      </c>
      <c r="AG611" s="45">
        <v>2051</v>
      </c>
      <c r="AH611" s="49" t="s">
        <v>994</v>
      </c>
      <c r="AI611" s="45" t="s">
        <v>319</v>
      </c>
      <c r="AJ611" s="45"/>
      <c r="AK611" s="73">
        <f t="shared" si="141"/>
        <v>0</v>
      </c>
      <c r="AL611" s="73">
        <f t="shared" si="142"/>
        <v>0</v>
      </c>
      <c r="AT611" s="282">
        <f t="shared" si="143"/>
        <v>1</v>
      </c>
      <c r="AU611" s="45">
        <v>2021</v>
      </c>
      <c r="AV611" s="49" t="s">
        <v>981</v>
      </c>
      <c r="BD611" s="52"/>
    </row>
    <row r="612" spans="1:56" ht="14.95" customHeight="1" x14ac:dyDescent="0.2">
      <c r="A612" s="642">
        <v>603</v>
      </c>
      <c r="B612" s="639" t="s">
        <v>323</v>
      </c>
      <c r="C612" s="45">
        <v>190</v>
      </c>
      <c r="D612" s="643">
        <v>2052</v>
      </c>
      <c r="E612" s="316" t="s">
        <v>995</v>
      </c>
      <c r="F612" s="53">
        <v>0</v>
      </c>
      <c r="G612" s="53">
        <v>0</v>
      </c>
      <c r="H612" s="53">
        <v>0</v>
      </c>
      <c r="I612" s="53">
        <v>3</v>
      </c>
      <c r="J612" s="53">
        <v>1</v>
      </c>
      <c r="K612" s="53">
        <v>4</v>
      </c>
      <c r="L612" s="53">
        <v>0</v>
      </c>
      <c r="M612" s="53">
        <v>3</v>
      </c>
      <c r="N612" s="53">
        <v>1</v>
      </c>
      <c r="O612" s="53">
        <v>2</v>
      </c>
      <c r="P612" s="53">
        <v>3</v>
      </c>
      <c r="Q612" s="53">
        <v>2</v>
      </c>
      <c r="R612" s="53">
        <v>3</v>
      </c>
      <c r="S612" s="53">
        <v>3</v>
      </c>
      <c r="T612" s="53">
        <v>2</v>
      </c>
      <c r="U612" s="53">
        <v>7</v>
      </c>
      <c r="W612" s="51">
        <f t="shared" si="134"/>
        <v>34</v>
      </c>
      <c r="X612" s="53">
        <f t="shared" si="135"/>
        <v>1</v>
      </c>
      <c r="Y612" s="51">
        <f t="shared" si="136"/>
        <v>0</v>
      </c>
      <c r="Z612" s="36" t="str">
        <f t="shared" si="137"/>
        <v/>
      </c>
      <c r="AA612" s="644">
        <f t="shared" si="138"/>
        <v>2052</v>
      </c>
      <c r="AB612" s="645" t="str">
        <f t="shared" si="139"/>
        <v xml:space="preserve"> Albright School</v>
      </c>
      <c r="AC612" s="644">
        <f t="shared" si="144"/>
        <v>5</v>
      </c>
      <c r="AD612" s="639" t="str">
        <f t="shared" si="145"/>
        <v>H</v>
      </c>
      <c r="AE612" s="317" t="str">
        <f t="shared" si="140"/>
        <v/>
      </c>
      <c r="AF612" s="45">
        <v>190</v>
      </c>
      <c r="AG612" s="45">
        <v>2052</v>
      </c>
      <c r="AH612" s="49" t="s">
        <v>995</v>
      </c>
      <c r="AI612" s="45" t="s">
        <v>323</v>
      </c>
      <c r="AJ612" s="45"/>
      <c r="AK612" s="73">
        <f t="shared" si="141"/>
        <v>0</v>
      </c>
      <c r="AL612" s="73">
        <f t="shared" si="142"/>
        <v>0</v>
      </c>
      <c r="AT612" s="282">
        <f t="shared" si="143"/>
        <v>1</v>
      </c>
      <c r="AU612" s="45">
        <v>2023</v>
      </c>
      <c r="AV612" s="49" t="s">
        <v>982</v>
      </c>
      <c r="BD612" s="52"/>
    </row>
    <row r="613" spans="1:56" ht="14.95" customHeight="1" x14ac:dyDescent="0.2">
      <c r="A613" s="642">
        <v>604</v>
      </c>
      <c r="B613" s="639" t="s">
        <v>319</v>
      </c>
      <c r="C613" s="45">
        <v>105</v>
      </c>
      <c r="D613" s="643">
        <v>2053</v>
      </c>
      <c r="E613" s="316" t="s">
        <v>996</v>
      </c>
      <c r="F613" s="53">
        <v>0</v>
      </c>
      <c r="G613" s="53">
        <v>0</v>
      </c>
      <c r="H613" s="53">
        <v>0</v>
      </c>
      <c r="I613" s="53">
        <v>40</v>
      </c>
      <c r="J613" s="53">
        <v>23</v>
      </c>
      <c r="K613" s="53">
        <v>26</v>
      </c>
      <c r="L613" s="53">
        <v>34</v>
      </c>
      <c r="M613" s="53">
        <v>36</v>
      </c>
      <c r="N613" s="53">
        <v>31</v>
      </c>
      <c r="O613" s="53">
        <v>41</v>
      </c>
      <c r="P613" s="53">
        <v>22</v>
      </c>
      <c r="Q613" s="53">
        <v>42</v>
      </c>
      <c r="R613" s="53">
        <v>0</v>
      </c>
      <c r="S613" s="53">
        <v>0</v>
      </c>
      <c r="T613" s="53">
        <v>0</v>
      </c>
      <c r="U613" s="53">
        <v>0</v>
      </c>
      <c r="W613" s="51">
        <f t="shared" si="134"/>
        <v>295</v>
      </c>
      <c r="X613" s="53">
        <f t="shared" si="135"/>
        <v>1</v>
      </c>
      <c r="Y613" s="51">
        <f t="shared" si="136"/>
        <v>0</v>
      </c>
      <c r="Z613" s="36" t="str">
        <f t="shared" si="137"/>
        <v/>
      </c>
      <c r="AA613" s="644">
        <f t="shared" si="138"/>
        <v>2053</v>
      </c>
      <c r="AB613" s="645" t="str">
        <f t="shared" si="139"/>
        <v xml:space="preserve"> Parkland Elementary School</v>
      </c>
      <c r="AC613" s="644">
        <f t="shared" si="144"/>
        <v>0</v>
      </c>
      <c r="AD613" s="639" t="str">
        <f t="shared" si="145"/>
        <v/>
      </c>
      <c r="AE613" s="317" t="str">
        <f t="shared" si="140"/>
        <v/>
      </c>
      <c r="AF613" s="45">
        <v>105</v>
      </c>
      <c r="AG613" s="45">
        <v>2053</v>
      </c>
      <c r="AH613" s="49" t="s">
        <v>996</v>
      </c>
      <c r="AI613" s="45" t="s">
        <v>319</v>
      </c>
      <c r="AJ613" s="45"/>
      <c r="AK613" s="73">
        <f t="shared" si="141"/>
        <v>0</v>
      </c>
      <c r="AL613" s="73">
        <f t="shared" si="142"/>
        <v>0</v>
      </c>
      <c r="AT613" s="282">
        <f t="shared" si="143"/>
        <v>1</v>
      </c>
      <c r="AU613" s="45">
        <v>2027</v>
      </c>
      <c r="AV613" s="49" t="s">
        <v>983</v>
      </c>
      <c r="BD613" s="52"/>
    </row>
    <row r="614" spans="1:56" ht="14.95" customHeight="1" x14ac:dyDescent="0.2">
      <c r="A614" s="642">
        <v>605</v>
      </c>
      <c r="B614" s="639" t="s">
        <v>319</v>
      </c>
      <c r="C614" s="45">
        <v>186</v>
      </c>
      <c r="D614" s="643">
        <v>2062</v>
      </c>
      <c r="E614" s="316" t="s">
        <v>997</v>
      </c>
      <c r="F614" s="53">
        <v>0</v>
      </c>
      <c r="G614" s="53">
        <v>0</v>
      </c>
      <c r="H614" s="53">
        <v>0</v>
      </c>
      <c r="I614" s="53">
        <v>27</v>
      </c>
      <c r="J614" s="53">
        <v>43</v>
      </c>
      <c r="K614" s="53">
        <v>47</v>
      </c>
      <c r="L614" s="53">
        <v>47</v>
      </c>
      <c r="M614" s="53">
        <v>48</v>
      </c>
      <c r="N614" s="53">
        <v>40</v>
      </c>
      <c r="O614" s="53">
        <v>45</v>
      </c>
      <c r="P614" s="53">
        <v>58</v>
      </c>
      <c r="Q614" s="53">
        <v>56</v>
      </c>
      <c r="R614" s="53">
        <v>0</v>
      </c>
      <c r="S614" s="53">
        <v>0</v>
      </c>
      <c r="T614" s="53">
        <v>0</v>
      </c>
      <c r="U614" s="53">
        <v>0</v>
      </c>
      <c r="W614" s="51">
        <f t="shared" si="134"/>
        <v>411</v>
      </c>
      <c r="X614" s="53">
        <f t="shared" si="135"/>
        <v>1</v>
      </c>
      <c r="Y614" s="51">
        <f t="shared" si="136"/>
        <v>0</v>
      </c>
      <c r="Z614" s="36" t="str">
        <f t="shared" si="137"/>
        <v/>
      </c>
      <c r="AA614" s="644">
        <f t="shared" si="138"/>
        <v>2062</v>
      </c>
      <c r="AB614" s="645" t="str">
        <f t="shared" si="139"/>
        <v xml:space="preserve"> Highbury School</v>
      </c>
      <c r="AC614" s="644">
        <f t="shared" si="144"/>
        <v>0</v>
      </c>
      <c r="AD614" s="639" t="str">
        <f t="shared" si="145"/>
        <v/>
      </c>
      <c r="AE614" s="317" t="str">
        <f t="shared" si="140"/>
        <v/>
      </c>
      <c r="AF614" s="45">
        <v>186</v>
      </c>
      <c r="AG614" s="45">
        <v>2062</v>
      </c>
      <c r="AH614" s="49" t="s">
        <v>997</v>
      </c>
      <c r="AI614" s="45" t="s">
        <v>319</v>
      </c>
      <c r="AJ614" s="45"/>
      <c r="AK614" s="73">
        <f t="shared" si="141"/>
        <v>0</v>
      </c>
      <c r="AL614" s="73">
        <f t="shared" si="142"/>
        <v>0</v>
      </c>
      <c r="AT614" s="282">
        <f t="shared" si="143"/>
        <v>1</v>
      </c>
      <c r="AU614" s="45">
        <v>2029</v>
      </c>
      <c r="AV614" s="49" t="s">
        <v>984</v>
      </c>
      <c r="BD614" s="52"/>
    </row>
    <row r="615" spans="1:56" ht="14.95" customHeight="1" x14ac:dyDescent="0.2">
      <c r="A615" s="642">
        <v>606</v>
      </c>
      <c r="B615" s="639" t="s">
        <v>323</v>
      </c>
      <c r="C615" s="45">
        <v>121</v>
      </c>
      <c r="D615" s="643">
        <v>2063</v>
      </c>
      <c r="E615" s="316" t="s">
        <v>998</v>
      </c>
      <c r="F615" s="53">
        <v>0</v>
      </c>
      <c r="G615" s="53">
        <v>0</v>
      </c>
      <c r="H615" s="53">
        <v>0</v>
      </c>
      <c r="I615" s="53">
        <v>4</v>
      </c>
      <c r="J615" s="53">
        <v>2</v>
      </c>
      <c r="K615" s="53">
        <v>3</v>
      </c>
      <c r="L615" s="53">
        <v>1</v>
      </c>
      <c r="M615" s="53">
        <v>3</v>
      </c>
      <c r="N615" s="53">
        <v>3</v>
      </c>
      <c r="O615" s="53">
        <v>2</v>
      </c>
      <c r="P615" s="53">
        <v>0</v>
      </c>
      <c r="Q615" s="53">
        <v>5</v>
      </c>
      <c r="R615" s="53">
        <v>0</v>
      </c>
      <c r="S615" s="53">
        <v>5</v>
      </c>
      <c r="T615" s="53">
        <v>2</v>
      </c>
      <c r="U615" s="53">
        <v>8</v>
      </c>
      <c r="W615" s="51">
        <f t="shared" si="134"/>
        <v>38</v>
      </c>
      <c r="X615" s="53">
        <f t="shared" si="135"/>
        <v>1</v>
      </c>
      <c r="Y615" s="51">
        <f t="shared" si="136"/>
        <v>0</v>
      </c>
      <c r="Z615" s="36" t="str">
        <f t="shared" si="137"/>
        <v/>
      </c>
      <c r="AA615" s="644">
        <f t="shared" si="138"/>
        <v>2063</v>
      </c>
      <c r="AB615" s="645" t="str">
        <f t="shared" si="139"/>
        <v xml:space="preserve"> Westroc School</v>
      </c>
      <c r="AC615" s="644">
        <f t="shared" si="144"/>
        <v>5</v>
      </c>
      <c r="AD615" s="639" t="str">
        <f t="shared" si="145"/>
        <v>H</v>
      </c>
      <c r="AE615" s="317" t="str">
        <f t="shared" si="140"/>
        <v/>
      </c>
      <c r="AF615" s="45">
        <v>121</v>
      </c>
      <c r="AG615" s="45">
        <v>2063</v>
      </c>
      <c r="AH615" s="49" t="s">
        <v>998</v>
      </c>
      <c r="AI615" s="45" t="s">
        <v>323</v>
      </c>
      <c r="AJ615" s="45"/>
      <c r="AK615" s="73">
        <f t="shared" si="141"/>
        <v>0</v>
      </c>
      <c r="AL615" s="73">
        <f t="shared" si="142"/>
        <v>0</v>
      </c>
      <c r="AT615" s="282">
        <f t="shared" si="143"/>
        <v>1</v>
      </c>
      <c r="AU615" s="45">
        <v>2030</v>
      </c>
      <c r="AV615" s="49" t="s">
        <v>985</v>
      </c>
      <c r="BD615" s="52"/>
    </row>
    <row r="616" spans="1:56" ht="14.95" customHeight="1" x14ac:dyDescent="0.2">
      <c r="A616" s="642">
        <v>607</v>
      </c>
      <c r="B616" s="639" t="s">
        <v>319</v>
      </c>
      <c r="C616" s="45">
        <v>118</v>
      </c>
      <c r="D616" s="643">
        <v>2064</v>
      </c>
      <c r="E616" s="316" t="s">
        <v>999</v>
      </c>
      <c r="F616" s="53">
        <v>1</v>
      </c>
      <c r="G616" s="53">
        <v>0</v>
      </c>
      <c r="H616" s="53">
        <v>0</v>
      </c>
      <c r="I616" s="53">
        <v>0</v>
      </c>
      <c r="J616" s="53">
        <v>0</v>
      </c>
      <c r="K616" s="53">
        <v>0</v>
      </c>
      <c r="L616" s="53">
        <v>0</v>
      </c>
      <c r="M616" s="53">
        <v>0</v>
      </c>
      <c r="N616" s="53">
        <v>0</v>
      </c>
      <c r="O616" s="53">
        <v>114</v>
      </c>
      <c r="P616" s="53">
        <v>118</v>
      </c>
      <c r="Q616" s="53">
        <v>136</v>
      </c>
      <c r="R616" s="53">
        <v>0</v>
      </c>
      <c r="S616" s="53">
        <v>0</v>
      </c>
      <c r="T616" s="53">
        <v>0</v>
      </c>
      <c r="U616" s="53">
        <v>0</v>
      </c>
      <c r="W616" s="51">
        <f t="shared" si="134"/>
        <v>369</v>
      </c>
      <c r="X616" s="53">
        <f t="shared" si="135"/>
        <v>1</v>
      </c>
      <c r="Y616" s="51">
        <f t="shared" si="136"/>
        <v>1</v>
      </c>
      <c r="Z616" s="36" t="str">
        <f t="shared" si="137"/>
        <v/>
      </c>
      <c r="AA616" s="644">
        <f t="shared" si="138"/>
        <v>2064</v>
      </c>
      <c r="AB616" s="645" t="str">
        <f t="shared" si="139"/>
        <v xml:space="preserve"> École Leila North Community School</v>
      </c>
      <c r="AC616" s="644">
        <f t="shared" si="144"/>
        <v>0</v>
      </c>
      <c r="AD616" s="639" t="str">
        <f t="shared" si="145"/>
        <v/>
      </c>
      <c r="AE616" s="317" t="str">
        <f t="shared" si="140"/>
        <v/>
      </c>
      <c r="AF616" s="45">
        <v>118</v>
      </c>
      <c r="AG616" s="45">
        <v>2064</v>
      </c>
      <c r="AH616" s="49" t="s">
        <v>999</v>
      </c>
      <c r="AI616" s="45" t="s">
        <v>319</v>
      </c>
      <c r="AJ616" s="45"/>
      <c r="AK616" s="73">
        <f t="shared" si="141"/>
        <v>0</v>
      </c>
      <c r="AL616" s="73">
        <f t="shared" si="142"/>
        <v>0</v>
      </c>
      <c r="AT616" s="282">
        <f t="shared" si="143"/>
        <v>1</v>
      </c>
      <c r="AU616" s="45">
        <v>2032</v>
      </c>
      <c r="AV616" s="49" t="s">
        <v>986</v>
      </c>
      <c r="BD616" s="52"/>
    </row>
    <row r="617" spans="1:56" ht="14.95" customHeight="1" x14ac:dyDescent="0.2">
      <c r="A617" s="642">
        <v>608</v>
      </c>
      <c r="B617" s="639" t="s">
        <v>319</v>
      </c>
      <c r="C617" s="45">
        <v>188</v>
      </c>
      <c r="D617" s="643">
        <v>2065</v>
      </c>
      <c r="E617" s="316" t="s">
        <v>1000</v>
      </c>
      <c r="F617" s="53">
        <v>0</v>
      </c>
      <c r="G617" s="53">
        <v>0</v>
      </c>
      <c r="H617" s="53">
        <v>0</v>
      </c>
      <c r="I617" s="53">
        <v>86</v>
      </c>
      <c r="J617" s="53">
        <v>100</v>
      </c>
      <c r="K617" s="53">
        <v>121</v>
      </c>
      <c r="L617" s="53">
        <v>123</v>
      </c>
      <c r="M617" s="53">
        <v>143</v>
      </c>
      <c r="N617" s="53">
        <v>0</v>
      </c>
      <c r="O617" s="53">
        <v>0</v>
      </c>
      <c r="P617" s="53">
        <v>0</v>
      </c>
      <c r="Q617" s="53">
        <v>0</v>
      </c>
      <c r="R617" s="53">
        <v>0</v>
      </c>
      <c r="S617" s="53">
        <v>0</v>
      </c>
      <c r="T617" s="53">
        <v>0</v>
      </c>
      <c r="U617" s="53">
        <v>0</v>
      </c>
      <c r="W617" s="51">
        <f t="shared" si="134"/>
        <v>573</v>
      </c>
      <c r="X617" s="53">
        <f t="shared" si="135"/>
        <v>1</v>
      </c>
      <c r="Y617" s="51">
        <f t="shared" si="136"/>
        <v>0</v>
      </c>
      <c r="Z617" s="36" t="str">
        <f t="shared" si="137"/>
        <v/>
      </c>
      <c r="AA617" s="644">
        <f t="shared" si="138"/>
        <v>2065</v>
      </c>
      <c r="AB617" s="645" t="str">
        <f t="shared" si="139"/>
        <v xml:space="preserve"> Whyte Ridge Elementary</v>
      </c>
      <c r="AC617" s="644">
        <f t="shared" si="144"/>
        <v>0</v>
      </c>
      <c r="AD617" s="639" t="str">
        <f t="shared" si="145"/>
        <v/>
      </c>
      <c r="AE617" s="317" t="str">
        <f t="shared" si="140"/>
        <v/>
      </c>
      <c r="AF617" s="45">
        <v>188</v>
      </c>
      <c r="AG617" s="45">
        <v>2065</v>
      </c>
      <c r="AH617" s="49" t="s">
        <v>1000</v>
      </c>
      <c r="AI617" s="45" t="s">
        <v>319</v>
      </c>
      <c r="AJ617" s="45"/>
      <c r="AK617" s="73">
        <f t="shared" si="141"/>
        <v>0</v>
      </c>
      <c r="AL617" s="73">
        <f t="shared" si="142"/>
        <v>0</v>
      </c>
      <c r="AT617" s="282">
        <f t="shared" si="143"/>
        <v>1</v>
      </c>
      <c r="AU617" s="45">
        <v>2033</v>
      </c>
      <c r="AV617" s="49" t="s">
        <v>987</v>
      </c>
      <c r="BD617" s="52"/>
    </row>
    <row r="618" spans="1:56" ht="14.95" customHeight="1" x14ac:dyDescent="0.2">
      <c r="A618" s="642">
        <v>609</v>
      </c>
      <c r="B618" s="639" t="s">
        <v>323</v>
      </c>
      <c r="C618" s="45">
        <v>195</v>
      </c>
      <c r="D618" s="643">
        <v>2071</v>
      </c>
      <c r="E618" s="316" t="s">
        <v>1001</v>
      </c>
      <c r="F618" s="53">
        <v>0</v>
      </c>
      <c r="G618" s="53">
        <v>0</v>
      </c>
      <c r="H618" s="53">
        <v>0</v>
      </c>
      <c r="I618" s="53">
        <v>0</v>
      </c>
      <c r="J618" s="53">
        <v>1</v>
      </c>
      <c r="K618" s="53">
        <v>1</v>
      </c>
      <c r="L618" s="53">
        <v>0</v>
      </c>
      <c r="M618" s="53">
        <v>2</v>
      </c>
      <c r="N618" s="53">
        <v>2</v>
      </c>
      <c r="O618" s="53">
        <v>1</v>
      </c>
      <c r="P618" s="53">
        <v>1</v>
      </c>
      <c r="Q618" s="53">
        <v>2</v>
      </c>
      <c r="R618" s="53">
        <v>0</v>
      </c>
      <c r="S618" s="53">
        <v>1</v>
      </c>
      <c r="T618" s="53">
        <v>1</v>
      </c>
      <c r="U618" s="53">
        <v>0</v>
      </c>
      <c r="W618" s="51">
        <f t="shared" si="134"/>
        <v>12</v>
      </c>
      <c r="X618" s="53">
        <f t="shared" si="135"/>
        <v>1</v>
      </c>
      <c r="Y618" s="51">
        <f t="shared" si="136"/>
        <v>0</v>
      </c>
      <c r="Z618" s="36" t="str">
        <f t="shared" si="137"/>
        <v/>
      </c>
      <c r="AA618" s="644">
        <f t="shared" si="138"/>
        <v>2071</v>
      </c>
      <c r="AB618" s="645" t="str">
        <f t="shared" si="139"/>
        <v xml:space="preserve"> Sky View School</v>
      </c>
      <c r="AC618" s="644">
        <f t="shared" si="144"/>
        <v>5</v>
      </c>
      <c r="AD618" s="639" t="str">
        <f t="shared" si="145"/>
        <v>H</v>
      </c>
      <c r="AE618" s="317" t="str">
        <f t="shared" si="140"/>
        <v/>
      </c>
      <c r="AF618" s="45">
        <v>195</v>
      </c>
      <c r="AG618" s="45">
        <v>2071</v>
      </c>
      <c r="AH618" s="49" t="s">
        <v>1001</v>
      </c>
      <c r="AI618" s="45" t="s">
        <v>323</v>
      </c>
      <c r="AJ618" s="45"/>
      <c r="AK618" s="73">
        <f t="shared" si="141"/>
        <v>0</v>
      </c>
      <c r="AL618" s="73">
        <f t="shared" si="142"/>
        <v>0</v>
      </c>
      <c r="AT618" s="282">
        <f t="shared" si="143"/>
        <v>1</v>
      </c>
      <c r="AU618" s="45">
        <v>2040</v>
      </c>
      <c r="AV618" s="49" t="s">
        <v>988</v>
      </c>
      <c r="BD618" s="52"/>
    </row>
    <row r="619" spans="1:56" ht="14.95" customHeight="1" x14ac:dyDescent="0.2">
      <c r="A619" s="642">
        <v>610</v>
      </c>
      <c r="B619" s="639" t="s">
        <v>319</v>
      </c>
      <c r="C619" s="45">
        <v>193</v>
      </c>
      <c r="D619" s="643">
        <v>2072</v>
      </c>
      <c r="E619" s="316" t="s">
        <v>1002</v>
      </c>
      <c r="F619" s="53">
        <v>0</v>
      </c>
      <c r="G619" s="53">
        <v>0</v>
      </c>
      <c r="H619" s="53">
        <v>0</v>
      </c>
      <c r="I619" s="53">
        <v>9</v>
      </c>
      <c r="J619" s="53">
        <v>3</v>
      </c>
      <c r="K619" s="53">
        <v>6</v>
      </c>
      <c r="L619" s="53">
        <v>7</v>
      </c>
      <c r="M619" s="53">
        <v>7</v>
      </c>
      <c r="N619" s="53">
        <v>4</v>
      </c>
      <c r="O619" s="53">
        <v>6</v>
      </c>
      <c r="P619" s="53">
        <v>11</v>
      </c>
      <c r="Q619" s="53">
        <v>4</v>
      </c>
      <c r="R619" s="53">
        <v>6</v>
      </c>
      <c r="S619" s="53">
        <v>6</v>
      </c>
      <c r="T619" s="53">
        <v>4</v>
      </c>
      <c r="U619" s="53">
        <v>0</v>
      </c>
      <c r="W619" s="51">
        <f t="shared" si="134"/>
        <v>73</v>
      </c>
      <c r="X619" s="53">
        <f t="shared" si="135"/>
        <v>1</v>
      </c>
      <c r="Y619" s="51">
        <f t="shared" si="136"/>
        <v>0</v>
      </c>
      <c r="Z619" s="36" t="str">
        <f t="shared" si="137"/>
        <v/>
      </c>
      <c r="AA619" s="644">
        <f t="shared" si="138"/>
        <v>2072</v>
      </c>
      <c r="AB619" s="645" t="str">
        <f t="shared" si="139"/>
        <v xml:space="preserve"> Cartwright School</v>
      </c>
      <c r="AC619" s="644">
        <f t="shared" si="144"/>
        <v>0</v>
      </c>
      <c r="AD619" s="639" t="str">
        <f t="shared" si="145"/>
        <v/>
      </c>
      <c r="AE619" s="317" t="str">
        <f t="shared" si="140"/>
        <v/>
      </c>
      <c r="AF619" s="45">
        <v>193</v>
      </c>
      <c r="AG619" s="45">
        <v>2072</v>
      </c>
      <c r="AH619" s="49" t="s">
        <v>1002</v>
      </c>
      <c r="AI619" s="45" t="s">
        <v>319</v>
      </c>
      <c r="AJ619" s="45"/>
      <c r="AK619" s="73">
        <f t="shared" si="141"/>
        <v>0</v>
      </c>
      <c r="AL619" s="73">
        <f t="shared" si="142"/>
        <v>0</v>
      </c>
      <c r="AT619" s="282">
        <f t="shared" si="143"/>
        <v>1</v>
      </c>
      <c r="AU619" s="45">
        <v>2045</v>
      </c>
      <c r="AV619" s="49" t="s">
        <v>1003</v>
      </c>
      <c r="BD619" s="52"/>
    </row>
    <row r="620" spans="1:56" ht="14.95" customHeight="1" x14ac:dyDescent="0.2">
      <c r="A620" s="642">
        <v>611</v>
      </c>
      <c r="B620" s="639" t="s">
        <v>323</v>
      </c>
      <c r="C620" s="45">
        <v>193</v>
      </c>
      <c r="D620" s="643">
        <v>2073</v>
      </c>
      <c r="E620" s="316" t="s">
        <v>1004</v>
      </c>
      <c r="F620" s="53">
        <v>0</v>
      </c>
      <c r="G620" s="53">
        <v>0</v>
      </c>
      <c r="H620" s="53">
        <v>0</v>
      </c>
      <c r="I620" s="53">
        <v>0</v>
      </c>
      <c r="J620" s="53">
        <v>3</v>
      </c>
      <c r="K620" s="53">
        <v>1</v>
      </c>
      <c r="L620" s="53">
        <v>5</v>
      </c>
      <c r="M620" s="53">
        <v>6</v>
      </c>
      <c r="N620" s="53">
        <v>1</v>
      </c>
      <c r="O620" s="53">
        <v>4</v>
      </c>
      <c r="P620" s="53">
        <v>3</v>
      </c>
      <c r="Q620" s="53">
        <v>0</v>
      </c>
      <c r="R620" s="53">
        <v>4</v>
      </c>
      <c r="S620" s="53">
        <v>3</v>
      </c>
      <c r="T620" s="53">
        <v>2</v>
      </c>
      <c r="U620" s="53">
        <v>3</v>
      </c>
      <c r="W620" s="51">
        <f t="shared" si="134"/>
        <v>35</v>
      </c>
      <c r="X620" s="53">
        <f t="shared" si="135"/>
        <v>1</v>
      </c>
      <c r="Y620" s="51">
        <f t="shared" si="136"/>
        <v>0</v>
      </c>
      <c r="Z620" s="36" t="str">
        <f t="shared" si="137"/>
        <v/>
      </c>
      <c r="AA620" s="644">
        <f t="shared" si="138"/>
        <v>2073</v>
      </c>
      <c r="AB620" s="645" t="str">
        <f t="shared" si="139"/>
        <v xml:space="preserve"> Willow Creek Colony School</v>
      </c>
      <c r="AC620" s="644">
        <f t="shared" si="144"/>
        <v>5</v>
      </c>
      <c r="AD620" s="639" t="str">
        <f t="shared" si="145"/>
        <v>H</v>
      </c>
      <c r="AE620" s="317" t="str">
        <f t="shared" si="140"/>
        <v/>
      </c>
      <c r="AF620" s="45">
        <v>193</v>
      </c>
      <c r="AG620" s="45">
        <v>2073</v>
      </c>
      <c r="AH620" s="49" t="s">
        <v>1004</v>
      </c>
      <c r="AI620" s="45" t="s">
        <v>323</v>
      </c>
      <c r="AJ620" s="45"/>
      <c r="AK620" s="73">
        <f t="shared" si="141"/>
        <v>0</v>
      </c>
      <c r="AL620" s="73">
        <f t="shared" si="142"/>
        <v>0</v>
      </c>
      <c r="AT620" s="282">
        <f t="shared" si="143"/>
        <v>1</v>
      </c>
      <c r="AU620" s="45">
        <v>2047</v>
      </c>
      <c r="AV620" s="49" t="s">
        <v>989</v>
      </c>
      <c r="BD620" s="52"/>
    </row>
    <row r="621" spans="1:56" ht="14.95" customHeight="1" x14ac:dyDescent="0.2">
      <c r="A621" s="642">
        <v>612</v>
      </c>
      <c r="B621" s="639" t="s">
        <v>319</v>
      </c>
      <c r="C621" s="45">
        <v>151</v>
      </c>
      <c r="D621" s="643">
        <v>2077</v>
      </c>
      <c r="E621" s="316" t="s">
        <v>1005</v>
      </c>
      <c r="F621" s="53">
        <v>0</v>
      </c>
      <c r="G621" s="53">
        <v>0</v>
      </c>
      <c r="H621" s="53">
        <v>18</v>
      </c>
      <c r="I621" s="53">
        <v>12</v>
      </c>
      <c r="J621" s="53">
        <v>16</v>
      </c>
      <c r="K621" s="53">
        <v>19</v>
      </c>
      <c r="L621" s="53">
        <v>13</v>
      </c>
      <c r="M621" s="53">
        <v>12</v>
      </c>
      <c r="N621" s="53">
        <v>19</v>
      </c>
      <c r="O621" s="53">
        <v>18</v>
      </c>
      <c r="P621" s="53">
        <v>0</v>
      </c>
      <c r="Q621" s="53">
        <v>0</v>
      </c>
      <c r="R621" s="53">
        <v>0</v>
      </c>
      <c r="S621" s="53">
        <v>0</v>
      </c>
      <c r="T621" s="53">
        <v>0</v>
      </c>
      <c r="U621" s="53">
        <v>0</v>
      </c>
      <c r="W621" s="51">
        <f t="shared" si="134"/>
        <v>127</v>
      </c>
      <c r="X621" s="53">
        <f t="shared" si="135"/>
        <v>1</v>
      </c>
      <c r="Y621" s="51">
        <f t="shared" si="136"/>
        <v>0</v>
      </c>
      <c r="Z621" s="36" t="str">
        <f t="shared" si="137"/>
        <v/>
      </c>
      <c r="AA621" s="644">
        <f t="shared" si="138"/>
        <v>2077</v>
      </c>
      <c r="AB621" s="645" t="str">
        <f t="shared" si="139"/>
        <v xml:space="preserve"> Prairie Rose Elementary School</v>
      </c>
      <c r="AC621" s="644">
        <f t="shared" si="144"/>
        <v>0</v>
      </c>
      <c r="AD621" s="639" t="str">
        <f t="shared" si="145"/>
        <v/>
      </c>
      <c r="AE621" s="317" t="str">
        <f t="shared" si="140"/>
        <v/>
      </c>
      <c r="AF621" s="45">
        <v>151</v>
      </c>
      <c r="AG621" s="45">
        <v>2077</v>
      </c>
      <c r="AH621" s="49" t="s">
        <v>1005</v>
      </c>
      <c r="AI621" s="45" t="s">
        <v>319</v>
      </c>
      <c r="AJ621" s="45"/>
      <c r="AK621" s="73">
        <f t="shared" si="141"/>
        <v>0</v>
      </c>
      <c r="AL621" s="73">
        <f t="shared" si="142"/>
        <v>0</v>
      </c>
      <c r="AT621" s="282">
        <f t="shared" si="143"/>
        <v>1</v>
      </c>
      <c r="AU621" s="45">
        <v>2048</v>
      </c>
      <c r="AV621" s="49" t="s">
        <v>990</v>
      </c>
      <c r="BD621" s="52"/>
    </row>
    <row r="622" spans="1:56" ht="14.95" customHeight="1" x14ac:dyDescent="0.2">
      <c r="A622" s="642">
        <v>613</v>
      </c>
      <c r="B622" s="639" t="s">
        <v>319</v>
      </c>
      <c r="C622" s="45">
        <v>140</v>
      </c>
      <c r="D622" s="643">
        <v>2078</v>
      </c>
      <c r="E622" s="316" t="s">
        <v>1006</v>
      </c>
      <c r="F622" s="53">
        <v>0</v>
      </c>
      <c r="G622" s="53">
        <v>0</v>
      </c>
      <c r="H622" s="53">
        <v>0</v>
      </c>
      <c r="I622" s="53">
        <v>13</v>
      </c>
      <c r="J622" s="53">
        <v>11</v>
      </c>
      <c r="K622" s="53">
        <v>20</v>
      </c>
      <c r="L622" s="53">
        <v>9</v>
      </c>
      <c r="M622" s="53">
        <v>14</v>
      </c>
      <c r="N622" s="53">
        <v>10</v>
      </c>
      <c r="O622" s="53">
        <v>6</v>
      </c>
      <c r="P622" s="53">
        <v>6</v>
      </c>
      <c r="Q622" s="53">
        <v>8</v>
      </c>
      <c r="R622" s="53">
        <v>5</v>
      </c>
      <c r="S622" s="53">
        <v>4</v>
      </c>
      <c r="T622" s="53">
        <v>6</v>
      </c>
      <c r="U622" s="53">
        <v>7</v>
      </c>
      <c r="W622" s="51">
        <f t="shared" si="134"/>
        <v>119</v>
      </c>
      <c r="X622" s="53">
        <f t="shared" si="135"/>
        <v>1</v>
      </c>
      <c r="Y622" s="51">
        <f t="shared" si="136"/>
        <v>0</v>
      </c>
      <c r="Z622" s="36" t="str">
        <f t="shared" si="137"/>
        <v/>
      </c>
      <c r="AA622" s="644">
        <f t="shared" si="138"/>
        <v>2078</v>
      </c>
      <c r="AB622" s="645" t="str">
        <f t="shared" si="139"/>
        <v xml:space="preserve"> École Communautaire Aurèle-Lemoine</v>
      </c>
      <c r="AC622" s="644">
        <f t="shared" si="144"/>
        <v>0</v>
      </c>
      <c r="AD622" s="639" t="str">
        <f t="shared" si="145"/>
        <v/>
      </c>
      <c r="AE622" s="317" t="str">
        <f t="shared" si="140"/>
        <v/>
      </c>
      <c r="AF622" s="45">
        <v>140</v>
      </c>
      <c r="AG622" s="45">
        <v>2078</v>
      </c>
      <c r="AH622" s="49" t="s">
        <v>1006</v>
      </c>
      <c r="AI622" s="45" t="s">
        <v>319</v>
      </c>
      <c r="AJ622" s="45"/>
      <c r="AK622" s="73">
        <f t="shared" si="141"/>
        <v>0</v>
      </c>
      <c r="AL622" s="73">
        <f t="shared" si="142"/>
        <v>0</v>
      </c>
      <c r="AT622" s="282">
        <f t="shared" si="143"/>
        <v>1</v>
      </c>
      <c r="AU622" s="45">
        <v>2049</v>
      </c>
      <c r="AV622" s="49" t="s">
        <v>992</v>
      </c>
      <c r="BD622" s="52"/>
    </row>
    <row r="623" spans="1:56" ht="14.95" customHeight="1" x14ac:dyDescent="0.2">
      <c r="A623" s="642">
        <v>614</v>
      </c>
      <c r="B623" s="639" t="s">
        <v>319</v>
      </c>
      <c r="C623" s="45">
        <v>151</v>
      </c>
      <c r="D623" s="643">
        <v>2079</v>
      </c>
      <c r="E623" s="316" t="s">
        <v>1007</v>
      </c>
      <c r="F623" s="53">
        <v>0</v>
      </c>
      <c r="G623" s="53">
        <v>0</v>
      </c>
      <c r="H623" s="53">
        <v>11</v>
      </c>
      <c r="I623" s="53">
        <v>24</v>
      </c>
      <c r="J623" s="53">
        <v>26</v>
      </c>
      <c r="K623" s="53">
        <v>33</v>
      </c>
      <c r="L623" s="53">
        <v>30</v>
      </c>
      <c r="M623" s="53">
        <v>32</v>
      </c>
      <c r="N623" s="53">
        <v>26</v>
      </c>
      <c r="O623" s="53">
        <v>27</v>
      </c>
      <c r="P623" s="53">
        <v>33</v>
      </c>
      <c r="Q623" s="53">
        <v>29</v>
      </c>
      <c r="R623" s="53">
        <v>4</v>
      </c>
      <c r="S623" s="53">
        <v>10</v>
      </c>
      <c r="T623" s="53">
        <v>9</v>
      </c>
      <c r="U623" s="53">
        <v>26</v>
      </c>
      <c r="W623" s="51">
        <f t="shared" si="134"/>
        <v>320</v>
      </c>
      <c r="X623" s="53">
        <f t="shared" si="135"/>
        <v>1</v>
      </c>
      <c r="Y623" s="51">
        <f t="shared" si="136"/>
        <v>0</v>
      </c>
      <c r="Z623" s="36" t="str">
        <f t="shared" si="137"/>
        <v/>
      </c>
      <c r="AA623" s="644">
        <f t="shared" si="138"/>
        <v>2079</v>
      </c>
      <c r="AB623" s="645" t="str">
        <f t="shared" si="139"/>
        <v xml:space="preserve"> Niji Mahkwa School</v>
      </c>
      <c r="AC623" s="644">
        <f t="shared" si="144"/>
        <v>0</v>
      </c>
      <c r="AD623" s="639" t="str">
        <f t="shared" si="145"/>
        <v/>
      </c>
      <c r="AE623" s="317" t="str">
        <f t="shared" si="140"/>
        <v/>
      </c>
      <c r="AF623" s="45">
        <v>151</v>
      </c>
      <c r="AG623" s="45">
        <v>2079</v>
      </c>
      <c r="AH623" s="49" t="s">
        <v>1007</v>
      </c>
      <c r="AI623" s="45" t="s">
        <v>319</v>
      </c>
      <c r="AJ623" s="45"/>
      <c r="AK623" s="73">
        <f t="shared" si="141"/>
        <v>0</v>
      </c>
      <c r="AL623" s="73">
        <f t="shared" si="142"/>
        <v>0</v>
      </c>
      <c r="AT623" s="282">
        <f t="shared" si="143"/>
        <v>1</v>
      </c>
      <c r="AU623" s="45">
        <v>2050</v>
      </c>
      <c r="AV623" s="49" t="s">
        <v>1008</v>
      </c>
      <c r="BD623" s="52"/>
    </row>
    <row r="624" spans="1:56" ht="14.95" customHeight="1" x14ac:dyDescent="0.2">
      <c r="A624" s="642">
        <v>615</v>
      </c>
      <c r="B624" s="639" t="s">
        <v>319</v>
      </c>
      <c r="C624" s="45">
        <v>154</v>
      </c>
      <c r="D624" s="643">
        <v>2083</v>
      </c>
      <c r="E624" s="316" t="s">
        <v>1009</v>
      </c>
      <c r="F624" s="53">
        <v>0</v>
      </c>
      <c r="G624" s="53">
        <v>0</v>
      </c>
      <c r="H624" s="53">
        <v>0</v>
      </c>
      <c r="I624" s="53">
        <v>38</v>
      </c>
      <c r="J624" s="53">
        <v>46</v>
      </c>
      <c r="K624" s="53">
        <v>34</v>
      </c>
      <c r="L624" s="53">
        <v>38</v>
      </c>
      <c r="M624" s="53">
        <v>24</v>
      </c>
      <c r="N624" s="53">
        <v>32</v>
      </c>
      <c r="O624" s="53">
        <v>0</v>
      </c>
      <c r="P624" s="53">
        <v>0</v>
      </c>
      <c r="Q624" s="53">
        <v>0</v>
      </c>
      <c r="R624" s="53">
        <v>0</v>
      </c>
      <c r="S624" s="53">
        <v>0</v>
      </c>
      <c r="T624" s="53">
        <v>0</v>
      </c>
      <c r="U624" s="53">
        <v>0</v>
      </c>
      <c r="W624" s="51">
        <f t="shared" si="134"/>
        <v>212</v>
      </c>
      <c r="X624" s="53">
        <f t="shared" si="135"/>
        <v>1</v>
      </c>
      <c r="Y624" s="51">
        <f t="shared" si="136"/>
        <v>0</v>
      </c>
      <c r="Z624" s="36" t="str">
        <f t="shared" si="137"/>
        <v/>
      </c>
      <c r="AA624" s="644">
        <f t="shared" si="138"/>
        <v>2083</v>
      </c>
      <c r="AB624" s="645" t="str">
        <f t="shared" si="139"/>
        <v xml:space="preserve"> École Bonaventure</v>
      </c>
      <c r="AC624" s="644">
        <f t="shared" si="144"/>
        <v>0</v>
      </c>
      <c r="AD624" s="639" t="str">
        <f t="shared" si="145"/>
        <v/>
      </c>
      <c r="AE624" s="317" t="str">
        <f t="shared" si="140"/>
        <v/>
      </c>
      <c r="AF624" s="45">
        <v>154</v>
      </c>
      <c r="AG624" s="45">
        <v>2083</v>
      </c>
      <c r="AH624" s="49" t="s">
        <v>1009</v>
      </c>
      <c r="AI624" s="45" t="s">
        <v>319</v>
      </c>
      <c r="AJ624" s="45"/>
      <c r="AK624" s="73">
        <f t="shared" si="141"/>
        <v>0</v>
      </c>
      <c r="AL624" s="73">
        <f t="shared" si="142"/>
        <v>0</v>
      </c>
      <c r="AT624" s="282">
        <f t="shared" si="143"/>
        <v>1</v>
      </c>
      <c r="AU624" s="45">
        <v>2051</v>
      </c>
      <c r="AV624" s="49" t="s">
        <v>994</v>
      </c>
      <c r="BD624" s="52"/>
    </row>
    <row r="625" spans="1:56" ht="14.95" customHeight="1" x14ac:dyDescent="0.2">
      <c r="A625" s="642">
        <v>616</v>
      </c>
      <c r="B625" s="639" t="s">
        <v>323</v>
      </c>
      <c r="C625" s="45">
        <v>193</v>
      </c>
      <c r="D625" s="643">
        <v>2084</v>
      </c>
      <c r="E625" s="316" t="s">
        <v>1010</v>
      </c>
      <c r="F625" s="53">
        <v>0</v>
      </c>
      <c r="G625" s="53">
        <v>0</v>
      </c>
      <c r="H625" s="53">
        <v>0</v>
      </c>
      <c r="I625" s="53">
        <v>0</v>
      </c>
      <c r="J625" s="53">
        <v>2</v>
      </c>
      <c r="K625" s="53">
        <v>2</v>
      </c>
      <c r="L625" s="53">
        <v>3</v>
      </c>
      <c r="M625" s="53">
        <v>3</v>
      </c>
      <c r="N625" s="53">
        <v>4</v>
      </c>
      <c r="O625" s="53">
        <v>2</v>
      </c>
      <c r="P625" s="53">
        <v>3</v>
      </c>
      <c r="Q625" s="53">
        <v>0</v>
      </c>
      <c r="R625" s="53">
        <v>1</v>
      </c>
      <c r="S625" s="53">
        <v>6</v>
      </c>
      <c r="T625" s="53">
        <v>0</v>
      </c>
      <c r="U625" s="53">
        <v>4</v>
      </c>
      <c r="W625" s="51">
        <f t="shared" si="134"/>
        <v>30</v>
      </c>
      <c r="X625" s="53">
        <f t="shared" si="135"/>
        <v>1</v>
      </c>
      <c r="Y625" s="51">
        <f t="shared" si="136"/>
        <v>0</v>
      </c>
      <c r="Z625" s="36" t="str">
        <f t="shared" si="137"/>
        <v/>
      </c>
      <c r="AA625" s="644">
        <f t="shared" si="138"/>
        <v>2084</v>
      </c>
      <c r="AB625" s="645" t="str">
        <f t="shared" si="139"/>
        <v xml:space="preserve"> Shady Lane School</v>
      </c>
      <c r="AC625" s="644">
        <f t="shared" si="144"/>
        <v>5</v>
      </c>
      <c r="AD625" s="639" t="str">
        <f t="shared" si="145"/>
        <v>H</v>
      </c>
      <c r="AE625" s="317" t="str">
        <f t="shared" si="140"/>
        <v/>
      </c>
      <c r="AF625" s="45">
        <v>193</v>
      </c>
      <c r="AG625" s="45">
        <v>2084</v>
      </c>
      <c r="AH625" s="49" t="s">
        <v>1010</v>
      </c>
      <c r="AI625" s="45" t="s">
        <v>323</v>
      </c>
      <c r="AJ625" s="45"/>
      <c r="AK625" s="73">
        <f t="shared" si="141"/>
        <v>0</v>
      </c>
      <c r="AL625" s="73">
        <f t="shared" si="142"/>
        <v>0</v>
      </c>
      <c r="AT625" s="282">
        <f t="shared" si="143"/>
        <v>1</v>
      </c>
      <c r="AU625" s="45">
        <v>2052</v>
      </c>
      <c r="AV625" s="49" t="s">
        <v>995</v>
      </c>
      <c r="BD625" s="52"/>
    </row>
    <row r="626" spans="1:56" ht="14.95" customHeight="1" x14ac:dyDescent="0.2">
      <c r="A626" s="642">
        <v>617</v>
      </c>
      <c r="B626" s="639" t="s">
        <v>319</v>
      </c>
      <c r="C626" s="45">
        <v>150</v>
      </c>
      <c r="D626" s="643">
        <v>2085</v>
      </c>
      <c r="E626" s="316" t="s">
        <v>1011</v>
      </c>
      <c r="F626" s="53">
        <v>0</v>
      </c>
      <c r="G626" s="53">
        <v>0</v>
      </c>
      <c r="H626" s="53">
        <v>0</v>
      </c>
      <c r="I626" s="53">
        <v>0</v>
      </c>
      <c r="J626" s="53">
        <v>0</v>
      </c>
      <c r="K626" s="53">
        <v>0</v>
      </c>
      <c r="L626" s="53">
        <v>0</v>
      </c>
      <c r="M626" s="53">
        <v>0</v>
      </c>
      <c r="N626" s="53">
        <v>0</v>
      </c>
      <c r="O626" s="53">
        <v>0</v>
      </c>
      <c r="P626" s="53">
        <v>0</v>
      </c>
      <c r="Q626" s="53">
        <v>0</v>
      </c>
      <c r="R626" s="53">
        <v>8</v>
      </c>
      <c r="S626" s="53">
        <v>10</v>
      </c>
      <c r="T626" s="53">
        <v>13</v>
      </c>
      <c r="U626" s="53">
        <v>37</v>
      </c>
      <c r="W626" s="51">
        <f t="shared" si="134"/>
        <v>68</v>
      </c>
      <c r="X626" s="53">
        <f t="shared" si="135"/>
        <v>1</v>
      </c>
      <c r="Y626" s="51">
        <f t="shared" si="136"/>
        <v>0</v>
      </c>
      <c r="Z626" s="36" t="str">
        <f t="shared" si="137"/>
        <v/>
      </c>
      <c r="AA626" s="644">
        <f t="shared" si="138"/>
        <v>2085</v>
      </c>
      <c r="AB626" s="645" t="str">
        <f t="shared" si="139"/>
        <v xml:space="preserve"> Many Faces Education Centre</v>
      </c>
      <c r="AC626" s="644">
        <f t="shared" si="144"/>
        <v>0</v>
      </c>
      <c r="AD626" s="639" t="str">
        <f t="shared" si="145"/>
        <v/>
      </c>
      <c r="AE626" s="317" t="str">
        <f t="shared" si="140"/>
        <v/>
      </c>
      <c r="AF626" s="45">
        <v>150</v>
      </c>
      <c r="AG626" s="45">
        <v>2085</v>
      </c>
      <c r="AH626" s="49" t="s">
        <v>1011</v>
      </c>
      <c r="AI626" s="45" t="s">
        <v>319</v>
      </c>
      <c r="AJ626" s="45"/>
      <c r="AK626" s="73">
        <f t="shared" si="141"/>
        <v>0</v>
      </c>
      <c r="AL626" s="73">
        <f t="shared" si="142"/>
        <v>0</v>
      </c>
      <c r="AT626" s="282">
        <f t="shared" si="143"/>
        <v>1</v>
      </c>
      <c r="AU626" s="45">
        <v>2053</v>
      </c>
      <c r="AV626" s="49" t="s">
        <v>996</v>
      </c>
      <c r="BD626" s="52"/>
    </row>
    <row r="627" spans="1:56" ht="14.95" customHeight="1" x14ac:dyDescent="0.2">
      <c r="A627" s="642">
        <v>618</v>
      </c>
      <c r="B627" s="639" t="s">
        <v>323</v>
      </c>
      <c r="C627" s="45">
        <v>185</v>
      </c>
      <c r="D627" s="643">
        <v>2086</v>
      </c>
      <c r="E627" s="316" t="s">
        <v>1012</v>
      </c>
      <c r="F627" s="53">
        <v>0</v>
      </c>
      <c r="G627" s="53">
        <v>0</v>
      </c>
      <c r="H627" s="53">
        <v>0</v>
      </c>
      <c r="I627" s="53">
        <v>4</v>
      </c>
      <c r="J627" s="53">
        <v>5</v>
      </c>
      <c r="K627" s="53">
        <v>6</v>
      </c>
      <c r="L627" s="53">
        <v>0</v>
      </c>
      <c r="M627" s="53">
        <v>5</v>
      </c>
      <c r="N627" s="53">
        <v>4</v>
      </c>
      <c r="O627" s="53">
        <v>1</v>
      </c>
      <c r="P627" s="53">
        <v>3</v>
      </c>
      <c r="Q627" s="53">
        <v>2</v>
      </c>
      <c r="R627" s="53">
        <v>2</v>
      </c>
      <c r="S627" s="53">
        <v>2</v>
      </c>
      <c r="T627" s="53">
        <v>2</v>
      </c>
      <c r="U627" s="53">
        <v>0</v>
      </c>
      <c r="W627" s="51">
        <f t="shared" si="134"/>
        <v>36</v>
      </c>
      <c r="X627" s="53">
        <f t="shared" si="135"/>
        <v>1</v>
      </c>
      <c r="Y627" s="51">
        <f t="shared" si="136"/>
        <v>0</v>
      </c>
      <c r="Z627" s="36" t="str">
        <f t="shared" si="137"/>
        <v/>
      </c>
      <c r="AA627" s="644">
        <f t="shared" si="138"/>
        <v>2086</v>
      </c>
      <c r="AB627" s="645" t="str">
        <f t="shared" si="139"/>
        <v xml:space="preserve"> Blue Clay Colony School</v>
      </c>
      <c r="AC627" s="644">
        <f t="shared" si="144"/>
        <v>5</v>
      </c>
      <c r="AD627" s="639" t="str">
        <f t="shared" si="145"/>
        <v>H</v>
      </c>
      <c r="AE627" s="317" t="str">
        <f t="shared" si="140"/>
        <v/>
      </c>
      <c r="AF627" s="45">
        <v>185</v>
      </c>
      <c r="AG627" s="45">
        <v>2086</v>
      </c>
      <c r="AH627" s="49" t="s">
        <v>1012</v>
      </c>
      <c r="AI627" s="45" t="s">
        <v>323</v>
      </c>
      <c r="AJ627" s="45"/>
      <c r="AK627" s="73">
        <f t="shared" si="141"/>
        <v>0</v>
      </c>
      <c r="AL627" s="73">
        <f t="shared" si="142"/>
        <v>0</v>
      </c>
      <c r="AT627" s="282">
        <f t="shared" si="143"/>
        <v>1</v>
      </c>
      <c r="AU627" s="45">
        <v>2062</v>
      </c>
      <c r="AV627" s="49" t="s">
        <v>997</v>
      </c>
      <c r="BD627" s="52"/>
    </row>
    <row r="628" spans="1:56" ht="14.95" customHeight="1" x14ac:dyDescent="0.2">
      <c r="A628" s="642">
        <v>619</v>
      </c>
      <c r="B628" s="639" t="s">
        <v>323</v>
      </c>
      <c r="C628" s="45">
        <v>193</v>
      </c>
      <c r="D628" s="643">
        <v>2088</v>
      </c>
      <c r="E628" s="316" t="s">
        <v>1013</v>
      </c>
      <c r="F628" s="53">
        <v>0</v>
      </c>
      <c r="G628" s="53">
        <v>0</v>
      </c>
      <c r="H628" s="53">
        <v>0</v>
      </c>
      <c r="I628" s="53">
        <v>5</v>
      </c>
      <c r="J628" s="53">
        <v>5</v>
      </c>
      <c r="K628" s="53">
        <v>2</v>
      </c>
      <c r="L628" s="53">
        <v>5</v>
      </c>
      <c r="M628" s="53">
        <v>6</v>
      </c>
      <c r="N628" s="53">
        <v>5</v>
      </c>
      <c r="O628" s="53">
        <v>7</v>
      </c>
      <c r="P628" s="53">
        <v>8</v>
      </c>
      <c r="Q628" s="53">
        <v>0</v>
      </c>
      <c r="R628" s="53">
        <v>9</v>
      </c>
      <c r="S628" s="53">
        <v>4</v>
      </c>
      <c r="T628" s="53">
        <v>5</v>
      </c>
      <c r="U628" s="53">
        <v>6</v>
      </c>
      <c r="W628" s="51">
        <f t="shared" si="134"/>
        <v>67</v>
      </c>
      <c r="X628" s="53">
        <f t="shared" si="135"/>
        <v>1</v>
      </c>
      <c r="Y628" s="51">
        <f t="shared" si="136"/>
        <v>0</v>
      </c>
      <c r="Z628" s="36" t="str">
        <f t="shared" si="137"/>
        <v/>
      </c>
      <c r="AA628" s="644">
        <f t="shared" si="138"/>
        <v>2088</v>
      </c>
      <c r="AB628" s="645" t="str">
        <f t="shared" si="139"/>
        <v xml:space="preserve"> Whistling Wind School</v>
      </c>
      <c r="AC628" s="644">
        <f t="shared" si="144"/>
        <v>5</v>
      </c>
      <c r="AD628" s="639" t="str">
        <f t="shared" si="145"/>
        <v>H</v>
      </c>
      <c r="AE628" s="317" t="str">
        <f t="shared" si="140"/>
        <v/>
      </c>
      <c r="AF628" s="45">
        <v>193</v>
      </c>
      <c r="AG628" s="45">
        <v>2088</v>
      </c>
      <c r="AH628" s="49" t="s">
        <v>1013</v>
      </c>
      <c r="AI628" s="45" t="s">
        <v>323</v>
      </c>
      <c r="AJ628" s="45"/>
      <c r="AK628" s="73">
        <f t="shared" si="141"/>
        <v>0</v>
      </c>
      <c r="AL628" s="73">
        <f t="shared" si="142"/>
        <v>0</v>
      </c>
      <c r="AT628" s="282">
        <f t="shared" si="143"/>
        <v>1</v>
      </c>
      <c r="AU628" s="45">
        <v>2063</v>
      </c>
      <c r="AV628" s="49" t="s">
        <v>998</v>
      </c>
      <c r="BD628" s="52"/>
    </row>
    <row r="629" spans="1:56" ht="14.95" customHeight="1" x14ac:dyDescent="0.2">
      <c r="A629" s="642">
        <v>620</v>
      </c>
      <c r="B629" s="639" t="s">
        <v>319</v>
      </c>
      <c r="C629" s="45">
        <v>136</v>
      </c>
      <c r="D629" s="643">
        <v>2089</v>
      </c>
      <c r="E629" s="316" t="s">
        <v>1014</v>
      </c>
      <c r="F629" s="53">
        <v>0</v>
      </c>
      <c r="G629" s="53">
        <v>0</v>
      </c>
      <c r="H629" s="53">
        <v>0</v>
      </c>
      <c r="I629" s="53">
        <v>0</v>
      </c>
      <c r="J629" s="53">
        <v>0</v>
      </c>
      <c r="K629" s="53">
        <v>0</v>
      </c>
      <c r="L629" s="53">
        <v>0</v>
      </c>
      <c r="M629" s="53">
        <v>0</v>
      </c>
      <c r="N629" s="53">
        <v>0</v>
      </c>
      <c r="O629" s="53">
        <v>0</v>
      </c>
      <c r="P629" s="53">
        <v>0</v>
      </c>
      <c r="Q629" s="53">
        <v>0</v>
      </c>
      <c r="R629" s="53">
        <v>103</v>
      </c>
      <c r="S629" s="53">
        <v>97</v>
      </c>
      <c r="T629" s="53">
        <v>115</v>
      </c>
      <c r="U629" s="53">
        <v>127</v>
      </c>
      <c r="W629" s="51">
        <f t="shared" si="134"/>
        <v>442</v>
      </c>
      <c r="X629" s="53">
        <f t="shared" si="135"/>
        <v>1</v>
      </c>
      <c r="Y629" s="51">
        <f t="shared" si="136"/>
        <v>0</v>
      </c>
      <c r="Z629" s="36" t="str">
        <f t="shared" si="137"/>
        <v/>
      </c>
      <c r="AA629" s="644">
        <f t="shared" si="138"/>
        <v>2089</v>
      </c>
      <c r="AB629" s="645" t="str">
        <f t="shared" si="139"/>
        <v xml:space="preserve"> Ste. Anne Collegiate</v>
      </c>
      <c r="AC629" s="644">
        <f t="shared" si="144"/>
        <v>0</v>
      </c>
      <c r="AD629" s="639" t="str">
        <f t="shared" si="145"/>
        <v/>
      </c>
      <c r="AE629" s="317" t="str">
        <f t="shared" si="140"/>
        <v/>
      </c>
      <c r="AF629" s="45">
        <v>136</v>
      </c>
      <c r="AG629" s="45">
        <v>2089</v>
      </c>
      <c r="AH629" s="49" t="s">
        <v>1014</v>
      </c>
      <c r="AI629" s="45" t="s">
        <v>319</v>
      </c>
      <c r="AJ629" s="45"/>
      <c r="AK629" s="73">
        <f t="shared" si="141"/>
        <v>0</v>
      </c>
      <c r="AL629" s="73">
        <f t="shared" si="142"/>
        <v>0</v>
      </c>
      <c r="AT629" s="282">
        <f t="shared" si="143"/>
        <v>1</v>
      </c>
      <c r="AU629" s="45">
        <v>2064</v>
      </c>
      <c r="AV629" s="49" t="s">
        <v>999</v>
      </c>
      <c r="BD629" s="52"/>
    </row>
    <row r="630" spans="1:56" ht="14.95" customHeight="1" x14ac:dyDescent="0.2">
      <c r="A630" s="642">
        <v>621</v>
      </c>
      <c r="B630" s="639" t="s">
        <v>319</v>
      </c>
      <c r="C630" s="45">
        <v>140</v>
      </c>
      <c r="D630" s="643">
        <v>2091</v>
      </c>
      <c r="E630" s="316" t="s">
        <v>1015</v>
      </c>
      <c r="F630" s="53">
        <v>0</v>
      </c>
      <c r="G630" s="53">
        <v>0</v>
      </c>
      <c r="H630" s="53">
        <v>6</v>
      </c>
      <c r="I630" s="53">
        <v>8</v>
      </c>
      <c r="J630" s="53">
        <v>5</v>
      </c>
      <c r="K630" s="53">
        <v>9</v>
      </c>
      <c r="L630" s="53">
        <v>5</v>
      </c>
      <c r="M630" s="53">
        <v>4</v>
      </c>
      <c r="N630" s="53">
        <v>3</v>
      </c>
      <c r="O630" s="53">
        <v>6</v>
      </c>
      <c r="P630" s="53">
        <v>2</v>
      </c>
      <c r="Q630" s="53">
        <v>2</v>
      </c>
      <c r="R630" s="53">
        <v>1</v>
      </c>
      <c r="S630" s="53">
        <v>0</v>
      </c>
      <c r="T630" s="53">
        <v>0</v>
      </c>
      <c r="U630" s="53">
        <v>2</v>
      </c>
      <c r="W630" s="51">
        <f t="shared" si="134"/>
        <v>53</v>
      </c>
      <c r="X630" s="53">
        <f t="shared" si="135"/>
        <v>1</v>
      </c>
      <c r="Y630" s="51">
        <f t="shared" si="136"/>
        <v>0</v>
      </c>
      <c r="Z630" s="36" t="str">
        <f t="shared" si="137"/>
        <v/>
      </c>
      <c r="AA630" s="644">
        <f t="shared" si="138"/>
        <v>2091</v>
      </c>
      <c r="AB630" s="645" t="str">
        <f t="shared" si="139"/>
        <v xml:space="preserve"> École Communautaire Saint-Georges</v>
      </c>
      <c r="AC630" s="644">
        <f t="shared" si="144"/>
        <v>0</v>
      </c>
      <c r="AD630" s="639" t="str">
        <f t="shared" si="145"/>
        <v/>
      </c>
      <c r="AE630" s="317" t="str">
        <f t="shared" si="140"/>
        <v/>
      </c>
      <c r="AF630" s="45">
        <v>140</v>
      </c>
      <c r="AG630" s="45">
        <v>2091</v>
      </c>
      <c r="AH630" s="49" t="s">
        <v>1015</v>
      </c>
      <c r="AI630" s="45" t="s">
        <v>319</v>
      </c>
      <c r="AJ630" s="45"/>
      <c r="AK630" s="73">
        <f t="shared" si="141"/>
        <v>0</v>
      </c>
      <c r="AL630" s="73">
        <f t="shared" si="142"/>
        <v>0</v>
      </c>
      <c r="AT630" s="282">
        <f t="shared" si="143"/>
        <v>1</v>
      </c>
      <c r="AU630" s="45">
        <v>2065</v>
      </c>
      <c r="AV630" s="49" t="s">
        <v>1000</v>
      </c>
      <c r="BD630" s="52"/>
    </row>
    <row r="631" spans="1:56" ht="14.95" customHeight="1" x14ac:dyDescent="0.2">
      <c r="A631" s="642">
        <v>622</v>
      </c>
      <c r="B631" s="639" t="s">
        <v>319</v>
      </c>
      <c r="C631" s="45">
        <v>118</v>
      </c>
      <c r="D631" s="643">
        <v>2096</v>
      </c>
      <c r="E631" s="316" t="s">
        <v>1016</v>
      </c>
      <c r="F631" s="53">
        <v>1</v>
      </c>
      <c r="G631" s="53">
        <v>0</v>
      </c>
      <c r="H631" s="53">
        <v>0</v>
      </c>
      <c r="I631" s="53">
        <v>67</v>
      </c>
      <c r="J631" s="53">
        <v>90</v>
      </c>
      <c r="K631" s="53">
        <v>84</v>
      </c>
      <c r="L631" s="53">
        <v>83</v>
      </c>
      <c r="M631" s="53">
        <v>109</v>
      </c>
      <c r="N631" s="53">
        <v>96</v>
      </c>
      <c r="O631" s="53">
        <v>0</v>
      </c>
      <c r="P631" s="53">
        <v>0</v>
      </c>
      <c r="Q631" s="53">
        <v>0</v>
      </c>
      <c r="R631" s="53">
        <v>0</v>
      </c>
      <c r="S631" s="53">
        <v>0</v>
      </c>
      <c r="T631" s="53">
        <v>0</v>
      </c>
      <c r="U631" s="53">
        <v>0</v>
      </c>
      <c r="W631" s="51">
        <f t="shared" si="134"/>
        <v>530</v>
      </c>
      <c r="X631" s="53">
        <f t="shared" si="135"/>
        <v>1</v>
      </c>
      <c r="Y631" s="51">
        <f t="shared" si="136"/>
        <v>1</v>
      </c>
      <c r="Z631" s="36" t="str">
        <f t="shared" si="137"/>
        <v/>
      </c>
      <c r="AA631" s="644">
        <f t="shared" si="138"/>
        <v>2096</v>
      </c>
      <c r="AB631" s="645" t="str">
        <f t="shared" si="139"/>
        <v xml:space="preserve"> Riverbend Community School</v>
      </c>
      <c r="AC631" s="644">
        <f t="shared" si="144"/>
        <v>0</v>
      </c>
      <c r="AD631" s="639" t="str">
        <f t="shared" si="145"/>
        <v/>
      </c>
      <c r="AE631" s="317" t="str">
        <f t="shared" si="140"/>
        <v/>
      </c>
      <c r="AF631" s="45">
        <v>118</v>
      </c>
      <c r="AG631" s="45">
        <v>2096</v>
      </c>
      <c r="AH631" s="49" t="s">
        <v>1016</v>
      </c>
      <c r="AI631" s="45" t="s">
        <v>319</v>
      </c>
      <c r="AJ631" s="45"/>
      <c r="AK631" s="73">
        <f t="shared" si="141"/>
        <v>0</v>
      </c>
      <c r="AL631" s="73">
        <f t="shared" si="142"/>
        <v>0</v>
      </c>
      <c r="AT631" s="282">
        <f t="shared" si="143"/>
        <v>1</v>
      </c>
      <c r="AU631" s="45">
        <v>2071</v>
      </c>
      <c r="AV631" s="49" t="s">
        <v>1001</v>
      </c>
      <c r="BD631" s="52"/>
    </row>
    <row r="632" spans="1:56" ht="14.95" customHeight="1" x14ac:dyDescent="0.2">
      <c r="A632" s="642">
        <v>623</v>
      </c>
      <c r="B632" s="639" t="s">
        <v>323</v>
      </c>
      <c r="C632" s="45">
        <v>153</v>
      </c>
      <c r="D632" s="643">
        <v>2098</v>
      </c>
      <c r="E632" s="316" t="s">
        <v>1017</v>
      </c>
      <c r="F632" s="53">
        <v>0</v>
      </c>
      <c r="G632" s="53">
        <v>0</v>
      </c>
      <c r="H632" s="53">
        <v>0</v>
      </c>
      <c r="I632" s="53">
        <v>3</v>
      </c>
      <c r="J632" s="53">
        <v>0</v>
      </c>
      <c r="K632" s="53">
        <v>2</v>
      </c>
      <c r="L632" s="53">
        <v>4</v>
      </c>
      <c r="M632" s="53">
        <v>1</v>
      </c>
      <c r="N632" s="53">
        <v>0</v>
      </c>
      <c r="O632" s="53">
        <v>0</v>
      </c>
      <c r="P632" s="53">
        <v>2</v>
      </c>
      <c r="Q632" s="53">
        <v>4</v>
      </c>
      <c r="R632" s="53">
        <v>2</v>
      </c>
      <c r="S632" s="53">
        <v>0</v>
      </c>
      <c r="T632" s="53">
        <v>2</v>
      </c>
      <c r="U632" s="53">
        <v>0</v>
      </c>
      <c r="W632" s="51">
        <f t="shared" si="134"/>
        <v>20</v>
      </c>
      <c r="X632" s="53">
        <f t="shared" si="135"/>
        <v>1</v>
      </c>
      <c r="Y632" s="51">
        <f t="shared" si="136"/>
        <v>0</v>
      </c>
      <c r="Z632" s="36" t="str">
        <f t="shared" si="137"/>
        <v/>
      </c>
      <c r="AA632" s="644">
        <f t="shared" si="138"/>
        <v>2098</v>
      </c>
      <c r="AB632" s="645" t="str">
        <f t="shared" si="139"/>
        <v xml:space="preserve"> Fairway Colony School</v>
      </c>
      <c r="AC632" s="644">
        <f t="shared" si="144"/>
        <v>5</v>
      </c>
      <c r="AD632" s="639" t="str">
        <f t="shared" si="145"/>
        <v>H</v>
      </c>
      <c r="AE632" s="317" t="str">
        <f t="shared" si="140"/>
        <v/>
      </c>
      <c r="AF632" s="45">
        <v>153</v>
      </c>
      <c r="AG632" s="45">
        <v>2098</v>
      </c>
      <c r="AH632" s="49" t="s">
        <v>1017</v>
      </c>
      <c r="AI632" s="45" t="s">
        <v>323</v>
      </c>
      <c r="AJ632" s="45"/>
      <c r="AK632" s="73">
        <f t="shared" si="141"/>
        <v>0</v>
      </c>
      <c r="AL632" s="73">
        <f t="shared" si="142"/>
        <v>0</v>
      </c>
      <c r="AT632" s="282">
        <f t="shared" si="143"/>
        <v>1</v>
      </c>
      <c r="AU632" s="45">
        <v>2072</v>
      </c>
      <c r="AV632" s="49" t="s">
        <v>1002</v>
      </c>
      <c r="BD632" s="52"/>
    </row>
    <row r="633" spans="1:56" ht="14.95" customHeight="1" x14ac:dyDescent="0.2">
      <c r="A633" s="642">
        <v>624</v>
      </c>
      <c r="B633" s="639" t="s">
        <v>319</v>
      </c>
      <c r="C633" s="45">
        <v>186</v>
      </c>
      <c r="D633" s="643">
        <v>2100</v>
      </c>
      <c r="E633" s="316" t="s">
        <v>1018</v>
      </c>
      <c r="F633" s="53">
        <v>0</v>
      </c>
      <c r="G633" s="53">
        <v>0</v>
      </c>
      <c r="H633" s="53">
        <v>0</v>
      </c>
      <c r="I633" s="53">
        <v>45</v>
      </c>
      <c r="J633" s="53">
        <v>36</v>
      </c>
      <c r="K633" s="53">
        <v>51</v>
      </c>
      <c r="L633" s="53">
        <v>52</v>
      </c>
      <c r="M633" s="53">
        <v>76</v>
      </c>
      <c r="N633" s="53">
        <v>66</v>
      </c>
      <c r="O633" s="53">
        <v>23</v>
      </c>
      <c r="P633" s="53">
        <v>0</v>
      </c>
      <c r="Q633" s="53">
        <v>0</v>
      </c>
      <c r="R633" s="53">
        <v>0</v>
      </c>
      <c r="S633" s="53">
        <v>0</v>
      </c>
      <c r="T633" s="53">
        <v>0</v>
      </c>
      <c r="U633" s="53">
        <v>0</v>
      </c>
      <c r="W633" s="51">
        <f t="shared" si="134"/>
        <v>349</v>
      </c>
      <c r="X633" s="53">
        <f t="shared" si="135"/>
        <v>1</v>
      </c>
      <c r="Y633" s="51">
        <f t="shared" si="136"/>
        <v>0</v>
      </c>
      <c r="Z633" s="36" t="str">
        <f t="shared" si="137"/>
        <v/>
      </c>
      <c r="AA633" s="644">
        <f t="shared" si="138"/>
        <v>2100</v>
      </c>
      <c r="AB633" s="645" t="str">
        <f t="shared" si="139"/>
        <v xml:space="preserve"> École Julie-Riel</v>
      </c>
      <c r="AC633" s="644">
        <f t="shared" si="144"/>
        <v>0</v>
      </c>
      <c r="AD633" s="639" t="str">
        <f t="shared" si="145"/>
        <v/>
      </c>
      <c r="AE633" s="317" t="str">
        <f t="shared" si="140"/>
        <v/>
      </c>
      <c r="AF633" s="45">
        <v>186</v>
      </c>
      <c r="AG633" s="45">
        <v>2100</v>
      </c>
      <c r="AH633" s="49" t="s">
        <v>1018</v>
      </c>
      <c r="AI633" s="45" t="s">
        <v>319</v>
      </c>
      <c r="AJ633" s="45"/>
      <c r="AK633" s="73">
        <f t="shared" si="141"/>
        <v>0</v>
      </c>
      <c r="AL633" s="73">
        <f t="shared" si="142"/>
        <v>0</v>
      </c>
      <c r="AT633" s="282">
        <f t="shared" si="143"/>
        <v>1</v>
      </c>
      <c r="AU633" s="45">
        <v>2073</v>
      </c>
      <c r="AV633" s="49" t="s">
        <v>1004</v>
      </c>
      <c r="BD633" s="52"/>
    </row>
    <row r="634" spans="1:56" ht="14.95" customHeight="1" x14ac:dyDescent="0.2">
      <c r="A634" s="642">
        <v>625</v>
      </c>
      <c r="B634" s="639" t="s">
        <v>319</v>
      </c>
      <c r="C634" s="45">
        <v>140</v>
      </c>
      <c r="D634" s="643">
        <v>2104</v>
      </c>
      <c r="E634" s="316" t="s">
        <v>1019</v>
      </c>
      <c r="F634" s="53">
        <v>0</v>
      </c>
      <c r="G634" s="53">
        <v>0</v>
      </c>
      <c r="H634" s="53">
        <v>7</v>
      </c>
      <c r="I634" s="53">
        <v>2</v>
      </c>
      <c r="J634" s="53">
        <v>3</v>
      </c>
      <c r="K634" s="53">
        <v>5</v>
      </c>
      <c r="L634" s="53">
        <v>6</v>
      </c>
      <c r="M634" s="53">
        <v>4</v>
      </c>
      <c r="N634" s="53">
        <v>4</v>
      </c>
      <c r="O634" s="53">
        <v>3</v>
      </c>
      <c r="P634" s="53">
        <v>5</v>
      </c>
      <c r="Q634" s="53">
        <v>1</v>
      </c>
      <c r="R634" s="53">
        <v>1</v>
      </c>
      <c r="S634" s="53">
        <v>3</v>
      </c>
      <c r="T634" s="53">
        <v>5</v>
      </c>
      <c r="U634" s="53">
        <v>0</v>
      </c>
      <c r="W634" s="51">
        <f t="shared" si="134"/>
        <v>49</v>
      </c>
      <c r="X634" s="53">
        <f t="shared" si="135"/>
        <v>1</v>
      </c>
      <c r="Y634" s="51">
        <f t="shared" si="136"/>
        <v>0</v>
      </c>
      <c r="Z634" s="36" t="str">
        <f t="shared" si="137"/>
        <v/>
      </c>
      <c r="AA634" s="644">
        <f t="shared" si="138"/>
        <v>2104</v>
      </c>
      <c r="AB634" s="645" t="str">
        <f t="shared" si="139"/>
        <v xml:space="preserve"> École Jours De Plaine</v>
      </c>
      <c r="AC634" s="644">
        <f t="shared" si="144"/>
        <v>0</v>
      </c>
      <c r="AD634" s="639" t="str">
        <f t="shared" si="145"/>
        <v/>
      </c>
      <c r="AE634" s="317" t="str">
        <f t="shared" si="140"/>
        <v/>
      </c>
      <c r="AF634" s="45">
        <v>140</v>
      </c>
      <c r="AG634" s="45">
        <v>2104</v>
      </c>
      <c r="AH634" s="49" t="s">
        <v>1019</v>
      </c>
      <c r="AI634" s="45" t="s">
        <v>319</v>
      </c>
      <c r="AJ634" s="45"/>
      <c r="AK634" s="73">
        <f t="shared" si="141"/>
        <v>0</v>
      </c>
      <c r="AL634" s="73">
        <f t="shared" si="142"/>
        <v>0</v>
      </c>
      <c r="AT634" s="282">
        <f t="shared" si="143"/>
        <v>1</v>
      </c>
      <c r="AU634" s="45">
        <v>2076</v>
      </c>
      <c r="AV634" s="49" t="s">
        <v>1020</v>
      </c>
      <c r="BD634" s="52"/>
    </row>
    <row r="635" spans="1:56" ht="14.95" customHeight="1" x14ac:dyDescent="0.2">
      <c r="A635" s="642">
        <v>626</v>
      </c>
      <c r="B635" s="639" t="s">
        <v>323</v>
      </c>
      <c r="C635" s="45">
        <v>189</v>
      </c>
      <c r="D635" s="643">
        <v>2106</v>
      </c>
      <c r="E635" s="316" t="s">
        <v>1021</v>
      </c>
      <c r="F635" s="53">
        <v>0</v>
      </c>
      <c r="G635" s="53">
        <v>0</v>
      </c>
      <c r="H635" s="53">
        <v>0</v>
      </c>
      <c r="I635" s="53">
        <v>0</v>
      </c>
      <c r="J635" s="53">
        <v>1</v>
      </c>
      <c r="K635" s="53">
        <v>2</v>
      </c>
      <c r="L635" s="53">
        <v>2</v>
      </c>
      <c r="M635" s="53">
        <v>4</v>
      </c>
      <c r="N635" s="53">
        <v>1</v>
      </c>
      <c r="O635" s="53">
        <v>3</v>
      </c>
      <c r="P635" s="53">
        <v>4</v>
      </c>
      <c r="Q635" s="53">
        <v>2</v>
      </c>
      <c r="R635" s="53">
        <v>2</v>
      </c>
      <c r="S635" s="53">
        <v>5</v>
      </c>
      <c r="T635" s="53">
        <v>2</v>
      </c>
      <c r="U635" s="53">
        <v>4</v>
      </c>
      <c r="W635" s="51">
        <f t="shared" si="134"/>
        <v>32</v>
      </c>
      <c r="X635" s="53">
        <f t="shared" si="135"/>
        <v>1</v>
      </c>
      <c r="Y635" s="51">
        <f t="shared" si="136"/>
        <v>0</v>
      </c>
      <c r="Z635" s="36" t="str">
        <f t="shared" si="137"/>
        <v/>
      </c>
      <c r="AA635" s="644">
        <f t="shared" si="138"/>
        <v>2106</v>
      </c>
      <c r="AB635" s="645" t="str">
        <f t="shared" si="139"/>
        <v xml:space="preserve"> Heartland Colony School</v>
      </c>
      <c r="AC635" s="644">
        <f t="shared" si="144"/>
        <v>5</v>
      </c>
      <c r="AD635" s="639" t="str">
        <f t="shared" si="145"/>
        <v>H</v>
      </c>
      <c r="AE635" s="317" t="str">
        <f t="shared" si="140"/>
        <v/>
      </c>
      <c r="AF635" s="45">
        <v>189</v>
      </c>
      <c r="AG635" s="45">
        <v>2106</v>
      </c>
      <c r="AH635" s="49" t="s">
        <v>1021</v>
      </c>
      <c r="AI635" s="45" t="s">
        <v>323</v>
      </c>
      <c r="AJ635" s="45"/>
      <c r="AK635" s="73">
        <f t="shared" si="141"/>
        <v>0</v>
      </c>
      <c r="AL635" s="73">
        <f t="shared" si="142"/>
        <v>0</v>
      </c>
      <c r="AT635" s="282">
        <f t="shared" si="143"/>
        <v>1</v>
      </c>
      <c r="AU635" s="45">
        <v>2077</v>
      </c>
      <c r="AV635" s="49" t="s">
        <v>1005</v>
      </c>
      <c r="BD635" s="52"/>
    </row>
    <row r="636" spans="1:56" ht="14.95" customHeight="1" x14ac:dyDescent="0.2">
      <c r="A636" s="642">
        <v>627</v>
      </c>
      <c r="B636" s="639" t="s">
        <v>319</v>
      </c>
      <c r="C636" s="45">
        <v>114</v>
      </c>
      <c r="D636" s="643">
        <v>2107</v>
      </c>
      <c r="E636" s="316" t="s">
        <v>1022</v>
      </c>
      <c r="F636" s="53">
        <v>0</v>
      </c>
      <c r="G636" s="53">
        <v>0</v>
      </c>
      <c r="H636" s="53">
        <v>0</v>
      </c>
      <c r="I636" s="53">
        <v>0</v>
      </c>
      <c r="J636" s="53">
        <v>0</v>
      </c>
      <c r="K636" s="53">
        <v>0</v>
      </c>
      <c r="L636" s="53">
        <v>0</v>
      </c>
      <c r="M636" s="53">
        <v>0</v>
      </c>
      <c r="N636" s="53">
        <v>0</v>
      </c>
      <c r="O636" s="53">
        <v>121</v>
      </c>
      <c r="P636" s="53">
        <v>116</v>
      </c>
      <c r="Q636" s="53">
        <v>108</v>
      </c>
      <c r="R636" s="53">
        <v>0</v>
      </c>
      <c r="S636" s="53">
        <v>0</v>
      </c>
      <c r="T636" s="53">
        <v>0</v>
      </c>
      <c r="U636" s="53">
        <v>0</v>
      </c>
      <c r="W636" s="51">
        <f t="shared" si="134"/>
        <v>345</v>
      </c>
      <c r="X636" s="53">
        <f t="shared" si="135"/>
        <v>1</v>
      </c>
      <c r="Y636" s="51">
        <f t="shared" si="136"/>
        <v>0</v>
      </c>
      <c r="Z636" s="36" t="str">
        <f t="shared" si="137"/>
        <v/>
      </c>
      <c r="AA636" s="644">
        <f t="shared" si="138"/>
        <v>2107</v>
      </c>
      <c r="AB636" s="645" t="str">
        <f t="shared" si="139"/>
        <v xml:space="preserve"> George Waters Middle School</v>
      </c>
      <c r="AC636" s="644">
        <f t="shared" si="144"/>
        <v>0</v>
      </c>
      <c r="AD636" s="639" t="str">
        <f t="shared" si="145"/>
        <v/>
      </c>
      <c r="AE636" s="317" t="str">
        <f t="shared" si="140"/>
        <v/>
      </c>
      <c r="AF636" s="45">
        <v>114</v>
      </c>
      <c r="AG636" s="45">
        <v>2107</v>
      </c>
      <c r="AH636" s="49" t="s">
        <v>1022</v>
      </c>
      <c r="AI636" s="45" t="s">
        <v>319</v>
      </c>
      <c r="AJ636" s="45"/>
      <c r="AK636" s="73">
        <f t="shared" si="141"/>
        <v>0</v>
      </c>
      <c r="AL636" s="73">
        <f t="shared" si="142"/>
        <v>0</v>
      </c>
      <c r="AT636" s="282">
        <f t="shared" si="143"/>
        <v>1</v>
      </c>
      <c r="AU636" s="45">
        <v>2078</v>
      </c>
      <c r="AV636" s="49" t="s">
        <v>1023</v>
      </c>
      <c r="BD636" s="52"/>
    </row>
    <row r="637" spans="1:56" ht="14.95" customHeight="1" x14ac:dyDescent="0.2">
      <c r="A637" s="642">
        <v>628</v>
      </c>
      <c r="B637" s="639" t="s">
        <v>323</v>
      </c>
      <c r="C637" s="45">
        <v>154</v>
      </c>
      <c r="D637" s="643">
        <v>2111</v>
      </c>
      <c r="E637" s="316" t="s">
        <v>1024</v>
      </c>
      <c r="F637" s="53">
        <v>0</v>
      </c>
      <c r="G637" s="53">
        <v>0</v>
      </c>
      <c r="H637" s="53">
        <v>0</v>
      </c>
      <c r="I637" s="53">
        <v>4</v>
      </c>
      <c r="J637" s="53">
        <v>4</v>
      </c>
      <c r="K637" s="53">
        <v>4</v>
      </c>
      <c r="L637" s="53">
        <v>4</v>
      </c>
      <c r="M637" s="53">
        <v>1</v>
      </c>
      <c r="N637" s="53">
        <v>2</v>
      </c>
      <c r="O637" s="53">
        <v>0</v>
      </c>
      <c r="P637" s="53">
        <v>5</v>
      </c>
      <c r="Q637" s="53">
        <v>1</v>
      </c>
      <c r="R637" s="53">
        <v>2</v>
      </c>
      <c r="S637" s="53">
        <v>5</v>
      </c>
      <c r="T637" s="53">
        <v>1</v>
      </c>
      <c r="U637" s="53">
        <v>3</v>
      </c>
      <c r="W637" s="51">
        <f t="shared" si="134"/>
        <v>36</v>
      </c>
      <c r="X637" s="53">
        <f t="shared" si="135"/>
        <v>1</v>
      </c>
      <c r="Y637" s="51">
        <f t="shared" si="136"/>
        <v>0</v>
      </c>
      <c r="Z637" s="36" t="str">
        <f t="shared" si="137"/>
        <v/>
      </c>
      <c r="AA637" s="644">
        <f t="shared" si="138"/>
        <v>2111</v>
      </c>
      <c r="AB637" s="645" t="str">
        <f t="shared" si="139"/>
        <v xml:space="preserve"> Netley School</v>
      </c>
      <c r="AC637" s="644">
        <f t="shared" si="144"/>
        <v>5</v>
      </c>
      <c r="AD637" s="639" t="str">
        <f t="shared" si="145"/>
        <v>H</v>
      </c>
      <c r="AE637" s="317" t="str">
        <f t="shared" si="140"/>
        <v/>
      </c>
      <c r="AF637" s="45">
        <v>154</v>
      </c>
      <c r="AG637" s="45">
        <v>2111</v>
      </c>
      <c r="AH637" s="49" t="s">
        <v>1024</v>
      </c>
      <c r="AI637" s="45" t="s">
        <v>323</v>
      </c>
      <c r="AJ637" s="45"/>
      <c r="AK637" s="73">
        <f t="shared" si="141"/>
        <v>0</v>
      </c>
      <c r="AL637" s="73">
        <f t="shared" si="142"/>
        <v>0</v>
      </c>
      <c r="AT637" s="282">
        <f t="shared" si="143"/>
        <v>1</v>
      </c>
      <c r="AU637" s="45">
        <v>2079</v>
      </c>
      <c r="AV637" s="49" t="s">
        <v>1007</v>
      </c>
      <c r="BD637" s="52"/>
    </row>
    <row r="638" spans="1:56" ht="14.95" customHeight="1" x14ac:dyDescent="0.2">
      <c r="A638" s="642">
        <v>629</v>
      </c>
      <c r="B638" s="639" t="s">
        <v>323</v>
      </c>
      <c r="C638" s="45">
        <v>155</v>
      </c>
      <c r="D638" s="643">
        <v>2113</v>
      </c>
      <c r="E638" s="316" t="s">
        <v>1025</v>
      </c>
      <c r="F638" s="53">
        <v>0</v>
      </c>
      <c r="G638" s="53">
        <v>0</v>
      </c>
      <c r="H638" s="53">
        <v>0</v>
      </c>
      <c r="I638" s="53">
        <v>3</v>
      </c>
      <c r="J638" s="53">
        <v>0</v>
      </c>
      <c r="K638" s="53">
        <v>1</v>
      </c>
      <c r="L638" s="53">
        <v>1</v>
      </c>
      <c r="M638" s="53">
        <v>2</v>
      </c>
      <c r="N638" s="53">
        <v>2</v>
      </c>
      <c r="O638" s="53">
        <v>2</v>
      </c>
      <c r="P638" s="53">
        <v>4</v>
      </c>
      <c r="Q638" s="53">
        <v>4</v>
      </c>
      <c r="R638" s="53">
        <v>4</v>
      </c>
      <c r="S638" s="53">
        <v>1</v>
      </c>
      <c r="T638" s="53">
        <v>2</v>
      </c>
      <c r="U638" s="53">
        <v>2</v>
      </c>
      <c r="W638" s="51">
        <f t="shared" si="134"/>
        <v>28</v>
      </c>
      <c r="X638" s="53">
        <f t="shared" si="135"/>
        <v>1</v>
      </c>
      <c r="Y638" s="51">
        <f t="shared" si="136"/>
        <v>0</v>
      </c>
      <c r="Z638" s="36" t="str">
        <f t="shared" si="137"/>
        <v/>
      </c>
      <c r="AA638" s="644">
        <f t="shared" si="138"/>
        <v>2113</v>
      </c>
      <c r="AB638" s="645" t="str">
        <f t="shared" si="139"/>
        <v xml:space="preserve"> Prairie Blossom School</v>
      </c>
      <c r="AC638" s="644">
        <f t="shared" si="144"/>
        <v>5</v>
      </c>
      <c r="AD638" s="639" t="str">
        <f t="shared" si="145"/>
        <v>H</v>
      </c>
      <c r="AE638" s="317" t="str">
        <f t="shared" si="140"/>
        <v/>
      </c>
      <c r="AF638" s="45">
        <v>155</v>
      </c>
      <c r="AG638" s="45">
        <v>2113</v>
      </c>
      <c r="AH638" s="49" t="s">
        <v>1025</v>
      </c>
      <c r="AI638" s="45" t="s">
        <v>323</v>
      </c>
      <c r="AJ638" s="45"/>
      <c r="AK638" s="73">
        <f t="shared" si="141"/>
        <v>0</v>
      </c>
      <c r="AL638" s="73">
        <f t="shared" si="142"/>
        <v>0</v>
      </c>
      <c r="AT638" s="282">
        <f t="shared" si="143"/>
        <v>1</v>
      </c>
      <c r="AU638" s="45">
        <v>2083</v>
      </c>
      <c r="AV638" s="49" t="s">
        <v>1009</v>
      </c>
      <c r="BD638" s="52"/>
    </row>
    <row r="639" spans="1:56" ht="14.95" customHeight="1" x14ac:dyDescent="0.2">
      <c r="A639" s="642">
        <v>630</v>
      </c>
      <c r="B639" s="639" t="s">
        <v>319</v>
      </c>
      <c r="C639" s="45">
        <v>136</v>
      </c>
      <c r="D639" s="643">
        <v>2115</v>
      </c>
      <c r="E639" s="316" t="s">
        <v>1026</v>
      </c>
      <c r="F639" s="53">
        <v>0</v>
      </c>
      <c r="G639" s="53">
        <v>0</v>
      </c>
      <c r="H639" s="53">
        <v>0</v>
      </c>
      <c r="I639" s="53">
        <v>0</v>
      </c>
      <c r="J639" s="53">
        <v>0</v>
      </c>
      <c r="K639" s="53">
        <v>0</v>
      </c>
      <c r="L639" s="53">
        <v>0</v>
      </c>
      <c r="M639" s="53">
        <v>0</v>
      </c>
      <c r="N639" s="53">
        <v>43</v>
      </c>
      <c r="O639" s="53">
        <v>35</v>
      </c>
      <c r="P639" s="53">
        <v>49</v>
      </c>
      <c r="Q639" s="53">
        <v>44</v>
      </c>
      <c r="R639" s="53">
        <v>0</v>
      </c>
      <c r="S639" s="53">
        <v>0</v>
      </c>
      <c r="T639" s="53">
        <v>0</v>
      </c>
      <c r="U639" s="53">
        <v>0</v>
      </c>
      <c r="W639" s="51">
        <f t="shared" si="134"/>
        <v>171</v>
      </c>
      <c r="X639" s="53">
        <f t="shared" si="135"/>
        <v>1</v>
      </c>
      <c r="Y639" s="51">
        <f t="shared" si="136"/>
        <v>0</v>
      </c>
      <c r="Z639" s="36" t="str">
        <f t="shared" si="137"/>
        <v/>
      </c>
      <c r="AA639" s="644">
        <f t="shared" si="138"/>
        <v>2115</v>
      </c>
      <c r="AB639" s="645" t="str">
        <f t="shared" si="139"/>
        <v xml:space="preserve"> La Barriere Crossings School</v>
      </c>
      <c r="AC639" s="644">
        <f t="shared" si="144"/>
        <v>0</v>
      </c>
      <c r="AD639" s="639" t="str">
        <f t="shared" si="145"/>
        <v/>
      </c>
      <c r="AE639" s="317" t="str">
        <f t="shared" si="140"/>
        <v/>
      </c>
      <c r="AF639" s="45">
        <v>136</v>
      </c>
      <c r="AG639" s="45">
        <v>2115</v>
      </c>
      <c r="AH639" s="49" t="s">
        <v>1026</v>
      </c>
      <c r="AI639" s="45" t="s">
        <v>319</v>
      </c>
      <c r="AJ639" s="45"/>
      <c r="AK639" s="73">
        <f t="shared" si="141"/>
        <v>0</v>
      </c>
      <c r="AL639" s="73">
        <f t="shared" si="142"/>
        <v>0</v>
      </c>
      <c r="AT639" s="282">
        <f t="shared" si="143"/>
        <v>1</v>
      </c>
      <c r="AU639" s="45">
        <v>2084</v>
      </c>
      <c r="AV639" s="49" t="s">
        <v>1010</v>
      </c>
      <c r="BD639" s="52"/>
    </row>
    <row r="640" spans="1:56" ht="14.95" customHeight="1" x14ac:dyDescent="0.2">
      <c r="A640" s="642">
        <v>631</v>
      </c>
      <c r="B640" s="639" t="s">
        <v>319</v>
      </c>
      <c r="C640" s="45">
        <v>149</v>
      </c>
      <c r="D640" s="643">
        <v>2116</v>
      </c>
      <c r="E640" s="316" t="s">
        <v>1027</v>
      </c>
      <c r="F640" s="53">
        <v>0</v>
      </c>
      <c r="G640" s="53">
        <v>0</v>
      </c>
      <c r="H640" s="53">
        <v>0</v>
      </c>
      <c r="I640" s="53">
        <v>13</v>
      </c>
      <c r="J640" s="53">
        <v>15</v>
      </c>
      <c r="K640" s="53">
        <v>16</v>
      </c>
      <c r="L640" s="53">
        <v>18</v>
      </c>
      <c r="M640" s="53">
        <v>21</v>
      </c>
      <c r="N640" s="53">
        <v>0</v>
      </c>
      <c r="O640" s="53">
        <v>0</v>
      </c>
      <c r="P640" s="53">
        <v>0</v>
      </c>
      <c r="Q640" s="53">
        <v>0</v>
      </c>
      <c r="R640" s="53">
        <v>0</v>
      </c>
      <c r="S640" s="53">
        <v>0</v>
      </c>
      <c r="T640" s="53">
        <v>0</v>
      </c>
      <c r="U640" s="53">
        <v>0</v>
      </c>
      <c r="W640" s="51">
        <f t="shared" si="134"/>
        <v>83</v>
      </c>
      <c r="X640" s="53">
        <f t="shared" si="135"/>
        <v>1</v>
      </c>
      <c r="Y640" s="51">
        <f t="shared" si="136"/>
        <v>0</v>
      </c>
      <c r="Z640" s="36" t="str">
        <f t="shared" si="137"/>
        <v/>
      </c>
      <c r="AA640" s="644">
        <f t="shared" si="138"/>
        <v>2116</v>
      </c>
      <c r="AB640" s="645" t="str">
        <f t="shared" si="139"/>
        <v xml:space="preserve"> Ashern Early Years School</v>
      </c>
      <c r="AC640" s="644">
        <f t="shared" si="144"/>
        <v>0</v>
      </c>
      <c r="AD640" s="639" t="str">
        <f t="shared" si="145"/>
        <v/>
      </c>
      <c r="AE640" s="317" t="str">
        <f t="shared" si="140"/>
        <v/>
      </c>
      <c r="AF640" s="45">
        <v>149</v>
      </c>
      <c r="AG640" s="45">
        <v>2116</v>
      </c>
      <c r="AH640" s="49" t="s">
        <v>1027</v>
      </c>
      <c r="AI640" s="45" t="s">
        <v>319</v>
      </c>
      <c r="AJ640" s="45"/>
      <c r="AK640" s="73">
        <f t="shared" si="141"/>
        <v>0</v>
      </c>
      <c r="AL640" s="73">
        <f t="shared" si="142"/>
        <v>0</v>
      </c>
      <c r="AT640" s="282">
        <f t="shared" si="143"/>
        <v>1</v>
      </c>
      <c r="AU640" s="45">
        <v>2085</v>
      </c>
      <c r="AV640" s="49" t="s">
        <v>1011</v>
      </c>
      <c r="BD640" s="52"/>
    </row>
    <row r="641" spans="1:56" ht="14.95" customHeight="1" x14ac:dyDescent="0.2">
      <c r="A641" s="642">
        <v>632</v>
      </c>
      <c r="B641" s="639" t="s">
        <v>319</v>
      </c>
      <c r="C641" s="45">
        <v>192</v>
      </c>
      <c r="D641" s="643">
        <v>2118</v>
      </c>
      <c r="E641" s="316" t="s">
        <v>1028</v>
      </c>
      <c r="F641" s="53">
        <v>0</v>
      </c>
      <c r="G641" s="53">
        <v>0</v>
      </c>
      <c r="H641" s="53">
        <v>0</v>
      </c>
      <c r="I641" s="53">
        <v>1</v>
      </c>
      <c r="J641" s="53">
        <v>2</v>
      </c>
      <c r="K641" s="53">
        <v>0</v>
      </c>
      <c r="L641" s="53">
        <v>3</v>
      </c>
      <c r="M641" s="53">
        <v>0</v>
      </c>
      <c r="N641" s="53">
        <v>2</v>
      </c>
      <c r="O641" s="53">
        <v>1</v>
      </c>
      <c r="P641" s="53">
        <v>1</v>
      </c>
      <c r="Q641" s="53">
        <v>1</v>
      </c>
      <c r="R641" s="53">
        <v>2</v>
      </c>
      <c r="S641" s="53">
        <v>1</v>
      </c>
      <c r="T641" s="53">
        <v>0</v>
      </c>
      <c r="U641" s="53">
        <v>0</v>
      </c>
      <c r="W641" s="51">
        <f t="shared" si="134"/>
        <v>14</v>
      </c>
      <c r="X641" s="53">
        <f t="shared" si="135"/>
        <v>1</v>
      </c>
      <c r="Y641" s="51">
        <f t="shared" si="136"/>
        <v>0</v>
      </c>
      <c r="Z641" s="36" t="str">
        <f t="shared" si="137"/>
        <v/>
      </c>
      <c r="AA641" s="644">
        <f t="shared" si="138"/>
        <v>2118</v>
      </c>
      <c r="AB641" s="645" t="str">
        <f t="shared" si="139"/>
        <v xml:space="preserve"> Ministic School</v>
      </c>
      <c r="AC641" s="644">
        <f t="shared" si="144"/>
        <v>0</v>
      </c>
      <c r="AD641" s="639" t="str">
        <f t="shared" si="145"/>
        <v/>
      </c>
      <c r="AE641" s="317" t="str">
        <f t="shared" si="140"/>
        <v/>
      </c>
      <c r="AF641" s="45">
        <v>192</v>
      </c>
      <c r="AG641" s="45">
        <v>2118</v>
      </c>
      <c r="AH641" s="49" t="s">
        <v>1028</v>
      </c>
      <c r="AI641" s="45" t="s">
        <v>319</v>
      </c>
      <c r="AJ641" s="45"/>
      <c r="AK641" s="73">
        <f t="shared" si="141"/>
        <v>0</v>
      </c>
      <c r="AL641" s="73">
        <f t="shared" si="142"/>
        <v>0</v>
      </c>
      <c r="AT641" s="282">
        <f t="shared" si="143"/>
        <v>1</v>
      </c>
      <c r="AU641" s="45">
        <v>2086</v>
      </c>
      <c r="AV641" s="49" t="s">
        <v>1012</v>
      </c>
      <c r="BD641" s="52"/>
    </row>
    <row r="642" spans="1:56" ht="14.95" customHeight="1" x14ac:dyDescent="0.2">
      <c r="A642" s="642">
        <v>633</v>
      </c>
      <c r="B642" s="639" t="s">
        <v>323</v>
      </c>
      <c r="C642" s="45">
        <v>103</v>
      </c>
      <c r="D642" s="643">
        <v>2121</v>
      </c>
      <c r="E642" s="316" t="s">
        <v>1029</v>
      </c>
      <c r="F642" s="53">
        <v>0</v>
      </c>
      <c r="G642" s="53">
        <v>0</v>
      </c>
      <c r="H642" s="53">
        <v>0</v>
      </c>
      <c r="I642" s="53">
        <v>3</v>
      </c>
      <c r="J642" s="53">
        <v>2</v>
      </c>
      <c r="K642" s="53">
        <v>7</v>
      </c>
      <c r="L642" s="53">
        <v>2</v>
      </c>
      <c r="M642" s="53">
        <v>1</v>
      </c>
      <c r="N642" s="53">
        <v>6</v>
      </c>
      <c r="O642" s="53">
        <v>2</v>
      </c>
      <c r="P642" s="53">
        <v>2</v>
      </c>
      <c r="Q642" s="53">
        <v>2</v>
      </c>
      <c r="R642" s="53">
        <v>3</v>
      </c>
      <c r="S642" s="53">
        <v>3</v>
      </c>
      <c r="T642" s="53">
        <v>0</v>
      </c>
      <c r="U642" s="53">
        <v>1</v>
      </c>
      <c r="W642" s="51">
        <f t="shared" si="134"/>
        <v>34</v>
      </c>
      <c r="X642" s="53">
        <f t="shared" si="135"/>
        <v>1</v>
      </c>
      <c r="Y642" s="51">
        <f t="shared" si="136"/>
        <v>0</v>
      </c>
      <c r="Z642" s="36" t="str">
        <f t="shared" si="137"/>
        <v/>
      </c>
      <c r="AA642" s="644">
        <f t="shared" si="138"/>
        <v>2121</v>
      </c>
      <c r="AB642" s="645" t="str">
        <f t="shared" si="139"/>
        <v xml:space="preserve"> Boundary Lane Colony School</v>
      </c>
      <c r="AC642" s="644">
        <f t="shared" si="144"/>
        <v>5</v>
      </c>
      <c r="AD642" s="639" t="str">
        <f t="shared" si="145"/>
        <v>H</v>
      </c>
      <c r="AE642" s="317" t="str">
        <f t="shared" si="140"/>
        <v/>
      </c>
      <c r="AF642" s="45">
        <v>103</v>
      </c>
      <c r="AG642" s="45">
        <v>2121</v>
      </c>
      <c r="AH642" s="49" t="s">
        <v>1029</v>
      </c>
      <c r="AI642" s="45" t="s">
        <v>323</v>
      </c>
      <c r="AJ642" s="45"/>
      <c r="AK642" s="73">
        <f t="shared" si="141"/>
        <v>0</v>
      </c>
      <c r="AL642" s="73">
        <f t="shared" si="142"/>
        <v>0</v>
      </c>
      <c r="AT642" s="282">
        <f t="shared" si="143"/>
        <v>1</v>
      </c>
      <c r="AU642" s="45">
        <v>2088</v>
      </c>
      <c r="AV642" s="49" t="s">
        <v>1013</v>
      </c>
      <c r="BD642" s="52"/>
    </row>
    <row r="643" spans="1:56" ht="14.95" customHeight="1" x14ac:dyDescent="0.2">
      <c r="A643" s="642">
        <v>634</v>
      </c>
      <c r="B643" s="639" t="s">
        <v>323</v>
      </c>
      <c r="C643" s="45">
        <v>185</v>
      </c>
      <c r="D643" s="643">
        <v>2122</v>
      </c>
      <c r="E643" s="316" t="s">
        <v>1030</v>
      </c>
      <c r="F643" s="53">
        <v>0</v>
      </c>
      <c r="G643" s="53">
        <v>0</v>
      </c>
      <c r="H643" s="53">
        <v>0</v>
      </c>
      <c r="I643" s="53">
        <v>2</v>
      </c>
      <c r="J643" s="53">
        <v>4</v>
      </c>
      <c r="K643" s="53">
        <v>2</v>
      </c>
      <c r="L643" s="53">
        <v>1</v>
      </c>
      <c r="M643" s="53">
        <v>3</v>
      </c>
      <c r="N643" s="53">
        <v>1</v>
      </c>
      <c r="O643" s="53">
        <v>2</v>
      </c>
      <c r="P643" s="53">
        <v>1</v>
      </c>
      <c r="Q643" s="53">
        <v>4</v>
      </c>
      <c r="R643" s="53">
        <v>0</v>
      </c>
      <c r="S643" s="53">
        <v>1</v>
      </c>
      <c r="T643" s="53">
        <v>3</v>
      </c>
      <c r="U643" s="53">
        <v>1</v>
      </c>
      <c r="W643" s="51">
        <f t="shared" si="134"/>
        <v>25</v>
      </c>
      <c r="X643" s="53">
        <f t="shared" si="135"/>
        <v>1</v>
      </c>
      <c r="Y643" s="51">
        <f t="shared" si="136"/>
        <v>0</v>
      </c>
      <c r="Z643" s="36" t="str">
        <f t="shared" si="137"/>
        <v/>
      </c>
      <c r="AA643" s="644">
        <f t="shared" si="138"/>
        <v>2122</v>
      </c>
      <c r="AB643" s="645" t="str">
        <f t="shared" si="139"/>
        <v xml:space="preserve"> Pineland Colony School</v>
      </c>
      <c r="AC643" s="644">
        <f t="shared" si="144"/>
        <v>5</v>
      </c>
      <c r="AD643" s="639" t="str">
        <f t="shared" si="145"/>
        <v>H</v>
      </c>
      <c r="AE643" s="317" t="str">
        <f t="shared" si="140"/>
        <v/>
      </c>
      <c r="AF643" s="45">
        <v>185</v>
      </c>
      <c r="AG643" s="45">
        <v>2122</v>
      </c>
      <c r="AH643" s="49" t="s">
        <v>1030</v>
      </c>
      <c r="AI643" s="45" t="s">
        <v>323</v>
      </c>
      <c r="AJ643" s="45"/>
      <c r="AK643" s="73">
        <f t="shared" si="141"/>
        <v>0</v>
      </c>
      <c r="AL643" s="73">
        <f t="shared" si="142"/>
        <v>0</v>
      </c>
      <c r="AT643" s="282">
        <f t="shared" si="143"/>
        <v>1</v>
      </c>
      <c r="AU643" s="45">
        <v>2089</v>
      </c>
      <c r="AV643" s="49" t="s">
        <v>1014</v>
      </c>
      <c r="BD643" s="52"/>
    </row>
    <row r="644" spans="1:56" ht="14.95" customHeight="1" x14ac:dyDescent="0.2">
      <c r="A644" s="642">
        <v>635</v>
      </c>
      <c r="B644" s="639" t="s">
        <v>323</v>
      </c>
      <c r="C644" s="45">
        <v>185</v>
      </c>
      <c r="D644" s="643">
        <v>2123</v>
      </c>
      <c r="E644" s="316" t="s">
        <v>1031</v>
      </c>
      <c r="F644" s="53">
        <v>0</v>
      </c>
      <c r="G644" s="53">
        <v>0</v>
      </c>
      <c r="H644" s="53">
        <v>0</v>
      </c>
      <c r="I644" s="53">
        <v>2</v>
      </c>
      <c r="J644" s="53">
        <v>0</v>
      </c>
      <c r="K644" s="53">
        <v>1</v>
      </c>
      <c r="L644" s="53">
        <v>3</v>
      </c>
      <c r="M644" s="53">
        <v>1</v>
      </c>
      <c r="N644" s="53">
        <v>3</v>
      </c>
      <c r="O644" s="53">
        <v>0</v>
      </c>
      <c r="P644" s="53">
        <v>2</v>
      </c>
      <c r="Q644" s="53">
        <v>3</v>
      </c>
      <c r="R644" s="53">
        <v>1</v>
      </c>
      <c r="S644" s="53">
        <v>2</v>
      </c>
      <c r="T644" s="53">
        <v>1</v>
      </c>
      <c r="U644" s="53">
        <v>1</v>
      </c>
      <c r="W644" s="51">
        <f t="shared" si="134"/>
        <v>20</v>
      </c>
      <c r="X644" s="53">
        <f t="shared" si="135"/>
        <v>1</v>
      </c>
      <c r="Y644" s="51">
        <f t="shared" si="136"/>
        <v>0</v>
      </c>
      <c r="Z644" s="36" t="str">
        <f t="shared" si="137"/>
        <v/>
      </c>
      <c r="AA644" s="644">
        <f t="shared" si="138"/>
        <v>2123</v>
      </c>
      <c r="AB644" s="645" t="str">
        <f t="shared" si="139"/>
        <v xml:space="preserve"> Ridgeville Colony School</v>
      </c>
      <c r="AC644" s="644">
        <f t="shared" si="144"/>
        <v>5</v>
      </c>
      <c r="AD644" s="639" t="str">
        <f t="shared" si="145"/>
        <v>H</v>
      </c>
      <c r="AE644" s="317" t="str">
        <f t="shared" si="140"/>
        <v/>
      </c>
      <c r="AF644" s="45">
        <v>185</v>
      </c>
      <c r="AG644" s="45">
        <v>2123</v>
      </c>
      <c r="AH644" s="49" t="s">
        <v>1031</v>
      </c>
      <c r="AI644" s="45" t="s">
        <v>323</v>
      </c>
      <c r="AJ644" s="45"/>
      <c r="AK644" s="73">
        <f t="shared" si="141"/>
        <v>0</v>
      </c>
      <c r="AL644" s="73">
        <f t="shared" si="142"/>
        <v>0</v>
      </c>
      <c r="AT644" s="282">
        <f t="shared" si="143"/>
        <v>1</v>
      </c>
      <c r="AU644" s="45">
        <v>2091</v>
      </c>
      <c r="AV644" s="49" t="s">
        <v>1032</v>
      </c>
      <c r="BD644" s="52"/>
    </row>
    <row r="645" spans="1:56" ht="14.95" customHeight="1" x14ac:dyDescent="0.2">
      <c r="A645" s="642">
        <v>636</v>
      </c>
      <c r="B645" s="639" t="s">
        <v>319</v>
      </c>
      <c r="C645" s="45">
        <v>118</v>
      </c>
      <c r="D645" s="643">
        <v>2126</v>
      </c>
      <c r="E645" s="316" t="s">
        <v>1033</v>
      </c>
      <c r="F645" s="53">
        <v>0</v>
      </c>
      <c r="G645" s="53">
        <v>0</v>
      </c>
      <c r="H645" s="53">
        <v>0</v>
      </c>
      <c r="I645" s="53">
        <v>0</v>
      </c>
      <c r="J645" s="53">
        <v>0</v>
      </c>
      <c r="K645" s="53">
        <v>0</v>
      </c>
      <c r="L645" s="53">
        <v>0</v>
      </c>
      <c r="M645" s="53">
        <v>0</v>
      </c>
      <c r="N645" s="53">
        <v>0</v>
      </c>
      <c r="O645" s="53">
        <v>152</v>
      </c>
      <c r="P645" s="53">
        <v>170</v>
      </c>
      <c r="Q645" s="53">
        <v>142</v>
      </c>
      <c r="R645" s="53">
        <v>0</v>
      </c>
      <c r="S645" s="53">
        <v>0</v>
      </c>
      <c r="T645" s="53">
        <v>0</v>
      </c>
      <c r="U645" s="53">
        <v>0</v>
      </c>
      <c r="W645" s="51">
        <f t="shared" si="134"/>
        <v>464</v>
      </c>
      <c r="X645" s="53">
        <f t="shared" si="135"/>
        <v>1</v>
      </c>
      <c r="Y645" s="51">
        <f t="shared" si="136"/>
        <v>0</v>
      </c>
      <c r="Z645" s="36" t="str">
        <f t="shared" si="137"/>
        <v/>
      </c>
      <c r="AA645" s="644">
        <f t="shared" si="138"/>
        <v>2126</v>
      </c>
      <c r="AB645" s="645" t="str">
        <f t="shared" si="139"/>
        <v xml:space="preserve"> École Seven Oaks Middle School</v>
      </c>
      <c r="AC645" s="644">
        <f t="shared" si="144"/>
        <v>0</v>
      </c>
      <c r="AD645" s="639" t="str">
        <f t="shared" si="145"/>
        <v/>
      </c>
      <c r="AE645" s="317" t="str">
        <f t="shared" si="140"/>
        <v/>
      </c>
      <c r="AF645" s="45">
        <v>118</v>
      </c>
      <c r="AG645" s="45">
        <v>2126</v>
      </c>
      <c r="AH645" s="49" t="s">
        <v>1033</v>
      </c>
      <c r="AI645" s="45" t="s">
        <v>319</v>
      </c>
      <c r="AJ645" s="45"/>
      <c r="AK645" s="73">
        <f t="shared" si="141"/>
        <v>0</v>
      </c>
      <c r="AL645" s="73">
        <f t="shared" si="142"/>
        <v>0</v>
      </c>
      <c r="AT645" s="282">
        <f t="shared" si="143"/>
        <v>1</v>
      </c>
      <c r="AU645" s="45">
        <v>2096</v>
      </c>
      <c r="AV645" s="49" t="s">
        <v>1016</v>
      </c>
      <c r="BD645" s="52"/>
    </row>
    <row r="646" spans="1:56" ht="14.95" customHeight="1" x14ac:dyDescent="0.2">
      <c r="A646" s="642">
        <v>637</v>
      </c>
      <c r="B646" s="639" t="s">
        <v>323</v>
      </c>
      <c r="C646" s="45">
        <v>153</v>
      </c>
      <c r="D646" s="643">
        <v>2127</v>
      </c>
      <c r="E646" s="316" t="s">
        <v>1034</v>
      </c>
      <c r="F646" s="53">
        <v>0</v>
      </c>
      <c r="G646" s="53">
        <v>0</v>
      </c>
      <c r="H646" s="53">
        <v>0</v>
      </c>
      <c r="I646" s="53">
        <v>2</v>
      </c>
      <c r="J646" s="53">
        <v>1</v>
      </c>
      <c r="K646" s="53">
        <v>1</v>
      </c>
      <c r="L646" s="53">
        <v>2</v>
      </c>
      <c r="M646" s="53">
        <v>1</v>
      </c>
      <c r="N646" s="53">
        <v>0</v>
      </c>
      <c r="O646" s="53">
        <v>1</v>
      </c>
      <c r="P646" s="53">
        <v>2</v>
      </c>
      <c r="Q646" s="53">
        <v>0</v>
      </c>
      <c r="R646" s="53">
        <v>0</v>
      </c>
      <c r="S646" s="53">
        <v>2</v>
      </c>
      <c r="T646" s="53">
        <v>1</v>
      </c>
      <c r="U646" s="53">
        <v>1</v>
      </c>
      <c r="W646" s="51">
        <f t="shared" si="134"/>
        <v>14</v>
      </c>
      <c r="X646" s="53">
        <f t="shared" si="135"/>
        <v>1</v>
      </c>
      <c r="Y646" s="51">
        <f t="shared" si="136"/>
        <v>0</v>
      </c>
      <c r="Z646" s="36" t="str">
        <f t="shared" si="137"/>
        <v/>
      </c>
      <c r="AA646" s="644">
        <f t="shared" si="138"/>
        <v>2127</v>
      </c>
      <c r="AB646" s="645" t="str">
        <f t="shared" si="139"/>
        <v xml:space="preserve"> Twilight Colony School</v>
      </c>
      <c r="AC646" s="644">
        <f t="shared" si="144"/>
        <v>5</v>
      </c>
      <c r="AD646" s="639" t="str">
        <f t="shared" si="145"/>
        <v>H</v>
      </c>
      <c r="AE646" s="317" t="str">
        <f t="shared" si="140"/>
        <v/>
      </c>
      <c r="AF646" s="45">
        <v>153</v>
      </c>
      <c r="AG646" s="45">
        <v>2127</v>
      </c>
      <c r="AH646" s="49" t="s">
        <v>1034</v>
      </c>
      <c r="AI646" s="45" t="s">
        <v>323</v>
      </c>
      <c r="AJ646" s="45"/>
      <c r="AK646" s="73">
        <f t="shared" si="141"/>
        <v>0</v>
      </c>
      <c r="AL646" s="73">
        <f t="shared" si="142"/>
        <v>0</v>
      </c>
      <c r="AT646" s="282">
        <f t="shared" si="143"/>
        <v>1</v>
      </c>
      <c r="AU646" s="45">
        <v>2098</v>
      </c>
      <c r="AV646" s="49" t="s">
        <v>1017</v>
      </c>
      <c r="BD646" s="52"/>
    </row>
    <row r="647" spans="1:56" ht="14.95" customHeight="1" x14ac:dyDescent="0.2">
      <c r="A647" s="642">
        <v>638</v>
      </c>
      <c r="B647" s="639" t="s">
        <v>319</v>
      </c>
      <c r="C647" s="45">
        <v>188</v>
      </c>
      <c r="D647" s="643">
        <v>2132</v>
      </c>
      <c r="E647" s="316" t="s">
        <v>1035</v>
      </c>
      <c r="F647" s="53">
        <v>0</v>
      </c>
      <c r="G647" s="53">
        <v>0</v>
      </c>
      <c r="H647" s="53">
        <v>0</v>
      </c>
      <c r="I647" s="53">
        <v>0</v>
      </c>
      <c r="J647" s="53">
        <v>0</v>
      </c>
      <c r="K647" s="53">
        <v>0</v>
      </c>
      <c r="L647" s="53">
        <v>0</v>
      </c>
      <c r="M647" s="53">
        <v>0</v>
      </c>
      <c r="N647" s="53">
        <v>111</v>
      </c>
      <c r="O647" s="53">
        <v>149</v>
      </c>
      <c r="P647" s="53">
        <v>129</v>
      </c>
      <c r="Q647" s="53">
        <v>134</v>
      </c>
      <c r="R647" s="53">
        <v>0</v>
      </c>
      <c r="S647" s="53">
        <v>0</v>
      </c>
      <c r="T647" s="53">
        <v>0</v>
      </c>
      <c r="U647" s="53">
        <v>0</v>
      </c>
      <c r="W647" s="51">
        <f t="shared" si="134"/>
        <v>523</v>
      </c>
      <c r="X647" s="53">
        <f t="shared" si="135"/>
        <v>1</v>
      </c>
      <c r="Y647" s="51">
        <f t="shared" si="136"/>
        <v>0</v>
      </c>
      <c r="Z647" s="36" t="str">
        <f t="shared" si="137"/>
        <v/>
      </c>
      <c r="AA647" s="644">
        <f t="shared" si="138"/>
        <v>2132</v>
      </c>
      <c r="AB647" s="645" t="str">
        <f t="shared" si="139"/>
        <v xml:space="preserve"> Henry G. Izatt Middle School</v>
      </c>
      <c r="AC647" s="644">
        <f t="shared" si="144"/>
        <v>0</v>
      </c>
      <c r="AD647" s="639" t="str">
        <f t="shared" si="145"/>
        <v/>
      </c>
      <c r="AE647" s="317" t="str">
        <f t="shared" si="140"/>
        <v/>
      </c>
      <c r="AF647" s="45">
        <v>188</v>
      </c>
      <c r="AG647" s="45">
        <v>2132</v>
      </c>
      <c r="AH647" s="49" t="s">
        <v>1035</v>
      </c>
      <c r="AI647" s="45" t="s">
        <v>319</v>
      </c>
      <c r="AJ647" s="45"/>
      <c r="AK647" s="73">
        <f t="shared" si="141"/>
        <v>0</v>
      </c>
      <c r="AL647" s="73">
        <f t="shared" si="142"/>
        <v>0</v>
      </c>
      <c r="AT647" s="282">
        <f t="shared" si="143"/>
        <v>1</v>
      </c>
      <c r="AU647" s="45">
        <v>2100</v>
      </c>
      <c r="AV647" s="49" t="s">
        <v>1018</v>
      </c>
      <c r="BD647" s="52"/>
    </row>
    <row r="648" spans="1:56" ht="14.95" customHeight="1" x14ac:dyDescent="0.2">
      <c r="A648" s="642">
        <v>639</v>
      </c>
      <c r="B648" s="639" t="s">
        <v>319</v>
      </c>
      <c r="C648" s="45">
        <v>144</v>
      </c>
      <c r="D648" s="643">
        <v>2133</v>
      </c>
      <c r="E648" s="316" t="s">
        <v>1036</v>
      </c>
      <c r="F648" s="53">
        <v>0</v>
      </c>
      <c r="G648" s="53">
        <v>0</v>
      </c>
      <c r="H648" s="53">
        <v>0</v>
      </c>
      <c r="I648" s="53">
        <v>19</v>
      </c>
      <c r="J648" s="53">
        <v>14</v>
      </c>
      <c r="K648" s="53">
        <v>20</v>
      </c>
      <c r="L648" s="53">
        <v>13</v>
      </c>
      <c r="M648" s="53">
        <v>19</v>
      </c>
      <c r="N648" s="53">
        <v>22</v>
      </c>
      <c r="O648" s="53">
        <v>10</v>
      </c>
      <c r="P648" s="53">
        <v>0</v>
      </c>
      <c r="Q648" s="53">
        <v>0</v>
      </c>
      <c r="R648" s="53">
        <v>0</v>
      </c>
      <c r="S648" s="53">
        <v>0</v>
      </c>
      <c r="T648" s="53">
        <v>0</v>
      </c>
      <c r="U648" s="53">
        <v>0</v>
      </c>
      <c r="W648" s="51">
        <f t="shared" si="134"/>
        <v>117</v>
      </c>
      <c r="X648" s="53">
        <f t="shared" si="135"/>
        <v>1</v>
      </c>
      <c r="Y648" s="51">
        <f t="shared" si="136"/>
        <v>0</v>
      </c>
      <c r="Z648" s="36" t="str">
        <f t="shared" si="137"/>
        <v/>
      </c>
      <c r="AA648" s="644">
        <f t="shared" si="138"/>
        <v>2133</v>
      </c>
      <c r="AB648" s="645" t="str">
        <f t="shared" si="139"/>
        <v xml:space="preserve"> Riverton Early Middle Years School</v>
      </c>
      <c r="AC648" s="644">
        <f t="shared" si="144"/>
        <v>0</v>
      </c>
      <c r="AD648" s="639" t="str">
        <f t="shared" si="145"/>
        <v/>
      </c>
      <c r="AE648" s="317" t="str">
        <f t="shared" si="140"/>
        <v/>
      </c>
      <c r="AF648" s="45">
        <v>144</v>
      </c>
      <c r="AG648" s="45">
        <v>2133</v>
      </c>
      <c r="AH648" s="49" t="s">
        <v>1036</v>
      </c>
      <c r="AI648" s="45" t="s">
        <v>319</v>
      </c>
      <c r="AJ648" s="45"/>
      <c r="AK648" s="73">
        <f t="shared" si="141"/>
        <v>0</v>
      </c>
      <c r="AL648" s="73">
        <f t="shared" si="142"/>
        <v>0</v>
      </c>
      <c r="AT648" s="282">
        <f t="shared" si="143"/>
        <v>1</v>
      </c>
      <c r="AU648" s="45">
        <v>2104</v>
      </c>
      <c r="AV648" s="49" t="s">
        <v>1037</v>
      </c>
      <c r="BD648" s="52"/>
    </row>
    <row r="649" spans="1:56" ht="14.95" customHeight="1" x14ac:dyDescent="0.2">
      <c r="A649" s="642">
        <v>640</v>
      </c>
      <c r="B649" s="639" t="s">
        <v>323</v>
      </c>
      <c r="C649" s="45">
        <v>121</v>
      </c>
      <c r="D649" s="643">
        <v>2134</v>
      </c>
      <c r="E649" s="316" t="s">
        <v>1038</v>
      </c>
      <c r="F649" s="53">
        <v>0</v>
      </c>
      <c r="G649" s="53">
        <v>0</v>
      </c>
      <c r="H649" s="53">
        <v>0</v>
      </c>
      <c r="I649" s="53">
        <v>0</v>
      </c>
      <c r="J649" s="53">
        <v>2</v>
      </c>
      <c r="K649" s="53">
        <v>0</v>
      </c>
      <c r="L649" s="53">
        <v>0</v>
      </c>
      <c r="M649" s="53">
        <v>0</v>
      </c>
      <c r="N649" s="53">
        <v>0</v>
      </c>
      <c r="O649" s="53">
        <v>0</v>
      </c>
      <c r="P649" s="53">
        <v>2</v>
      </c>
      <c r="Q649" s="53">
        <v>1</v>
      </c>
      <c r="R649" s="53">
        <v>2</v>
      </c>
      <c r="S649" s="53">
        <v>2</v>
      </c>
      <c r="T649" s="53">
        <v>1</v>
      </c>
      <c r="U649" s="53">
        <v>3</v>
      </c>
      <c r="W649" s="51">
        <f t="shared" si="134"/>
        <v>13</v>
      </c>
      <c r="X649" s="53">
        <f t="shared" si="135"/>
        <v>1</v>
      </c>
      <c r="Y649" s="51">
        <f t="shared" si="136"/>
        <v>0</v>
      </c>
      <c r="Z649" s="36" t="str">
        <f t="shared" si="137"/>
        <v/>
      </c>
      <c r="AA649" s="644">
        <f t="shared" si="138"/>
        <v>2134</v>
      </c>
      <c r="AB649" s="645" t="str">
        <f t="shared" si="139"/>
        <v xml:space="preserve"> Northern Breeze Colony School</v>
      </c>
      <c r="AC649" s="644">
        <f t="shared" si="144"/>
        <v>5</v>
      </c>
      <c r="AD649" s="639" t="str">
        <f t="shared" si="145"/>
        <v>H</v>
      </c>
      <c r="AE649" s="317" t="str">
        <f t="shared" si="140"/>
        <v/>
      </c>
      <c r="AF649" s="45">
        <v>121</v>
      </c>
      <c r="AG649" s="45">
        <v>2134</v>
      </c>
      <c r="AH649" s="49" t="s">
        <v>1038</v>
      </c>
      <c r="AI649" s="45" t="s">
        <v>323</v>
      </c>
      <c r="AJ649" s="45"/>
      <c r="AK649" s="73">
        <f t="shared" si="141"/>
        <v>0</v>
      </c>
      <c r="AL649" s="73">
        <f t="shared" si="142"/>
        <v>0</v>
      </c>
      <c r="AT649" s="282">
        <f t="shared" si="143"/>
        <v>1</v>
      </c>
      <c r="AU649" s="45">
        <v>2106</v>
      </c>
      <c r="AV649" s="49" t="s">
        <v>1021</v>
      </c>
      <c r="BD649" s="52"/>
    </row>
    <row r="650" spans="1:56" ht="14.95" customHeight="1" x14ac:dyDescent="0.2">
      <c r="A650" s="642">
        <v>641</v>
      </c>
      <c r="B650" s="639" t="s">
        <v>492</v>
      </c>
      <c r="C650" s="45">
        <v>196</v>
      </c>
      <c r="D650" s="643">
        <v>2136</v>
      </c>
      <c r="E650" s="316" t="s">
        <v>1039</v>
      </c>
      <c r="F650" s="53">
        <v>0</v>
      </c>
      <c r="G650" s="53">
        <v>0</v>
      </c>
      <c r="H650" s="53">
        <v>0</v>
      </c>
      <c r="I650" s="53">
        <v>0</v>
      </c>
      <c r="J650" s="53">
        <v>0</v>
      </c>
      <c r="K650" s="53">
        <v>0</v>
      </c>
      <c r="L650" s="53">
        <v>0</v>
      </c>
      <c r="M650" s="53">
        <v>0</v>
      </c>
      <c r="N650" s="53">
        <v>0</v>
      </c>
      <c r="O650" s="53">
        <v>1</v>
      </c>
      <c r="P650" s="53">
        <v>2</v>
      </c>
      <c r="Q650" s="53">
        <v>3</v>
      </c>
      <c r="R650" s="53">
        <v>10</v>
      </c>
      <c r="S650" s="53">
        <v>1</v>
      </c>
      <c r="T650" s="53">
        <v>2</v>
      </c>
      <c r="U650" s="53">
        <v>2</v>
      </c>
      <c r="W650" s="51">
        <f t="shared" ref="W650:W705" si="146">SUM(F650:U650)</f>
        <v>21</v>
      </c>
      <c r="X650" s="53">
        <f t="shared" ref="X650:X705" si="147">IF(W650&gt;0,1,0)</f>
        <v>1</v>
      </c>
      <c r="Y650" s="51">
        <f t="shared" ref="Y650:Y705" si="148">F650+G650</f>
        <v>0</v>
      </c>
      <c r="Z650" s="36" t="str">
        <f t="shared" ref="Z650:Z705" si="149">IF(D650=AA650,"",1)</f>
        <v/>
      </c>
      <c r="AA650" s="644">
        <f t="shared" ref="AA650:AA705" si="150">D650</f>
        <v>2136</v>
      </c>
      <c r="AB650" s="645" t="str">
        <f t="shared" ref="AB650:AB705" si="151">E650</f>
        <v xml:space="preserve"> John G. Stewart School</v>
      </c>
      <c r="AC650" s="644">
        <f t="shared" si="144"/>
        <v>0</v>
      </c>
      <c r="AD650" s="639" t="str">
        <f t="shared" si="145"/>
        <v>O</v>
      </c>
      <c r="AE650" s="317" t="str">
        <f t="shared" ref="AE650:AE705" si="152">IF(E650=AH650,"",1)</f>
        <v/>
      </c>
      <c r="AF650" s="45">
        <v>196</v>
      </c>
      <c r="AG650" s="45">
        <v>2136</v>
      </c>
      <c r="AH650" s="49" t="s">
        <v>1039</v>
      </c>
      <c r="AI650" s="45" t="s">
        <v>492</v>
      </c>
      <c r="AJ650" s="45"/>
      <c r="AK650" s="73">
        <f t="shared" ref="AK650:AK705" si="153">IF(AC650="H",1,)</f>
        <v>0</v>
      </c>
      <c r="AL650" s="73">
        <f t="shared" ref="AL650:AL705" si="154">IF(AK650=1,W650,0)</f>
        <v>0</v>
      </c>
      <c r="AT650" s="282">
        <f t="shared" ref="AT650:AT714" si="155">IF(E650=AV650,"",1)</f>
        <v>1</v>
      </c>
      <c r="AU650" s="45">
        <v>2107</v>
      </c>
      <c r="AV650" s="49" t="s">
        <v>1022</v>
      </c>
      <c r="BD650" s="52"/>
    </row>
    <row r="651" spans="1:56" ht="14.95" customHeight="1" x14ac:dyDescent="0.2">
      <c r="A651" s="642">
        <v>642</v>
      </c>
      <c r="B651" s="639" t="s">
        <v>319</v>
      </c>
      <c r="C651" s="45">
        <v>136</v>
      </c>
      <c r="D651" s="643">
        <v>2138</v>
      </c>
      <c r="E651" s="316" t="s">
        <v>1040</v>
      </c>
      <c r="F651" s="53">
        <v>0</v>
      </c>
      <c r="G651" s="53">
        <v>0</v>
      </c>
      <c r="H651" s="53">
        <v>0</v>
      </c>
      <c r="I651" s="53">
        <v>41</v>
      </c>
      <c r="J651" s="53">
        <v>50</v>
      </c>
      <c r="K651" s="53">
        <v>29</v>
      </c>
      <c r="L651" s="53">
        <v>34</v>
      </c>
      <c r="M651" s="53">
        <v>28</v>
      </c>
      <c r="N651" s="53">
        <v>29</v>
      </c>
      <c r="O651" s="53">
        <v>34</v>
      </c>
      <c r="P651" s="53">
        <v>22</v>
      </c>
      <c r="Q651" s="53">
        <v>28</v>
      </c>
      <c r="R651" s="53">
        <v>0</v>
      </c>
      <c r="S651" s="53">
        <v>0</v>
      </c>
      <c r="T651" s="53">
        <v>0</v>
      </c>
      <c r="U651" s="53">
        <v>0</v>
      </c>
      <c r="W651" s="51">
        <f t="shared" si="146"/>
        <v>295</v>
      </c>
      <c r="X651" s="53">
        <f t="shared" si="147"/>
        <v>1</v>
      </c>
      <c r="Y651" s="51">
        <f t="shared" si="148"/>
        <v>0</v>
      </c>
      <c r="Z651" s="36" t="str">
        <f t="shared" si="149"/>
        <v/>
      </c>
      <c r="AA651" s="644">
        <f t="shared" si="150"/>
        <v>2138</v>
      </c>
      <c r="AB651" s="645" t="str">
        <f t="shared" si="151"/>
        <v xml:space="preserve"> École Lorette Immersion</v>
      </c>
      <c r="AC651" s="644">
        <f t="shared" ref="AC651:AC705" si="156">IF(AD651="H",5,0)</f>
        <v>0</v>
      </c>
      <c r="AD651" s="639" t="str">
        <f t="shared" ref="AD651:AD705" si="157">B651</f>
        <v/>
      </c>
      <c r="AE651" s="317" t="str">
        <f t="shared" si="152"/>
        <v/>
      </c>
      <c r="AF651" s="45">
        <v>136</v>
      </c>
      <c r="AG651" s="45">
        <v>2138</v>
      </c>
      <c r="AH651" s="49" t="s">
        <v>1040</v>
      </c>
      <c r="AI651" s="45" t="s">
        <v>319</v>
      </c>
      <c r="AJ651" s="45"/>
      <c r="AK651" s="73">
        <f t="shared" si="153"/>
        <v>0</v>
      </c>
      <c r="AL651" s="73">
        <f t="shared" si="154"/>
        <v>0</v>
      </c>
      <c r="AT651" s="282">
        <f t="shared" si="155"/>
        <v>1</v>
      </c>
      <c r="AU651" s="45">
        <v>2111</v>
      </c>
      <c r="AV651" s="49" t="s">
        <v>1024</v>
      </c>
      <c r="BD651" s="52"/>
    </row>
    <row r="652" spans="1:56" ht="14.95" customHeight="1" x14ac:dyDescent="0.2">
      <c r="A652" s="642">
        <v>643</v>
      </c>
      <c r="B652" s="639" t="s">
        <v>323</v>
      </c>
      <c r="C652" s="45">
        <v>156</v>
      </c>
      <c r="D652" s="643">
        <v>2139</v>
      </c>
      <c r="E652" s="316" t="s">
        <v>1041</v>
      </c>
      <c r="F652" s="53">
        <v>0</v>
      </c>
      <c r="G652" s="53">
        <v>0</v>
      </c>
      <c r="H652" s="53">
        <v>0</v>
      </c>
      <c r="I652" s="53">
        <v>2</v>
      </c>
      <c r="J652" s="53">
        <v>2</v>
      </c>
      <c r="K652" s="53">
        <v>1</v>
      </c>
      <c r="L652" s="53">
        <v>1</v>
      </c>
      <c r="M652" s="53">
        <v>2</v>
      </c>
      <c r="N652" s="53">
        <v>2</v>
      </c>
      <c r="O652" s="53">
        <v>2</v>
      </c>
      <c r="P652" s="53">
        <v>3</v>
      </c>
      <c r="Q652" s="53">
        <v>1</v>
      </c>
      <c r="R652" s="53">
        <v>2</v>
      </c>
      <c r="S652" s="53">
        <v>0</v>
      </c>
      <c r="T652" s="53">
        <v>2</v>
      </c>
      <c r="U652" s="53">
        <v>3</v>
      </c>
      <c r="W652" s="51">
        <f t="shared" si="146"/>
        <v>23</v>
      </c>
      <c r="X652" s="53">
        <f t="shared" si="147"/>
        <v>1</v>
      </c>
      <c r="Y652" s="51">
        <f t="shared" si="148"/>
        <v>0</v>
      </c>
      <c r="Z652" s="36" t="str">
        <f t="shared" si="149"/>
        <v/>
      </c>
      <c r="AA652" s="644">
        <f t="shared" si="150"/>
        <v>2139</v>
      </c>
      <c r="AB652" s="645" t="str">
        <f t="shared" si="151"/>
        <v xml:space="preserve"> Oak River Colony School</v>
      </c>
      <c r="AC652" s="644">
        <f t="shared" si="156"/>
        <v>5</v>
      </c>
      <c r="AD652" s="639" t="str">
        <f t="shared" si="157"/>
        <v>H</v>
      </c>
      <c r="AE652" s="317" t="str">
        <f t="shared" si="152"/>
        <v/>
      </c>
      <c r="AF652" s="45">
        <v>156</v>
      </c>
      <c r="AG652" s="45">
        <v>2139</v>
      </c>
      <c r="AH652" s="49" t="s">
        <v>1041</v>
      </c>
      <c r="AI652" s="45" t="s">
        <v>323</v>
      </c>
      <c r="AJ652" s="45"/>
      <c r="AK652" s="73">
        <f t="shared" si="153"/>
        <v>0</v>
      </c>
      <c r="AL652" s="73">
        <f t="shared" si="154"/>
        <v>0</v>
      </c>
      <c r="AT652" s="282">
        <f t="shared" si="155"/>
        <v>1</v>
      </c>
      <c r="AU652" s="45">
        <v>2113</v>
      </c>
      <c r="AV652" s="49" t="s">
        <v>1025</v>
      </c>
      <c r="BD652" s="52"/>
    </row>
    <row r="653" spans="1:56" ht="14.95" customHeight="1" x14ac:dyDescent="0.2">
      <c r="A653" s="642">
        <v>644</v>
      </c>
      <c r="B653" s="639" t="s">
        <v>323</v>
      </c>
      <c r="C653" s="45">
        <v>155</v>
      </c>
      <c r="D653" s="643">
        <v>2143</v>
      </c>
      <c r="E653" s="316" t="s">
        <v>1042</v>
      </c>
      <c r="F653" s="53">
        <v>0</v>
      </c>
      <c r="G653" s="53">
        <v>0</v>
      </c>
      <c r="H653" s="53">
        <v>0</v>
      </c>
      <c r="I653" s="53">
        <v>0</v>
      </c>
      <c r="J653" s="53">
        <v>0</v>
      </c>
      <c r="K653" s="53">
        <v>0</v>
      </c>
      <c r="L653" s="53">
        <v>0</v>
      </c>
      <c r="M653" s="53">
        <v>1</v>
      </c>
      <c r="N653" s="53">
        <v>0</v>
      </c>
      <c r="O653" s="53">
        <v>0</v>
      </c>
      <c r="P653" s="53">
        <v>2</v>
      </c>
      <c r="Q653" s="53">
        <v>3</v>
      </c>
      <c r="R653" s="53">
        <v>2</v>
      </c>
      <c r="S653" s="53">
        <v>1</v>
      </c>
      <c r="T653" s="53">
        <v>3</v>
      </c>
      <c r="U653" s="53">
        <v>2</v>
      </c>
      <c r="W653" s="51">
        <f t="shared" si="146"/>
        <v>14</v>
      </c>
      <c r="X653" s="53">
        <f t="shared" si="147"/>
        <v>1</v>
      </c>
      <c r="Y653" s="51">
        <f t="shared" si="148"/>
        <v>0</v>
      </c>
      <c r="Z653" s="36" t="str">
        <f t="shared" si="149"/>
        <v/>
      </c>
      <c r="AA653" s="644">
        <f t="shared" si="150"/>
        <v>2143</v>
      </c>
      <c r="AB653" s="645" t="str">
        <f t="shared" si="151"/>
        <v xml:space="preserve"> Mallard School</v>
      </c>
      <c r="AC653" s="644">
        <f t="shared" si="156"/>
        <v>5</v>
      </c>
      <c r="AD653" s="639" t="str">
        <f t="shared" si="157"/>
        <v>H</v>
      </c>
      <c r="AE653" s="317" t="str">
        <f t="shared" si="152"/>
        <v/>
      </c>
      <c r="AF653" s="45">
        <v>155</v>
      </c>
      <c r="AG653" s="45">
        <v>2143</v>
      </c>
      <c r="AH653" s="49" t="s">
        <v>1042</v>
      </c>
      <c r="AI653" s="45" t="s">
        <v>323</v>
      </c>
      <c r="AJ653" s="45"/>
      <c r="AK653" s="73">
        <f t="shared" si="153"/>
        <v>0</v>
      </c>
      <c r="AL653" s="73">
        <f t="shared" si="154"/>
        <v>0</v>
      </c>
      <c r="AT653" s="282">
        <f t="shared" si="155"/>
        <v>1</v>
      </c>
      <c r="AU653" s="45">
        <v>2115</v>
      </c>
      <c r="AV653" s="49" t="s">
        <v>1026</v>
      </c>
      <c r="BD653" s="52"/>
    </row>
    <row r="654" spans="1:56" ht="14.95" customHeight="1" x14ac:dyDescent="0.2">
      <c r="A654" s="642">
        <v>645</v>
      </c>
      <c r="B654" s="639" t="s">
        <v>319</v>
      </c>
      <c r="C654" s="45">
        <v>140</v>
      </c>
      <c r="D654" s="643">
        <v>2147</v>
      </c>
      <c r="E654" s="316" t="s">
        <v>1043</v>
      </c>
      <c r="F654" s="53">
        <v>0</v>
      </c>
      <c r="G654" s="53">
        <v>0</v>
      </c>
      <c r="H654" s="53">
        <v>10</v>
      </c>
      <c r="I654" s="53">
        <v>4</v>
      </c>
      <c r="J654" s="53">
        <v>4</v>
      </c>
      <c r="K654" s="53">
        <v>5</v>
      </c>
      <c r="L654" s="53">
        <v>6</v>
      </c>
      <c r="M654" s="53">
        <v>2</v>
      </c>
      <c r="N654" s="53">
        <v>6</v>
      </c>
      <c r="O654" s="53">
        <v>3</v>
      </c>
      <c r="P654" s="53">
        <v>5</v>
      </c>
      <c r="Q654" s="53">
        <v>6</v>
      </c>
      <c r="R654" s="53">
        <v>1</v>
      </c>
      <c r="S654" s="53">
        <v>1</v>
      </c>
      <c r="T654" s="53">
        <v>1</v>
      </c>
      <c r="U654" s="53">
        <v>2</v>
      </c>
      <c r="W654" s="51">
        <f t="shared" si="146"/>
        <v>56</v>
      </c>
      <c r="X654" s="53">
        <f t="shared" si="147"/>
        <v>1</v>
      </c>
      <c r="Y654" s="51">
        <f t="shared" si="148"/>
        <v>0</v>
      </c>
      <c r="Z654" s="36" t="str">
        <f t="shared" si="149"/>
        <v/>
      </c>
      <c r="AA654" s="644">
        <f t="shared" si="150"/>
        <v>2147</v>
      </c>
      <c r="AB654" s="645" t="str">
        <f t="shared" si="151"/>
        <v xml:space="preserve"> École Communautaire Gilbert-Rosset</v>
      </c>
      <c r="AC654" s="644">
        <f t="shared" si="156"/>
        <v>0</v>
      </c>
      <c r="AD654" s="639" t="str">
        <f t="shared" si="157"/>
        <v/>
      </c>
      <c r="AE654" s="317" t="str">
        <f t="shared" si="152"/>
        <v/>
      </c>
      <c r="AF654" s="45">
        <v>140</v>
      </c>
      <c r="AG654" s="45">
        <v>2147</v>
      </c>
      <c r="AH654" s="49" t="s">
        <v>1043</v>
      </c>
      <c r="AI654" s="45" t="s">
        <v>319</v>
      </c>
      <c r="AJ654" s="45"/>
      <c r="AK654" s="73">
        <f t="shared" si="153"/>
        <v>0</v>
      </c>
      <c r="AL654" s="73">
        <f t="shared" si="154"/>
        <v>0</v>
      </c>
      <c r="AT654" s="282">
        <f t="shared" si="155"/>
        <v>1</v>
      </c>
      <c r="AU654" s="45">
        <v>2116</v>
      </c>
      <c r="AV654" s="49" t="s">
        <v>1027</v>
      </c>
      <c r="BD654" s="52"/>
    </row>
    <row r="655" spans="1:56" ht="14.95" customHeight="1" x14ac:dyDescent="0.2">
      <c r="A655" s="642">
        <v>646</v>
      </c>
      <c r="B655" s="639" t="s">
        <v>319</v>
      </c>
      <c r="C655" s="45">
        <v>186</v>
      </c>
      <c r="D655" s="643">
        <v>2152</v>
      </c>
      <c r="E655" s="316" t="s">
        <v>1044</v>
      </c>
      <c r="F655" s="53">
        <v>0</v>
      </c>
      <c r="G655" s="53">
        <v>0</v>
      </c>
      <c r="H655" s="53">
        <v>0</v>
      </c>
      <c r="I655" s="53">
        <v>64</v>
      </c>
      <c r="J655" s="53">
        <v>72</v>
      </c>
      <c r="K655" s="53">
        <v>86</v>
      </c>
      <c r="L655" s="53">
        <v>85</v>
      </c>
      <c r="M655" s="53">
        <v>77</v>
      </c>
      <c r="N655" s="53">
        <v>76</v>
      </c>
      <c r="O655" s="53">
        <v>91</v>
      </c>
      <c r="P655" s="53">
        <v>85</v>
      </c>
      <c r="Q655" s="53">
        <v>74</v>
      </c>
      <c r="R655" s="53">
        <v>0</v>
      </c>
      <c r="S655" s="53">
        <v>0</v>
      </c>
      <c r="T655" s="53">
        <v>0</v>
      </c>
      <c r="U655" s="53">
        <v>0</v>
      </c>
      <c r="W655" s="51">
        <f t="shared" si="146"/>
        <v>710</v>
      </c>
      <c r="X655" s="53">
        <f t="shared" si="147"/>
        <v>1</v>
      </c>
      <c r="Y655" s="51">
        <f t="shared" si="148"/>
        <v>0</v>
      </c>
      <c r="Z655" s="36" t="str">
        <f t="shared" si="149"/>
        <v/>
      </c>
      <c r="AA655" s="644">
        <f t="shared" si="150"/>
        <v>2152</v>
      </c>
      <c r="AB655" s="645" t="str">
        <f t="shared" si="151"/>
        <v xml:space="preserve"> Island Lakes Community School</v>
      </c>
      <c r="AC655" s="644">
        <f t="shared" si="156"/>
        <v>0</v>
      </c>
      <c r="AD655" s="639" t="str">
        <f t="shared" si="157"/>
        <v/>
      </c>
      <c r="AE655" s="317" t="str">
        <f t="shared" si="152"/>
        <v/>
      </c>
      <c r="AF655" s="45">
        <v>186</v>
      </c>
      <c r="AG655" s="45">
        <v>2152</v>
      </c>
      <c r="AH655" s="49" t="s">
        <v>1044</v>
      </c>
      <c r="AI655" s="45" t="s">
        <v>319</v>
      </c>
      <c r="AJ655" s="45"/>
      <c r="AK655" s="73">
        <f t="shared" si="153"/>
        <v>0</v>
      </c>
      <c r="AL655" s="73">
        <f t="shared" si="154"/>
        <v>0</v>
      </c>
      <c r="AT655" s="282">
        <f t="shared" si="155"/>
        <v>1</v>
      </c>
      <c r="AU655" s="45">
        <v>2118</v>
      </c>
      <c r="AV655" s="49" t="s">
        <v>1028</v>
      </c>
      <c r="BD655" s="52"/>
    </row>
    <row r="656" spans="1:56" ht="14.95" customHeight="1" x14ac:dyDescent="0.2">
      <c r="A656" s="642">
        <v>647</v>
      </c>
      <c r="B656" s="639" t="s">
        <v>323</v>
      </c>
      <c r="C656" s="45">
        <v>153</v>
      </c>
      <c r="D656" s="643">
        <v>2202</v>
      </c>
      <c r="E656" s="316" t="s">
        <v>1045</v>
      </c>
      <c r="F656" s="53">
        <v>0</v>
      </c>
      <c r="G656" s="53">
        <v>0</v>
      </c>
      <c r="H656" s="53">
        <v>0</v>
      </c>
      <c r="I656" s="53">
        <v>6</v>
      </c>
      <c r="J656" s="53">
        <v>2</v>
      </c>
      <c r="K656" s="53">
        <v>5</v>
      </c>
      <c r="L656" s="53">
        <v>2</v>
      </c>
      <c r="M656" s="53">
        <v>4</v>
      </c>
      <c r="N656" s="53">
        <v>3</v>
      </c>
      <c r="O656" s="53">
        <v>2</v>
      </c>
      <c r="P656" s="53">
        <v>3</v>
      </c>
      <c r="Q656" s="53">
        <v>4</v>
      </c>
      <c r="R656" s="53">
        <v>4</v>
      </c>
      <c r="S656" s="53">
        <v>2</v>
      </c>
      <c r="T656" s="53">
        <v>1</v>
      </c>
      <c r="U656" s="53">
        <v>2</v>
      </c>
      <c r="W656" s="51">
        <f t="shared" si="146"/>
        <v>40</v>
      </c>
      <c r="X656" s="53">
        <f t="shared" si="147"/>
        <v>1</v>
      </c>
      <c r="Y656" s="51">
        <f t="shared" si="148"/>
        <v>0</v>
      </c>
      <c r="Z656" s="36" t="str">
        <f t="shared" si="149"/>
        <v/>
      </c>
      <c r="AA656" s="644">
        <f t="shared" si="150"/>
        <v>2202</v>
      </c>
      <c r="AB656" s="645" t="str">
        <f t="shared" si="151"/>
        <v xml:space="preserve"> Acadia Colony School</v>
      </c>
      <c r="AC656" s="644">
        <f t="shared" si="156"/>
        <v>5</v>
      </c>
      <c r="AD656" s="639" t="str">
        <f t="shared" si="157"/>
        <v>H</v>
      </c>
      <c r="AE656" s="317" t="str">
        <f t="shared" si="152"/>
        <v/>
      </c>
      <c r="AF656" s="45">
        <v>153</v>
      </c>
      <c r="AG656" s="45">
        <v>2202</v>
      </c>
      <c r="AH656" s="49" t="s">
        <v>1045</v>
      </c>
      <c r="AI656" s="45" t="s">
        <v>323</v>
      </c>
      <c r="AJ656" s="45"/>
      <c r="AK656" s="73">
        <f t="shared" si="153"/>
        <v>0</v>
      </c>
      <c r="AL656" s="73">
        <f t="shared" si="154"/>
        <v>0</v>
      </c>
      <c r="AT656" s="282">
        <f t="shared" si="155"/>
        <v>1</v>
      </c>
      <c r="AU656" s="45">
        <v>2121</v>
      </c>
      <c r="AV656" s="49" t="s">
        <v>1029</v>
      </c>
      <c r="BD656" s="52"/>
    </row>
    <row r="657" spans="1:56" ht="14.95" customHeight="1" x14ac:dyDescent="0.2">
      <c r="A657" s="642">
        <v>648</v>
      </c>
      <c r="B657" s="639" t="s">
        <v>319</v>
      </c>
      <c r="C657" s="45">
        <v>140</v>
      </c>
      <c r="D657" s="643">
        <v>2211</v>
      </c>
      <c r="E657" s="316" t="s">
        <v>1046</v>
      </c>
      <c r="F657" s="53">
        <v>0</v>
      </c>
      <c r="G657" s="53">
        <v>0</v>
      </c>
      <c r="H657" s="53">
        <v>0</v>
      </c>
      <c r="I657" s="53">
        <v>16</v>
      </c>
      <c r="J657" s="53">
        <v>34</v>
      </c>
      <c r="K657" s="53">
        <v>18</v>
      </c>
      <c r="L657" s="53">
        <v>36</v>
      </c>
      <c r="M657" s="53">
        <v>24</v>
      </c>
      <c r="N657" s="53">
        <v>25</v>
      </c>
      <c r="O657" s="53">
        <v>26</v>
      </c>
      <c r="P657" s="53">
        <v>13</v>
      </c>
      <c r="Q657" s="53">
        <v>15</v>
      </c>
      <c r="R657" s="53">
        <v>0</v>
      </c>
      <c r="S657" s="53">
        <v>0</v>
      </c>
      <c r="T657" s="53">
        <v>0</v>
      </c>
      <c r="U657" s="53">
        <v>0</v>
      </c>
      <c r="W657" s="51">
        <f t="shared" si="146"/>
        <v>207</v>
      </c>
      <c r="X657" s="53">
        <f t="shared" si="147"/>
        <v>1</v>
      </c>
      <c r="Y657" s="51">
        <f t="shared" si="148"/>
        <v>0</v>
      </c>
      <c r="Z657" s="36" t="str">
        <f t="shared" si="149"/>
        <v/>
      </c>
      <c r="AA657" s="644">
        <f t="shared" si="150"/>
        <v>2211</v>
      </c>
      <c r="AB657" s="645" t="str">
        <f t="shared" si="151"/>
        <v xml:space="preserve"> École Roméo-Dallaire</v>
      </c>
      <c r="AC657" s="644">
        <f t="shared" si="156"/>
        <v>0</v>
      </c>
      <c r="AD657" s="639" t="str">
        <f t="shared" si="157"/>
        <v/>
      </c>
      <c r="AE657" s="317" t="str">
        <f t="shared" si="152"/>
        <v/>
      </c>
      <c r="AF657" s="45">
        <v>140</v>
      </c>
      <c r="AG657" s="45">
        <v>2211</v>
      </c>
      <c r="AH657" s="49" t="s">
        <v>1046</v>
      </c>
      <c r="AI657" s="45" t="s">
        <v>319</v>
      </c>
      <c r="AJ657" s="45"/>
      <c r="AK657" s="73">
        <f t="shared" si="153"/>
        <v>0</v>
      </c>
      <c r="AL657" s="73">
        <f t="shared" si="154"/>
        <v>0</v>
      </c>
      <c r="AT657" s="282">
        <f t="shared" si="155"/>
        <v>1</v>
      </c>
      <c r="AU657" s="45">
        <v>2122</v>
      </c>
      <c r="AV657" s="49" t="s">
        <v>1030</v>
      </c>
      <c r="BD657" s="52"/>
    </row>
    <row r="658" spans="1:56" ht="14.95" customHeight="1" x14ac:dyDescent="0.2">
      <c r="A658" s="642">
        <v>649</v>
      </c>
      <c r="B658" s="639" t="s">
        <v>319</v>
      </c>
      <c r="C658" s="45">
        <v>144</v>
      </c>
      <c r="D658" s="643">
        <v>2212</v>
      </c>
      <c r="E658" s="316" t="s">
        <v>1047</v>
      </c>
      <c r="F658" s="53">
        <v>0</v>
      </c>
      <c r="G658" s="53">
        <v>0</v>
      </c>
      <c r="H658" s="53">
        <v>0</v>
      </c>
      <c r="I658" s="53">
        <v>26</v>
      </c>
      <c r="J658" s="53">
        <v>38</v>
      </c>
      <c r="K658" s="53">
        <v>37</v>
      </c>
      <c r="L658" s="53">
        <v>43</v>
      </c>
      <c r="M658" s="53">
        <v>0</v>
      </c>
      <c r="N658" s="53">
        <v>0</v>
      </c>
      <c r="O658" s="53">
        <v>0</v>
      </c>
      <c r="P658" s="53">
        <v>0</v>
      </c>
      <c r="Q658" s="53">
        <v>0</v>
      </c>
      <c r="R658" s="53">
        <v>0</v>
      </c>
      <c r="S658" s="53">
        <v>0</v>
      </c>
      <c r="T658" s="53">
        <v>0</v>
      </c>
      <c r="U658" s="53">
        <v>0</v>
      </c>
      <c r="W658" s="51">
        <f t="shared" si="146"/>
        <v>144</v>
      </c>
      <c r="X658" s="53">
        <f t="shared" si="147"/>
        <v>1</v>
      </c>
      <c r="Y658" s="51">
        <f t="shared" si="148"/>
        <v>0</v>
      </c>
      <c r="Z658" s="36" t="str">
        <f t="shared" si="149"/>
        <v/>
      </c>
      <c r="AA658" s="644">
        <f t="shared" si="150"/>
        <v>2212</v>
      </c>
      <c r="AB658" s="645" t="str">
        <f t="shared" si="151"/>
        <v xml:space="preserve"> Sigurbjorg Stefansson Early School</v>
      </c>
      <c r="AC658" s="644">
        <f t="shared" si="156"/>
        <v>0</v>
      </c>
      <c r="AD658" s="639" t="str">
        <f t="shared" si="157"/>
        <v/>
      </c>
      <c r="AE658" s="317" t="str">
        <f t="shared" si="152"/>
        <v/>
      </c>
      <c r="AF658" s="45">
        <v>144</v>
      </c>
      <c r="AG658" s="45">
        <v>2212</v>
      </c>
      <c r="AH658" s="49" t="s">
        <v>1047</v>
      </c>
      <c r="AI658" s="45" t="s">
        <v>319</v>
      </c>
      <c r="AJ658" s="45"/>
      <c r="AK658" s="73">
        <f t="shared" si="153"/>
        <v>0</v>
      </c>
      <c r="AL658" s="73">
        <f t="shared" si="154"/>
        <v>0</v>
      </c>
      <c r="AT658" s="282">
        <f t="shared" si="155"/>
        <v>1</v>
      </c>
      <c r="AU658" s="45">
        <v>2123</v>
      </c>
      <c r="AV658" s="49" t="s">
        <v>1031</v>
      </c>
      <c r="BD658" s="52"/>
    </row>
    <row r="659" spans="1:56" ht="14.95" customHeight="1" x14ac:dyDescent="0.2">
      <c r="A659" s="642">
        <v>650</v>
      </c>
      <c r="B659" s="639" t="s">
        <v>319</v>
      </c>
      <c r="C659" s="45">
        <v>192</v>
      </c>
      <c r="D659" s="643">
        <v>2213</v>
      </c>
      <c r="E659" s="316" t="s">
        <v>1048</v>
      </c>
      <c r="F659" s="53">
        <v>0</v>
      </c>
      <c r="G659" s="53">
        <v>0</v>
      </c>
      <c r="H659" s="53">
        <v>0</v>
      </c>
      <c r="I659" s="53">
        <v>0</v>
      </c>
      <c r="J659" s="53">
        <v>0</v>
      </c>
      <c r="K659" s="53">
        <v>0</v>
      </c>
      <c r="L659" s="53">
        <v>0</v>
      </c>
      <c r="M659" s="53">
        <v>0</v>
      </c>
      <c r="N659" s="53">
        <v>0</v>
      </c>
      <c r="O659" s="53">
        <v>0</v>
      </c>
      <c r="P659" s="53">
        <v>0</v>
      </c>
      <c r="Q659" s="53">
        <v>0</v>
      </c>
      <c r="R659" s="53">
        <v>1</v>
      </c>
      <c r="S659" s="53">
        <v>0</v>
      </c>
      <c r="T659" s="53">
        <v>0</v>
      </c>
      <c r="U659" s="53">
        <v>1</v>
      </c>
      <c r="W659" s="51">
        <f t="shared" si="146"/>
        <v>2</v>
      </c>
      <c r="X659" s="53">
        <f t="shared" si="147"/>
        <v>1</v>
      </c>
      <c r="Y659" s="51">
        <f t="shared" si="148"/>
        <v>0</v>
      </c>
      <c r="Z659" s="36" t="str">
        <f t="shared" si="149"/>
        <v/>
      </c>
      <c r="AA659" s="644">
        <f t="shared" si="150"/>
        <v>2213</v>
      </c>
      <c r="AB659" s="645" t="str">
        <f t="shared" si="151"/>
        <v xml:space="preserve"> Peonan Point School</v>
      </c>
      <c r="AC659" s="644">
        <f t="shared" si="156"/>
        <v>0</v>
      </c>
      <c r="AD659" s="639" t="str">
        <f t="shared" si="157"/>
        <v/>
      </c>
      <c r="AE659" s="317" t="str">
        <f t="shared" si="152"/>
        <v/>
      </c>
      <c r="AF659" s="45">
        <v>192</v>
      </c>
      <c r="AG659" s="45">
        <v>2213</v>
      </c>
      <c r="AH659" s="49" t="s">
        <v>1048</v>
      </c>
      <c r="AI659" s="45" t="s">
        <v>319</v>
      </c>
      <c r="AJ659" s="45"/>
      <c r="AK659" s="73">
        <f t="shared" si="153"/>
        <v>0</v>
      </c>
      <c r="AL659" s="73">
        <f t="shared" si="154"/>
        <v>0</v>
      </c>
      <c r="AT659" s="282">
        <f t="shared" si="155"/>
        <v>1</v>
      </c>
      <c r="AU659" s="45">
        <v>2126</v>
      </c>
      <c r="AV659" s="49" t="s">
        <v>1033</v>
      </c>
      <c r="BD659" s="52"/>
    </row>
    <row r="660" spans="1:56" ht="14.95" customHeight="1" x14ac:dyDescent="0.2">
      <c r="A660" s="642">
        <v>651</v>
      </c>
      <c r="B660" s="639" t="s">
        <v>319</v>
      </c>
      <c r="C660" s="45">
        <v>174</v>
      </c>
      <c r="D660" s="643">
        <v>2229</v>
      </c>
      <c r="E660" s="316" t="s">
        <v>1049</v>
      </c>
      <c r="F660" s="53">
        <v>0</v>
      </c>
      <c r="G660" s="53">
        <v>0</v>
      </c>
      <c r="H660" s="53">
        <v>0</v>
      </c>
      <c r="I660" s="53">
        <v>0</v>
      </c>
      <c r="J660" s="53">
        <v>0</v>
      </c>
      <c r="K660" s="53">
        <v>0</v>
      </c>
      <c r="L660" s="53">
        <v>0</v>
      </c>
      <c r="M660" s="53">
        <v>0</v>
      </c>
      <c r="N660" s="53">
        <v>71</v>
      </c>
      <c r="O660" s="53">
        <v>92</v>
      </c>
      <c r="P660" s="53">
        <v>98</v>
      </c>
      <c r="Q660" s="53">
        <v>77</v>
      </c>
      <c r="R660" s="53">
        <v>0</v>
      </c>
      <c r="S660" s="53">
        <v>0</v>
      </c>
      <c r="T660" s="53">
        <v>0</v>
      </c>
      <c r="U660" s="53">
        <v>0</v>
      </c>
      <c r="W660" s="51">
        <f t="shared" si="146"/>
        <v>338</v>
      </c>
      <c r="X660" s="53">
        <f t="shared" si="147"/>
        <v>1</v>
      </c>
      <c r="Y660" s="51">
        <f t="shared" si="148"/>
        <v>0</v>
      </c>
      <c r="Z660" s="36" t="str">
        <f t="shared" si="149"/>
        <v/>
      </c>
      <c r="AA660" s="644">
        <f t="shared" si="150"/>
        <v>2229</v>
      </c>
      <c r="AB660" s="645" t="str">
        <f t="shared" si="151"/>
        <v xml:space="preserve"> Mitchell Middle School</v>
      </c>
      <c r="AC660" s="644">
        <f t="shared" si="156"/>
        <v>0</v>
      </c>
      <c r="AD660" s="639" t="str">
        <f t="shared" si="157"/>
        <v/>
      </c>
      <c r="AE660" s="317" t="str">
        <f t="shared" si="152"/>
        <v/>
      </c>
      <c r="AF660" s="45">
        <v>174</v>
      </c>
      <c r="AG660" s="45">
        <v>2229</v>
      </c>
      <c r="AH660" s="49" t="s">
        <v>1049</v>
      </c>
      <c r="AI660" s="45" t="s">
        <v>319</v>
      </c>
      <c r="AJ660" s="45"/>
      <c r="AK660" s="73">
        <f t="shared" si="153"/>
        <v>0</v>
      </c>
      <c r="AL660" s="73">
        <f t="shared" si="154"/>
        <v>0</v>
      </c>
      <c r="AT660" s="282">
        <f t="shared" si="155"/>
        <v>1</v>
      </c>
      <c r="AU660" s="45">
        <v>2127</v>
      </c>
      <c r="AV660" s="49" t="s">
        <v>1034</v>
      </c>
      <c r="BD660" s="52"/>
    </row>
    <row r="661" spans="1:56" ht="14.95" customHeight="1" x14ac:dyDescent="0.2">
      <c r="A661" s="642">
        <v>652</v>
      </c>
      <c r="B661" s="639" t="s">
        <v>319</v>
      </c>
      <c r="C661" s="45">
        <v>140</v>
      </c>
      <c r="D661" s="643">
        <v>2231</v>
      </c>
      <c r="E661" s="316" t="s">
        <v>1050</v>
      </c>
      <c r="F661" s="53">
        <v>0</v>
      </c>
      <c r="G661" s="53">
        <v>0</v>
      </c>
      <c r="H661" s="53">
        <v>0</v>
      </c>
      <c r="I661" s="53">
        <v>17</v>
      </c>
      <c r="J661" s="53">
        <v>24</v>
      </c>
      <c r="K661" s="53">
        <v>14</v>
      </c>
      <c r="L661" s="53">
        <v>19</v>
      </c>
      <c r="M661" s="53">
        <v>15</v>
      </c>
      <c r="N661" s="53">
        <v>16</v>
      </c>
      <c r="O661" s="53">
        <v>12</v>
      </c>
      <c r="P661" s="53">
        <v>21</v>
      </c>
      <c r="Q661" s="53">
        <v>12</v>
      </c>
      <c r="R661" s="53">
        <v>6</v>
      </c>
      <c r="S661" s="53">
        <v>6</v>
      </c>
      <c r="T661" s="53">
        <v>2</v>
      </c>
      <c r="U661" s="53">
        <v>4</v>
      </c>
      <c r="W661" s="51">
        <f t="shared" si="146"/>
        <v>168</v>
      </c>
      <c r="X661" s="53">
        <f t="shared" si="147"/>
        <v>1</v>
      </c>
      <c r="Y661" s="51">
        <f t="shared" si="148"/>
        <v>0</v>
      </c>
      <c r="Z661" s="36" t="str">
        <f t="shared" si="149"/>
        <v/>
      </c>
      <c r="AA661" s="644">
        <f t="shared" si="150"/>
        <v>2231</v>
      </c>
      <c r="AB661" s="645" t="str">
        <f t="shared" si="151"/>
        <v xml:space="preserve"> École La Source</v>
      </c>
      <c r="AC661" s="644">
        <f t="shared" si="156"/>
        <v>0</v>
      </c>
      <c r="AD661" s="639" t="str">
        <f t="shared" si="157"/>
        <v/>
      </c>
      <c r="AE661" s="317" t="str">
        <f t="shared" si="152"/>
        <v/>
      </c>
      <c r="AF661" s="45">
        <v>140</v>
      </c>
      <c r="AG661" s="45">
        <v>2231</v>
      </c>
      <c r="AH661" s="49" t="s">
        <v>1050</v>
      </c>
      <c r="AI661" s="45" t="s">
        <v>319</v>
      </c>
      <c r="AJ661" s="45"/>
      <c r="AK661" s="73">
        <f t="shared" si="153"/>
        <v>0</v>
      </c>
      <c r="AL661" s="73">
        <f t="shared" si="154"/>
        <v>0</v>
      </c>
      <c r="AT661" s="282">
        <f t="shared" si="155"/>
        <v>1</v>
      </c>
      <c r="AU661" s="45">
        <v>2132</v>
      </c>
      <c r="AV661" s="49" t="s">
        <v>1035</v>
      </c>
      <c r="BD661" s="52"/>
    </row>
    <row r="662" spans="1:56" ht="14.95" customHeight="1" x14ac:dyDescent="0.2">
      <c r="A662" s="642">
        <v>653</v>
      </c>
      <c r="B662" s="639" t="s">
        <v>373</v>
      </c>
      <c r="C662" s="45">
        <v>192</v>
      </c>
      <c r="D662" s="643">
        <v>2232</v>
      </c>
      <c r="E662" s="316" t="s">
        <v>1051</v>
      </c>
      <c r="F662" s="53">
        <v>0</v>
      </c>
      <c r="G662" s="53">
        <v>0</v>
      </c>
      <c r="H662" s="53">
        <v>32</v>
      </c>
      <c r="I662" s="53">
        <v>67</v>
      </c>
      <c r="J662" s="53">
        <v>95</v>
      </c>
      <c r="K662" s="53">
        <v>76</v>
      </c>
      <c r="L662" s="53">
        <v>99</v>
      </c>
      <c r="M662" s="53">
        <v>87</v>
      </c>
      <c r="N662" s="53">
        <v>99</v>
      </c>
      <c r="O662" s="53">
        <v>75</v>
      </c>
      <c r="P662" s="53">
        <v>102</v>
      </c>
      <c r="Q662" s="53">
        <v>86</v>
      </c>
      <c r="R662" s="53">
        <v>139</v>
      </c>
      <c r="S662" s="53">
        <v>133</v>
      </c>
      <c r="T662" s="53">
        <v>117</v>
      </c>
      <c r="U662" s="53">
        <v>130</v>
      </c>
      <c r="W662" s="51">
        <f t="shared" si="146"/>
        <v>1337</v>
      </c>
      <c r="X662" s="53">
        <f t="shared" si="147"/>
        <v>1</v>
      </c>
      <c r="Y662" s="51">
        <f t="shared" si="148"/>
        <v>0</v>
      </c>
      <c r="Z662" s="36" t="str">
        <f t="shared" si="149"/>
        <v/>
      </c>
      <c r="AA662" s="644">
        <f t="shared" si="150"/>
        <v>2232</v>
      </c>
      <c r="AB662" s="645" t="str">
        <f t="shared" si="151"/>
        <v xml:space="preserve"> Helen Betty Osborne Ininiw Edu. Res. Ctr</v>
      </c>
      <c r="AC662" s="644">
        <f t="shared" si="156"/>
        <v>0</v>
      </c>
      <c r="AD662" s="639" t="str">
        <f t="shared" si="157"/>
        <v>A</v>
      </c>
      <c r="AE662" s="317" t="str">
        <f t="shared" si="152"/>
        <v/>
      </c>
      <c r="AF662" s="45">
        <v>192</v>
      </c>
      <c r="AG662" s="45">
        <v>2232</v>
      </c>
      <c r="AH662" s="49" t="s">
        <v>1051</v>
      </c>
      <c r="AI662" s="45" t="s">
        <v>373</v>
      </c>
      <c r="AJ662" s="45"/>
      <c r="AK662" s="73">
        <f t="shared" si="153"/>
        <v>0</v>
      </c>
      <c r="AL662" s="73">
        <f t="shared" si="154"/>
        <v>0</v>
      </c>
      <c r="AT662" s="282">
        <f t="shared" si="155"/>
        <v>1</v>
      </c>
      <c r="AU662" s="45">
        <v>2133</v>
      </c>
      <c r="AV662" s="49" t="s">
        <v>1036</v>
      </c>
      <c r="BD662" s="52"/>
    </row>
    <row r="663" spans="1:56" ht="14.95" customHeight="1" x14ac:dyDescent="0.2">
      <c r="A663" s="642">
        <v>654</v>
      </c>
      <c r="B663" s="639" t="s">
        <v>323</v>
      </c>
      <c r="C663" s="45">
        <v>153</v>
      </c>
      <c r="D663" s="643">
        <v>2236</v>
      </c>
      <c r="E663" s="316" t="s">
        <v>1052</v>
      </c>
      <c r="F663" s="53">
        <v>0</v>
      </c>
      <c r="G663" s="53">
        <v>0</v>
      </c>
      <c r="H663" s="53">
        <v>0</v>
      </c>
      <c r="I663" s="53">
        <v>0</v>
      </c>
      <c r="J663" s="53">
        <v>1</v>
      </c>
      <c r="K663" s="53">
        <v>0</v>
      </c>
      <c r="L663" s="53">
        <v>0</v>
      </c>
      <c r="M663" s="53">
        <v>3</v>
      </c>
      <c r="N663" s="53">
        <v>0</v>
      </c>
      <c r="O663" s="53">
        <v>2</v>
      </c>
      <c r="P663" s="53">
        <v>1</v>
      </c>
      <c r="Q663" s="53">
        <v>1</v>
      </c>
      <c r="R663" s="53">
        <v>2</v>
      </c>
      <c r="S663" s="53">
        <v>2</v>
      </c>
      <c r="T663" s="53">
        <v>3</v>
      </c>
      <c r="U663" s="53">
        <v>1</v>
      </c>
      <c r="W663" s="51">
        <f t="shared" si="146"/>
        <v>16</v>
      </c>
      <c r="X663" s="53">
        <f t="shared" si="147"/>
        <v>1</v>
      </c>
      <c r="Y663" s="51">
        <f t="shared" si="148"/>
        <v>0</v>
      </c>
      <c r="Z663" s="36" t="str">
        <f t="shared" si="149"/>
        <v/>
      </c>
      <c r="AA663" s="644">
        <f t="shared" si="150"/>
        <v>2236</v>
      </c>
      <c r="AB663" s="645" t="str">
        <f t="shared" si="151"/>
        <v xml:space="preserve"> Rolling Acres School</v>
      </c>
      <c r="AC663" s="644">
        <f t="shared" si="156"/>
        <v>5</v>
      </c>
      <c r="AD663" s="639" t="str">
        <f t="shared" si="157"/>
        <v>H</v>
      </c>
      <c r="AE663" s="317" t="str">
        <f t="shared" si="152"/>
        <v/>
      </c>
      <c r="AF663" s="45">
        <v>153</v>
      </c>
      <c r="AG663" s="45">
        <v>2236</v>
      </c>
      <c r="AH663" s="49" t="s">
        <v>1052</v>
      </c>
      <c r="AI663" s="45" t="s">
        <v>323</v>
      </c>
      <c r="AJ663" s="45"/>
      <c r="AK663" s="73">
        <f t="shared" si="153"/>
        <v>0</v>
      </c>
      <c r="AL663" s="73">
        <f t="shared" si="154"/>
        <v>0</v>
      </c>
      <c r="AT663" s="282">
        <f t="shared" si="155"/>
        <v>1</v>
      </c>
      <c r="AU663" s="45">
        <v>2134</v>
      </c>
      <c r="AV663" s="49" t="s">
        <v>1038</v>
      </c>
      <c r="BD663" s="52"/>
    </row>
    <row r="664" spans="1:56" ht="14.95" customHeight="1" x14ac:dyDescent="0.2">
      <c r="A664" s="642">
        <v>655</v>
      </c>
      <c r="B664" s="639" t="s">
        <v>323</v>
      </c>
      <c r="C664" s="45">
        <v>141</v>
      </c>
      <c r="D664" s="643">
        <v>2238</v>
      </c>
      <c r="E664" s="316" t="s">
        <v>1053</v>
      </c>
      <c r="F664" s="53">
        <v>0</v>
      </c>
      <c r="G664" s="53">
        <v>0</v>
      </c>
      <c r="H664" s="53">
        <v>0</v>
      </c>
      <c r="I664" s="53">
        <v>3</v>
      </c>
      <c r="J664" s="53">
        <v>7</v>
      </c>
      <c r="K664" s="53">
        <v>0</v>
      </c>
      <c r="L664" s="53">
        <v>0</v>
      </c>
      <c r="M664" s="53">
        <v>2</v>
      </c>
      <c r="N664" s="53">
        <v>0</v>
      </c>
      <c r="O664" s="53">
        <v>0</v>
      </c>
      <c r="P664" s="53">
        <v>0</v>
      </c>
      <c r="Q664" s="53">
        <v>0</v>
      </c>
      <c r="R664" s="53">
        <v>4</v>
      </c>
      <c r="S664" s="53">
        <v>0</v>
      </c>
      <c r="T664" s="53">
        <v>0</v>
      </c>
      <c r="U664" s="53">
        <v>0</v>
      </c>
      <c r="W664" s="51">
        <f t="shared" si="146"/>
        <v>16</v>
      </c>
      <c r="X664" s="53">
        <f t="shared" si="147"/>
        <v>1</v>
      </c>
      <c r="Y664" s="51">
        <f t="shared" si="148"/>
        <v>0</v>
      </c>
      <c r="Z664" s="36" t="str">
        <f t="shared" si="149"/>
        <v/>
      </c>
      <c r="AA664" s="644">
        <f t="shared" si="150"/>
        <v>2238</v>
      </c>
      <c r="AB664" s="645" t="str">
        <f t="shared" si="151"/>
        <v xml:space="preserve"> Can Am Colony School</v>
      </c>
      <c r="AC664" s="644">
        <f t="shared" si="156"/>
        <v>5</v>
      </c>
      <c r="AD664" s="639" t="str">
        <f t="shared" si="157"/>
        <v>H</v>
      </c>
      <c r="AE664" s="317" t="str">
        <f t="shared" si="152"/>
        <v/>
      </c>
      <c r="AF664" s="45">
        <v>141</v>
      </c>
      <c r="AG664" s="45">
        <v>2238</v>
      </c>
      <c r="AH664" s="49" t="s">
        <v>1053</v>
      </c>
      <c r="AI664" s="45" t="s">
        <v>323</v>
      </c>
      <c r="AJ664" s="45"/>
      <c r="AK664" s="73">
        <f t="shared" si="153"/>
        <v>0</v>
      </c>
      <c r="AL664" s="73">
        <f t="shared" si="154"/>
        <v>0</v>
      </c>
      <c r="AT664" s="282">
        <f t="shared" si="155"/>
        <v>1</v>
      </c>
      <c r="AU664" s="45">
        <v>2136</v>
      </c>
      <c r="AV664" s="49" t="s">
        <v>1039</v>
      </c>
      <c r="BD664" s="52"/>
    </row>
    <row r="665" spans="1:56" ht="14.95" customHeight="1" x14ac:dyDescent="0.2">
      <c r="A665" s="642">
        <v>656</v>
      </c>
      <c r="B665" s="639" t="s">
        <v>319</v>
      </c>
      <c r="C665" s="45">
        <v>105</v>
      </c>
      <c r="D665" s="643">
        <v>2248</v>
      </c>
      <c r="E665" s="316" t="s">
        <v>1054</v>
      </c>
      <c r="F665" s="53">
        <v>0</v>
      </c>
      <c r="G665" s="53">
        <v>0</v>
      </c>
      <c r="H665" s="53">
        <v>0</v>
      </c>
      <c r="I665" s="53">
        <v>0</v>
      </c>
      <c r="J665" s="53">
        <v>0</v>
      </c>
      <c r="K665" s="53">
        <v>0</v>
      </c>
      <c r="L665" s="53">
        <v>0</v>
      </c>
      <c r="M665" s="53">
        <v>81</v>
      </c>
      <c r="N665" s="53">
        <v>71</v>
      </c>
      <c r="O665" s="53">
        <v>96</v>
      </c>
      <c r="P665" s="53">
        <v>68</v>
      </c>
      <c r="Q665" s="53">
        <v>102</v>
      </c>
      <c r="R665" s="53">
        <v>0</v>
      </c>
      <c r="S665" s="53">
        <v>0</v>
      </c>
      <c r="T665" s="53">
        <v>0</v>
      </c>
      <c r="U665" s="53">
        <v>0</v>
      </c>
      <c r="W665" s="51">
        <f t="shared" si="146"/>
        <v>418</v>
      </c>
      <c r="X665" s="53">
        <f t="shared" si="147"/>
        <v>1</v>
      </c>
      <c r="Y665" s="51">
        <f t="shared" si="148"/>
        <v>0</v>
      </c>
      <c r="Z665" s="36" t="str">
        <f t="shared" si="149"/>
        <v/>
      </c>
      <c r="AA665" s="644">
        <f t="shared" si="150"/>
        <v>2248</v>
      </c>
      <c r="AB665" s="645" t="str">
        <f t="shared" si="151"/>
        <v xml:space="preserve"> Emerado Centennial</v>
      </c>
      <c r="AC665" s="644">
        <f t="shared" si="156"/>
        <v>0</v>
      </c>
      <c r="AD665" s="639" t="str">
        <f t="shared" si="157"/>
        <v/>
      </c>
      <c r="AE665" s="317" t="str">
        <f t="shared" si="152"/>
        <v/>
      </c>
      <c r="AF665" s="45">
        <v>105</v>
      </c>
      <c r="AG665" s="45">
        <v>2248</v>
      </c>
      <c r="AH665" s="49" t="s">
        <v>1054</v>
      </c>
      <c r="AI665" s="45" t="s">
        <v>319</v>
      </c>
      <c r="AJ665" s="45"/>
      <c r="AK665" s="73">
        <f t="shared" si="153"/>
        <v>0</v>
      </c>
      <c r="AL665" s="73">
        <f t="shared" si="154"/>
        <v>0</v>
      </c>
      <c r="AT665" s="282">
        <f t="shared" si="155"/>
        <v>1</v>
      </c>
      <c r="AU665" s="45">
        <v>2138</v>
      </c>
      <c r="AV665" s="49" t="s">
        <v>1040</v>
      </c>
      <c r="BD665" s="52"/>
    </row>
    <row r="666" spans="1:56" ht="14.95" customHeight="1" x14ac:dyDescent="0.2">
      <c r="A666" s="642">
        <v>657</v>
      </c>
      <c r="B666" s="639" t="s">
        <v>319</v>
      </c>
      <c r="C666" s="45">
        <v>140</v>
      </c>
      <c r="D666" s="643">
        <v>2255</v>
      </c>
      <c r="E666" s="316" t="s">
        <v>1055</v>
      </c>
      <c r="F666" s="53">
        <v>0</v>
      </c>
      <c r="G666" s="53">
        <v>0</v>
      </c>
      <c r="H666" s="53">
        <v>0</v>
      </c>
      <c r="I666" s="53">
        <v>0</v>
      </c>
      <c r="J666" s="53">
        <v>0</v>
      </c>
      <c r="K666" s="53">
        <v>0</v>
      </c>
      <c r="L666" s="53">
        <v>0</v>
      </c>
      <c r="M666" s="53">
        <v>0</v>
      </c>
      <c r="N666" s="53">
        <v>0</v>
      </c>
      <c r="O666" s="53">
        <v>0</v>
      </c>
      <c r="P666" s="53">
        <v>0</v>
      </c>
      <c r="Q666" s="53">
        <v>0</v>
      </c>
      <c r="R666" s="53">
        <v>77</v>
      </c>
      <c r="S666" s="53">
        <v>80</v>
      </c>
      <c r="T666" s="53">
        <v>94</v>
      </c>
      <c r="U666" s="53">
        <v>92</v>
      </c>
      <c r="W666" s="51">
        <f t="shared" si="146"/>
        <v>343</v>
      </c>
      <c r="X666" s="53">
        <f t="shared" si="147"/>
        <v>1</v>
      </c>
      <c r="Y666" s="51">
        <f t="shared" si="148"/>
        <v>0</v>
      </c>
      <c r="Z666" s="36" t="str">
        <f t="shared" si="149"/>
        <v/>
      </c>
      <c r="AA666" s="644">
        <f t="shared" si="150"/>
        <v>2255</v>
      </c>
      <c r="AB666" s="645" t="str">
        <f t="shared" si="151"/>
        <v xml:space="preserve"> Centre Scolaire Léo-Rémillard</v>
      </c>
      <c r="AC666" s="644">
        <f t="shared" si="156"/>
        <v>0</v>
      </c>
      <c r="AD666" s="639" t="str">
        <f t="shared" si="157"/>
        <v/>
      </c>
      <c r="AE666" s="317" t="str">
        <f t="shared" si="152"/>
        <v/>
      </c>
      <c r="AF666" s="45">
        <v>140</v>
      </c>
      <c r="AG666" s="45">
        <v>2255</v>
      </c>
      <c r="AH666" s="49" t="s">
        <v>1055</v>
      </c>
      <c r="AI666" s="45" t="s">
        <v>319</v>
      </c>
      <c r="AJ666" s="45"/>
      <c r="AK666" s="73">
        <f t="shared" si="153"/>
        <v>0</v>
      </c>
      <c r="AL666" s="73">
        <f t="shared" si="154"/>
        <v>0</v>
      </c>
      <c r="AT666" s="282">
        <f t="shared" si="155"/>
        <v>1</v>
      </c>
      <c r="AU666" s="45">
        <v>2139</v>
      </c>
      <c r="AV666" s="49" t="s">
        <v>1041</v>
      </c>
      <c r="BD666" s="52"/>
    </row>
    <row r="667" spans="1:56" ht="14.95" customHeight="1" x14ac:dyDescent="0.2">
      <c r="A667" s="642">
        <v>658</v>
      </c>
      <c r="B667" s="639" t="s">
        <v>319</v>
      </c>
      <c r="C667" s="45">
        <v>154</v>
      </c>
      <c r="D667" s="643">
        <v>2256</v>
      </c>
      <c r="E667" s="316" t="s">
        <v>1056</v>
      </c>
      <c r="F667" s="53">
        <v>0</v>
      </c>
      <c r="G667" s="53">
        <v>0</v>
      </c>
      <c r="H667" s="53">
        <v>0</v>
      </c>
      <c r="I667" s="53">
        <v>0</v>
      </c>
      <c r="J667" s="53">
        <v>0</v>
      </c>
      <c r="K667" s="53">
        <v>0</v>
      </c>
      <c r="L667" s="53">
        <v>0</v>
      </c>
      <c r="M667" s="53">
        <v>0</v>
      </c>
      <c r="N667" s="53">
        <v>84</v>
      </c>
      <c r="O667" s="53">
        <v>80</v>
      </c>
      <c r="P667" s="53">
        <v>72</v>
      </c>
      <c r="Q667" s="53">
        <v>85</v>
      </c>
      <c r="R667" s="53">
        <v>0</v>
      </c>
      <c r="S667" s="53">
        <v>0</v>
      </c>
      <c r="T667" s="53">
        <v>0</v>
      </c>
      <c r="U667" s="53">
        <v>0</v>
      </c>
      <c r="W667" s="51">
        <f t="shared" si="146"/>
        <v>321</v>
      </c>
      <c r="X667" s="53">
        <f t="shared" si="147"/>
        <v>1</v>
      </c>
      <c r="Y667" s="51">
        <f t="shared" si="148"/>
        <v>0</v>
      </c>
      <c r="Z667" s="36" t="str">
        <f t="shared" si="149"/>
        <v/>
      </c>
      <c r="AA667" s="644">
        <f t="shared" si="150"/>
        <v>2256</v>
      </c>
      <c r="AB667" s="645" t="str">
        <f t="shared" si="151"/>
        <v xml:space="preserve"> East Selkirk Middle School</v>
      </c>
      <c r="AC667" s="644">
        <f t="shared" si="156"/>
        <v>0</v>
      </c>
      <c r="AD667" s="639" t="str">
        <f t="shared" si="157"/>
        <v/>
      </c>
      <c r="AE667" s="317" t="str">
        <f t="shared" si="152"/>
        <v/>
      </c>
      <c r="AF667" s="45">
        <v>154</v>
      </c>
      <c r="AG667" s="45">
        <v>2256</v>
      </c>
      <c r="AH667" s="49" t="s">
        <v>1056</v>
      </c>
      <c r="AI667" s="45" t="s">
        <v>319</v>
      </c>
      <c r="AJ667" s="45"/>
      <c r="AK667" s="73">
        <f t="shared" si="153"/>
        <v>0</v>
      </c>
      <c r="AL667" s="73">
        <f t="shared" si="154"/>
        <v>0</v>
      </c>
      <c r="AT667" s="282">
        <f t="shared" si="155"/>
        <v>1</v>
      </c>
      <c r="AU667" s="45">
        <v>2143</v>
      </c>
      <c r="AV667" s="49" t="s">
        <v>1042</v>
      </c>
      <c r="BD667" s="52"/>
    </row>
    <row r="668" spans="1:56" ht="14.95" customHeight="1" x14ac:dyDescent="0.2">
      <c r="A668" s="642">
        <v>659</v>
      </c>
      <c r="B668" s="639" t="s">
        <v>319</v>
      </c>
      <c r="C668" s="45">
        <v>118</v>
      </c>
      <c r="D668" s="643">
        <v>2259</v>
      </c>
      <c r="E668" s="316" t="s">
        <v>1057</v>
      </c>
      <c r="F668" s="53">
        <v>0</v>
      </c>
      <c r="G668" s="53">
        <v>0</v>
      </c>
      <c r="H668" s="53">
        <v>0</v>
      </c>
      <c r="I668" s="53">
        <v>0</v>
      </c>
      <c r="J668" s="53">
        <v>0</v>
      </c>
      <c r="K668" s="53">
        <v>0</v>
      </c>
      <c r="L668" s="53">
        <v>0</v>
      </c>
      <c r="M668" s="53">
        <v>0</v>
      </c>
      <c r="N668" s="53">
        <v>0</v>
      </c>
      <c r="O668" s="53">
        <v>145</v>
      </c>
      <c r="P668" s="53">
        <v>137</v>
      </c>
      <c r="Q668" s="53">
        <v>157</v>
      </c>
      <c r="R668" s="53">
        <v>0</v>
      </c>
      <c r="S668" s="53">
        <v>0</v>
      </c>
      <c r="T668" s="53">
        <v>0</v>
      </c>
      <c r="U668" s="53">
        <v>0</v>
      </c>
      <c r="W668" s="51">
        <f t="shared" si="146"/>
        <v>439</v>
      </c>
      <c r="X668" s="53">
        <f t="shared" si="147"/>
        <v>1</v>
      </c>
      <c r="Y668" s="51">
        <f t="shared" si="148"/>
        <v>0</v>
      </c>
      <c r="Z668" s="36" t="str">
        <f t="shared" si="149"/>
        <v/>
      </c>
      <c r="AA668" s="644">
        <f t="shared" si="150"/>
        <v>2259</v>
      </c>
      <c r="AB668" s="645" t="str">
        <f t="shared" si="151"/>
        <v xml:space="preserve"> Edmund Partridge Community School</v>
      </c>
      <c r="AC668" s="644">
        <f t="shared" si="156"/>
        <v>0</v>
      </c>
      <c r="AD668" s="639" t="str">
        <f t="shared" si="157"/>
        <v/>
      </c>
      <c r="AE668" s="317" t="str">
        <f t="shared" si="152"/>
        <v/>
      </c>
      <c r="AF668" s="45">
        <v>118</v>
      </c>
      <c r="AG668" s="45">
        <v>2259</v>
      </c>
      <c r="AH668" s="49" t="s">
        <v>1057</v>
      </c>
      <c r="AI668" s="45" t="s">
        <v>319</v>
      </c>
      <c r="AJ668" s="45"/>
      <c r="AK668" s="73">
        <f t="shared" si="153"/>
        <v>0</v>
      </c>
      <c r="AL668" s="73">
        <f t="shared" si="154"/>
        <v>0</v>
      </c>
      <c r="AT668" s="282">
        <f t="shared" si="155"/>
        <v>1</v>
      </c>
      <c r="AU668" s="45">
        <v>2147</v>
      </c>
      <c r="AV668" s="49" t="s">
        <v>1058</v>
      </c>
      <c r="BD668" s="52"/>
    </row>
    <row r="669" spans="1:56" ht="14.95" customHeight="1" x14ac:dyDescent="0.2">
      <c r="A669" s="642">
        <v>660</v>
      </c>
      <c r="B669" s="639" t="s">
        <v>319</v>
      </c>
      <c r="C669" s="45">
        <v>114</v>
      </c>
      <c r="D669" s="643">
        <v>2260</v>
      </c>
      <c r="E669" s="316" t="s">
        <v>1059</v>
      </c>
      <c r="F669" s="53">
        <v>0</v>
      </c>
      <c r="G669" s="53">
        <v>0</v>
      </c>
      <c r="H669" s="53">
        <v>0</v>
      </c>
      <c r="I669" s="53">
        <v>0</v>
      </c>
      <c r="J669" s="53">
        <v>0</v>
      </c>
      <c r="K669" s="53">
        <v>0</v>
      </c>
      <c r="L669" s="53">
        <v>0</v>
      </c>
      <c r="M669" s="53">
        <v>0</v>
      </c>
      <c r="N669" s="53">
        <v>0</v>
      </c>
      <c r="O669" s="53">
        <v>0</v>
      </c>
      <c r="P669" s="53">
        <v>0</v>
      </c>
      <c r="Q669" s="53">
        <v>0</v>
      </c>
      <c r="R669" s="53">
        <v>0</v>
      </c>
      <c r="S669" s="53">
        <v>6</v>
      </c>
      <c r="T669" s="53">
        <v>16</v>
      </c>
      <c r="U669" s="53">
        <v>49</v>
      </c>
      <c r="W669" s="51">
        <f t="shared" si="146"/>
        <v>71</v>
      </c>
      <c r="X669" s="53">
        <f t="shared" si="147"/>
        <v>1</v>
      </c>
      <c r="Y669" s="51">
        <f t="shared" si="148"/>
        <v>0</v>
      </c>
      <c r="Z669" s="36" t="str">
        <f t="shared" si="149"/>
        <v/>
      </c>
      <c r="AA669" s="644">
        <f t="shared" si="150"/>
        <v>2260</v>
      </c>
      <c r="AB669" s="645" t="str">
        <f t="shared" si="151"/>
        <v xml:space="preserve"> Jameswood Alternative School</v>
      </c>
      <c r="AC669" s="644">
        <f t="shared" si="156"/>
        <v>0</v>
      </c>
      <c r="AD669" s="639" t="str">
        <f t="shared" si="157"/>
        <v/>
      </c>
      <c r="AE669" s="317" t="str">
        <f t="shared" si="152"/>
        <v/>
      </c>
      <c r="AF669" s="45">
        <v>114</v>
      </c>
      <c r="AG669" s="45">
        <v>2260</v>
      </c>
      <c r="AH669" s="49" t="s">
        <v>1059</v>
      </c>
      <c r="AI669" s="45" t="s">
        <v>319</v>
      </c>
      <c r="AJ669" s="45"/>
      <c r="AK669" s="73">
        <f t="shared" si="153"/>
        <v>0</v>
      </c>
      <c r="AL669" s="73">
        <f t="shared" si="154"/>
        <v>0</v>
      </c>
      <c r="AT669" s="282">
        <f t="shared" si="155"/>
        <v>1</v>
      </c>
      <c r="AU669" s="45">
        <v>2152</v>
      </c>
      <c r="AV669" s="49" t="s">
        <v>1044</v>
      </c>
      <c r="BD669" s="52"/>
    </row>
    <row r="670" spans="1:56" ht="14.95" customHeight="1" x14ac:dyDescent="0.2">
      <c r="A670" s="642">
        <v>661</v>
      </c>
      <c r="B670" s="639" t="s">
        <v>319</v>
      </c>
      <c r="C670" s="45">
        <v>140</v>
      </c>
      <c r="D670" s="643">
        <v>2267</v>
      </c>
      <c r="E670" s="316" t="s">
        <v>1060</v>
      </c>
      <c r="F670" s="53">
        <v>0</v>
      </c>
      <c r="G670" s="53">
        <v>0</v>
      </c>
      <c r="H670" s="53">
        <v>0</v>
      </c>
      <c r="I670" s="53">
        <v>17</v>
      </c>
      <c r="J670" s="53">
        <v>19</v>
      </c>
      <c r="K670" s="53">
        <v>13</v>
      </c>
      <c r="L670" s="53">
        <v>23</v>
      </c>
      <c r="M670" s="53">
        <v>7</v>
      </c>
      <c r="N670" s="53">
        <v>9</v>
      </c>
      <c r="O670" s="53">
        <v>3</v>
      </c>
      <c r="P670" s="53">
        <v>4</v>
      </c>
      <c r="Q670" s="53">
        <v>5</v>
      </c>
      <c r="R670" s="53">
        <v>1</v>
      </c>
      <c r="S670" s="53">
        <v>3</v>
      </c>
      <c r="T670" s="53">
        <v>1</v>
      </c>
      <c r="U670" s="53">
        <v>4</v>
      </c>
      <c r="W670" s="51">
        <f t="shared" si="146"/>
        <v>109</v>
      </c>
      <c r="X670" s="53">
        <f t="shared" si="147"/>
        <v>1</v>
      </c>
      <c r="Y670" s="51">
        <f t="shared" si="148"/>
        <v>0</v>
      </c>
      <c r="Z670" s="36" t="str">
        <f t="shared" si="149"/>
        <v/>
      </c>
      <c r="AA670" s="644">
        <f t="shared" si="150"/>
        <v>2267</v>
      </c>
      <c r="AB670" s="645" t="str">
        <f t="shared" si="151"/>
        <v xml:space="preserve"> École Communautaire La Voie Du Nord</v>
      </c>
      <c r="AC670" s="644">
        <f t="shared" si="156"/>
        <v>0</v>
      </c>
      <c r="AD670" s="639" t="str">
        <f t="shared" si="157"/>
        <v/>
      </c>
      <c r="AE670" s="317" t="str">
        <f t="shared" si="152"/>
        <v/>
      </c>
      <c r="AF670" s="45">
        <v>140</v>
      </c>
      <c r="AG670" s="45">
        <v>2267</v>
      </c>
      <c r="AH670" s="49" t="s">
        <v>1060</v>
      </c>
      <c r="AI670" s="45" t="s">
        <v>319</v>
      </c>
      <c r="AJ670" s="45"/>
      <c r="AK670" s="73">
        <f t="shared" si="153"/>
        <v>0</v>
      </c>
      <c r="AL670" s="73">
        <f t="shared" si="154"/>
        <v>0</v>
      </c>
      <c r="AT670" s="282">
        <f t="shared" si="155"/>
        <v>1</v>
      </c>
      <c r="AU670" s="45">
        <v>2202</v>
      </c>
      <c r="AV670" s="49" t="s">
        <v>1045</v>
      </c>
      <c r="BD670" s="52"/>
    </row>
    <row r="671" spans="1:56" ht="14.95" customHeight="1" x14ac:dyDescent="0.2">
      <c r="A671" s="642">
        <v>662</v>
      </c>
      <c r="B671" s="639" t="s">
        <v>319</v>
      </c>
      <c r="C671" s="45">
        <v>105</v>
      </c>
      <c r="D671" s="643">
        <v>2275</v>
      </c>
      <c r="E671" s="316" t="s">
        <v>1061</v>
      </c>
      <c r="F671" s="53">
        <v>0</v>
      </c>
      <c r="G671" s="53">
        <v>0</v>
      </c>
      <c r="H671" s="53">
        <v>0</v>
      </c>
      <c r="I671" s="53">
        <v>0</v>
      </c>
      <c r="J671" s="53">
        <v>0</v>
      </c>
      <c r="K671" s="53">
        <v>0</v>
      </c>
      <c r="L671" s="53">
        <v>0</v>
      </c>
      <c r="M671" s="53">
        <v>59</v>
      </c>
      <c r="N671" s="53">
        <v>54</v>
      </c>
      <c r="O671" s="53">
        <v>60</v>
      </c>
      <c r="P671" s="53">
        <v>63</v>
      </c>
      <c r="Q671" s="53">
        <v>66</v>
      </c>
      <c r="R671" s="53">
        <v>0</v>
      </c>
      <c r="S671" s="53">
        <v>0</v>
      </c>
      <c r="T671" s="53">
        <v>0</v>
      </c>
      <c r="U671" s="53">
        <v>0</v>
      </c>
      <c r="W671" s="51">
        <f t="shared" si="146"/>
        <v>302</v>
      </c>
      <c r="X671" s="53">
        <f t="shared" si="147"/>
        <v>1</v>
      </c>
      <c r="Y671" s="51">
        <f t="shared" si="148"/>
        <v>0</v>
      </c>
      <c r="Z671" s="36" t="str">
        <f t="shared" si="149"/>
        <v/>
      </c>
      <c r="AA671" s="644">
        <f t="shared" si="150"/>
        <v>2275</v>
      </c>
      <c r="AB671" s="645" t="str">
        <f t="shared" si="151"/>
        <v xml:space="preserve"> Prairie Dale School</v>
      </c>
      <c r="AC671" s="644">
        <f t="shared" si="156"/>
        <v>0</v>
      </c>
      <c r="AD671" s="639" t="str">
        <f t="shared" si="157"/>
        <v/>
      </c>
      <c r="AE671" s="317" t="str">
        <f t="shared" si="152"/>
        <v/>
      </c>
      <c r="AF671" s="45">
        <v>105</v>
      </c>
      <c r="AG671" s="45">
        <v>2275</v>
      </c>
      <c r="AH671" s="49" t="s">
        <v>1061</v>
      </c>
      <c r="AI671" s="45" t="s">
        <v>319</v>
      </c>
      <c r="AJ671" s="45"/>
      <c r="AK671" s="73">
        <f t="shared" si="153"/>
        <v>0</v>
      </c>
      <c r="AL671" s="73">
        <f t="shared" si="154"/>
        <v>0</v>
      </c>
      <c r="AT671" s="282">
        <f t="shared" si="155"/>
        <v>1</v>
      </c>
      <c r="AU671" s="45">
        <v>2211</v>
      </c>
      <c r="AV671" s="49" t="s">
        <v>1046</v>
      </c>
      <c r="BD671" s="52"/>
    </row>
    <row r="672" spans="1:56" ht="14.95" customHeight="1" x14ac:dyDescent="0.2">
      <c r="A672" s="642">
        <v>663</v>
      </c>
      <c r="B672" s="639" t="s">
        <v>323</v>
      </c>
      <c r="C672" s="45">
        <v>195</v>
      </c>
      <c r="D672" s="643">
        <v>2276</v>
      </c>
      <c r="E672" s="316" t="s">
        <v>1062</v>
      </c>
      <c r="F672" s="53">
        <v>0</v>
      </c>
      <c r="G672" s="53">
        <v>0</v>
      </c>
      <c r="H672" s="53">
        <v>0</v>
      </c>
      <c r="I672" s="53">
        <v>2</v>
      </c>
      <c r="J672" s="53">
        <v>5</v>
      </c>
      <c r="K672" s="53">
        <v>8</v>
      </c>
      <c r="L672" s="53">
        <v>3</v>
      </c>
      <c r="M672" s="53">
        <v>6</v>
      </c>
      <c r="N672" s="53">
        <v>4</v>
      </c>
      <c r="O672" s="53">
        <v>1</v>
      </c>
      <c r="P672" s="53">
        <v>4</v>
      </c>
      <c r="Q672" s="53">
        <v>2</v>
      </c>
      <c r="R672" s="53">
        <v>4</v>
      </c>
      <c r="S672" s="53">
        <v>2</v>
      </c>
      <c r="T672" s="53">
        <v>0</v>
      </c>
      <c r="U672" s="53">
        <v>0</v>
      </c>
      <c r="W672" s="51">
        <f t="shared" si="146"/>
        <v>41</v>
      </c>
      <c r="X672" s="53">
        <f t="shared" si="147"/>
        <v>1</v>
      </c>
      <c r="Y672" s="51">
        <f t="shared" si="148"/>
        <v>0</v>
      </c>
      <c r="Z672" s="36" t="str">
        <f t="shared" si="149"/>
        <v/>
      </c>
      <c r="AA672" s="644">
        <f t="shared" si="150"/>
        <v>2276</v>
      </c>
      <c r="AB672" s="645" t="str">
        <f t="shared" si="151"/>
        <v xml:space="preserve"> Blooming Prairie Colony School</v>
      </c>
      <c r="AC672" s="644">
        <f t="shared" si="156"/>
        <v>5</v>
      </c>
      <c r="AD672" s="639" t="str">
        <f t="shared" si="157"/>
        <v>H</v>
      </c>
      <c r="AE672" s="317" t="str">
        <f t="shared" si="152"/>
        <v/>
      </c>
      <c r="AF672" s="45">
        <v>195</v>
      </c>
      <c r="AG672" s="45">
        <v>2276</v>
      </c>
      <c r="AH672" s="49" t="s">
        <v>1062</v>
      </c>
      <c r="AI672" s="45" t="s">
        <v>323</v>
      </c>
      <c r="AJ672" s="45"/>
      <c r="AK672" s="73">
        <f t="shared" si="153"/>
        <v>0</v>
      </c>
      <c r="AL672" s="73">
        <f t="shared" si="154"/>
        <v>0</v>
      </c>
      <c r="AT672" s="282">
        <f t="shared" si="155"/>
        <v>1</v>
      </c>
      <c r="AU672" s="45">
        <v>2212</v>
      </c>
      <c r="AV672" s="49" t="s">
        <v>1047</v>
      </c>
      <c r="BD672" s="52"/>
    </row>
    <row r="673" spans="1:56" ht="14.95" customHeight="1" x14ac:dyDescent="0.2">
      <c r="A673" s="642">
        <v>664</v>
      </c>
      <c r="B673" s="639" t="s">
        <v>323</v>
      </c>
      <c r="C673" s="45">
        <v>193</v>
      </c>
      <c r="D673" s="643">
        <v>2278</v>
      </c>
      <c r="E673" s="316" t="s">
        <v>1063</v>
      </c>
      <c r="F673" s="53">
        <v>0</v>
      </c>
      <c r="G673" s="53">
        <v>0</v>
      </c>
      <c r="H673" s="53">
        <v>0</v>
      </c>
      <c r="I673" s="53">
        <v>0</v>
      </c>
      <c r="J673" s="53">
        <v>0</v>
      </c>
      <c r="K673" s="53">
        <v>0</v>
      </c>
      <c r="L673" s="53">
        <v>0</v>
      </c>
      <c r="M673" s="53">
        <v>0</v>
      </c>
      <c r="N673" s="53">
        <v>1</v>
      </c>
      <c r="O673" s="53">
        <v>0</v>
      </c>
      <c r="P673" s="53">
        <v>0</v>
      </c>
      <c r="Q673" s="53">
        <v>0</v>
      </c>
      <c r="R673" s="53">
        <v>1</v>
      </c>
      <c r="S673" s="53">
        <v>0</v>
      </c>
      <c r="T673" s="53">
        <v>1</v>
      </c>
      <c r="U673" s="53">
        <v>0</v>
      </c>
      <c r="W673" s="51">
        <f t="shared" si="146"/>
        <v>3</v>
      </c>
      <c r="X673" s="53">
        <f t="shared" si="147"/>
        <v>1</v>
      </c>
      <c r="Y673" s="51">
        <f t="shared" si="148"/>
        <v>0</v>
      </c>
      <c r="Z673" s="36" t="str">
        <f t="shared" si="149"/>
        <v/>
      </c>
      <c r="AA673" s="644">
        <f t="shared" si="150"/>
        <v>2278</v>
      </c>
      <c r="AB673" s="645" t="str">
        <f t="shared" si="151"/>
        <v xml:space="preserve"> Harmony Colony School</v>
      </c>
      <c r="AC673" s="644">
        <f t="shared" si="156"/>
        <v>5</v>
      </c>
      <c r="AD673" s="639" t="str">
        <f t="shared" si="157"/>
        <v>H</v>
      </c>
      <c r="AE673" s="317" t="str">
        <f t="shared" si="152"/>
        <v/>
      </c>
      <c r="AF673" s="45">
        <v>193</v>
      </c>
      <c r="AG673" s="45">
        <v>2278</v>
      </c>
      <c r="AH673" s="49" t="s">
        <v>1063</v>
      </c>
      <c r="AI673" s="45" t="s">
        <v>323</v>
      </c>
      <c r="AJ673" s="45"/>
      <c r="AK673" s="73">
        <f t="shared" si="153"/>
        <v>0</v>
      </c>
      <c r="AL673" s="73">
        <f t="shared" si="154"/>
        <v>0</v>
      </c>
      <c r="AT673" s="282">
        <f t="shared" si="155"/>
        <v>1</v>
      </c>
      <c r="AU673" s="45">
        <v>2213</v>
      </c>
      <c r="AV673" s="49" t="s">
        <v>1048</v>
      </c>
      <c r="BD673" s="52"/>
    </row>
    <row r="674" spans="1:56" ht="14.95" customHeight="1" x14ac:dyDescent="0.2">
      <c r="A674" s="642">
        <v>665</v>
      </c>
      <c r="B674" s="639" t="s">
        <v>319</v>
      </c>
      <c r="C674" s="45">
        <v>174</v>
      </c>
      <c r="D674" s="643">
        <v>2282</v>
      </c>
      <c r="E674" s="316" t="s">
        <v>1064</v>
      </c>
      <c r="F674" s="53">
        <v>0</v>
      </c>
      <c r="G674" s="53">
        <v>0</v>
      </c>
      <c r="H674" s="53">
        <v>0</v>
      </c>
      <c r="I674" s="53">
        <v>0</v>
      </c>
      <c r="J674" s="53">
        <v>0</v>
      </c>
      <c r="K674" s="53">
        <v>0</v>
      </c>
      <c r="L674" s="53">
        <v>0</v>
      </c>
      <c r="M674" s="53">
        <v>0</v>
      </c>
      <c r="N674" s="53">
        <v>148</v>
      </c>
      <c r="O674" s="53">
        <v>148</v>
      </c>
      <c r="P674" s="53">
        <v>159</v>
      </c>
      <c r="Q674" s="53">
        <v>146</v>
      </c>
      <c r="R674" s="53">
        <v>0</v>
      </c>
      <c r="S674" s="53">
        <v>0</v>
      </c>
      <c r="T674" s="53">
        <v>0</v>
      </c>
      <c r="U674" s="53">
        <v>0</v>
      </c>
      <c r="W674" s="51">
        <f t="shared" si="146"/>
        <v>601</v>
      </c>
      <c r="X674" s="53">
        <f t="shared" si="147"/>
        <v>1</v>
      </c>
      <c r="Y674" s="51">
        <f t="shared" si="148"/>
        <v>0</v>
      </c>
      <c r="Z674" s="36" t="str">
        <f t="shared" si="149"/>
        <v/>
      </c>
      <c r="AA674" s="644">
        <f t="shared" si="150"/>
        <v>2282</v>
      </c>
      <c r="AB674" s="645" t="str">
        <f t="shared" si="151"/>
        <v xml:space="preserve"> Clearspring Middle School</v>
      </c>
      <c r="AC674" s="644">
        <f t="shared" si="156"/>
        <v>0</v>
      </c>
      <c r="AD674" s="639" t="str">
        <f t="shared" si="157"/>
        <v/>
      </c>
      <c r="AE674" s="317" t="str">
        <f t="shared" si="152"/>
        <v/>
      </c>
      <c r="AF674" s="45">
        <v>174</v>
      </c>
      <c r="AG674" s="45">
        <v>2282</v>
      </c>
      <c r="AH674" s="49" t="s">
        <v>1064</v>
      </c>
      <c r="AI674" s="45" t="s">
        <v>319</v>
      </c>
      <c r="AJ674" s="45"/>
      <c r="AK674" s="73">
        <f t="shared" si="153"/>
        <v>0</v>
      </c>
      <c r="AL674" s="73">
        <f t="shared" si="154"/>
        <v>0</v>
      </c>
      <c r="AT674" s="282">
        <f t="shared" si="155"/>
        <v>1</v>
      </c>
      <c r="AU674" s="45">
        <v>2229</v>
      </c>
      <c r="AV674" s="49" t="s">
        <v>1049</v>
      </c>
      <c r="BD674" s="52"/>
    </row>
    <row r="675" spans="1:56" ht="14.95" customHeight="1" x14ac:dyDescent="0.2">
      <c r="A675" s="642">
        <v>666</v>
      </c>
      <c r="B675" s="639" t="s">
        <v>323</v>
      </c>
      <c r="C675" s="45">
        <v>127</v>
      </c>
      <c r="D675" s="643">
        <v>2283</v>
      </c>
      <c r="E675" s="316" t="s">
        <v>1065</v>
      </c>
      <c r="F675" s="53">
        <v>0</v>
      </c>
      <c r="G675" s="53">
        <v>0</v>
      </c>
      <c r="H675" s="53">
        <v>0</v>
      </c>
      <c r="I675" s="53">
        <v>1</v>
      </c>
      <c r="J675" s="53">
        <v>0</v>
      </c>
      <c r="K675" s="53">
        <v>1</v>
      </c>
      <c r="L675" s="53">
        <v>1</v>
      </c>
      <c r="M675" s="53">
        <v>2</v>
      </c>
      <c r="N675" s="53">
        <v>0</v>
      </c>
      <c r="O675" s="53">
        <v>2</v>
      </c>
      <c r="P675" s="53">
        <v>1</v>
      </c>
      <c r="Q675" s="53">
        <v>4</v>
      </c>
      <c r="R675" s="53">
        <v>1</v>
      </c>
      <c r="S675" s="53">
        <v>1</v>
      </c>
      <c r="T675" s="53">
        <v>2</v>
      </c>
      <c r="U675" s="53">
        <v>0</v>
      </c>
      <c r="W675" s="51">
        <f t="shared" si="146"/>
        <v>16</v>
      </c>
      <c r="X675" s="53">
        <f t="shared" si="147"/>
        <v>1</v>
      </c>
      <c r="Y675" s="51">
        <f t="shared" si="148"/>
        <v>0</v>
      </c>
      <c r="Z675" s="36" t="str">
        <f t="shared" si="149"/>
        <v/>
      </c>
      <c r="AA675" s="644">
        <f t="shared" si="150"/>
        <v>2283</v>
      </c>
      <c r="AB675" s="645" t="str">
        <f t="shared" si="151"/>
        <v xml:space="preserve"> Emerald Colony School</v>
      </c>
      <c r="AC675" s="644">
        <f t="shared" si="156"/>
        <v>5</v>
      </c>
      <c r="AD675" s="639" t="str">
        <f t="shared" si="157"/>
        <v>H</v>
      </c>
      <c r="AE675" s="317" t="str">
        <f t="shared" si="152"/>
        <v/>
      </c>
      <c r="AF675" s="45">
        <v>127</v>
      </c>
      <c r="AG675" s="45">
        <v>2283</v>
      </c>
      <c r="AH675" s="49" t="s">
        <v>1065</v>
      </c>
      <c r="AI675" s="45" t="s">
        <v>323</v>
      </c>
      <c r="AJ675" s="45"/>
      <c r="AK675" s="73">
        <f t="shared" si="153"/>
        <v>0</v>
      </c>
      <c r="AL675" s="73">
        <f t="shared" si="154"/>
        <v>0</v>
      </c>
      <c r="AT675" s="282">
        <f t="shared" si="155"/>
        <v>1</v>
      </c>
      <c r="AU675" s="45">
        <v>2231</v>
      </c>
      <c r="AV675" s="49" t="s">
        <v>1050</v>
      </c>
      <c r="BD675" s="52"/>
    </row>
    <row r="676" spans="1:56" ht="14.95" customHeight="1" x14ac:dyDescent="0.2">
      <c r="A676" s="642">
        <v>667</v>
      </c>
      <c r="B676" s="639" t="s">
        <v>319</v>
      </c>
      <c r="C676" s="45">
        <v>105</v>
      </c>
      <c r="D676" s="643">
        <v>2285</v>
      </c>
      <c r="E676" s="316" t="s">
        <v>1066</v>
      </c>
      <c r="F676" s="53">
        <v>0</v>
      </c>
      <c r="G676" s="53">
        <v>0</v>
      </c>
      <c r="H676" s="53">
        <v>0</v>
      </c>
      <c r="I676" s="53">
        <v>0</v>
      </c>
      <c r="J676" s="53">
        <v>0</v>
      </c>
      <c r="K676" s="53">
        <v>0</v>
      </c>
      <c r="L676" s="53">
        <v>0</v>
      </c>
      <c r="M676" s="53">
        <v>0</v>
      </c>
      <c r="N676" s="53">
        <v>0</v>
      </c>
      <c r="O676" s="53">
        <v>0</v>
      </c>
      <c r="P676" s="53">
        <v>0</v>
      </c>
      <c r="Q676" s="53">
        <v>0</v>
      </c>
      <c r="R676" s="53">
        <v>163</v>
      </c>
      <c r="S676" s="53">
        <v>190</v>
      </c>
      <c r="T676" s="53">
        <v>177</v>
      </c>
      <c r="U676" s="53">
        <v>221</v>
      </c>
      <c r="W676" s="51">
        <f t="shared" si="146"/>
        <v>751</v>
      </c>
      <c r="X676" s="53">
        <f t="shared" si="147"/>
        <v>1</v>
      </c>
      <c r="Y676" s="51">
        <f t="shared" si="148"/>
        <v>0</v>
      </c>
      <c r="Z676" s="36" t="str">
        <f t="shared" si="149"/>
        <v/>
      </c>
      <c r="AA676" s="644">
        <f t="shared" si="150"/>
        <v>2285</v>
      </c>
      <c r="AB676" s="645" t="str">
        <f t="shared" si="151"/>
        <v xml:space="preserve"> Northlands Parkway Collegiate</v>
      </c>
      <c r="AC676" s="644">
        <f t="shared" si="156"/>
        <v>0</v>
      </c>
      <c r="AD676" s="639" t="str">
        <f t="shared" si="157"/>
        <v/>
      </c>
      <c r="AE676" s="317" t="str">
        <f t="shared" si="152"/>
        <v/>
      </c>
      <c r="AF676" s="45">
        <v>105</v>
      </c>
      <c r="AG676" s="45">
        <v>2285</v>
      </c>
      <c r="AH676" s="49" t="s">
        <v>1066</v>
      </c>
      <c r="AI676" s="45" t="s">
        <v>319</v>
      </c>
      <c r="AJ676" s="45"/>
      <c r="AK676" s="73">
        <f t="shared" si="153"/>
        <v>0</v>
      </c>
      <c r="AL676" s="73">
        <f t="shared" si="154"/>
        <v>0</v>
      </c>
      <c r="AT676" s="282">
        <f t="shared" si="155"/>
        <v>1</v>
      </c>
      <c r="AU676" s="45">
        <v>2232</v>
      </c>
      <c r="AV676" s="49" t="s">
        <v>1051</v>
      </c>
      <c r="BD676" s="52"/>
    </row>
    <row r="677" spans="1:56" ht="14.95" customHeight="1" x14ac:dyDescent="0.2">
      <c r="A677" s="642">
        <v>668</v>
      </c>
      <c r="B677" s="639" t="s">
        <v>323</v>
      </c>
      <c r="C677" s="45">
        <v>185</v>
      </c>
      <c r="D677" s="643">
        <v>2286</v>
      </c>
      <c r="E677" s="316" t="s">
        <v>1067</v>
      </c>
      <c r="F677" s="53">
        <v>0</v>
      </c>
      <c r="G677" s="53">
        <v>0</v>
      </c>
      <c r="H677" s="53">
        <v>0</v>
      </c>
      <c r="I677" s="53">
        <v>3</v>
      </c>
      <c r="J677" s="53">
        <v>4</v>
      </c>
      <c r="K677" s="53">
        <v>3</v>
      </c>
      <c r="L677" s="53">
        <v>3</v>
      </c>
      <c r="M677" s="53">
        <v>3</v>
      </c>
      <c r="N677" s="53">
        <v>0</v>
      </c>
      <c r="O677" s="53">
        <v>3</v>
      </c>
      <c r="P677" s="53">
        <v>1</v>
      </c>
      <c r="Q677" s="53">
        <v>1</v>
      </c>
      <c r="R677" s="53">
        <v>3</v>
      </c>
      <c r="S677" s="53">
        <v>2</v>
      </c>
      <c r="T677" s="53">
        <v>5</v>
      </c>
      <c r="U677" s="53">
        <v>0</v>
      </c>
      <c r="W677" s="51">
        <f t="shared" si="146"/>
        <v>31</v>
      </c>
      <c r="X677" s="53">
        <f t="shared" si="147"/>
        <v>1</v>
      </c>
      <c r="Y677" s="51">
        <f t="shared" si="148"/>
        <v>0</v>
      </c>
      <c r="Z677" s="36" t="str">
        <f t="shared" si="149"/>
        <v/>
      </c>
      <c r="AA677" s="644">
        <f t="shared" si="150"/>
        <v>2286</v>
      </c>
      <c r="AB677" s="645" t="str">
        <f t="shared" si="151"/>
        <v xml:space="preserve"> Horizon Colony School</v>
      </c>
      <c r="AC677" s="644">
        <f t="shared" si="156"/>
        <v>5</v>
      </c>
      <c r="AD677" s="639" t="str">
        <f t="shared" si="157"/>
        <v>H</v>
      </c>
      <c r="AE677" s="317" t="str">
        <f t="shared" si="152"/>
        <v/>
      </c>
      <c r="AF677" s="45">
        <v>185</v>
      </c>
      <c r="AG677" s="45">
        <v>2286</v>
      </c>
      <c r="AH677" s="49" t="s">
        <v>1067</v>
      </c>
      <c r="AI677" s="45" t="s">
        <v>323</v>
      </c>
      <c r="AJ677" s="45"/>
      <c r="AK677" s="73">
        <f t="shared" si="153"/>
        <v>0</v>
      </c>
      <c r="AL677" s="73">
        <f t="shared" si="154"/>
        <v>0</v>
      </c>
      <c r="AT677" s="282">
        <f t="shared" si="155"/>
        <v>1</v>
      </c>
      <c r="AU677" s="45">
        <v>2236</v>
      </c>
      <c r="AV677" s="49" t="s">
        <v>1052</v>
      </c>
      <c r="BD677" s="52"/>
    </row>
    <row r="678" spans="1:56" ht="14.95" customHeight="1" x14ac:dyDescent="0.2">
      <c r="A678" s="642">
        <v>669</v>
      </c>
      <c r="B678" s="639" t="s">
        <v>323</v>
      </c>
      <c r="C678" s="45">
        <v>185</v>
      </c>
      <c r="D678" s="643">
        <v>2290</v>
      </c>
      <c r="E678" s="316" t="s">
        <v>1068</v>
      </c>
      <c r="F678" s="53">
        <v>0</v>
      </c>
      <c r="G678" s="53">
        <v>0</v>
      </c>
      <c r="H678" s="53">
        <v>0</v>
      </c>
      <c r="I678" s="53">
        <v>2</v>
      </c>
      <c r="J678" s="53">
        <v>0</v>
      </c>
      <c r="K678" s="53">
        <v>1</v>
      </c>
      <c r="L678" s="53">
        <v>2</v>
      </c>
      <c r="M678" s="53">
        <v>2</v>
      </c>
      <c r="N678" s="53">
        <v>2</v>
      </c>
      <c r="O678" s="53">
        <v>3</v>
      </c>
      <c r="P678" s="53">
        <v>1</v>
      </c>
      <c r="Q678" s="53">
        <v>5</v>
      </c>
      <c r="R678" s="53">
        <v>0</v>
      </c>
      <c r="S678" s="53">
        <v>2</v>
      </c>
      <c r="T678" s="53">
        <v>1</v>
      </c>
      <c r="U678" s="53">
        <v>3</v>
      </c>
      <c r="W678" s="51">
        <f t="shared" si="146"/>
        <v>24</v>
      </c>
      <c r="X678" s="53">
        <f t="shared" si="147"/>
        <v>1</v>
      </c>
      <c r="Y678" s="51">
        <f t="shared" si="148"/>
        <v>0</v>
      </c>
      <c r="Z678" s="36" t="str">
        <f t="shared" si="149"/>
        <v/>
      </c>
      <c r="AA678" s="644">
        <f t="shared" si="150"/>
        <v>2290</v>
      </c>
      <c r="AB678" s="645" t="str">
        <f t="shared" si="151"/>
        <v xml:space="preserve"> Green Ridge School</v>
      </c>
      <c r="AC678" s="644">
        <f t="shared" si="156"/>
        <v>5</v>
      </c>
      <c r="AD678" s="639" t="str">
        <f t="shared" si="157"/>
        <v>H</v>
      </c>
      <c r="AE678" s="317" t="str">
        <f t="shared" si="152"/>
        <v/>
      </c>
      <c r="AF678" s="45">
        <v>185</v>
      </c>
      <c r="AG678" s="45">
        <v>2290</v>
      </c>
      <c r="AH678" s="49" t="s">
        <v>1068</v>
      </c>
      <c r="AI678" s="45" t="s">
        <v>323</v>
      </c>
      <c r="AJ678" s="45"/>
      <c r="AK678" s="73">
        <f t="shared" si="153"/>
        <v>0</v>
      </c>
      <c r="AL678" s="73">
        <f t="shared" si="154"/>
        <v>0</v>
      </c>
      <c r="AT678" s="282">
        <f t="shared" si="155"/>
        <v>1</v>
      </c>
      <c r="AU678" s="45">
        <v>2238</v>
      </c>
      <c r="AV678" s="49" t="s">
        <v>1053</v>
      </c>
      <c r="BD678" s="52"/>
    </row>
    <row r="679" spans="1:56" ht="14.95" customHeight="1" x14ac:dyDescent="0.2">
      <c r="A679" s="642">
        <v>670</v>
      </c>
      <c r="B679" s="639" t="s">
        <v>319</v>
      </c>
      <c r="C679" s="45">
        <v>118</v>
      </c>
      <c r="D679" s="643">
        <v>2294</v>
      </c>
      <c r="E679" s="316" t="s">
        <v>1069</v>
      </c>
      <c r="F679" s="53">
        <v>0</v>
      </c>
      <c r="G679" s="53">
        <v>0</v>
      </c>
      <c r="H679" s="53">
        <v>0</v>
      </c>
      <c r="I679" s="53">
        <v>115</v>
      </c>
      <c r="J679" s="53">
        <v>106</v>
      </c>
      <c r="K679" s="53">
        <v>104</v>
      </c>
      <c r="L679" s="53">
        <v>88</v>
      </c>
      <c r="M679" s="53">
        <v>79</v>
      </c>
      <c r="N679" s="53">
        <v>95</v>
      </c>
      <c r="O679" s="53">
        <v>88</v>
      </c>
      <c r="P679" s="53">
        <v>104</v>
      </c>
      <c r="Q679" s="53">
        <v>114</v>
      </c>
      <c r="R679" s="53">
        <v>0</v>
      </c>
      <c r="S679" s="53">
        <v>0</v>
      </c>
      <c r="T679" s="53">
        <v>0</v>
      </c>
      <c r="U679" s="53">
        <v>0</v>
      </c>
      <c r="W679" s="51">
        <f t="shared" si="146"/>
        <v>893</v>
      </c>
      <c r="X679" s="53">
        <f t="shared" si="147"/>
        <v>1</v>
      </c>
      <c r="Y679" s="51">
        <f t="shared" si="148"/>
        <v>0</v>
      </c>
      <c r="Z679" s="36" t="str">
        <f t="shared" si="149"/>
        <v/>
      </c>
      <c r="AA679" s="644">
        <f t="shared" si="150"/>
        <v>2294</v>
      </c>
      <c r="AB679" s="645" t="str">
        <f t="shared" si="151"/>
        <v xml:space="preserve"> Amber Trails Community School</v>
      </c>
      <c r="AC679" s="644">
        <f t="shared" si="156"/>
        <v>0</v>
      </c>
      <c r="AD679" s="639" t="str">
        <f t="shared" si="157"/>
        <v/>
      </c>
      <c r="AE679" s="317" t="str">
        <f t="shared" si="152"/>
        <v/>
      </c>
      <c r="AF679" s="45">
        <v>118</v>
      </c>
      <c r="AG679" s="45">
        <v>2294</v>
      </c>
      <c r="AH679" s="49" t="s">
        <v>1069</v>
      </c>
      <c r="AI679" s="45" t="s">
        <v>319</v>
      </c>
      <c r="AJ679" s="45"/>
      <c r="AK679" s="73">
        <f t="shared" si="153"/>
        <v>0</v>
      </c>
      <c r="AL679" s="73">
        <f t="shared" si="154"/>
        <v>0</v>
      </c>
      <c r="AT679" s="282">
        <f t="shared" si="155"/>
        <v>1</v>
      </c>
      <c r="AU679" s="45">
        <v>2248</v>
      </c>
      <c r="AV679" s="49" t="s">
        <v>1054</v>
      </c>
      <c r="BD679" s="52"/>
    </row>
    <row r="680" spans="1:56" ht="14.95" customHeight="1" x14ac:dyDescent="0.2">
      <c r="A680" s="642">
        <v>671</v>
      </c>
      <c r="B680" s="639" t="s">
        <v>323</v>
      </c>
      <c r="C680" s="45">
        <v>156</v>
      </c>
      <c r="D680" s="643">
        <v>2297</v>
      </c>
      <c r="E680" s="316" t="s">
        <v>1070</v>
      </c>
      <c r="F680" s="53">
        <v>0</v>
      </c>
      <c r="G680" s="53">
        <v>0</v>
      </c>
      <c r="H680" s="53">
        <v>0</v>
      </c>
      <c r="I680" s="53">
        <v>3</v>
      </c>
      <c r="J680" s="53">
        <v>1</v>
      </c>
      <c r="K680" s="53">
        <v>0</v>
      </c>
      <c r="L680" s="53">
        <v>4</v>
      </c>
      <c r="M680" s="53">
        <v>1</v>
      </c>
      <c r="N680" s="53">
        <v>1</v>
      </c>
      <c r="O680" s="53">
        <v>1</v>
      </c>
      <c r="P680" s="53">
        <v>1</v>
      </c>
      <c r="Q680" s="53">
        <v>3</v>
      </c>
      <c r="R680" s="53">
        <v>0</v>
      </c>
      <c r="S680" s="53">
        <v>0</v>
      </c>
      <c r="T680" s="53">
        <v>0</v>
      </c>
      <c r="U680" s="53">
        <v>0</v>
      </c>
      <c r="W680" s="51">
        <f t="shared" si="146"/>
        <v>15</v>
      </c>
      <c r="X680" s="53">
        <f t="shared" si="147"/>
        <v>1</v>
      </c>
      <c r="Y680" s="51">
        <f t="shared" si="148"/>
        <v>0</v>
      </c>
      <c r="Z680" s="36" t="str">
        <f t="shared" si="149"/>
        <v/>
      </c>
      <c r="AA680" s="644">
        <f t="shared" si="150"/>
        <v>2297</v>
      </c>
      <c r="AB680" s="645" t="str">
        <f t="shared" si="151"/>
        <v xml:space="preserve"> Westview Colony School</v>
      </c>
      <c r="AC680" s="644">
        <f t="shared" si="156"/>
        <v>5</v>
      </c>
      <c r="AD680" s="639" t="str">
        <f t="shared" si="157"/>
        <v>H</v>
      </c>
      <c r="AE680" s="317" t="str">
        <f t="shared" si="152"/>
        <v/>
      </c>
      <c r="AF680" s="45">
        <v>156</v>
      </c>
      <c r="AG680" s="45">
        <v>2297</v>
      </c>
      <c r="AH680" s="49" t="s">
        <v>1070</v>
      </c>
      <c r="AI680" s="45" t="s">
        <v>323</v>
      </c>
      <c r="AJ680" s="45"/>
      <c r="AK680" s="73">
        <f t="shared" si="153"/>
        <v>0</v>
      </c>
      <c r="AL680" s="73">
        <f t="shared" si="154"/>
        <v>0</v>
      </c>
      <c r="AT680" s="282">
        <f t="shared" si="155"/>
        <v>1</v>
      </c>
      <c r="AU680" s="45">
        <v>2255</v>
      </c>
      <c r="AV680" s="49" t="s">
        <v>1071</v>
      </c>
      <c r="BD680" s="52"/>
    </row>
    <row r="681" spans="1:56" ht="14.95" customHeight="1" x14ac:dyDescent="0.2">
      <c r="A681" s="642">
        <v>672</v>
      </c>
      <c r="B681" s="639" t="s">
        <v>319</v>
      </c>
      <c r="C681" s="45">
        <v>118</v>
      </c>
      <c r="D681" s="643">
        <v>2298</v>
      </c>
      <c r="E681" s="316" t="s">
        <v>1072</v>
      </c>
      <c r="F681" s="53">
        <v>0</v>
      </c>
      <c r="G681" s="53">
        <v>0</v>
      </c>
      <c r="H681" s="53">
        <v>0</v>
      </c>
      <c r="I681" s="53">
        <v>0</v>
      </c>
      <c r="J681" s="53">
        <v>0</v>
      </c>
      <c r="K681" s="53">
        <v>0</v>
      </c>
      <c r="L681" s="53">
        <v>0</v>
      </c>
      <c r="M681" s="53">
        <v>0</v>
      </c>
      <c r="N681" s="53">
        <v>0</v>
      </c>
      <c r="O681" s="53">
        <v>0</v>
      </c>
      <c r="P681" s="53">
        <v>0</v>
      </c>
      <c r="Q681" s="53">
        <v>0</v>
      </c>
      <c r="R681" s="53">
        <v>27</v>
      </c>
      <c r="S681" s="53">
        <v>29</v>
      </c>
      <c r="T681" s="53">
        <v>29</v>
      </c>
      <c r="U681" s="53">
        <v>29</v>
      </c>
      <c r="W681" s="51">
        <f t="shared" si="146"/>
        <v>114</v>
      </c>
      <c r="X681" s="53">
        <f t="shared" si="147"/>
        <v>1</v>
      </c>
      <c r="Y681" s="51">
        <f t="shared" si="148"/>
        <v>0</v>
      </c>
      <c r="Z681" s="36" t="str">
        <f t="shared" si="149"/>
        <v/>
      </c>
      <c r="AA681" s="644">
        <f t="shared" si="150"/>
        <v>2298</v>
      </c>
      <c r="AB681" s="645" t="str">
        <f t="shared" si="151"/>
        <v xml:space="preserve"> MET School</v>
      </c>
      <c r="AC681" s="644">
        <f t="shared" si="156"/>
        <v>0</v>
      </c>
      <c r="AD681" s="639" t="str">
        <f t="shared" si="157"/>
        <v/>
      </c>
      <c r="AE681" s="317" t="str">
        <f t="shared" si="152"/>
        <v/>
      </c>
      <c r="AF681" s="45">
        <v>118</v>
      </c>
      <c r="AG681" s="45">
        <v>2298</v>
      </c>
      <c r="AH681" s="49" t="s">
        <v>1072</v>
      </c>
      <c r="AI681" s="45" t="s">
        <v>319</v>
      </c>
      <c r="AJ681" s="45"/>
      <c r="AK681" s="73">
        <f t="shared" si="153"/>
        <v>0</v>
      </c>
      <c r="AL681" s="73">
        <f t="shared" si="154"/>
        <v>0</v>
      </c>
      <c r="AT681" s="282">
        <f t="shared" si="155"/>
        <v>1</v>
      </c>
      <c r="AU681" s="45">
        <v>2256</v>
      </c>
      <c r="AV681" s="49" t="s">
        <v>1056</v>
      </c>
      <c r="BD681" s="52"/>
    </row>
    <row r="682" spans="1:56" ht="14.95" customHeight="1" x14ac:dyDescent="0.2">
      <c r="A682" s="642">
        <v>673</v>
      </c>
      <c r="B682" s="639" t="s">
        <v>323</v>
      </c>
      <c r="C682" s="45">
        <v>155</v>
      </c>
      <c r="D682" s="643">
        <v>2299</v>
      </c>
      <c r="E682" s="316" t="s">
        <v>1073</v>
      </c>
      <c r="F682" s="53">
        <v>0</v>
      </c>
      <c r="G682" s="53">
        <v>0</v>
      </c>
      <c r="H682" s="53">
        <v>0</v>
      </c>
      <c r="I682" s="53">
        <v>2</v>
      </c>
      <c r="J682" s="53">
        <v>2</v>
      </c>
      <c r="K682" s="53">
        <v>1</v>
      </c>
      <c r="L682" s="53">
        <v>4</v>
      </c>
      <c r="M682" s="53">
        <v>1</v>
      </c>
      <c r="N682" s="53">
        <v>4</v>
      </c>
      <c r="O682" s="53">
        <v>3</v>
      </c>
      <c r="P682" s="53">
        <v>3</v>
      </c>
      <c r="Q682" s="53">
        <v>2</v>
      </c>
      <c r="R682" s="53">
        <v>0</v>
      </c>
      <c r="S682" s="53">
        <v>2</v>
      </c>
      <c r="T682" s="53">
        <v>2</v>
      </c>
      <c r="U682" s="53">
        <v>0</v>
      </c>
      <c r="W682" s="51">
        <f t="shared" si="146"/>
        <v>26</v>
      </c>
      <c r="X682" s="53">
        <f t="shared" si="147"/>
        <v>1</v>
      </c>
      <c r="Y682" s="51">
        <f t="shared" si="148"/>
        <v>0</v>
      </c>
      <c r="Z682" s="36" t="str">
        <f t="shared" si="149"/>
        <v/>
      </c>
      <c r="AA682" s="644">
        <f t="shared" si="150"/>
        <v>2299</v>
      </c>
      <c r="AB682" s="645" t="str">
        <f t="shared" si="151"/>
        <v xml:space="preserve"> Meadow Lane School</v>
      </c>
      <c r="AC682" s="644">
        <f t="shared" si="156"/>
        <v>5</v>
      </c>
      <c r="AD682" s="639" t="str">
        <f t="shared" si="157"/>
        <v>H</v>
      </c>
      <c r="AE682" s="317" t="str">
        <f t="shared" si="152"/>
        <v/>
      </c>
      <c r="AF682" s="45">
        <v>155</v>
      </c>
      <c r="AG682" s="45">
        <v>2299</v>
      </c>
      <c r="AH682" s="49" t="s">
        <v>1073</v>
      </c>
      <c r="AI682" s="45" t="s">
        <v>323</v>
      </c>
      <c r="AJ682" s="45"/>
      <c r="AK682" s="73">
        <f t="shared" si="153"/>
        <v>0</v>
      </c>
      <c r="AL682" s="73">
        <f t="shared" si="154"/>
        <v>0</v>
      </c>
      <c r="AT682" s="282">
        <f t="shared" si="155"/>
        <v>1</v>
      </c>
      <c r="AU682" s="45">
        <v>2259</v>
      </c>
      <c r="AV682" s="49" t="s">
        <v>1057</v>
      </c>
      <c r="BD682" s="52"/>
    </row>
    <row r="683" spans="1:56" ht="14.95" customHeight="1" x14ac:dyDescent="0.2">
      <c r="A683" s="642">
        <v>674</v>
      </c>
      <c r="B683" s="639" t="s">
        <v>319</v>
      </c>
      <c r="C683" s="45">
        <v>188</v>
      </c>
      <c r="D683" s="643">
        <v>2302</v>
      </c>
      <c r="E683" s="316" t="s">
        <v>1074</v>
      </c>
      <c r="F683" s="53">
        <v>0</v>
      </c>
      <c r="G683" s="53">
        <v>0</v>
      </c>
      <c r="H683" s="53">
        <v>0</v>
      </c>
      <c r="I683" s="53">
        <v>59</v>
      </c>
      <c r="J683" s="53">
        <v>65</v>
      </c>
      <c r="K683" s="53">
        <v>74</v>
      </c>
      <c r="L683" s="53">
        <v>100</v>
      </c>
      <c r="M683" s="53">
        <v>103</v>
      </c>
      <c r="N683" s="53">
        <v>110</v>
      </c>
      <c r="O683" s="53">
        <v>113</v>
      </c>
      <c r="P683" s="53">
        <v>102</v>
      </c>
      <c r="Q683" s="53">
        <v>130</v>
      </c>
      <c r="R683" s="53">
        <v>0</v>
      </c>
      <c r="S683" s="53">
        <v>0</v>
      </c>
      <c r="T683" s="53">
        <v>0</v>
      </c>
      <c r="U683" s="53">
        <v>0</v>
      </c>
      <c r="W683" s="51">
        <f t="shared" si="146"/>
        <v>856</v>
      </c>
      <c r="X683" s="53">
        <f t="shared" si="147"/>
        <v>1</v>
      </c>
      <c r="Y683" s="51">
        <f t="shared" si="148"/>
        <v>0</v>
      </c>
      <c r="Z683" s="36" t="str">
        <f t="shared" si="149"/>
        <v/>
      </c>
      <c r="AA683" s="644">
        <f t="shared" si="150"/>
        <v>2302</v>
      </c>
      <c r="AB683" s="645" t="str">
        <f t="shared" si="151"/>
        <v xml:space="preserve"> École South Pointe School</v>
      </c>
      <c r="AC683" s="644">
        <f t="shared" si="156"/>
        <v>0</v>
      </c>
      <c r="AD683" s="639" t="str">
        <f t="shared" si="157"/>
        <v/>
      </c>
      <c r="AE683" s="317" t="str">
        <f t="shared" si="152"/>
        <v/>
      </c>
      <c r="AF683" s="45">
        <v>188</v>
      </c>
      <c r="AG683" s="45">
        <v>2302</v>
      </c>
      <c r="AH683" s="49" t="s">
        <v>1074</v>
      </c>
      <c r="AI683" s="45" t="s">
        <v>319</v>
      </c>
      <c r="AJ683" s="45"/>
      <c r="AK683" s="73">
        <f t="shared" si="153"/>
        <v>0</v>
      </c>
      <c r="AL683" s="73">
        <f t="shared" si="154"/>
        <v>0</v>
      </c>
      <c r="AT683" s="282">
        <f t="shared" si="155"/>
        <v>1</v>
      </c>
      <c r="AU683" s="45">
        <v>2260</v>
      </c>
      <c r="AV683" s="49" t="s">
        <v>1059</v>
      </c>
      <c r="BD683" s="52"/>
    </row>
    <row r="684" spans="1:56" ht="14.95" customHeight="1" x14ac:dyDescent="0.2">
      <c r="A684" s="642">
        <v>675</v>
      </c>
      <c r="B684" s="639" t="s">
        <v>319</v>
      </c>
      <c r="C684" s="45">
        <v>118</v>
      </c>
      <c r="D684" s="643">
        <v>2303</v>
      </c>
      <c r="E684" s="316" t="s">
        <v>1075</v>
      </c>
      <c r="F684" s="53">
        <v>0</v>
      </c>
      <c r="G684" s="53">
        <v>0</v>
      </c>
      <c r="H684" s="53">
        <v>0</v>
      </c>
      <c r="I684" s="53">
        <v>86</v>
      </c>
      <c r="J684" s="53">
        <v>81</v>
      </c>
      <c r="K684" s="53">
        <v>92</v>
      </c>
      <c r="L684" s="53">
        <v>86</v>
      </c>
      <c r="M684" s="53">
        <v>77</v>
      </c>
      <c r="N684" s="53">
        <v>89</v>
      </c>
      <c r="O684" s="53">
        <v>0</v>
      </c>
      <c r="P684" s="53">
        <v>0</v>
      </c>
      <c r="Q684" s="53">
        <v>0</v>
      </c>
      <c r="R684" s="53">
        <v>0</v>
      </c>
      <c r="S684" s="53">
        <v>0</v>
      </c>
      <c r="T684" s="53">
        <v>0</v>
      </c>
      <c r="U684" s="53">
        <v>0</v>
      </c>
      <c r="W684" s="51">
        <f t="shared" si="146"/>
        <v>511</v>
      </c>
      <c r="X684" s="53">
        <f t="shared" si="147"/>
        <v>1</v>
      </c>
      <c r="Y684" s="51">
        <f t="shared" si="148"/>
        <v>0</v>
      </c>
      <c r="Z684" s="36" t="str">
        <f t="shared" si="149"/>
        <v/>
      </c>
      <c r="AA684" s="644">
        <f t="shared" si="150"/>
        <v>2303</v>
      </c>
      <c r="AB684" s="645" t="str">
        <f t="shared" si="151"/>
        <v xml:space="preserve"> École Riviere Rouge</v>
      </c>
      <c r="AC684" s="644">
        <f t="shared" si="156"/>
        <v>0</v>
      </c>
      <c r="AD684" s="639" t="str">
        <f t="shared" si="157"/>
        <v/>
      </c>
      <c r="AE684" s="317" t="str">
        <f t="shared" si="152"/>
        <v/>
      </c>
      <c r="AF684" s="45">
        <v>118</v>
      </c>
      <c r="AG684" s="45">
        <v>2303</v>
      </c>
      <c r="AH684" s="49" t="s">
        <v>1075</v>
      </c>
      <c r="AI684" s="45" t="s">
        <v>319</v>
      </c>
      <c r="AJ684" s="45"/>
      <c r="AK684" s="73">
        <f t="shared" si="153"/>
        <v>0</v>
      </c>
      <c r="AL684" s="73">
        <f t="shared" si="154"/>
        <v>0</v>
      </c>
      <c r="AT684" s="282">
        <f t="shared" si="155"/>
        <v>1</v>
      </c>
      <c r="AU684" s="45">
        <v>2267</v>
      </c>
      <c r="AV684" s="49" t="s">
        <v>1076</v>
      </c>
      <c r="BD684" s="52"/>
    </row>
    <row r="685" spans="1:56" ht="14.95" customHeight="1" x14ac:dyDescent="0.2">
      <c r="A685" s="642">
        <v>676</v>
      </c>
      <c r="B685" s="639" t="s">
        <v>319</v>
      </c>
      <c r="C685" s="45">
        <v>188</v>
      </c>
      <c r="D685" s="643">
        <v>2304</v>
      </c>
      <c r="E685" s="316" t="s">
        <v>1077</v>
      </c>
      <c r="F685" s="53">
        <v>0</v>
      </c>
      <c r="G685" s="53">
        <v>0</v>
      </c>
      <c r="H685" s="53">
        <v>0</v>
      </c>
      <c r="I685" s="53">
        <v>0</v>
      </c>
      <c r="J685" s="53">
        <v>0</v>
      </c>
      <c r="K685" s="53">
        <v>0</v>
      </c>
      <c r="L685" s="53">
        <v>0</v>
      </c>
      <c r="M685" s="53">
        <v>0</v>
      </c>
      <c r="N685" s="53">
        <v>0</v>
      </c>
      <c r="O685" s="53">
        <v>0</v>
      </c>
      <c r="P685" s="53">
        <v>0</v>
      </c>
      <c r="Q685" s="53">
        <v>0</v>
      </c>
      <c r="R685" s="53">
        <v>0</v>
      </c>
      <c r="S685" s="53">
        <v>0</v>
      </c>
      <c r="T685" s="53">
        <v>0</v>
      </c>
      <c r="U685" s="53">
        <v>62</v>
      </c>
      <c r="W685" s="51">
        <f t="shared" si="146"/>
        <v>62</v>
      </c>
      <c r="X685" s="53">
        <f t="shared" si="147"/>
        <v>1</v>
      </c>
      <c r="Y685" s="51">
        <f t="shared" si="148"/>
        <v>0</v>
      </c>
      <c r="Z685" s="36" t="str">
        <f t="shared" si="149"/>
        <v/>
      </c>
      <c r="AA685" s="644">
        <f t="shared" si="150"/>
        <v>2304</v>
      </c>
      <c r="AB685" s="645" t="str">
        <f t="shared" si="151"/>
        <v xml:space="preserve"> Pembina Trails Alternative High School</v>
      </c>
      <c r="AC685" s="644">
        <f t="shared" si="156"/>
        <v>0</v>
      </c>
      <c r="AD685" s="639" t="str">
        <f t="shared" si="157"/>
        <v/>
      </c>
      <c r="AE685" s="317" t="str">
        <f t="shared" si="152"/>
        <v/>
      </c>
      <c r="AF685" s="45">
        <v>188</v>
      </c>
      <c r="AG685" s="45">
        <v>2304</v>
      </c>
      <c r="AH685" s="49" t="s">
        <v>1077</v>
      </c>
      <c r="AI685" s="45" t="s">
        <v>319</v>
      </c>
      <c r="AJ685" s="45"/>
      <c r="AK685" s="73">
        <f t="shared" si="153"/>
        <v>0</v>
      </c>
      <c r="AL685" s="73">
        <f t="shared" si="154"/>
        <v>0</v>
      </c>
      <c r="AT685" s="282">
        <f t="shared" si="155"/>
        <v>1</v>
      </c>
      <c r="AU685" s="45">
        <v>2275</v>
      </c>
      <c r="AV685" s="49" t="s">
        <v>1061</v>
      </c>
      <c r="BD685" s="52"/>
    </row>
    <row r="686" spans="1:56" ht="14.95" customHeight="1" x14ac:dyDescent="0.2">
      <c r="A686" s="642">
        <v>677</v>
      </c>
      <c r="B686" s="639" t="s">
        <v>319</v>
      </c>
      <c r="C686" s="45">
        <v>118</v>
      </c>
      <c r="D686" s="643">
        <v>2306</v>
      </c>
      <c r="E686" s="316" t="s">
        <v>1078</v>
      </c>
      <c r="F686" s="53">
        <v>0</v>
      </c>
      <c r="G686" s="53">
        <v>0</v>
      </c>
      <c r="H686" s="53">
        <v>0</v>
      </c>
      <c r="I686" s="53">
        <v>0</v>
      </c>
      <c r="J686" s="53">
        <v>0</v>
      </c>
      <c r="K686" s="53">
        <v>0</v>
      </c>
      <c r="L686" s="53">
        <v>0</v>
      </c>
      <c r="M686" s="53">
        <v>0</v>
      </c>
      <c r="N686" s="53">
        <v>0</v>
      </c>
      <c r="O686" s="53">
        <v>0</v>
      </c>
      <c r="P686" s="53">
        <v>0</v>
      </c>
      <c r="Q686" s="53">
        <v>0</v>
      </c>
      <c r="R686" s="53">
        <v>22</v>
      </c>
      <c r="S686" s="53">
        <v>20</v>
      </c>
      <c r="T686" s="53">
        <v>28</v>
      </c>
      <c r="U686" s="53">
        <v>26</v>
      </c>
      <c r="W686" s="51">
        <f t="shared" si="146"/>
        <v>96</v>
      </c>
      <c r="X686" s="53">
        <f t="shared" si="147"/>
        <v>1</v>
      </c>
      <c r="Y686" s="51">
        <f t="shared" si="148"/>
        <v>0</v>
      </c>
      <c r="Z686" s="36" t="str">
        <f t="shared" si="149"/>
        <v/>
      </c>
      <c r="AA686" s="644">
        <f t="shared" si="150"/>
        <v>2306</v>
      </c>
      <c r="AB686" s="645" t="str">
        <f t="shared" si="151"/>
        <v xml:space="preserve"> Maples Met School</v>
      </c>
      <c r="AC686" s="644">
        <f t="shared" si="156"/>
        <v>0</v>
      </c>
      <c r="AD686" s="639" t="str">
        <f t="shared" si="157"/>
        <v/>
      </c>
      <c r="AE686" s="317" t="str">
        <f t="shared" si="152"/>
        <v/>
      </c>
      <c r="AF686" s="45">
        <v>118</v>
      </c>
      <c r="AG686" s="45">
        <v>2306</v>
      </c>
      <c r="AH686" s="49" t="s">
        <v>1078</v>
      </c>
      <c r="AI686" s="45" t="s">
        <v>319</v>
      </c>
      <c r="AJ686" s="45"/>
      <c r="AK686" s="73">
        <f t="shared" si="153"/>
        <v>0</v>
      </c>
      <c r="AL686" s="73">
        <f t="shared" si="154"/>
        <v>0</v>
      </c>
      <c r="AT686" s="282">
        <f t="shared" si="155"/>
        <v>1</v>
      </c>
      <c r="AU686" s="45">
        <v>2276</v>
      </c>
      <c r="AV686" s="49" t="s">
        <v>1062</v>
      </c>
      <c r="BD686" s="52"/>
    </row>
    <row r="687" spans="1:56" ht="14.95" customHeight="1" x14ac:dyDescent="0.2">
      <c r="A687" s="642">
        <v>678</v>
      </c>
      <c r="B687" s="639" t="s">
        <v>319</v>
      </c>
      <c r="C687" s="45">
        <v>186</v>
      </c>
      <c r="D687" s="643">
        <v>2310</v>
      </c>
      <c r="E687" s="316" t="s">
        <v>1079</v>
      </c>
      <c r="F687" s="53">
        <v>0</v>
      </c>
      <c r="G687" s="53">
        <v>0</v>
      </c>
      <c r="H687" s="53">
        <v>0</v>
      </c>
      <c r="I687" s="53">
        <v>55</v>
      </c>
      <c r="J687" s="53">
        <v>55</v>
      </c>
      <c r="K687" s="53">
        <v>55</v>
      </c>
      <c r="L687" s="53">
        <v>74</v>
      </c>
      <c r="M687" s="53">
        <v>72</v>
      </c>
      <c r="N687" s="53">
        <v>85</v>
      </c>
      <c r="O687" s="53">
        <v>89</v>
      </c>
      <c r="P687" s="53">
        <v>75</v>
      </c>
      <c r="Q687" s="53">
        <v>91</v>
      </c>
      <c r="R687" s="53">
        <v>0</v>
      </c>
      <c r="S687" s="53">
        <v>0</v>
      </c>
      <c r="T687" s="53">
        <v>0</v>
      </c>
      <c r="U687" s="53">
        <v>0</v>
      </c>
      <c r="W687" s="51">
        <f t="shared" si="146"/>
        <v>651</v>
      </c>
      <c r="X687" s="53">
        <f t="shared" si="147"/>
        <v>1</v>
      </c>
      <c r="Y687" s="51">
        <f t="shared" si="148"/>
        <v>0</v>
      </c>
      <c r="Z687" s="36" t="str">
        <f t="shared" si="149"/>
        <v/>
      </c>
      <c r="AA687" s="644">
        <f t="shared" si="150"/>
        <v>2310</v>
      </c>
      <c r="AB687" s="645" t="str">
        <f t="shared" si="151"/>
        <v xml:space="preserve"> École Sage Creek School</v>
      </c>
      <c r="AC687" s="644">
        <f t="shared" si="156"/>
        <v>0</v>
      </c>
      <c r="AD687" s="639" t="str">
        <f t="shared" si="157"/>
        <v/>
      </c>
      <c r="AE687" s="317" t="str">
        <f t="shared" si="152"/>
        <v/>
      </c>
      <c r="AF687" s="45">
        <v>186</v>
      </c>
      <c r="AG687" s="45">
        <v>2310</v>
      </c>
      <c r="AH687" s="49" t="s">
        <v>1079</v>
      </c>
      <c r="AI687" s="45" t="s">
        <v>319</v>
      </c>
      <c r="AJ687" s="45"/>
      <c r="AK687" s="73">
        <f t="shared" si="153"/>
        <v>0</v>
      </c>
      <c r="AL687" s="73">
        <f t="shared" si="154"/>
        <v>0</v>
      </c>
      <c r="AT687" s="282">
        <f t="shared" si="155"/>
        <v>1</v>
      </c>
      <c r="AU687" s="45">
        <v>2278</v>
      </c>
      <c r="AV687" s="49" t="s">
        <v>1063</v>
      </c>
      <c r="BD687" s="52"/>
    </row>
    <row r="688" spans="1:56" ht="14.95" customHeight="1" x14ac:dyDescent="0.2">
      <c r="A688" s="642">
        <v>679</v>
      </c>
      <c r="B688" s="639" t="s">
        <v>323</v>
      </c>
      <c r="C688" s="45">
        <v>195</v>
      </c>
      <c r="D688" s="643">
        <v>2312</v>
      </c>
      <c r="E688" s="316" t="s">
        <v>1080</v>
      </c>
      <c r="F688" s="53">
        <v>0</v>
      </c>
      <c r="G688" s="53">
        <v>0</v>
      </c>
      <c r="H688" s="53">
        <v>0</v>
      </c>
      <c r="I688" s="53">
        <v>3</v>
      </c>
      <c r="J688" s="53">
        <v>1</v>
      </c>
      <c r="K688" s="53">
        <v>2</v>
      </c>
      <c r="L688" s="53">
        <v>2</v>
      </c>
      <c r="M688" s="53">
        <v>4</v>
      </c>
      <c r="N688" s="53">
        <v>1</v>
      </c>
      <c r="O688" s="53">
        <v>4</v>
      </c>
      <c r="P688" s="53">
        <v>5</v>
      </c>
      <c r="Q688" s="53">
        <v>0</v>
      </c>
      <c r="R688" s="53">
        <v>2</v>
      </c>
      <c r="S688" s="53">
        <v>0</v>
      </c>
      <c r="T688" s="53">
        <v>0</v>
      </c>
      <c r="U688" s="53">
        <v>0</v>
      </c>
      <c r="W688" s="51">
        <f t="shared" si="146"/>
        <v>24</v>
      </c>
      <c r="X688" s="53">
        <f t="shared" si="147"/>
        <v>1</v>
      </c>
      <c r="Y688" s="51">
        <f t="shared" si="148"/>
        <v>0</v>
      </c>
      <c r="Z688" s="36" t="str">
        <f t="shared" si="149"/>
        <v/>
      </c>
      <c r="AA688" s="644">
        <f t="shared" si="150"/>
        <v>2312</v>
      </c>
      <c r="AB688" s="645" t="str">
        <f t="shared" si="151"/>
        <v xml:space="preserve"> Eagle Creek Colony School</v>
      </c>
      <c r="AC688" s="644">
        <f t="shared" si="156"/>
        <v>5</v>
      </c>
      <c r="AD688" s="639" t="str">
        <f t="shared" si="157"/>
        <v>H</v>
      </c>
      <c r="AE688" s="317" t="str">
        <f t="shared" si="152"/>
        <v/>
      </c>
      <c r="AF688" s="45">
        <v>195</v>
      </c>
      <c r="AG688" s="45">
        <v>2312</v>
      </c>
      <c r="AH688" s="49" t="s">
        <v>1080</v>
      </c>
      <c r="AI688" s="45" t="s">
        <v>323</v>
      </c>
      <c r="AJ688" s="45"/>
      <c r="AK688" s="73">
        <f t="shared" si="153"/>
        <v>0</v>
      </c>
      <c r="AL688" s="73">
        <f t="shared" si="154"/>
        <v>0</v>
      </c>
      <c r="AT688" s="282">
        <f t="shared" si="155"/>
        <v>1</v>
      </c>
      <c r="AU688" s="45">
        <v>2282</v>
      </c>
      <c r="AV688" s="49" t="s">
        <v>1064</v>
      </c>
      <c r="BD688" s="52"/>
    </row>
    <row r="689" spans="1:56" ht="14.95" customHeight="1" x14ac:dyDescent="0.2">
      <c r="A689" s="642">
        <v>680</v>
      </c>
      <c r="B689" s="639" t="s">
        <v>323</v>
      </c>
      <c r="C689" s="45">
        <v>194</v>
      </c>
      <c r="D689" s="643">
        <v>2313</v>
      </c>
      <c r="E689" s="316" t="s">
        <v>1081</v>
      </c>
      <c r="F689" s="53">
        <v>0</v>
      </c>
      <c r="G689" s="53">
        <v>0</v>
      </c>
      <c r="H689" s="53">
        <v>0</v>
      </c>
      <c r="I689" s="53">
        <v>1</v>
      </c>
      <c r="J689" s="53">
        <v>2</v>
      </c>
      <c r="K689" s="53">
        <v>2</v>
      </c>
      <c r="L689" s="53">
        <v>2</v>
      </c>
      <c r="M689" s="53">
        <v>3</v>
      </c>
      <c r="N689" s="53">
        <v>2</v>
      </c>
      <c r="O689" s="53">
        <v>2</v>
      </c>
      <c r="P689" s="53">
        <v>0</v>
      </c>
      <c r="Q689" s="53">
        <v>2</v>
      </c>
      <c r="R689" s="53">
        <v>2</v>
      </c>
      <c r="S689" s="53">
        <v>1</v>
      </c>
      <c r="T689" s="53">
        <v>0</v>
      </c>
      <c r="U689" s="53">
        <v>0</v>
      </c>
      <c r="W689" s="51">
        <f t="shared" si="146"/>
        <v>19</v>
      </c>
      <c r="X689" s="53">
        <f t="shared" si="147"/>
        <v>1</v>
      </c>
      <c r="Y689" s="51">
        <f t="shared" si="148"/>
        <v>0</v>
      </c>
      <c r="Z689" s="36" t="str">
        <f t="shared" si="149"/>
        <v/>
      </c>
      <c r="AA689" s="644">
        <f t="shared" si="150"/>
        <v>2313</v>
      </c>
      <c r="AB689" s="645" t="str">
        <f t="shared" si="151"/>
        <v xml:space="preserve"> Monarch Colony School</v>
      </c>
      <c r="AC689" s="644">
        <f t="shared" si="156"/>
        <v>5</v>
      </c>
      <c r="AD689" s="639" t="str">
        <f t="shared" si="157"/>
        <v>H</v>
      </c>
      <c r="AE689" s="317" t="str">
        <f t="shared" si="152"/>
        <v/>
      </c>
      <c r="AF689" s="45">
        <v>194</v>
      </c>
      <c r="AG689" s="45">
        <v>2313</v>
      </c>
      <c r="AH689" s="49" t="s">
        <v>1081</v>
      </c>
      <c r="AI689" s="45" t="s">
        <v>323</v>
      </c>
      <c r="AJ689" s="45"/>
      <c r="AK689" s="73">
        <f t="shared" si="153"/>
        <v>0</v>
      </c>
      <c r="AL689" s="73">
        <f t="shared" si="154"/>
        <v>0</v>
      </c>
      <c r="AT689" s="282">
        <f t="shared" si="155"/>
        <v>1</v>
      </c>
      <c r="AU689" s="45">
        <v>2283</v>
      </c>
      <c r="AV689" s="49" t="s">
        <v>1065</v>
      </c>
      <c r="BD689" s="52"/>
    </row>
    <row r="690" spans="1:56" ht="14.95" customHeight="1" x14ac:dyDescent="0.2">
      <c r="A690" s="642">
        <v>681</v>
      </c>
      <c r="B690" s="639" t="s">
        <v>323</v>
      </c>
      <c r="C690" s="45">
        <v>191</v>
      </c>
      <c r="D690" s="643">
        <v>2314</v>
      </c>
      <c r="E690" s="316" t="s">
        <v>1082</v>
      </c>
      <c r="F690" s="53">
        <v>0</v>
      </c>
      <c r="G690" s="53">
        <v>0</v>
      </c>
      <c r="H690" s="53">
        <v>0</v>
      </c>
      <c r="I690" s="53">
        <v>2</v>
      </c>
      <c r="J690" s="53">
        <v>0</v>
      </c>
      <c r="K690" s="53">
        <v>2</v>
      </c>
      <c r="L690" s="53">
        <v>1</v>
      </c>
      <c r="M690" s="53">
        <v>1</v>
      </c>
      <c r="N690" s="53">
        <v>0</v>
      </c>
      <c r="O690" s="53">
        <v>1</v>
      </c>
      <c r="P690" s="53">
        <v>0</v>
      </c>
      <c r="Q690" s="53">
        <v>2</v>
      </c>
      <c r="R690" s="53">
        <v>0</v>
      </c>
      <c r="S690" s="53">
        <v>2</v>
      </c>
      <c r="T690" s="53">
        <v>0</v>
      </c>
      <c r="U690" s="53">
        <v>0</v>
      </c>
      <c r="W690" s="51">
        <f t="shared" si="146"/>
        <v>11</v>
      </c>
      <c r="X690" s="53">
        <f t="shared" si="147"/>
        <v>1</v>
      </c>
      <c r="Y690" s="51">
        <f t="shared" si="148"/>
        <v>0</v>
      </c>
      <c r="Z690" s="36" t="str">
        <f t="shared" si="149"/>
        <v/>
      </c>
      <c r="AA690" s="644">
        <f t="shared" si="150"/>
        <v>2314</v>
      </c>
      <c r="AB690" s="645" t="str">
        <f t="shared" si="151"/>
        <v xml:space="preserve"> Oakland School</v>
      </c>
      <c r="AC690" s="644">
        <f t="shared" si="156"/>
        <v>5</v>
      </c>
      <c r="AD690" s="639" t="str">
        <f t="shared" si="157"/>
        <v>H</v>
      </c>
      <c r="AE690" s="317" t="str">
        <f t="shared" si="152"/>
        <v/>
      </c>
      <c r="AF690" s="45">
        <v>191</v>
      </c>
      <c r="AG690" s="45">
        <v>2314</v>
      </c>
      <c r="AH690" s="49" t="s">
        <v>1082</v>
      </c>
      <c r="AI690" s="45" t="s">
        <v>323</v>
      </c>
      <c r="AJ690" s="45"/>
      <c r="AK690" s="73">
        <f t="shared" si="153"/>
        <v>0</v>
      </c>
      <c r="AL690" s="73">
        <f t="shared" si="154"/>
        <v>0</v>
      </c>
      <c r="AT690" s="282">
        <f t="shared" si="155"/>
        <v>1</v>
      </c>
      <c r="AU690" s="45">
        <v>2285</v>
      </c>
      <c r="AV690" s="49" t="s">
        <v>1066</v>
      </c>
      <c r="BD690" s="52"/>
    </row>
    <row r="691" spans="1:56" ht="14.95" customHeight="1" x14ac:dyDescent="0.2">
      <c r="A691" s="642">
        <v>682</v>
      </c>
      <c r="B691" s="639" t="s">
        <v>319</v>
      </c>
      <c r="C691" s="45">
        <v>105</v>
      </c>
      <c r="D691" s="643">
        <v>2316</v>
      </c>
      <c r="E691" s="316" t="s">
        <v>1083</v>
      </c>
      <c r="F691" s="53">
        <v>0</v>
      </c>
      <c r="G691" s="53">
        <v>0</v>
      </c>
      <c r="H691" s="53">
        <v>0</v>
      </c>
      <c r="I691" s="53">
        <v>50</v>
      </c>
      <c r="J691" s="53">
        <v>53</v>
      </c>
      <c r="K691" s="53">
        <v>61</v>
      </c>
      <c r="L691" s="53">
        <v>63</v>
      </c>
      <c r="M691" s="53">
        <v>56</v>
      </c>
      <c r="N691" s="53">
        <v>64</v>
      </c>
      <c r="O691" s="53">
        <v>56</v>
      </c>
      <c r="P691" s="53">
        <v>66</v>
      </c>
      <c r="Q691" s="53">
        <v>51</v>
      </c>
      <c r="R691" s="53">
        <v>0</v>
      </c>
      <c r="S691" s="53">
        <v>0</v>
      </c>
      <c r="T691" s="53">
        <v>0</v>
      </c>
      <c r="U691" s="53">
        <v>0</v>
      </c>
      <c r="W691" s="51">
        <f t="shared" si="146"/>
        <v>520</v>
      </c>
      <c r="X691" s="53">
        <f t="shared" si="147"/>
        <v>1</v>
      </c>
      <c r="Y691" s="51">
        <f t="shared" si="148"/>
        <v>0</v>
      </c>
      <c r="Z691" s="36" t="str">
        <f t="shared" si="149"/>
        <v/>
      </c>
      <c r="AA691" s="644">
        <f t="shared" si="150"/>
        <v>2316</v>
      </c>
      <c r="AB691" s="645" t="str">
        <f t="shared" si="151"/>
        <v xml:space="preserve"> Pine Ridge Elementary School</v>
      </c>
      <c r="AC691" s="644">
        <f t="shared" si="156"/>
        <v>0</v>
      </c>
      <c r="AD691" s="639" t="str">
        <f t="shared" si="157"/>
        <v/>
      </c>
      <c r="AE691" s="317" t="str">
        <f t="shared" si="152"/>
        <v/>
      </c>
      <c r="AF691" s="45">
        <v>105</v>
      </c>
      <c r="AG691" s="45">
        <v>2316</v>
      </c>
      <c r="AH691" s="49" t="s">
        <v>1083</v>
      </c>
      <c r="AI691" s="45" t="s">
        <v>319</v>
      </c>
      <c r="AJ691" s="45"/>
      <c r="AK691" s="73">
        <f t="shared" si="153"/>
        <v>0</v>
      </c>
      <c r="AL691" s="73">
        <f t="shared" si="154"/>
        <v>0</v>
      </c>
      <c r="AT691" s="282">
        <f t="shared" si="155"/>
        <v>1</v>
      </c>
      <c r="AU691" s="45">
        <v>2286</v>
      </c>
      <c r="AV691" s="49" t="s">
        <v>1067</v>
      </c>
      <c r="BD691" s="52"/>
    </row>
    <row r="692" spans="1:56" ht="14.95" customHeight="1" x14ac:dyDescent="0.2">
      <c r="A692" s="642">
        <v>683</v>
      </c>
      <c r="B692" s="639" t="s">
        <v>319</v>
      </c>
      <c r="C692" s="45">
        <v>174</v>
      </c>
      <c r="D692" s="643">
        <v>2319</v>
      </c>
      <c r="E692" s="316" t="s">
        <v>1084</v>
      </c>
      <c r="F692" s="53">
        <v>0</v>
      </c>
      <c r="G692" s="53">
        <v>0</v>
      </c>
      <c r="H692" s="53">
        <v>0</v>
      </c>
      <c r="I692" s="53">
        <v>0</v>
      </c>
      <c r="J692" s="53">
        <v>0</v>
      </c>
      <c r="K692" s="53">
        <v>0</v>
      </c>
      <c r="L692" s="53">
        <v>0</v>
      </c>
      <c r="M692" s="53">
        <v>0</v>
      </c>
      <c r="N692" s="53">
        <v>0</v>
      </c>
      <c r="O692" s="53">
        <v>0</v>
      </c>
      <c r="P692" s="53">
        <v>0</v>
      </c>
      <c r="Q692" s="53">
        <v>0</v>
      </c>
      <c r="R692" s="53">
        <v>112</v>
      </c>
      <c r="S692" s="53">
        <v>107</v>
      </c>
      <c r="T692" s="53">
        <v>101</v>
      </c>
      <c r="U692" s="53">
        <v>110</v>
      </c>
      <c r="W692" s="51">
        <f t="shared" si="146"/>
        <v>430</v>
      </c>
      <c r="X692" s="53">
        <f t="shared" si="147"/>
        <v>1</v>
      </c>
      <c r="Y692" s="51">
        <f t="shared" si="148"/>
        <v>0</v>
      </c>
      <c r="Z692" s="36" t="str">
        <f t="shared" si="149"/>
        <v/>
      </c>
      <c r="AA692" s="644">
        <f t="shared" si="150"/>
        <v>2319</v>
      </c>
      <c r="AB692" s="645" t="str">
        <f t="shared" si="151"/>
        <v xml:space="preserve"> Niverville High School</v>
      </c>
      <c r="AC692" s="644">
        <f t="shared" si="156"/>
        <v>0</v>
      </c>
      <c r="AD692" s="639" t="str">
        <f t="shared" si="157"/>
        <v/>
      </c>
      <c r="AE692" s="317" t="str">
        <f t="shared" si="152"/>
        <v/>
      </c>
      <c r="AF692" s="45">
        <v>174</v>
      </c>
      <c r="AG692" s="45">
        <v>2319</v>
      </c>
      <c r="AH692" s="49" t="s">
        <v>1084</v>
      </c>
      <c r="AI692" s="45" t="s">
        <v>319</v>
      </c>
      <c r="AJ692" s="45"/>
      <c r="AK692" s="73">
        <f t="shared" si="153"/>
        <v>0</v>
      </c>
      <c r="AL692" s="73">
        <f t="shared" si="154"/>
        <v>0</v>
      </c>
      <c r="AT692" s="282">
        <f t="shared" si="155"/>
        <v>1</v>
      </c>
      <c r="AU692" s="45">
        <v>2290</v>
      </c>
      <c r="AV692" s="49" t="s">
        <v>1068</v>
      </c>
      <c r="BD692" s="52"/>
    </row>
    <row r="693" spans="1:56" ht="14.95" customHeight="1" x14ac:dyDescent="0.2">
      <c r="A693" s="642">
        <v>684</v>
      </c>
      <c r="B693" s="639" t="s">
        <v>319</v>
      </c>
      <c r="C693" s="45">
        <v>153</v>
      </c>
      <c r="D693" s="643">
        <v>2320</v>
      </c>
      <c r="E693" s="316" t="s">
        <v>1085</v>
      </c>
      <c r="F693" s="53">
        <v>0</v>
      </c>
      <c r="G693" s="53">
        <v>0</v>
      </c>
      <c r="H693" s="53">
        <v>0</v>
      </c>
      <c r="I693" s="53">
        <v>0</v>
      </c>
      <c r="J693" s="53">
        <v>0</v>
      </c>
      <c r="K693" s="53">
        <v>0</v>
      </c>
      <c r="L693" s="53">
        <v>0</v>
      </c>
      <c r="M693" s="53">
        <v>0</v>
      </c>
      <c r="N693" s="53">
        <v>113</v>
      </c>
      <c r="O693" s="53">
        <v>108</v>
      </c>
      <c r="P693" s="53">
        <v>112</v>
      </c>
      <c r="Q693" s="53">
        <v>122</v>
      </c>
      <c r="R693" s="53">
        <v>0</v>
      </c>
      <c r="S693" s="53">
        <v>0</v>
      </c>
      <c r="T693" s="53">
        <v>0</v>
      </c>
      <c r="U693" s="53">
        <v>0</v>
      </c>
      <c r="W693" s="51">
        <f t="shared" si="146"/>
        <v>455</v>
      </c>
      <c r="X693" s="53">
        <f t="shared" si="147"/>
        <v>1</v>
      </c>
      <c r="Y693" s="51">
        <f t="shared" si="148"/>
        <v>0</v>
      </c>
      <c r="Z693" s="36" t="str">
        <f t="shared" si="149"/>
        <v/>
      </c>
      <c r="AA693" s="644">
        <f t="shared" si="150"/>
        <v>2320</v>
      </c>
      <c r="AB693" s="645" t="str">
        <f t="shared" si="151"/>
        <v xml:space="preserve"> Neepawa Middle School</v>
      </c>
      <c r="AC693" s="644">
        <f t="shared" si="156"/>
        <v>0</v>
      </c>
      <c r="AD693" s="639" t="str">
        <f t="shared" si="157"/>
        <v/>
      </c>
      <c r="AE693" s="317" t="str">
        <f t="shared" si="152"/>
        <v/>
      </c>
      <c r="AF693" s="45">
        <v>153</v>
      </c>
      <c r="AG693" s="45">
        <v>2320</v>
      </c>
      <c r="AH693" s="49" t="s">
        <v>1085</v>
      </c>
      <c r="AI693" s="45" t="s">
        <v>319</v>
      </c>
      <c r="AJ693" s="45"/>
      <c r="AK693" s="73">
        <f t="shared" si="153"/>
        <v>0</v>
      </c>
      <c r="AL693" s="73">
        <f t="shared" si="154"/>
        <v>0</v>
      </c>
      <c r="AT693" s="282">
        <f t="shared" si="155"/>
        <v>1</v>
      </c>
      <c r="AU693" s="45">
        <v>2294</v>
      </c>
      <c r="AV693" s="49" t="s">
        <v>1069</v>
      </c>
      <c r="BD693" s="52"/>
    </row>
    <row r="694" spans="1:56" ht="14.95" customHeight="1" x14ac:dyDescent="0.2">
      <c r="A694" s="642">
        <v>685</v>
      </c>
      <c r="B694" s="639" t="s">
        <v>319</v>
      </c>
      <c r="C694" s="45">
        <v>119</v>
      </c>
      <c r="D694" s="643">
        <v>2321</v>
      </c>
      <c r="E694" s="316" t="s">
        <v>1086</v>
      </c>
      <c r="F694" s="53">
        <v>0</v>
      </c>
      <c r="G694" s="53">
        <v>0</v>
      </c>
      <c r="H694" s="53">
        <v>0</v>
      </c>
      <c r="I694" s="53">
        <v>0</v>
      </c>
      <c r="J694" s="53">
        <v>0</v>
      </c>
      <c r="K694" s="53">
        <v>0</v>
      </c>
      <c r="L694" s="53">
        <v>0</v>
      </c>
      <c r="M694" s="53">
        <v>0</v>
      </c>
      <c r="N694" s="53">
        <v>0</v>
      </c>
      <c r="O694" s="53">
        <v>0</v>
      </c>
      <c r="P694" s="53">
        <v>0</v>
      </c>
      <c r="Q694" s="53">
        <v>0</v>
      </c>
      <c r="R694" s="53">
        <v>0</v>
      </c>
      <c r="S694" s="53">
        <v>5</v>
      </c>
      <c r="T694" s="53">
        <v>26</v>
      </c>
      <c r="U694" s="53">
        <v>163</v>
      </c>
      <c r="W694" s="51">
        <f t="shared" si="146"/>
        <v>194</v>
      </c>
      <c r="X694" s="53">
        <f t="shared" si="147"/>
        <v>1</v>
      </c>
      <c r="Y694" s="51">
        <f t="shared" si="148"/>
        <v>0</v>
      </c>
      <c r="Z694" s="36" t="str">
        <f t="shared" si="149"/>
        <v/>
      </c>
      <c r="AA694" s="644">
        <f t="shared" si="150"/>
        <v>2321</v>
      </c>
      <c r="AB694" s="645" t="str">
        <f t="shared" si="151"/>
        <v xml:space="preserve"> Prairie Hope High School</v>
      </c>
      <c r="AC694" s="644">
        <f t="shared" si="156"/>
        <v>0</v>
      </c>
      <c r="AD694" s="639" t="str">
        <f t="shared" si="157"/>
        <v/>
      </c>
      <c r="AE694" s="317" t="str">
        <f t="shared" si="152"/>
        <v/>
      </c>
      <c r="AF694" s="45">
        <v>119</v>
      </c>
      <c r="AG694" s="45">
        <v>2321</v>
      </c>
      <c r="AH694" s="49" t="s">
        <v>1086</v>
      </c>
      <c r="AI694" s="45" t="s">
        <v>319</v>
      </c>
      <c r="AJ694" s="167"/>
      <c r="AK694" s="73">
        <f t="shared" si="153"/>
        <v>0</v>
      </c>
      <c r="AL694" s="73">
        <f t="shared" si="154"/>
        <v>0</v>
      </c>
      <c r="AT694" s="282">
        <f t="shared" si="155"/>
        <v>1</v>
      </c>
      <c r="AU694" s="45">
        <v>2297</v>
      </c>
      <c r="AV694" s="49" t="s">
        <v>1070</v>
      </c>
      <c r="BD694" s="52"/>
    </row>
    <row r="695" spans="1:56" ht="14.95" customHeight="1" x14ac:dyDescent="0.2">
      <c r="A695" s="642">
        <v>686</v>
      </c>
      <c r="B695" s="639" t="s">
        <v>319</v>
      </c>
      <c r="C695" s="45">
        <v>119</v>
      </c>
      <c r="D695" s="643">
        <v>2327</v>
      </c>
      <c r="E695" s="316" t="s">
        <v>1087</v>
      </c>
      <c r="F695" s="53">
        <v>0</v>
      </c>
      <c r="G695" s="53">
        <v>0</v>
      </c>
      <c r="H695" s="53">
        <v>0</v>
      </c>
      <c r="I695" s="53">
        <v>51</v>
      </c>
      <c r="J695" s="53">
        <v>72</v>
      </c>
      <c r="K695" s="53">
        <v>74</v>
      </c>
      <c r="L695" s="53">
        <v>73</v>
      </c>
      <c r="M695" s="53">
        <v>90</v>
      </c>
      <c r="N695" s="53">
        <v>79</v>
      </c>
      <c r="O695" s="53">
        <v>75</v>
      </c>
      <c r="P695" s="53">
        <v>78</v>
      </c>
      <c r="Q695" s="53">
        <v>76</v>
      </c>
      <c r="R695" s="53">
        <v>0</v>
      </c>
      <c r="S695" s="53">
        <v>0</v>
      </c>
      <c r="T695" s="53">
        <v>0</v>
      </c>
      <c r="U695" s="53">
        <v>0</v>
      </c>
      <c r="W695" s="51">
        <f t="shared" si="146"/>
        <v>668</v>
      </c>
      <c r="X695" s="53">
        <f t="shared" si="147"/>
        <v>1</v>
      </c>
      <c r="Y695" s="51">
        <f t="shared" si="148"/>
        <v>0</v>
      </c>
      <c r="Z695" s="36" t="str">
        <f t="shared" si="149"/>
        <v/>
      </c>
      <c r="AA695" s="644">
        <f t="shared" si="150"/>
        <v>2327</v>
      </c>
      <c r="AB695" s="645" t="str">
        <f t="shared" si="151"/>
        <v xml:space="preserve"> Maryland Park School</v>
      </c>
      <c r="AC695" s="644">
        <f t="shared" si="156"/>
        <v>0</v>
      </c>
      <c r="AD695" s="639" t="str">
        <f t="shared" si="157"/>
        <v/>
      </c>
      <c r="AE695" s="317" t="str">
        <f t="shared" si="152"/>
        <v/>
      </c>
      <c r="AF695" s="45">
        <v>119</v>
      </c>
      <c r="AG695" s="45">
        <v>2327</v>
      </c>
      <c r="AH695" s="49" t="s">
        <v>1087</v>
      </c>
      <c r="AI695" s="45" t="s">
        <v>319</v>
      </c>
      <c r="AJ695" s="167"/>
      <c r="AK695" s="73">
        <f t="shared" si="153"/>
        <v>0</v>
      </c>
      <c r="AL695" s="73">
        <f t="shared" si="154"/>
        <v>0</v>
      </c>
      <c r="AT695" s="282">
        <f t="shared" si="155"/>
        <v>1</v>
      </c>
      <c r="AU695" s="45">
        <v>2298</v>
      </c>
      <c r="AV695" s="49" t="s">
        <v>1072</v>
      </c>
      <c r="BD695" s="52"/>
    </row>
    <row r="696" spans="1:56" ht="14.95" customHeight="1" x14ac:dyDescent="0.2">
      <c r="A696" s="642">
        <v>687</v>
      </c>
      <c r="B696" s="639" t="s">
        <v>319</v>
      </c>
      <c r="C696" s="45">
        <v>118</v>
      </c>
      <c r="D696" s="643">
        <v>2328</v>
      </c>
      <c r="E696" s="316" t="s">
        <v>1088</v>
      </c>
      <c r="F696" s="53">
        <v>0</v>
      </c>
      <c r="G696" s="53">
        <v>0</v>
      </c>
      <c r="H696" s="53">
        <v>0</v>
      </c>
      <c r="I696" s="53">
        <v>84</v>
      </c>
      <c r="J696" s="53">
        <v>88</v>
      </c>
      <c r="K696" s="53">
        <v>88</v>
      </c>
      <c r="L696" s="53">
        <v>86</v>
      </c>
      <c r="M696" s="53">
        <v>89</v>
      </c>
      <c r="N696" s="53">
        <v>70</v>
      </c>
      <c r="O696" s="53">
        <v>0</v>
      </c>
      <c r="P696" s="53">
        <v>0</v>
      </c>
      <c r="Q696" s="53">
        <v>0</v>
      </c>
      <c r="R696" s="53">
        <v>0</v>
      </c>
      <c r="S696" s="53">
        <v>0</v>
      </c>
      <c r="T696" s="53">
        <v>0</v>
      </c>
      <c r="U696" s="53">
        <v>0</v>
      </c>
      <c r="W696" s="51">
        <f t="shared" si="146"/>
        <v>505</v>
      </c>
      <c r="X696" s="53">
        <f t="shared" si="147"/>
        <v>1</v>
      </c>
      <c r="Y696" s="51">
        <f t="shared" si="148"/>
        <v>0</v>
      </c>
      <c r="Z696" s="36" t="str">
        <f t="shared" si="149"/>
        <v/>
      </c>
      <c r="AA696" s="644">
        <f t="shared" si="150"/>
        <v>2328</v>
      </c>
      <c r="AB696" s="645" t="str">
        <f t="shared" si="151"/>
        <v xml:space="preserve"> École Templeton</v>
      </c>
      <c r="AC696" s="644">
        <f t="shared" si="156"/>
        <v>0</v>
      </c>
      <c r="AD696" s="639" t="str">
        <f t="shared" si="157"/>
        <v/>
      </c>
      <c r="AE696" s="317" t="str">
        <f t="shared" si="152"/>
        <v/>
      </c>
      <c r="AF696" s="45">
        <v>118</v>
      </c>
      <c r="AG696" s="45">
        <v>2328</v>
      </c>
      <c r="AH696" s="49" t="s">
        <v>1088</v>
      </c>
      <c r="AI696" s="45" t="s">
        <v>319</v>
      </c>
      <c r="AJ696" s="167"/>
      <c r="AK696" s="73">
        <f t="shared" si="153"/>
        <v>0</v>
      </c>
      <c r="AL696" s="73">
        <f t="shared" si="154"/>
        <v>0</v>
      </c>
      <c r="AT696" s="282">
        <f t="shared" si="155"/>
        <v>1</v>
      </c>
      <c r="AU696" s="45">
        <v>2299</v>
      </c>
      <c r="AV696" s="49" t="s">
        <v>1073</v>
      </c>
      <c r="BD696" s="52"/>
    </row>
    <row r="697" spans="1:56" ht="14.95" customHeight="1" x14ac:dyDescent="0.2">
      <c r="A697" s="642">
        <v>688</v>
      </c>
      <c r="B697" s="639" t="s">
        <v>319</v>
      </c>
      <c r="C697" s="45">
        <v>140</v>
      </c>
      <c r="D697" s="643">
        <v>2329</v>
      </c>
      <c r="E697" s="316" t="s">
        <v>1089</v>
      </c>
      <c r="F697" s="53">
        <v>0</v>
      </c>
      <c r="G697" s="53">
        <v>0</v>
      </c>
      <c r="H697" s="53">
        <v>0</v>
      </c>
      <c r="I697" s="53">
        <v>31</v>
      </c>
      <c r="J697" s="53">
        <v>22</v>
      </c>
      <c r="K697" s="53">
        <v>34</v>
      </c>
      <c r="L697" s="53">
        <v>31</v>
      </c>
      <c r="M697" s="53">
        <v>27</v>
      </c>
      <c r="N697" s="53">
        <v>19</v>
      </c>
      <c r="O697" s="53">
        <v>19</v>
      </c>
      <c r="P697" s="53">
        <v>0</v>
      </c>
      <c r="Q697" s="53">
        <v>0</v>
      </c>
      <c r="R697" s="53">
        <v>0</v>
      </c>
      <c r="S697" s="53">
        <v>0</v>
      </c>
      <c r="T697" s="53">
        <v>0</v>
      </c>
      <c r="U697" s="53">
        <v>0</v>
      </c>
      <c r="W697" s="51">
        <f t="shared" si="146"/>
        <v>183</v>
      </c>
      <c r="X697" s="53">
        <f t="shared" si="147"/>
        <v>1</v>
      </c>
      <c r="Y697" s="51">
        <f t="shared" si="148"/>
        <v>0</v>
      </c>
      <c r="Z697" s="36" t="str">
        <f t="shared" si="149"/>
        <v/>
      </c>
      <c r="AA697" s="644">
        <f t="shared" si="150"/>
        <v>2329</v>
      </c>
      <c r="AB697" s="645" t="str">
        <f t="shared" si="151"/>
        <v xml:space="preserve"> École Voix Des Prairies</v>
      </c>
      <c r="AC697" s="644">
        <f t="shared" si="156"/>
        <v>0</v>
      </c>
      <c r="AD697" s="639" t="str">
        <f t="shared" si="157"/>
        <v/>
      </c>
      <c r="AE697" s="317" t="str">
        <f t="shared" si="152"/>
        <v/>
      </c>
      <c r="AF697" s="45">
        <v>140</v>
      </c>
      <c r="AG697" s="45">
        <v>2329</v>
      </c>
      <c r="AH697" s="49" t="s">
        <v>1089</v>
      </c>
      <c r="AI697" s="45" t="s">
        <v>319</v>
      </c>
      <c r="AJ697" s="45"/>
      <c r="AK697" s="73">
        <f t="shared" si="153"/>
        <v>0</v>
      </c>
      <c r="AL697" s="73">
        <f t="shared" si="154"/>
        <v>0</v>
      </c>
      <c r="AT697" s="282">
        <f t="shared" si="155"/>
        <v>1</v>
      </c>
      <c r="AU697" s="45">
        <v>2302</v>
      </c>
      <c r="AV697" s="49" t="s">
        <v>1074</v>
      </c>
      <c r="BD697" s="52"/>
    </row>
    <row r="698" spans="1:56" ht="14.95" customHeight="1" x14ac:dyDescent="0.2">
      <c r="A698" s="642">
        <v>689</v>
      </c>
      <c r="B698" s="639" t="s">
        <v>319</v>
      </c>
      <c r="C698" s="45">
        <v>151</v>
      </c>
      <c r="D698" s="643">
        <v>2330</v>
      </c>
      <c r="E698" s="316" t="s">
        <v>1090</v>
      </c>
      <c r="F698" s="53">
        <v>0</v>
      </c>
      <c r="G698" s="53">
        <v>0</v>
      </c>
      <c r="H698" s="53">
        <v>61</v>
      </c>
      <c r="I698" s="53">
        <v>92</v>
      </c>
      <c r="J698" s="53">
        <v>76</v>
      </c>
      <c r="K698" s="53">
        <v>116</v>
      </c>
      <c r="L698" s="53">
        <v>96</v>
      </c>
      <c r="M698" s="53">
        <v>89</v>
      </c>
      <c r="N698" s="53">
        <v>93</v>
      </c>
      <c r="O698" s="53">
        <v>82</v>
      </c>
      <c r="P698" s="53">
        <v>84</v>
      </c>
      <c r="Q698" s="53">
        <v>86</v>
      </c>
      <c r="R698" s="53">
        <v>0</v>
      </c>
      <c r="S698" s="53">
        <v>0</v>
      </c>
      <c r="T698" s="53">
        <v>0</v>
      </c>
      <c r="U698" s="53">
        <v>0</v>
      </c>
      <c r="W698" s="51">
        <f t="shared" si="146"/>
        <v>875</v>
      </c>
      <c r="X698" s="53">
        <f t="shared" si="147"/>
        <v>1</v>
      </c>
      <c r="Y698" s="51">
        <f t="shared" si="148"/>
        <v>0</v>
      </c>
      <c r="Z698" s="36" t="str">
        <f t="shared" si="149"/>
        <v/>
      </c>
      <c r="AA698" s="644">
        <f t="shared" si="150"/>
        <v>2330</v>
      </c>
      <c r="AB698" s="645" t="str">
        <f t="shared" si="151"/>
        <v xml:space="preserve"> École Waterford Springs School</v>
      </c>
      <c r="AC698" s="644">
        <f t="shared" si="156"/>
        <v>0</v>
      </c>
      <c r="AD698" s="639" t="str">
        <f t="shared" si="157"/>
        <v/>
      </c>
      <c r="AE698" s="317" t="str">
        <f t="shared" si="152"/>
        <v/>
      </c>
      <c r="AF698" s="45">
        <v>151</v>
      </c>
      <c r="AG698" s="45">
        <v>2330</v>
      </c>
      <c r="AH698" s="49" t="s">
        <v>1090</v>
      </c>
      <c r="AI698" s="45" t="s">
        <v>319</v>
      </c>
      <c r="AJ698" s="45"/>
      <c r="AK698" s="73">
        <f t="shared" si="153"/>
        <v>0</v>
      </c>
      <c r="AL698" s="73">
        <f t="shared" si="154"/>
        <v>0</v>
      </c>
      <c r="AT698" s="282">
        <f t="shared" si="155"/>
        <v>1</v>
      </c>
      <c r="AU698" s="45">
        <v>2303</v>
      </c>
      <c r="AV698" s="49" t="s">
        <v>1075</v>
      </c>
      <c r="BD698" s="52"/>
    </row>
    <row r="699" spans="1:56" ht="14.95" customHeight="1" x14ac:dyDescent="0.2">
      <c r="A699" s="642">
        <v>690</v>
      </c>
      <c r="B699" s="639" t="s">
        <v>492</v>
      </c>
      <c r="C699" s="45">
        <v>127</v>
      </c>
      <c r="D699" s="643">
        <v>2334</v>
      </c>
      <c r="E699" s="316" t="s">
        <v>1091</v>
      </c>
      <c r="F699" s="53">
        <v>0</v>
      </c>
      <c r="G699" s="53">
        <v>0</v>
      </c>
      <c r="H699" s="53">
        <v>0</v>
      </c>
      <c r="I699" s="53">
        <v>0</v>
      </c>
      <c r="J699" s="53">
        <v>0</v>
      </c>
      <c r="K699" s="53">
        <v>0</v>
      </c>
      <c r="L699" s="53">
        <v>0</v>
      </c>
      <c r="M699" s="53">
        <v>0</v>
      </c>
      <c r="N699" s="53">
        <v>0</v>
      </c>
      <c r="O699" s="53">
        <v>0</v>
      </c>
      <c r="P699" s="53">
        <v>0</v>
      </c>
      <c r="Q699" s="53">
        <v>0</v>
      </c>
      <c r="R699" s="53">
        <v>9</v>
      </c>
      <c r="S699" s="53">
        <v>3</v>
      </c>
      <c r="T699" s="53">
        <v>6</v>
      </c>
      <c r="U699" s="53">
        <v>8</v>
      </c>
      <c r="W699" s="51">
        <f t="shared" si="146"/>
        <v>26</v>
      </c>
      <c r="X699" s="53">
        <f t="shared" si="147"/>
        <v>1</v>
      </c>
      <c r="Y699" s="51">
        <f t="shared" si="148"/>
        <v>0</v>
      </c>
      <c r="Z699" s="36" t="str">
        <f t="shared" si="149"/>
        <v/>
      </c>
      <c r="AA699" s="644">
        <f t="shared" si="150"/>
        <v>2334</v>
      </c>
      <c r="AB699" s="645" t="str">
        <f t="shared" si="151"/>
        <v xml:space="preserve"> Teacher Mediated Option Program</v>
      </c>
      <c r="AC699" s="644">
        <f t="shared" si="156"/>
        <v>0</v>
      </c>
      <c r="AD699" s="639" t="str">
        <f t="shared" si="157"/>
        <v>O</v>
      </c>
      <c r="AE699" s="317" t="str">
        <f t="shared" si="152"/>
        <v/>
      </c>
      <c r="AF699" s="45">
        <v>127</v>
      </c>
      <c r="AG699" s="45">
        <v>2334</v>
      </c>
      <c r="AH699" s="49" t="s">
        <v>1091</v>
      </c>
      <c r="AI699" s="45" t="s">
        <v>492</v>
      </c>
      <c r="AJ699" s="45"/>
      <c r="AK699" s="73">
        <f t="shared" si="153"/>
        <v>0</v>
      </c>
      <c r="AL699" s="73">
        <f t="shared" si="154"/>
        <v>0</v>
      </c>
      <c r="AT699" s="282">
        <f t="shared" si="155"/>
        <v>1</v>
      </c>
      <c r="AU699" s="45">
        <v>2304</v>
      </c>
      <c r="AV699" s="49" t="s">
        <v>1077</v>
      </c>
      <c r="BD699" s="52"/>
    </row>
    <row r="700" spans="1:56" ht="14.95" customHeight="1" x14ac:dyDescent="0.2">
      <c r="A700" s="642">
        <v>691</v>
      </c>
      <c r="B700" s="639"/>
      <c r="C700" s="45">
        <v>188</v>
      </c>
      <c r="D700" s="643">
        <v>2340</v>
      </c>
      <c r="E700" s="316" t="s">
        <v>1092</v>
      </c>
      <c r="F700" s="53">
        <v>0</v>
      </c>
      <c r="G700" s="53">
        <v>0</v>
      </c>
      <c r="H700" s="53">
        <v>0</v>
      </c>
      <c r="I700" s="53">
        <v>29</v>
      </c>
      <c r="J700" s="53">
        <v>73</v>
      </c>
      <c r="K700" s="53">
        <v>75</v>
      </c>
      <c r="L700" s="53">
        <v>50</v>
      </c>
      <c r="M700" s="53">
        <v>80</v>
      </c>
      <c r="N700" s="53">
        <v>79</v>
      </c>
      <c r="O700" s="53">
        <v>96</v>
      </c>
      <c r="P700" s="53">
        <v>91</v>
      </c>
      <c r="Q700" s="53">
        <v>81</v>
      </c>
      <c r="R700" s="53">
        <v>0</v>
      </c>
      <c r="S700" s="53">
        <v>0</v>
      </c>
      <c r="T700" s="53">
        <v>0</v>
      </c>
      <c r="U700" s="53">
        <v>0</v>
      </c>
      <c r="W700" s="51">
        <f t="shared" si="146"/>
        <v>654</v>
      </c>
      <c r="X700" s="53">
        <f t="shared" si="147"/>
        <v>1</v>
      </c>
      <c r="Y700" s="51">
        <f t="shared" si="148"/>
        <v>0</v>
      </c>
      <c r="Z700" s="36" t="str">
        <f t="shared" si="149"/>
        <v/>
      </c>
      <c r="AA700" s="644">
        <f t="shared" si="150"/>
        <v>2340</v>
      </c>
      <c r="AB700" s="645" t="str">
        <f t="shared" si="151"/>
        <v xml:space="preserve"> Bison Run School</v>
      </c>
      <c r="AC700" s="644">
        <f t="shared" si="156"/>
        <v>0</v>
      </c>
      <c r="AD700" s="639"/>
      <c r="AE700" s="317" t="str">
        <f t="shared" si="152"/>
        <v/>
      </c>
      <c r="AF700" s="45">
        <v>188</v>
      </c>
      <c r="AG700" s="45">
        <v>2340</v>
      </c>
      <c r="AH700" s="49" t="s">
        <v>1092</v>
      </c>
      <c r="AI700" s="45" t="s">
        <v>319</v>
      </c>
      <c r="AJ700" s="45"/>
      <c r="AK700" s="73">
        <f t="shared" si="153"/>
        <v>0</v>
      </c>
      <c r="AL700" s="73">
        <f t="shared" si="154"/>
        <v>0</v>
      </c>
      <c r="AT700" s="282">
        <f t="shared" si="155"/>
        <v>1</v>
      </c>
      <c r="AU700" s="45">
        <v>2306</v>
      </c>
      <c r="AV700" s="49" t="s">
        <v>1093</v>
      </c>
      <c r="BD700" s="52"/>
    </row>
    <row r="701" spans="1:56" ht="14.95" customHeight="1" x14ac:dyDescent="0.2">
      <c r="A701" s="642">
        <v>692</v>
      </c>
      <c r="B701" s="639"/>
      <c r="C701" s="45">
        <v>188</v>
      </c>
      <c r="D701" s="643">
        <v>2341</v>
      </c>
      <c r="E701" s="316" t="s">
        <v>1094</v>
      </c>
      <c r="F701" s="53">
        <v>0</v>
      </c>
      <c r="G701" s="53">
        <v>0</v>
      </c>
      <c r="H701" s="53">
        <v>0</v>
      </c>
      <c r="I701" s="53">
        <v>0</v>
      </c>
      <c r="J701" s="53">
        <v>0</v>
      </c>
      <c r="K701" s="53">
        <v>0</v>
      </c>
      <c r="L701" s="53">
        <v>0</v>
      </c>
      <c r="M701" s="53">
        <v>0</v>
      </c>
      <c r="N701" s="53">
        <v>0</v>
      </c>
      <c r="O701" s="53">
        <v>0</v>
      </c>
      <c r="P701" s="53">
        <v>0</v>
      </c>
      <c r="Q701" s="53">
        <v>0</v>
      </c>
      <c r="R701" s="53">
        <v>351</v>
      </c>
      <c r="S701" s="53">
        <v>379</v>
      </c>
      <c r="T701" s="53">
        <v>345</v>
      </c>
      <c r="U701" s="53">
        <v>317</v>
      </c>
      <c r="W701" s="51">
        <f t="shared" si="146"/>
        <v>1392</v>
      </c>
      <c r="X701" s="53">
        <f t="shared" si="147"/>
        <v>1</v>
      </c>
      <c r="Y701" s="51">
        <f t="shared" si="148"/>
        <v>0</v>
      </c>
      <c r="Z701" s="36" t="str">
        <f t="shared" si="149"/>
        <v/>
      </c>
      <c r="AA701" s="644">
        <f t="shared" si="150"/>
        <v>2341</v>
      </c>
      <c r="AB701" s="645" t="str">
        <f t="shared" si="151"/>
        <v xml:space="preserve"> Pembina Trails Collegiate</v>
      </c>
      <c r="AC701" s="644">
        <f t="shared" si="156"/>
        <v>0</v>
      </c>
      <c r="AD701" s="639"/>
      <c r="AE701" s="317" t="str">
        <f t="shared" si="152"/>
        <v/>
      </c>
      <c r="AF701" s="45">
        <v>188</v>
      </c>
      <c r="AG701" s="45">
        <v>2341</v>
      </c>
      <c r="AH701" s="49" t="s">
        <v>1094</v>
      </c>
      <c r="AI701" s="45" t="s">
        <v>319</v>
      </c>
      <c r="AJ701" s="45"/>
      <c r="AK701" s="73">
        <f t="shared" si="153"/>
        <v>0</v>
      </c>
      <c r="AL701" s="73">
        <f t="shared" si="154"/>
        <v>0</v>
      </c>
      <c r="AT701" s="282">
        <f t="shared" si="155"/>
        <v>1</v>
      </c>
      <c r="AU701" s="45">
        <v>2310</v>
      </c>
      <c r="AV701" s="49" t="s">
        <v>1079</v>
      </c>
      <c r="BD701" s="52"/>
    </row>
    <row r="702" spans="1:56" ht="14.95" customHeight="1" x14ac:dyDescent="0.2">
      <c r="A702" s="642">
        <v>693</v>
      </c>
      <c r="B702" s="639" t="s">
        <v>229</v>
      </c>
      <c r="C702" s="45">
        <v>186</v>
      </c>
      <c r="D702" s="643">
        <v>2350</v>
      </c>
      <c r="E702" s="316" t="s">
        <v>200</v>
      </c>
      <c r="F702" s="53">
        <v>0</v>
      </c>
      <c r="G702" s="53">
        <v>0</v>
      </c>
      <c r="H702" s="53">
        <v>0</v>
      </c>
      <c r="I702" s="53">
        <v>101</v>
      </c>
      <c r="J702" s="53">
        <v>89</v>
      </c>
      <c r="K702" s="53">
        <v>102</v>
      </c>
      <c r="L702" s="53">
        <v>98</v>
      </c>
      <c r="M702" s="53">
        <v>113</v>
      </c>
      <c r="N702" s="53">
        <v>85</v>
      </c>
      <c r="O702" s="53">
        <v>86</v>
      </c>
      <c r="P702" s="53">
        <v>73</v>
      </c>
      <c r="Q702" s="53">
        <v>69</v>
      </c>
      <c r="R702" s="53">
        <v>0</v>
      </c>
      <c r="S702" s="53">
        <v>0</v>
      </c>
      <c r="T702" s="53">
        <v>0</v>
      </c>
      <c r="U702" s="53">
        <v>0</v>
      </c>
      <c r="W702" s="51">
        <f t="shared" si="146"/>
        <v>816</v>
      </c>
      <c r="X702" s="53">
        <f t="shared" si="147"/>
        <v>1</v>
      </c>
      <c r="Y702" s="51">
        <f t="shared" si="148"/>
        <v>0</v>
      </c>
      <c r="Z702" s="36" t="str">
        <f t="shared" si="149"/>
        <v/>
      </c>
      <c r="AA702" s="644">
        <f t="shared" si="150"/>
        <v>2350</v>
      </c>
      <c r="AB702" s="645" t="str">
        <f t="shared" si="151"/>
        <v xml:space="preserve"> École Sage Creek Bonavista</v>
      </c>
      <c r="AC702" s="644">
        <f t="shared" si="156"/>
        <v>0</v>
      </c>
      <c r="AD702" s="639" t="str">
        <f t="shared" si="157"/>
        <v>N</v>
      </c>
      <c r="AE702" s="317">
        <f t="shared" si="152"/>
        <v>1</v>
      </c>
      <c r="AJ702" s="45"/>
      <c r="AK702" s="73">
        <f t="shared" si="153"/>
        <v>0</v>
      </c>
      <c r="AL702" s="73">
        <f t="shared" si="154"/>
        <v>0</v>
      </c>
      <c r="AT702" s="282">
        <f t="shared" si="155"/>
        <v>1</v>
      </c>
      <c r="AU702" s="45">
        <v>2312</v>
      </c>
      <c r="AV702" s="49" t="s">
        <v>1080</v>
      </c>
      <c r="BD702" s="52"/>
    </row>
    <row r="703" spans="1:56" ht="14.95" customHeight="1" x14ac:dyDescent="0.2">
      <c r="A703" s="642">
        <v>694</v>
      </c>
      <c r="B703" s="670"/>
      <c r="C703" s="45">
        <v>123</v>
      </c>
      <c r="D703" s="643">
        <v>2351</v>
      </c>
      <c r="E703" s="316" t="s">
        <v>1095</v>
      </c>
      <c r="F703" s="53">
        <v>0</v>
      </c>
      <c r="G703" s="53">
        <v>0</v>
      </c>
      <c r="H703" s="53">
        <v>0</v>
      </c>
      <c r="I703" s="53">
        <v>76</v>
      </c>
      <c r="J703" s="53">
        <v>62</v>
      </c>
      <c r="K703" s="53">
        <v>76</v>
      </c>
      <c r="L703" s="53">
        <v>83</v>
      </c>
      <c r="M703" s="53">
        <v>62</v>
      </c>
      <c r="N703" s="53">
        <v>67</v>
      </c>
      <c r="O703" s="53">
        <v>72</v>
      </c>
      <c r="P703" s="53">
        <v>69</v>
      </c>
      <c r="Q703" s="53">
        <v>0</v>
      </c>
      <c r="R703" s="53">
        <v>0</v>
      </c>
      <c r="S703" s="53">
        <v>0</v>
      </c>
      <c r="T703" s="53">
        <v>0</v>
      </c>
      <c r="U703" s="53">
        <v>0</v>
      </c>
      <c r="W703" s="51">
        <f t="shared" si="146"/>
        <v>567</v>
      </c>
      <c r="X703" s="53">
        <f t="shared" si="147"/>
        <v>1</v>
      </c>
      <c r="Y703" s="51">
        <f t="shared" si="148"/>
        <v>0</v>
      </c>
      <c r="Z703" s="36" t="str">
        <f t="shared" si="149"/>
        <v/>
      </c>
      <c r="AA703" s="644">
        <f t="shared" si="150"/>
        <v>2351</v>
      </c>
      <c r="AB703" s="645" t="str">
        <f t="shared" si="151"/>
        <v xml:space="preserve"> École Discovery Trails</v>
      </c>
      <c r="AC703" s="644">
        <f t="shared" si="156"/>
        <v>0</v>
      </c>
      <c r="AD703" s="639"/>
      <c r="AE703" s="317" t="str">
        <f t="shared" si="152"/>
        <v/>
      </c>
      <c r="AF703" s="45">
        <v>123</v>
      </c>
      <c r="AG703" s="45">
        <v>2351</v>
      </c>
      <c r="AH703" s="49" t="s">
        <v>1095</v>
      </c>
      <c r="AI703" s="45" t="s">
        <v>229</v>
      </c>
      <c r="AJ703" s="45"/>
      <c r="AK703" s="73">
        <f t="shared" si="153"/>
        <v>0</v>
      </c>
      <c r="AL703" s="73">
        <f t="shared" si="154"/>
        <v>0</v>
      </c>
      <c r="AT703" s="282">
        <f t="shared" si="155"/>
        <v>1</v>
      </c>
      <c r="AU703" s="45">
        <v>2313</v>
      </c>
      <c r="AV703" s="49" t="s">
        <v>1081</v>
      </c>
      <c r="BD703" s="52"/>
    </row>
    <row r="704" spans="1:56" ht="14.95" customHeight="1" x14ac:dyDescent="0.2">
      <c r="A704" s="642">
        <v>695</v>
      </c>
      <c r="B704" s="670" t="s">
        <v>229</v>
      </c>
      <c r="C704" s="45">
        <v>174</v>
      </c>
      <c r="D704" s="643">
        <v>2354</v>
      </c>
      <c r="E704" s="316" t="s">
        <v>199</v>
      </c>
      <c r="F704" s="53">
        <v>0</v>
      </c>
      <c r="G704" s="53">
        <v>0</v>
      </c>
      <c r="H704" s="53">
        <v>0</v>
      </c>
      <c r="I704" s="53">
        <v>75</v>
      </c>
      <c r="J704" s="53">
        <v>63</v>
      </c>
      <c r="K704" s="53">
        <v>79</v>
      </c>
      <c r="L704" s="53">
        <v>60</v>
      </c>
      <c r="M704" s="53">
        <v>57</v>
      </c>
      <c r="N704" s="53">
        <v>0</v>
      </c>
      <c r="O704" s="53">
        <v>0</v>
      </c>
      <c r="P704" s="53">
        <v>0</v>
      </c>
      <c r="Q704" s="53">
        <v>0</v>
      </c>
      <c r="R704" s="53">
        <v>0</v>
      </c>
      <c r="S704" s="53">
        <v>0</v>
      </c>
      <c r="T704" s="53">
        <v>0</v>
      </c>
      <c r="U704" s="53">
        <v>0</v>
      </c>
      <c r="W704" s="51">
        <f t="shared" si="146"/>
        <v>334</v>
      </c>
      <c r="X704" s="53">
        <f t="shared" si="147"/>
        <v>1</v>
      </c>
      <c r="Y704" s="51">
        <f t="shared" si="148"/>
        <v>0</v>
      </c>
      <c r="Z704" s="36" t="str">
        <f t="shared" si="149"/>
        <v/>
      </c>
      <c r="AA704" s="644">
        <f t="shared" si="150"/>
        <v>2354</v>
      </c>
      <c r="AB704" s="645" t="str">
        <f t="shared" si="151"/>
        <v xml:space="preserve"> Parkhill School</v>
      </c>
      <c r="AC704" s="644">
        <f t="shared" si="156"/>
        <v>0</v>
      </c>
      <c r="AD704" s="639" t="str">
        <f t="shared" si="157"/>
        <v>N</v>
      </c>
      <c r="AE704" s="317">
        <f t="shared" si="152"/>
        <v>1</v>
      </c>
      <c r="AJ704" s="45"/>
      <c r="AK704" s="73">
        <f t="shared" si="153"/>
        <v>0</v>
      </c>
      <c r="AL704" s="73">
        <f t="shared" si="154"/>
        <v>0</v>
      </c>
      <c r="AT704" s="282">
        <f t="shared" si="155"/>
        <v>1</v>
      </c>
      <c r="AU704" s="45">
        <v>2314</v>
      </c>
      <c r="AV704" s="49" t="s">
        <v>1082</v>
      </c>
      <c r="BD704" s="52"/>
    </row>
    <row r="705" spans="1:56" ht="14.95" customHeight="1" x14ac:dyDescent="0.2">
      <c r="A705" s="642">
        <v>696</v>
      </c>
      <c r="B705" s="639" t="s">
        <v>229</v>
      </c>
      <c r="C705" s="45">
        <v>140</v>
      </c>
      <c r="D705" s="643">
        <v>2356</v>
      </c>
      <c r="E705" s="316" t="s">
        <v>197</v>
      </c>
      <c r="F705" s="50">
        <v>0</v>
      </c>
      <c r="G705" s="50">
        <v>0</v>
      </c>
      <c r="H705" s="50">
        <v>0</v>
      </c>
      <c r="I705" s="50">
        <v>22</v>
      </c>
      <c r="J705" s="50">
        <v>19</v>
      </c>
      <c r="K705" s="50">
        <v>13</v>
      </c>
      <c r="L705" s="50">
        <v>16</v>
      </c>
      <c r="M705" s="50">
        <v>14</v>
      </c>
      <c r="N705" s="50">
        <v>22</v>
      </c>
      <c r="O705" s="50">
        <v>20</v>
      </c>
      <c r="P705" s="50">
        <v>24</v>
      </c>
      <c r="Q705" s="50">
        <v>21</v>
      </c>
      <c r="R705" s="50">
        <v>0</v>
      </c>
      <c r="S705" s="50">
        <v>0</v>
      </c>
      <c r="T705" s="50">
        <v>0</v>
      </c>
      <c r="U705" s="50">
        <v>0</v>
      </c>
      <c r="W705" s="51">
        <f t="shared" si="146"/>
        <v>171</v>
      </c>
      <c r="X705" s="53">
        <f t="shared" si="147"/>
        <v>1</v>
      </c>
      <c r="Y705" s="51">
        <f t="shared" si="148"/>
        <v>0</v>
      </c>
      <c r="Z705" s="36" t="str">
        <f t="shared" si="149"/>
        <v/>
      </c>
      <c r="AA705" s="644">
        <f t="shared" si="150"/>
        <v>2356</v>
      </c>
      <c r="AB705" s="645" t="str">
        <f t="shared" si="151"/>
        <v xml:space="preserve"> École DSFM Sage Creek</v>
      </c>
      <c r="AC705" s="644">
        <f t="shared" si="156"/>
        <v>0</v>
      </c>
      <c r="AD705" s="639" t="str">
        <f t="shared" si="157"/>
        <v>N</v>
      </c>
      <c r="AE705" s="317">
        <f t="shared" si="152"/>
        <v>1</v>
      </c>
      <c r="AJ705" s="45"/>
      <c r="AK705" s="73">
        <f t="shared" si="153"/>
        <v>0</v>
      </c>
      <c r="AL705" s="73">
        <f t="shared" si="154"/>
        <v>0</v>
      </c>
      <c r="AT705" s="282">
        <f t="shared" si="155"/>
        <v>1</v>
      </c>
      <c r="AU705" s="45">
        <v>2316</v>
      </c>
      <c r="AV705" s="49" t="s">
        <v>1083</v>
      </c>
      <c r="BD705" s="52"/>
    </row>
    <row r="706" spans="1:56" ht="14.95" customHeight="1" x14ac:dyDescent="0.2">
      <c r="A706" s="642"/>
      <c r="B706" s="639"/>
      <c r="C706" s="53"/>
      <c r="D706" s="53"/>
      <c r="E706" s="53"/>
      <c r="F706" s="53"/>
      <c r="G706" s="53"/>
      <c r="H706" s="53"/>
      <c r="I706" s="53"/>
      <c r="J706" s="53"/>
      <c r="K706" s="53"/>
      <c r="L706" s="53"/>
      <c r="M706" s="53"/>
      <c r="N706" s="53"/>
      <c r="O706" s="53"/>
      <c r="P706" s="53"/>
      <c r="Q706" s="53"/>
      <c r="R706" s="53"/>
      <c r="S706" s="53"/>
      <c r="T706" s="53"/>
      <c r="U706" s="53"/>
      <c r="W706" s="51"/>
      <c r="X706" s="53"/>
      <c r="Y706" s="51"/>
      <c r="AA706" s="644"/>
      <c r="AB706" s="645"/>
      <c r="AC706" s="644"/>
      <c r="AD706" s="639"/>
      <c r="AI706" s="45"/>
      <c r="AJ706" s="45"/>
      <c r="AK706" s="73"/>
      <c r="AL706" s="73"/>
      <c r="AT706" s="282">
        <f t="shared" si="155"/>
        <v>1</v>
      </c>
      <c r="AU706" s="45">
        <v>2319</v>
      </c>
      <c r="AV706" s="49" t="s">
        <v>1084</v>
      </c>
      <c r="BD706" s="52"/>
    </row>
    <row r="707" spans="1:56" ht="14.95" customHeight="1" x14ac:dyDescent="0.2">
      <c r="A707" s="642"/>
      <c r="B707" s="639"/>
      <c r="C707" s="45"/>
      <c r="E707" s="49"/>
      <c r="W707" s="51"/>
      <c r="X707" s="53"/>
      <c r="Y707" s="51"/>
      <c r="AA707" s="644"/>
      <c r="AB707" s="645"/>
      <c r="AC707" s="639"/>
      <c r="AD707" s="639"/>
      <c r="AI707" s="45"/>
      <c r="AJ707" s="45"/>
      <c r="AK707" s="73"/>
      <c r="AL707" s="73"/>
      <c r="AT707" s="282">
        <f t="shared" si="155"/>
        <v>1</v>
      </c>
      <c r="AU707" s="45">
        <v>2320</v>
      </c>
      <c r="AV707" s="49" t="s">
        <v>1085</v>
      </c>
      <c r="BD707" s="52"/>
    </row>
    <row r="708" spans="1:56" ht="14.95" customHeight="1" x14ac:dyDescent="0.2">
      <c r="A708" s="642"/>
      <c r="B708" s="639"/>
      <c r="C708" s="436"/>
      <c r="E708" s="49"/>
      <c r="W708" s="51"/>
      <c r="X708" s="53"/>
      <c r="Y708" s="51"/>
      <c r="Z708" s="36" t="str">
        <f t="shared" ref="Z708:Z713" si="158">IF(D708=AA708,"",1)</f>
        <v/>
      </c>
      <c r="AA708" s="644"/>
      <c r="AB708" s="645"/>
      <c r="AC708" s="644"/>
      <c r="AD708" s="639"/>
      <c r="AF708" s="335" t="s">
        <v>1096</v>
      </c>
      <c r="AG708" s="45"/>
      <c r="AI708" s="45"/>
      <c r="AJ708" s="45"/>
      <c r="AK708" s="73"/>
      <c r="AL708" s="73"/>
      <c r="AT708" s="282">
        <f t="shared" si="155"/>
        <v>1</v>
      </c>
      <c r="AU708" s="671">
        <v>2321</v>
      </c>
      <c r="AV708" s="49" t="s">
        <v>1086</v>
      </c>
      <c r="BD708" s="52"/>
    </row>
    <row r="709" spans="1:56" ht="14.95" customHeight="1" x14ac:dyDescent="0.2">
      <c r="A709" s="642"/>
      <c r="B709" s="639"/>
      <c r="C709" s="45"/>
      <c r="D709" s="45"/>
      <c r="E709" s="49"/>
      <c r="W709" s="51"/>
      <c r="X709" s="53"/>
      <c r="Y709" s="51"/>
      <c r="Z709" s="36" t="str">
        <f t="shared" si="158"/>
        <v/>
      </c>
      <c r="AA709" s="644"/>
      <c r="AB709" s="645"/>
      <c r="AC709" s="45"/>
      <c r="AD709" s="45"/>
      <c r="AF709" s="45">
        <v>192</v>
      </c>
      <c r="AG709" s="45">
        <v>1408</v>
      </c>
      <c r="AH709" s="49" t="s">
        <v>207</v>
      </c>
      <c r="AI709" s="45" t="s">
        <v>373</v>
      </c>
      <c r="AJ709" s="45"/>
      <c r="AK709" s="73"/>
      <c r="AL709" s="73"/>
      <c r="AT709" s="282">
        <f t="shared" si="155"/>
        <v>1</v>
      </c>
      <c r="AU709" s="672">
        <v>2327</v>
      </c>
      <c r="AV709" s="49" t="s">
        <v>1087</v>
      </c>
      <c r="BD709" s="52"/>
    </row>
    <row r="710" spans="1:56" ht="14.95" customHeight="1" x14ac:dyDescent="0.2">
      <c r="A710" s="642"/>
      <c r="B710" s="639"/>
      <c r="C710" s="45"/>
      <c r="E710" s="49"/>
      <c r="W710" s="51"/>
      <c r="X710" s="53"/>
      <c r="Y710" s="51"/>
      <c r="Z710" s="36" t="str">
        <f t="shared" si="158"/>
        <v/>
      </c>
      <c r="AA710" s="644"/>
      <c r="AB710" s="645"/>
      <c r="AC710" s="45"/>
      <c r="AD710" s="45"/>
      <c r="AF710" s="45">
        <v>192</v>
      </c>
      <c r="AG710" s="45">
        <v>1911</v>
      </c>
      <c r="AH710" s="49" t="s">
        <v>203</v>
      </c>
      <c r="AI710" s="45" t="s">
        <v>319</v>
      </c>
      <c r="AJ710" s="45"/>
      <c r="AK710" s="73"/>
      <c r="AL710" s="73"/>
      <c r="AT710" s="282">
        <f t="shared" si="155"/>
        <v>1</v>
      </c>
      <c r="AU710" s="671">
        <v>2328</v>
      </c>
      <c r="AV710" s="49" t="s">
        <v>1088</v>
      </c>
      <c r="BD710" s="52"/>
    </row>
    <row r="711" spans="1:56" ht="14.1" customHeight="1" x14ac:dyDescent="0.2">
      <c r="A711" s="642"/>
      <c r="B711" s="639"/>
      <c r="C711" s="45"/>
      <c r="E711" s="49"/>
      <c r="W711" s="51"/>
      <c r="X711" s="53"/>
      <c r="Y711" s="51"/>
      <c r="Z711" s="36" t="str">
        <f t="shared" si="158"/>
        <v/>
      </c>
      <c r="AA711" s="644"/>
      <c r="AB711" s="645"/>
      <c r="AC711" s="644"/>
      <c r="AD711" s="639"/>
      <c r="AF711" s="45">
        <v>192</v>
      </c>
      <c r="AG711" s="45">
        <v>1934</v>
      </c>
      <c r="AH711" s="49" t="s">
        <v>968</v>
      </c>
      <c r="AI711" s="45" t="s">
        <v>373</v>
      </c>
      <c r="AJ711" s="45"/>
      <c r="AK711" s="73"/>
      <c r="AL711" s="73"/>
      <c r="AT711" s="282">
        <f t="shared" si="155"/>
        <v>1</v>
      </c>
      <c r="AU711" s="671">
        <v>2329</v>
      </c>
      <c r="AV711" s="49" t="s">
        <v>1097</v>
      </c>
      <c r="BD711" s="52"/>
    </row>
    <row r="712" spans="1:56" ht="14.1" customHeight="1" x14ac:dyDescent="0.2">
      <c r="A712" s="642"/>
      <c r="B712" s="639"/>
      <c r="C712" s="45"/>
      <c r="E712" s="49"/>
      <c r="W712" s="51"/>
      <c r="X712" s="53"/>
      <c r="Y712" s="51"/>
      <c r="Z712" s="36" t="str">
        <f t="shared" si="158"/>
        <v/>
      </c>
      <c r="AA712" s="644"/>
      <c r="AB712" s="645"/>
      <c r="AC712" s="644"/>
      <c r="AD712" s="639"/>
      <c r="AF712" s="45"/>
      <c r="AG712" s="45"/>
      <c r="AI712" s="45"/>
      <c r="AJ712" s="45"/>
      <c r="AK712" s="73"/>
      <c r="AL712" s="73"/>
      <c r="AT712" s="282">
        <f t="shared" si="155"/>
        <v>1</v>
      </c>
      <c r="AU712" s="671">
        <v>2330</v>
      </c>
      <c r="AV712" s="49" t="s">
        <v>1090</v>
      </c>
      <c r="BD712" s="52"/>
    </row>
    <row r="713" spans="1:56" ht="14.1" customHeight="1" x14ac:dyDescent="0.2">
      <c r="A713" s="642"/>
      <c r="B713" s="639"/>
      <c r="C713" s="45"/>
      <c r="E713" s="49"/>
      <c r="W713" s="51"/>
      <c r="X713" s="53"/>
      <c r="Y713" s="51"/>
      <c r="Z713" s="36" t="str">
        <f t="shared" si="158"/>
        <v/>
      </c>
      <c r="AA713" s="644"/>
      <c r="AB713" s="645"/>
      <c r="AC713" s="644"/>
      <c r="AD713" s="639"/>
      <c r="AF713" s="45"/>
      <c r="AG713" s="45"/>
      <c r="AI713" s="45"/>
      <c r="AJ713" s="45"/>
      <c r="AK713" s="73"/>
      <c r="AL713" s="73"/>
      <c r="AT713" s="282">
        <f t="shared" si="155"/>
        <v>1</v>
      </c>
      <c r="AU713" s="671">
        <v>2334</v>
      </c>
      <c r="AV713" s="49" t="s">
        <v>1091</v>
      </c>
      <c r="BD713" s="52"/>
    </row>
    <row r="714" spans="1:56" ht="14.1" customHeight="1" x14ac:dyDescent="0.2">
      <c r="A714" s="642"/>
      <c r="B714" s="639"/>
      <c r="C714" s="45"/>
      <c r="E714" s="49"/>
      <c r="W714" s="51"/>
      <c r="X714" s="53"/>
      <c r="Y714" s="51"/>
      <c r="Z714" s="36" t="str">
        <f t="shared" ref="Z714" si="159">IF(D714=AA714,"",1)</f>
        <v/>
      </c>
      <c r="AA714" s="644"/>
      <c r="AB714" s="645"/>
      <c r="AC714" s="644"/>
      <c r="AD714" s="639"/>
      <c r="AF714" s="45"/>
      <c r="AG714" s="45"/>
      <c r="AI714" s="45"/>
      <c r="AJ714" s="45"/>
      <c r="AK714" s="73"/>
      <c r="AL714" s="73"/>
      <c r="AT714" s="282">
        <f t="shared" si="155"/>
        <v>1</v>
      </c>
      <c r="AU714" s="671">
        <v>2335</v>
      </c>
      <c r="AV714" s="49" t="s">
        <v>1098</v>
      </c>
      <c r="BD714" s="52"/>
    </row>
    <row r="715" spans="1:56" ht="14.1" customHeight="1" x14ac:dyDescent="0.2">
      <c r="A715" s="642"/>
      <c r="B715" s="639"/>
      <c r="C715" s="45"/>
      <c r="E715" s="49"/>
      <c r="W715" s="51"/>
      <c r="X715" s="53"/>
      <c r="Y715" s="51"/>
      <c r="AA715" s="644"/>
      <c r="AB715" s="673"/>
      <c r="AC715" s="644"/>
      <c r="AD715" s="639"/>
      <c r="AF715" s="45"/>
      <c r="AG715" s="45"/>
      <c r="AI715" s="45"/>
      <c r="AJ715" s="45"/>
      <c r="AK715" s="45"/>
      <c r="AL715" s="45"/>
      <c r="AU715" s="45"/>
      <c r="BD715" s="52"/>
    </row>
    <row r="716" spans="1:56" ht="14.1" customHeight="1" x14ac:dyDescent="0.2">
      <c r="A716" s="642"/>
      <c r="B716" s="639"/>
      <c r="C716" s="45"/>
      <c r="E716" s="49"/>
      <c r="W716" s="51"/>
      <c r="X716" s="53"/>
      <c r="Y716" s="51"/>
      <c r="AA716" s="644"/>
      <c r="AB716" s="669"/>
      <c r="AC716" s="644"/>
      <c r="AD716" s="639"/>
      <c r="AF716" s="45"/>
      <c r="AG716" s="45"/>
      <c r="AI716" s="45"/>
      <c r="AJ716" s="45"/>
      <c r="AK716" s="45"/>
      <c r="AL716" s="45"/>
      <c r="BD716" s="52"/>
    </row>
    <row r="717" spans="1:56" ht="14.1" customHeight="1" x14ac:dyDescent="0.2">
      <c r="A717" s="642"/>
      <c r="B717" s="639"/>
      <c r="C717" s="45"/>
      <c r="E717" s="49"/>
      <c r="W717" s="51"/>
      <c r="X717" s="53"/>
      <c r="Y717" s="51"/>
      <c r="AA717" s="644"/>
      <c r="AB717" s="281"/>
      <c r="AC717" s="644"/>
      <c r="AD717" s="639"/>
      <c r="AF717" s="45"/>
      <c r="AG717" s="45"/>
      <c r="AI717" s="45"/>
      <c r="AJ717" s="45"/>
      <c r="AK717" s="45"/>
      <c r="AL717" s="45"/>
      <c r="BD717" s="52"/>
    </row>
    <row r="718" spans="1:56" ht="14.1" customHeight="1" x14ac:dyDescent="0.2">
      <c r="A718" s="642"/>
      <c r="B718" s="639"/>
      <c r="C718" s="45"/>
      <c r="D718" s="674"/>
      <c r="E718" s="49"/>
      <c r="W718" s="51"/>
      <c r="X718" s="53"/>
      <c r="Y718" s="51"/>
      <c r="AA718" s="644"/>
      <c r="AB718" s="669"/>
      <c r="AC718" s="644"/>
      <c r="AD718" s="639"/>
      <c r="AF718" s="45"/>
      <c r="AG718" s="45"/>
      <c r="BD718" s="52"/>
    </row>
    <row r="719" spans="1:56" ht="14.1" customHeight="1" x14ac:dyDescent="0.2">
      <c r="A719" s="642"/>
      <c r="B719" s="639"/>
      <c r="C719" s="45"/>
      <c r="D719" s="45"/>
      <c r="E719" s="49"/>
      <c r="X719" s="50"/>
      <c r="Y719" s="51"/>
      <c r="Z719" s="51"/>
      <c r="AA719" s="240"/>
      <c r="AB719" s="241"/>
      <c r="AC719" s="241"/>
      <c r="AD719" s="174"/>
      <c r="AE719" s="318"/>
      <c r="AF719" s="40"/>
      <c r="AG719" s="40"/>
      <c r="AH719" s="82"/>
      <c r="AI719" s="51"/>
      <c r="AJ719" s="51"/>
      <c r="AK719" s="51"/>
      <c r="AL719" s="51"/>
      <c r="BD719" s="52"/>
    </row>
    <row r="720" spans="1:56" x14ac:dyDescent="0.2">
      <c r="B720" s="639"/>
      <c r="D720" s="40"/>
      <c r="E720" s="82" t="s">
        <v>226</v>
      </c>
      <c r="F720" s="50">
        <f>SUM(F10:F718)</f>
        <v>39</v>
      </c>
      <c r="G720" s="50">
        <f t="shared" ref="G720:Z720" si="160">SUM(G10:G718)</f>
        <v>507</v>
      </c>
      <c r="H720" s="50">
        <f t="shared" si="160"/>
        <v>1451</v>
      </c>
      <c r="I720" s="50">
        <f t="shared" si="160"/>
        <v>13018</v>
      </c>
      <c r="J720" s="50">
        <f t="shared" si="160"/>
        <v>13742</v>
      </c>
      <c r="K720" s="50">
        <f t="shared" si="160"/>
        <v>14495</v>
      </c>
      <c r="L720" s="50">
        <f t="shared" si="160"/>
        <v>14650</v>
      </c>
      <c r="M720" s="50">
        <f t="shared" si="160"/>
        <v>15065</v>
      </c>
      <c r="N720" s="50">
        <f t="shared" si="160"/>
        <v>15123</v>
      </c>
      <c r="O720" s="50">
        <f t="shared" si="160"/>
        <v>15245</v>
      </c>
      <c r="P720" s="50">
        <f t="shared" si="160"/>
        <v>15225</v>
      </c>
      <c r="Q720" s="50">
        <f t="shared" si="160"/>
        <v>15253</v>
      </c>
      <c r="R720" s="50">
        <f t="shared" si="160"/>
        <v>15382</v>
      </c>
      <c r="S720" s="50">
        <f t="shared" si="160"/>
        <v>15386</v>
      </c>
      <c r="T720" s="50">
        <f t="shared" si="160"/>
        <v>15922</v>
      </c>
      <c r="U720" s="50">
        <f t="shared" si="160"/>
        <v>18086</v>
      </c>
      <c r="V720" s="50"/>
      <c r="W720" s="50">
        <f t="shared" si="160"/>
        <v>198589</v>
      </c>
      <c r="X720" s="50">
        <f t="shared" si="160"/>
        <v>696</v>
      </c>
      <c r="Y720" s="50">
        <f t="shared" si="160"/>
        <v>546</v>
      </c>
      <c r="Z720" s="675">
        <f t="shared" si="160"/>
        <v>0</v>
      </c>
      <c r="AA720" s="242"/>
      <c r="AB720" s="243"/>
      <c r="AC720" s="243"/>
      <c r="AD720" s="175"/>
      <c r="AE720" s="324">
        <f>SUM(AE10:AE718)</f>
        <v>4</v>
      </c>
      <c r="AF720" s="321"/>
      <c r="AG720" s="321"/>
      <c r="AH720" s="195"/>
      <c r="AI720" s="50"/>
      <c r="AJ720" s="50"/>
      <c r="AK720" s="175">
        <f t="shared" ref="AK720:AL720" si="161">SUM(AK10:AK718)</f>
        <v>0</v>
      </c>
      <c r="AL720" s="175">
        <f t="shared" si="161"/>
        <v>0</v>
      </c>
      <c r="AT720" s="294">
        <f t="shared" ref="AT720" si="162">SUM(AT10:AT718)</f>
        <v>665</v>
      </c>
      <c r="AU720" s="45">
        <v>1757</v>
      </c>
      <c r="AV720" s="49" t="s">
        <v>1099</v>
      </c>
      <c r="BD720" s="52"/>
    </row>
    <row r="721" spans="4:56" x14ac:dyDescent="0.2">
      <c r="D721" s="40"/>
      <c r="E721" s="49"/>
      <c r="H721" s="53"/>
      <c r="I721" s="53"/>
      <c r="J721" s="53"/>
      <c r="K721" s="53"/>
      <c r="L721" s="53"/>
      <c r="M721" s="53"/>
      <c r="N721" s="53"/>
      <c r="O721" s="53"/>
      <c r="P721" s="53"/>
      <c r="Q721" s="53"/>
      <c r="R721" s="53"/>
      <c r="S721" s="53"/>
      <c r="T721" s="53"/>
      <c r="U721" s="53"/>
      <c r="V721" s="53"/>
      <c r="W721" s="53"/>
      <c r="X721" s="50"/>
      <c r="Y721" s="53"/>
      <c r="Z721" s="51"/>
      <c r="AA721" s="244"/>
      <c r="AB721" s="174"/>
      <c r="AC721" s="174"/>
      <c r="AD721" s="174"/>
      <c r="AE721" s="318"/>
      <c r="AF721" s="40"/>
      <c r="AG721" s="40"/>
      <c r="AH721" s="82"/>
      <c r="AI721" s="51"/>
      <c r="AJ721" s="51"/>
      <c r="AK721" s="299">
        <f>AK720/705</f>
        <v>0</v>
      </c>
      <c r="AL721" s="300">
        <f>AL720/W720</f>
        <v>0</v>
      </c>
      <c r="BD721" s="52"/>
    </row>
    <row r="722" spans="4:56" x14ac:dyDescent="0.2">
      <c r="Z722" s="51"/>
      <c r="AA722" s="244"/>
      <c r="AB722" s="174"/>
      <c r="AC722" s="174"/>
      <c r="AD722" s="236"/>
      <c r="AE722" s="318"/>
      <c r="AF722" s="322"/>
      <c r="AG722" s="40"/>
      <c r="AH722" s="82"/>
      <c r="AI722" s="51"/>
      <c r="AJ722" s="51"/>
      <c r="AK722" s="51"/>
      <c r="AL722" s="51"/>
      <c r="BD722" s="52"/>
    </row>
    <row r="723" spans="4:56" x14ac:dyDescent="0.2">
      <c r="X723" s="50"/>
      <c r="Y723" s="51"/>
      <c r="Z723" s="51"/>
      <c r="AA723" s="244"/>
      <c r="AB723" s="174"/>
      <c r="AC723" s="174"/>
      <c r="AD723" s="174"/>
      <c r="AE723" s="318"/>
      <c r="AF723" s="45"/>
      <c r="AG723" s="45"/>
      <c r="AI723" s="51"/>
      <c r="AJ723" s="51"/>
      <c r="AK723" s="51"/>
      <c r="AL723" s="51"/>
      <c r="BD723" s="52"/>
    </row>
    <row r="724" spans="4:56" x14ac:dyDescent="0.2">
      <c r="X724" s="50"/>
      <c r="Y724" s="51"/>
      <c r="Z724" s="51"/>
      <c r="AA724" s="244"/>
      <c r="AB724" s="174"/>
      <c r="AC724" s="174"/>
      <c r="AD724" s="174"/>
      <c r="AE724" s="318"/>
      <c r="AF724" s="45"/>
      <c r="AG724" s="45"/>
      <c r="AI724" s="51"/>
      <c r="AJ724" s="51"/>
      <c r="AK724" s="51"/>
      <c r="AL724" s="51"/>
      <c r="BD724" s="52"/>
    </row>
    <row r="725" spans="4:56" x14ac:dyDescent="0.2">
      <c r="X725" s="50"/>
      <c r="Y725" s="51"/>
      <c r="Z725" s="51"/>
      <c r="AA725" s="244"/>
      <c r="AB725" s="174"/>
      <c r="AC725" s="174"/>
      <c r="AD725" s="174"/>
      <c r="AE725" s="318"/>
      <c r="AF725" s="40"/>
      <c r="AG725" s="40"/>
      <c r="AH725" s="82"/>
      <c r="AI725" s="51"/>
      <c r="AJ725" s="51"/>
      <c r="AK725" s="51"/>
      <c r="AL725" s="51"/>
      <c r="BD725" s="52"/>
    </row>
    <row r="726" spans="4:56" x14ac:dyDescent="0.2">
      <c r="X726" s="50"/>
      <c r="Y726" s="51"/>
      <c r="Z726" s="51"/>
      <c r="AA726" s="40"/>
      <c r="AB726" s="51"/>
      <c r="AC726" s="51"/>
      <c r="AD726" s="51"/>
      <c r="AE726" s="318"/>
      <c r="AF726" s="40"/>
      <c r="AG726" s="40"/>
      <c r="AH726" s="82"/>
      <c r="AI726" s="51"/>
      <c r="AJ726" s="51"/>
      <c r="AK726" s="51"/>
      <c r="AL726" s="51"/>
      <c r="BD726" s="52"/>
    </row>
    <row r="727" spans="4:56" x14ac:dyDescent="0.2">
      <c r="X727" s="50"/>
      <c r="Y727" s="51"/>
      <c r="Z727" s="51"/>
      <c r="AA727" s="40"/>
      <c r="AB727" s="51"/>
      <c r="AC727" s="51"/>
      <c r="AD727" s="51"/>
      <c r="AE727" s="318"/>
      <c r="AF727" s="40"/>
      <c r="AG727" s="40"/>
      <c r="AH727" s="82"/>
      <c r="AI727" s="51"/>
      <c r="AJ727" s="51"/>
      <c r="AK727" s="51"/>
      <c r="AL727" s="51"/>
      <c r="BD727" s="52"/>
    </row>
    <row r="728" spans="4:56" x14ac:dyDescent="0.2">
      <c r="X728" s="50"/>
      <c r="Y728" s="51"/>
      <c r="Z728" s="51"/>
      <c r="AA728" s="40"/>
      <c r="AB728" s="51"/>
      <c r="AC728" s="51"/>
      <c r="AD728" s="51"/>
      <c r="AE728" s="318"/>
      <c r="AF728" s="40"/>
      <c r="AG728" s="40"/>
      <c r="AH728" s="82"/>
      <c r="AI728" s="51"/>
      <c r="AJ728" s="51"/>
      <c r="AK728" s="51"/>
      <c r="AL728" s="51"/>
      <c r="BD728" s="52"/>
    </row>
    <row r="729" spans="4:56" x14ac:dyDescent="0.2">
      <c r="X729" s="50"/>
      <c r="Y729" s="51"/>
      <c r="Z729" s="51"/>
      <c r="AA729" s="40"/>
      <c r="AB729" s="51"/>
      <c r="AC729" s="51"/>
      <c r="AD729" s="51"/>
      <c r="AE729" s="318"/>
      <c r="AF729" s="40"/>
      <c r="AG729" s="40"/>
      <c r="AH729" s="82"/>
      <c r="AI729" s="51"/>
      <c r="AJ729" s="51"/>
      <c r="AK729" s="51"/>
      <c r="AL729" s="51"/>
      <c r="BD729" s="52"/>
    </row>
    <row r="730" spans="4:56" x14ac:dyDescent="0.2">
      <c r="X730" s="50"/>
      <c r="Y730" s="51"/>
      <c r="Z730" s="51"/>
      <c r="AA730" s="40"/>
      <c r="AB730" s="51"/>
      <c r="AC730" s="51"/>
      <c r="AD730" s="51"/>
      <c r="AE730" s="318"/>
      <c r="AF730" s="40"/>
      <c r="AG730" s="40"/>
      <c r="AH730" s="82"/>
      <c r="AI730" s="51"/>
      <c r="AJ730" s="51"/>
      <c r="AK730" s="51"/>
      <c r="AL730" s="51"/>
      <c r="BD730" s="52"/>
    </row>
    <row r="731" spans="4:56" x14ac:dyDescent="0.2">
      <c r="X731" s="50"/>
      <c r="Y731" s="51"/>
      <c r="Z731" s="51"/>
      <c r="AA731" s="40"/>
      <c r="AB731" s="51"/>
      <c r="AC731" s="51"/>
      <c r="AD731" s="51"/>
      <c r="AE731" s="318"/>
      <c r="AF731" s="40"/>
      <c r="AG731" s="40"/>
      <c r="AH731" s="82"/>
      <c r="AI731" s="51"/>
      <c r="AJ731" s="51"/>
      <c r="AK731" s="51"/>
      <c r="AL731" s="51"/>
      <c r="BD731" s="52"/>
    </row>
    <row r="732" spans="4:56" x14ac:dyDescent="0.2">
      <c r="X732" s="50"/>
      <c r="Y732" s="51"/>
      <c r="Z732" s="51"/>
      <c r="AA732" s="40"/>
      <c r="AB732" s="51"/>
      <c r="AC732" s="51"/>
      <c r="AD732" s="51"/>
      <c r="AE732" s="318"/>
      <c r="AF732" s="40"/>
      <c r="AG732" s="40"/>
      <c r="AH732" s="82"/>
      <c r="AI732" s="51"/>
      <c r="AJ732" s="51"/>
      <c r="AK732" s="51"/>
      <c r="AL732" s="51"/>
      <c r="BD732" s="52"/>
    </row>
    <row r="733" spans="4:56" x14ac:dyDescent="0.2">
      <c r="X733" s="50"/>
      <c r="Y733" s="51"/>
      <c r="Z733" s="51"/>
      <c r="AA733" s="40"/>
      <c r="AB733" s="51"/>
      <c r="AC733" s="51"/>
      <c r="AD733" s="51"/>
      <c r="AE733" s="318"/>
      <c r="AF733" s="40"/>
      <c r="AG733" s="40"/>
      <c r="AH733" s="82"/>
      <c r="AI733" s="51"/>
      <c r="AJ733" s="51"/>
      <c r="AK733" s="51"/>
      <c r="AL733" s="51"/>
      <c r="BD733" s="52"/>
    </row>
    <row r="734" spans="4:56" x14ac:dyDescent="0.2">
      <c r="X734" s="50"/>
      <c r="Y734" s="51"/>
      <c r="Z734" s="51"/>
      <c r="AA734" s="40"/>
      <c r="AB734" s="51"/>
      <c r="AC734" s="51"/>
      <c r="AD734" s="51"/>
      <c r="AE734" s="318"/>
      <c r="AF734" s="40"/>
      <c r="AG734" s="40"/>
      <c r="AH734" s="82"/>
      <c r="AI734" s="51"/>
      <c r="AJ734" s="51"/>
      <c r="AK734" s="51"/>
      <c r="AL734" s="51"/>
      <c r="BD734" s="52"/>
    </row>
    <row r="735" spans="4:56" x14ac:dyDescent="0.2">
      <c r="X735" s="50"/>
      <c r="Y735" s="51"/>
      <c r="Z735" s="51"/>
      <c r="AA735" s="40"/>
      <c r="AB735" s="51"/>
      <c r="AC735" s="51"/>
      <c r="AD735" s="51"/>
      <c r="AE735" s="318"/>
      <c r="AF735" s="40"/>
      <c r="AG735" s="40"/>
      <c r="AH735" s="82"/>
      <c r="AI735" s="51"/>
      <c r="AJ735" s="51"/>
      <c r="AK735" s="51"/>
      <c r="AL735" s="51"/>
      <c r="BD735" s="52"/>
    </row>
    <row r="736" spans="4:56" x14ac:dyDescent="0.2">
      <c r="X736" s="50"/>
      <c r="Y736" s="51"/>
      <c r="Z736" s="51"/>
      <c r="AA736" s="40"/>
      <c r="AB736" s="51"/>
      <c r="AC736" s="51"/>
      <c r="AD736" s="51"/>
      <c r="AE736" s="318"/>
      <c r="AF736" s="40"/>
      <c r="AG736" s="40"/>
      <c r="AH736" s="82"/>
      <c r="AI736" s="51"/>
      <c r="AJ736" s="51"/>
      <c r="AK736" s="51"/>
      <c r="AL736" s="51"/>
      <c r="BD736" s="52"/>
    </row>
    <row r="737" spans="6:56" x14ac:dyDescent="0.2">
      <c r="X737" s="50"/>
      <c r="Y737" s="51"/>
      <c r="Z737" s="51"/>
      <c r="AA737" s="40"/>
      <c r="AB737" s="51"/>
      <c r="AC737" s="51"/>
      <c r="AD737" s="51"/>
      <c r="AE737" s="318"/>
      <c r="AF737" s="40"/>
      <c r="AG737" s="40"/>
      <c r="AH737" s="82"/>
      <c r="AI737" s="51"/>
      <c r="AJ737" s="51"/>
      <c r="AK737" s="51"/>
      <c r="AL737" s="51"/>
      <c r="BD737" s="52"/>
    </row>
    <row r="738" spans="6:56" x14ac:dyDescent="0.2">
      <c r="X738" s="50"/>
      <c r="Y738" s="51"/>
      <c r="Z738" s="51"/>
      <c r="AA738" s="40"/>
      <c r="AB738" s="51"/>
      <c r="AC738" s="51"/>
      <c r="AD738" s="51"/>
      <c r="AE738" s="318"/>
      <c r="AF738" s="40"/>
      <c r="AG738" s="40"/>
      <c r="AH738" s="82"/>
      <c r="AI738" s="51"/>
      <c r="AJ738" s="51"/>
      <c r="AK738" s="51"/>
      <c r="AL738" s="51"/>
      <c r="BD738" s="52"/>
    </row>
    <row r="739" spans="6:56" x14ac:dyDescent="0.2">
      <c r="AF739" s="45"/>
      <c r="AG739" s="45"/>
      <c r="BD739" s="52"/>
    </row>
    <row r="740" spans="6:56" x14ac:dyDescent="0.2">
      <c r="AF740" s="45"/>
      <c r="AG740" s="45"/>
      <c r="BD740" s="52"/>
    </row>
    <row r="741" spans="6:56" x14ac:dyDescent="0.2">
      <c r="AF741" s="45"/>
      <c r="AG741" s="45"/>
      <c r="BD741" s="52"/>
    </row>
    <row r="742" spans="6:56" x14ac:dyDescent="0.2">
      <c r="AF742" s="45"/>
      <c r="AG742" s="45"/>
      <c r="BD742" s="52"/>
    </row>
    <row r="743" spans="6:56" x14ac:dyDescent="0.2">
      <c r="AF743" s="45"/>
      <c r="AG743" s="45"/>
      <c r="BD743" s="52"/>
    </row>
    <row r="744" spans="6:56" x14ac:dyDescent="0.2">
      <c r="AF744" s="45"/>
      <c r="AG744" s="45"/>
      <c r="BD744" s="52"/>
    </row>
    <row r="745" spans="6:56" x14ac:dyDescent="0.2">
      <c r="F745" s="54"/>
      <c r="G745" s="54"/>
      <c r="H745" s="54"/>
      <c r="I745" s="54"/>
      <c r="J745" s="54"/>
      <c r="K745" s="54"/>
      <c r="L745" s="54"/>
      <c r="M745" s="54"/>
      <c r="N745" s="54"/>
      <c r="O745" s="54"/>
      <c r="P745" s="54"/>
      <c r="Q745" s="54"/>
      <c r="R745" s="54"/>
      <c r="S745" s="54"/>
      <c r="T745" s="54"/>
      <c r="U745" s="54"/>
      <c r="V745" s="54"/>
      <c r="W745" s="54"/>
      <c r="X745" s="54"/>
      <c r="Y745" s="54"/>
      <c r="Z745" s="54"/>
      <c r="AA745" s="135"/>
      <c r="AB745" s="54"/>
      <c r="AC745" s="54"/>
      <c r="AD745" s="54"/>
      <c r="AE745" s="319"/>
      <c r="AF745" s="135"/>
      <c r="AG745" s="135"/>
      <c r="AH745" s="196"/>
      <c r="AI745" s="54"/>
      <c r="AJ745" s="54"/>
      <c r="AK745" s="54"/>
      <c r="AL745" s="54"/>
      <c r="BD745" s="52"/>
    </row>
    <row r="746" spans="6:56" x14ac:dyDescent="0.2">
      <c r="AF746" s="45"/>
      <c r="AG746" s="45"/>
    </row>
    <row r="747" spans="6:56" x14ac:dyDescent="0.2">
      <c r="AF747" s="45"/>
      <c r="AG747" s="45"/>
    </row>
    <row r="748" spans="6:56" x14ac:dyDescent="0.2">
      <c r="AF748" s="45"/>
      <c r="AG748" s="45"/>
    </row>
  </sheetData>
  <sortState xmlns:xlrd2="http://schemas.microsoft.com/office/spreadsheetml/2017/richdata2" ref="B10:U705">
    <sortCondition ref="D10:D705"/>
  </sortState>
  <mergeCells count="14">
    <mergeCell ref="L7:M7"/>
    <mergeCell ref="N7:O7"/>
    <mergeCell ref="P7:Q7"/>
    <mergeCell ref="R7:S7"/>
    <mergeCell ref="AX7:AZ7"/>
    <mergeCell ref="AK7:AL7"/>
    <mergeCell ref="AF7:AI7"/>
    <mergeCell ref="AF6:AI6"/>
    <mergeCell ref="AU8:AV8"/>
    <mergeCell ref="T7:U7"/>
    <mergeCell ref="BC7:BD7"/>
    <mergeCell ref="BA7:BB7"/>
    <mergeCell ref="AK8:AL8"/>
    <mergeCell ref="AN8:AR8"/>
  </mergeCells>
  <phoneticPr fontId="11" type="noConversion"/>
  <printOptions horizontalCentered="1" verticalCentered="1"/>
  <pageMargins left="0.39370078740157483" right="0.39370078740157483" top="0.98425196850393704" bottom="0.98425196850393704" header="0.51181102362204722" footer="0.51181102362204722"/>
  <pageSetup scale="90" orientation="portrait" horizontalDpi="1200" verticalDpi="1200" r:id="rId1"/>
  <headerFooter alignWithMargins="0">
    <oddFooter>&amp;L&amp;8&amp;Z&amp;F&amp;R&amp;8&amp;D</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8">
    <tabColor rgb="FFD0FAFE"/>
  </sheetPr>
  <dimension ref="A1:AJ198"/>
  <sheetViews>
    <sheetView workbookViewId="0">
      <pane ySplit="9" topLeftCell="A10" activePane="bottomLeft" state="frozen"/>
      <selection pane="bottomLeft" activeCell="AA10" sqref="AA10"/>
    </sheetView>
  </sheetViews>
  <sheetFormatPr defaultColWidth="9.125" defaultRowHeight="11.55" x14ac:dyDescent="0.2"/>
  <cols>
    <col min="1" max="2" width="5.75" style="36" customWidth="1"/>
    <col min="3" max="3" width="8.75" style="36" customWidth="1"/>
    <col min="4" max="4" width="38.75" style="36" customWidth="1"/>
    <col min="5" max="19" width="6.75" style="36" customWidth="1"/>
    <col min="20" max="20" width="8.75" style="36" customWidth="1"/>
    <col min="21" max="24" width="8.75" style="157" customWidth="1"/>
    <col min="25" max="25" width="8.75" style="36" customWidth="1"/>
    <col min="26" max="27" width="9.75" style="36" customWidth="1"/>
    <col min="28" max="29" width="7.75" style="36" customWidth="1"/>
    <col min="30" max="30" width="6.75" style="45" customWidth="1"/>
    <col min="31" max="31" width="7.75" style="36" customWidth="1"/>
    <col min="32" max="32" width="32.75" style="36" customWidth="1"/>
    <col min="33" max="33" width="8.75" style="51" customWidth="1"/>
    <col min="34" max="35" width="7.75" style="51" customWidth="1"/>
    <col min="36" max="36" width="7.75" style="36" customWidth="1"/>
    <col min="37" max="16384" width="9.125" style="36"/>
  </cols>
  <sheetData>
    <row r="1" spans="1:36" ht="14.95" customHeight="1" x14ac:dyDescent="0.2">
      <c r="A1" s="676"/>
      <c r="B1" s="676"/>
      <c r="G1" s="77"/>
      <c r="H1" s="77"/>
      <c r="I1" s="77"/>
      <c r="J1" s="77"/>
      <c r="K1" s="77"/>
      <c r="L1" s="77"/>
      <c r="M1" s="77"/>
      <c r="N1" s="77"/>
      <c r="O1" s="77"/>
      <c r="P1" s="77"/>
      <c r="Q1" s="77"/>
      <c r="R1" s="77"/>
      <c r="S1" s="77"/>
      <c r="T1" s="77"/>
      <c r="U1" s="65"/>
      <c r="V1" s="65"/>
      <c r="W1" s="65"/>
      <c r="X1" s="65"/>
      <c r="Y1" s="65"/>
      <c r="Z1" s="65"/>
      <c r="AA1" s="65"/>
      <c r="AB1" s="77"/>
    </row>
    <row r="2" spans="1:36" ht="14.95" customHeight="1" x14ac:dyDescent="0.2">
      <c r="S2" s="77"/>
      <c r="T2" s="77"/>
      <c r="Y2" s="498"/>
      <c r="Z2" s="498"/>
      <c r="AA2" s="498"/>
      <c r="AB2" s="640"/>
    </row>
    <row r="3" spans="1:36" ht="14.95" customHeight="1" x14ac:dyDescent="0.2">
      <c r="S3" s="77"/>
      <c r="T3" s="77"/>
      <c r="Y3" s="808" t="s">
        <v>1100</v>
      </c>
      <c r="Z3" s="808"/>
      <c r="AA3" s="502">
        <v>3</v>
      </c>
      <c r="AB3" s="247" t="s">
        <v>1101</v>
      </c>
    </row>
    <row r="4" spans="1:36" ht="14.95" customHeight="1" x14ac:dyDescent="0.2">
      <c r="S4" s="77"/>
      <c r="T4" s="77"/>
      <c r="Y4" s="808" t="s">
        <v>1102</v>
      </c>
      <c r="Z4" s="808"/>
      <c r="AA4" s="480">
        <f>COUNTIF($AA$10:$AA$89,"1")-AA3</f>
        <v>39</v>
      </c>
      <c r="AB4" s="640"/>
    </row>
    <row r="5" spans="1:36" ht="14.95" customHeight="1" x14ac:dyDescent="0.2">
      <c r="A5" s="282"/>
      <c r="B5" s="282"/>
      <c r="C5" s="305" t="s">
        <v>1103</v>
      </c>
      <c r="S5" s="77"/>
      <c r="T5" s="77"/>
      <c r="Y5" s="807" t="s">
        <v>1104</v>
      </c>
      <c r="Z5" s="807"/>
      <c r="AA5" s="481">
        <f>COUNTIF($AA$10:$AA$89,"-1")</f>
        <v>23</v>
      </c>
      <c r="AB5" s="640"/>
      <c r="AD5" s="438" t="s">
        <v>306</v>
      </c>
    </row>
    <row r="6" spans="1:36" ht="14.95" customHeight="1" x14ac:dyDescent="0.2">
      <c r="A6" s="328"/>
      <c r="B6" s="328"/>
      <c r="C6" s="328"/>
      <c r="S6" s="77"/>
      <c r="T6" s="77"/>
      <c r="U6" s="36"/>
      <c r="V6" s="36"/>
      <c r="Y6" s="809" t="s">
        <v>1105</v>
      </c>
      <c r="Z6" s="809"/>
      <c r="AA6" s="482">
        <f>COUNTIF($AA$10:$AA$89,"0")</f>
        <v>6</v>
      </c>
      <c r="AB6" s="640"/>
      <c r="AD6" s="802" t="s">
        <v>288</v>
      </c>
      <c r="AE6" s="803"/>
      <c r="AF6" s="803"/>
      <c r="AG6" s="803"/>
    </row>
    <row r="7" spans="1:36" ht="14.95" customHeight="1" x14ac:dyDescent="0.2">
      <c r="A7" s="483">
        <f>COUNT(A10:A89)</f>
        <v>71</v>
      </c>
      <c r="B7" s="484"/>
      <c r="C7" s="485" t="s">
        <v>1106</v>
      </c>
      <c r="S7" s="77"/>
      <c r="T7" s="77"/>
      <c r="U7" s="486" t="s">
        <v>313</v>
      </c>
      <c r="V7" s="487" t="s">
        <v>1107</v>
      </c>
      <c r="X7" s="499">
        <v>2024</v>
      </c>
      <c r="Y7" s="807" t="s">
        <v>1108</v>
      </c>
      <c r="Z7" s="807"/>
      <c r="AA7" s="479">
        <f>SUM(AA3:AA6)</f>
        <v>71</v>
      </c>
      <c r="AB7" s="491">
        <f>AB90</f>
        <v>3</v>
      </c>
      <c r="AC7" s="422">
        <f>AC90</f>
        <v>4</v>
      </c>
      <c r="AD7" s="804" t="s">
        <v>291</v>
      </c>
      <c r="AE7" s="805"/>
      <c r="AF7" s="805"/>
      <c r="AG7" s="805"/>
      <c r="AH7" s="805"/>
      <c r="AI7" s="805"/>
      <c r="AJ7" s="806"/>
    </row>
    <row r="8" spans="1:36" ht="14.95" customHeight="1" x14ac:dyDescent="0.2">
      <c r="B8" s="40" t="s">
        <v>263</v>
      </c>
      <c r="C8" s="327" t="s">
        <v>264</v>
      </c>
      <c r="D8" s="41" t="s">
        <v>300</v>
      </c>
      <c r="E8" s="42" t="s">
        <v>168</v>
      </c>
      <c r="F8" s="42" t="s">
        <v>229</v>
      </c>
      <c r="G8" s="42" t="s">
        <v>230</v>
      </c>
      <c r="H8" s="43">
        <v>1</v>
      </c>
      <c r="I8" s="43">
        <v>2</v>
      </c>
      <c r="J8" s="43">
        <v>3</v>
      </c>
      <c r="K8" s="43">
        <v>4</v>
      </c>
      <c r="L8" s="43">
        <v>5</v>
      </c>
      <c r="M8" s="43">
        <v>6</v>
      </c>
      <c r="N8" s="43">
        <v>7</v>
      </c>
      <c r="O8" s="43">
        <v>8</v>
      </c>
      <c r="P8" s="43">
        <v>9</v>
      </c>
      <c r="Q8" s="43">
        <v>10</v>
      </c>
      <c r="R8" s="43">
        <v>11</v>
      </c>
      <c r="S8" s="43">
        <v>12</v>
      </c>
      <c r="T8" s="251" t="s">
        <v>226</v>
      </c>
      <c r="U8" s="488" t="s">
        <v>1109</v>
      </c>
      <c r="V8" s="488" t="s">
        <v>1109</v>
      </c>
      <c r="Y8" s="477"/>
      <c r="Z8" s="478"/>
      <c r="AA8" s="73"/>
      <c r="AB8" s="248" t="s">
        <v>1110</v>
      </c>
      <c r="AC8" s="283" t="s">
        <v>1110</v>
      </c>
      <c r="AD8" s="509"/>
      <c r="AE8" s="510"/>
      <c r="AF8" s="511"/>
      <c r="AG8" s="427">
        <f>AG90</f>
        <v>17354</v>
      </c>
      <c r="AH8" s="500"/>
      <c r="AI8" s="501"/>
    </row>
    <row r="9" spans="1:36" ht="14.95" customHeight="1" x14ac:dyDescent="0.2">
      <c r="C9" s="528">
        <v>1</v>
      </c>
      <c r="D9" s="245">
        <v>2</v>
      </c>
      <c r="E9" s="529">
        <v>3</v>
      </c>
      <c r="F9" s="529">
        <v>4</v>
      </c>
      <c r="G9" s="529">
        <v>5</v>
      </c>
      <c r="H9" s="529">
        <v>6</v>
      </c>
      <c r="I9" s="529">
        <v>7</v>
      </c>
      <c r="J9" s="529">
        <v>8</v>
      </c>
      <c r="K9" s="529">
        <v>9</v>
      </c>
      <c r="L9" s="529">
        <v>10</v>
      </c>
      <c r="M9" s="529">
        <v>11</v>
      </c>
      <c r="N9" s="529">
        <v>12</v>
      </c>
      <c r="O9" s="529">
        <v>13</v>
      </c>
      <c r="P9" s="529">
        <v>14</v>
      </c>
      <c r="Q9" s="529">
        <v>15</v>
      </c>
      <c r="R9" s="529">
        <v>16</v>
      </c>
      <c r="S9" s="529">
        <v>17</v>
      </c>
      <c r="T9" s="530">
        <v>18</v>
      </c>
      <c r="U9" s="246">
        <v>19</v>
      </c>
      <c r="V9" s="301"/>
      <c r="X9" s="428" t="s">
        <v>226</v>
      </c>
      <c r="Y9" s="428" t="s">
        <v>1111</v>
      </c>
      <c r="Z9" s="347" t="s">
        <v>97</v>
      </c>
      <c r="AA9" s="44" t="s">
        <v>228</v>
      </c>
      <c r="AB9" s="249" t="s">
        <v>1112</v>
      </c>
      <c r="AC9" s="283" t="s">
        <v>1113</v>
      </c>
      <c r="AD9" s="40" t="s">
        <v>263</v>
      </c>
      <c r="AE9" s="40" t="s">
        <v>264</v>
      </c>
      <c r="AF9" s="51" t="s">
        <v>300</v>
      </c>
      <c r="AG9" s="44" t="s">
        <v>226</v>
      </c>
      <c r="AH9" s="44" t="s">
        <v>323</v>
      </c>
      <c r="AI9" s="426" t="s">
        <v>1114</v>
      </c>
      <c r="AJ9" s="40" t="s">
        <v>263</v>
      </c>
    </row>
    <row r="10" spans="1:36" ht="14.95" customHeight="1" x14ac:dyDescent="0.2">
      <c r="A10" s="677">
        <v>1</v>
      </c>
      <c r="B10" s="644">
        <v>107</v>
      </c>
      <c r="C10" s="644">
        <v>1077</v>
      </c>
      <c r="D10" s="673" t="s">
        <v>1115</v>
      </c>
      <c r="E10" s="678">
        <v>0</v>
      </c>
      <c r="F10" s="679">
        <v>0</v>
      </c>
      <c r="G10" s="679">
        <v>36</v>
      </c>
      <c r="H10" s="679">
        <v>47</v>
      </c>
      <c r="I10" s="679">
        <v>38</v>
      </c>
      <c r="J10" s="679">
        <v>40</v>
      </c>
      <c r="K10" s="679">
        <v>47</v>
      </c>
      <c r="L10" s="679">
        <v>33</v>
      </c>
      <c r="M10" s="679">
        <v>41</v>
      </c>
      <c r="N10" s="679">
        <v>50</v>
      </c>
      <c r="O10" s="679">
        <v>46</v>
      </c>
      <c r="P10" s="679">
        <v>48</v>
      </c>
      <c r="Q10" s="679">
        <v>32</v>
      </c>
      <c r="R10" s="679">
        <v>48</v>
      </c>
      <c r="S10" s="679">
        <v>31</v>
      </c>
      <c r="T10" s="337">
        <f t="shared" ref="T10:T41" si="0">SUM(E10:S10)</f>
        <v>537</v>
      </c>
      <c r="U10" s="531" t="s">
        <v>319</v>
      </c>
      <c r="V10" s="531">
        <f>IF(U10=5,T10,0)</f>
        <v>0</v>
      </c>
      <c r="W10" s="531"/>
      <c r="X10" s="429">
        <f>AG10</f>
        <v>531</v>
      </c>
      <c r="Y10" s="429">
        <f t="shared" ref="Y10:Y73" si="1">T10-X10</f>
        <v>6</v>
      </c>
      <c r="Z10" s="339">
        <f>Y10/X10</f>
        <v>1.1299435028248588E-2</v>
      </c>
      <c r="AA10" s="338">
        <f t="shared" ref="AA10:AA41" si="2">IF($Y10=0,0,IF(Y10&gt;0,1,-1))</f>
        <v>1</v>
      </c>
      <c r="AB10" s="680" t="str">
        <f t="shared" ref="AB10:AB41" si="3">IF(C10=AE10,"",1)</f>
        <v/>
      </c>
      <c r="AC10" s="490" t="str">
        <f t="shared" ref="AC10:AC41" si="4">IF(D10=AF10,"",1)</f>
        <v/>
      </c>
      <c r="AD10" s="644">
        <v>107</v>
      </c>
      <c r="AE10" s="644">
        <v>1077</v>
      </c>
      <c r="AF10" s="669" t="s">
        <v>1115</v>
      </c>
      <c r="AG10" s="265">
        <v>531</v>
      </c>
      <c r="AH10" s="425" t="s">
        <v>319</v>
      </c>
      <c r="AI10" s="425">
        <f>IF(AG10&gt;0,1,0)</f>
        <v>1</v>
      </c>
      <c r="AJ10" s="45">
        <f t="shared" ref="AJ10:AJ25" si="5">AD10</f>
        <v>107</v>
      </c>
    </row>
    <row r="11" spans="1:36" ht="14.95" customHeight="1" x14ac:dyDescent="0.2">
      <c r="A11" s="677">
        <v>2</v>
      </c>
      <c r="B11" s="644">
        <v>198</v>
      </c>
      <c r="C11" s="644">
        <v>1087</v>
      </c>
      <c r="D11" s="669" t="s">
        <v>1116</v>
      </c>
      <c r="E11" s="681">
        <v>0</v>
      </c>
      <c r="F11" s="679">
        <v>37</v>
      </c>
      <c r="G11" s="679">
        <v>25</v>
      </c>
      <c r="H11" s="679">
        <v>26</v>
      </c>
      <c r="I11" s="679">
        <v>27</v>
      </c>
      <c r="J11" s="679">
        <v>26</v>
      </c>
      <c r="K11" s="679">
        <v>26</v>
      </c>
      <c r="L11" s="679">
        <v>27</v>
      </c>
      <c r="M11" s="679">
        <v>26</v>
      </c>
      <c r="N11" s="679">
        <v>26</v>
      </c>
      <c r="O11" s="679">
        <v>22</v>
      </c>
      <c r="P11" s="679">
        <v>0</v>
      </c>
      <c r="Q11" s="679">
        <v>0</v>
      </c>
      <c r="R11" s="679">
        <v>0</v>
      </c>
      <c r="S11" s="679">
        <v>0</v>
      </c>
      <c r="T11" s="337">
        <f t="shared" si="0"/>
        <v>268</v>
      </c>
      <c r="U11" s="531" t="s">
        <v>319</v>
      </c>
      <c r="V11" s="531">
        <f t="shared" ref="V11:V74" si="6">IF(U11=5,T11,0)</f>
        <v>0</v>
      </c>
      <c r="W11" s="531"/>
      <c r="X11" s="429">
        <f t="shared" ref="X11:X74" si="7">AG11</f>
        <v>265</v>
      </c>
      <c r="Y11" s="429">
        <f t="shared" si="1"/>
        <v>3</v>
      </c>
      <c r="Z11" s="339">
        <f t="shared" ref="Z11:Z74" si="8">Y11/X11</f>
        <v>1.1320754716981131E-2</v>
      </c>
      <c r="AA11" s="338">
        <f t="shared" si="2"/>
        <v>1</v>
      </c>
      <c r="AB11" s="680" t="str">
        <f t="shared" si="3"/>
        <v/>
      </c>
      <c r="AC11" s="490" t="str">
        <f t="shared" si="4"/>
        <v/>
      </c>
      <c r="AD11" s="644">
        <v>198</v>
      </c>
      <c r="AE11" s="644">
        <v>1087</v>
      </c>
      <c r="AF11" s="669" t="s">
        <v>1116</v>
      </c>
      <c r="AG11" s="265">
        <v>265</v>
      </c>
      <c r="AH11" s="265" t="s">
        <v>319</v>
      </c>
      <c r="AI11" s="425">
        <f t="shared" ref="AI11:AI74" si="9">IF(AG11&gt;0,1,0)</f>
        <v>1</v>
      </c>
      <c r="AJ11" s="45">
        <f t="shared" si="5"/>
        <v>198</v>
      </c>
    </row>
    <row r="12" spans="1:36" ht="14.95" customHeight="1" x14ac:dyDescent="0.2">
      <c r="A12" s="677">
        <v>3</v>
      </c>
      <c r="B12" s="644">
        <v>107</v>
      </c>
      <c r="C12" s="644">
        <v>1101</v>
      </c>
      <c r="D12" s="669" t="s">
        <v>1117</v>
      </c>
      <c r="E12" s="681">
        <v>0</v>
      </c>
      <c r="F12" s="679">
        <v>0</v>
      </c>
      <c r="G12" s="679">
        <v>0</v>
      </c>
      <c r="H12" s="679">
        <v>0</v>
      </c>
      <c r="I12" s="679">
        <v>0</v>
      </c>
      <c r="J12" s="679">
        <v>0</v>
      </c>
      <c r="K12" s="679">
        <v>0</v>
      </c>
      <c r="L12" s="679">
        <v>36</v>
      </c>
      <c r="M12" s="679">
        <v>63</v>
      </c>
      <c r="N12" s="679">
        <v>69</v>
      </c>
      <c r="O12" s="679">
        <v>69</v>
      </c>
      <c r="P12" s="679">
        <v>114</v>
      </c>
      <c r="Q12" s="679">
        <v>92</v>
      </c>
      <c r="R12" s="679">
        <v>80</v>
      </c>
      <c r="S12" s="679">
        <v>70</v>
      </c>
      <c r="T12" s="337">
        <f t="shared" si="0"/>
        <v>593</v>
      </c>
      <c r="U12" s="531" t="s">
        <v>319</v>
      </c>
      <c r="V12" s="531">
        <f t="shared" si="6"/>
        <v>0</v>
      </c>
      <c r="W12" s="531"/>
      <c r="X12" s="429">
        <f t="shared" si="7"/>
        <v>537</v>
      </c>
      <c r="Y12" s="429">
        <f t="shared" si="1"/>
        <v>56</v>
      </c>
      <c r="Z12" s="339">
        <f t="shared" si="8"/>
        <v>0.1042830540037244</v>
      </c>
      <c r="AA12" s="338">
        <f t="shared" si="2"/>
        <v>1</v>
      </c>
      <c r="AB12" s="680" t="str">
        <f t="shared" si="3"/>
        <v/>
      </c>
      <c r="AC12" s="490" t="str">
        <f t="shared" si="4"/>
        <v/>
      </c>
      <c r="AD12" s="644">
        <v>107</v>
      </c>
      <c r="AE12" s="644">
        <v>1101</v>
      </c>
      <c r="AF12" s="669" t="s">
        <v>1117</v>
      </c>
      <c r="AG12" s="265">
        <v>537</v>
      </c>
      <c r="AH12" s="265" t="s">
        <v>319</v>
      </c>
      <c r="AI12" s="425">
        <f t="shared" si="9"/>
        <v>1</v>
      </c>
      <c r="AJ12" s="45">
        <f t="shared" si="5"/>
        <v>107</v>
      </c>
    </row>
    <row r="13" spans="1:36" ht="14.95" customHeight="1" x14ac:dyDescent="0.2">
      <c r="A13" s="677">
        <v>4</v>
      </c>
      <c r="B13" s="644">
        <v>107</v>
      </c>
      <c r="C13" s="644">
        <v>1148</v>
      </c>
      <c r="D13" s="669" t="s">
        <v>1118</v>
      </c>
      <c r="E13" s="678">
        <v>0</v>
      </c>
      <c r="F13" s="679">
        <v>0</v>
      </c>
      <c r="G13" s="679">
        <v>17</v>
      </c>
      <c r="H13" s="679">
        <v>10</v>
      </c>
      <c r="I13" s="679">
        <v>10</v>
      </c>
      <c r="J13" s="679">
        <v>14</v>
      </c>
      <c r="K13" s="679">
        <v>12</v>
      </c>
      <c r="L13" s="679">
        <v>8</v>
      </c>
      <c r="M13" s="679">
        <v>12</v>
      </c>
      <c r="N13" s="679">
        <v>12</v>
      </c>
      <c r="O13" s="679">
        <v>20</v>
      </c>
      <c r="P13" s="679">
        <v>0</v>
      </c>
      <c r="Q13" s="679">
        <v>0</v>
      </c>
      <c r="R13" s="679">
        <v>0</v>
      </c>
      <c r="S13" s="679">
        <v>0</v>
      </c>
      <c r="T13" s="337">
        <f t="shared" si="0"/>
        <v>115</v>
      </c>
      <c r="U13" s="531" t="s">
        <v>319</v>
      </c>
      <c r="V13" s="531">
        <f t="shared" si="6"/>
        <v>0</v>
      </c>
      <c r="W13" s="531"/>
      <c r="X13" s="429">
        <f t="shared" si="7"/>
        <v>134</v>
      </c>
      <c r="Y13" s="429">
        <f t="shared" si="1"/>
        <v>-19</v>
      </c>
      <c r="Z13" s="339">
        <f t="shared" si="8"/>
        <v>-0.1417910447761194</v>
      </c>
      <c r="AA13" s="338">
        <f t="shared" si="2"/>
        <v>-1</v>
      </c>
      <c r="AB13" s="680" t="str">
        <f t="shared" si="3"/>
        <v/>
      </c>
      <c r="AC13" s="490" t="str">
        <f t="shared" si="4"/>
        <v/>
      </c>
      <c r="AD13" s="644">
        <v>107</v>
      </c>
      <c r="AE13" s="644">
        <v>1148</v>
      </c>
      <c r="AF13" s="669" t="s">
        <v>1118</v>
      </c>
      <c r="AG13" s="265">
        <v>134</v>
      </c>
      <c r="AH13" s="265" t="s">
        <v>319</v>
      </c>
      <c r="AI13" s="425">
        <f t="shared" si="9"/>
        <v>1</v>
      </c>
      <c r="AJ13" s="45">
        <f t="shared" si="5"/>
        <v>107</v>
      </c>
    </row>
    <row r="14" spans="1:36" ht="14.95" customHeight="1" x14ac:dyDescent="0.2">
      <c r="A14" s="677">
        <v>5</v>
      </c>
      <c r="B14" s="644">
        <v>107</v>
      </c>
      <c r="C14" s="644">
        <v>1155</v>
      </c>
      <c r="D14" s="669" t="s">
        <v>1119</v>
      </c>
      <c r="E14" s="678">
        <v>0</v>
      </c>
      <c r="F14" s="679">
        <v>0</v>
      </c>
      <c r="G14" s="679">
        <v>45</v>
      </c>
      <c r="H14" s="679">
        <v>53</v>
      </c>
      <c r="I14" s="679">
        <v>46</v>
      </c>
      <c r="J14" s="679">
        <v>58</v>
      </c>
      <c r="K14" s="679">
        <v>60</v>
      </c>
      <c r="L14" s="679">
        <v>51</v>
      </c>
      <c r="M14" s="679">
        <v>78</v>
      </c>
      <c r="N14" s="679">
        <v>73</v>
      </c>
      <c r="O14" s="679">
        <v>78</v>
      </c>
      <c r="P14" s="679">
        <v>96</v>
      </c>
      <c r="Q14" s="679">
        <v>103</v>
      </c>
      <c r="R14" s="679">
        <v>86</v>
      </c>
      <c r="S14" s="679">
        <v>82</v>
      </c>
      <c r="T14" s="337">
        <f t="shared" si="0"/>
        <v>909</v>
      </c>
      <c r="U14" s="531" t="s">
        <v>319</v>
      </c>
      <c r="V14" s="531">
        <f t="shared" si="6"/>
        <v>0</v>
      </c>
      <c r="W14" s="531"/>
      <c r="X14" s="429">
        <f t="shared" si="7"/>
        <v>903</v>
      </c>
      <c r="Y14" s="429">
        <f t="shared" si="1"/>
        <v>6</v>
      </c>
      <c r="Z14" s="339">
        <f t="shared" si="8"/>
        <v>6.6445182724252493E-3</v>
      </c>
      <c r="AA14" s="338">
        <f t="shared" si="2"/>
        <v>1</v>
      </c>
      <c r="AB14" s="680" t="str">
        <f t="shared" si="3"/>
        <v/>
      </c>
      <c r="AC14" s="490" t="str">
        <f t="shared" si="4"/>
        <v/>
      </c>
      <c r="AD14" s="644">
        <v>107</v>
      </c>
      <c r="AE14" s="644">
        <v>1155</v>
      </c>
      <c r="AF14" s="669" t="s">
        <v>1119</v>
      </c>
      <c r="AG14" s="265">
        <v>903</v>
      </c>
      <c r="AH14" s="265" t="s">
        <v>319</v>
      </c>
      <c r="AI14" s="425">
        <f t="shared" si="9"/>
        <v>1</v>
      </c>
      <c r="AJ14" s="45">
        <f t="shared" si="5"/>
        <v>107</v>
      </c>
    </row>
    <row r="15" spans="1:36" ht="14.95" customHeight="1" x14ac:dyDescent="0.2">
      <c r="A15" s="677">
        <v>6</v>
      </c>
      <c r="B15" s="644">
        <v>107</v>
      </c>
      <c r="C15" s="644">
        <v>1157</v>
      </c>
      <c r="D15" s="673" t="s">
        <v>1120</v>
      </c>
      <c r="E15" s="678">
        <v>0</v>
      </c>
      <c r="F15" s="679">
        <v>0</v>
      </c>
      <c r="G15" s="679">
        <v>18</v>
      </c>
      <c r="H15" s="679">
        <v>19</v>
      </c>
      <c r="I15" s="679">
        <v>24</v>
      </c>
      <c r="J15" s="679">
        <v>20</v>
      </c>
      <c r="K15" s="679">
        <v>23</v>
      </c>
      <c r="L15" s="679">
        <v>25</v>
      </c>
      <c r="M15" s="679">
        <v>21</v>
      </c>
      <c r="N15" s="679">
        <v>25</v>
      </c>
      <c r="O15" s="679">
        <v>21</v>
      </c>
      <c r="P15" s="679">
        <v>14</v>
      </c>
      <c r="Q15" s="679">
        <v>30</v>
      </c>
      <c r="R15" s="679">
        <v>23</v>
      </c>
      <c r="S15" s="679">
        <v>17</v>
      </c>
      <c r="T15" s="337">
        <f t="shared" si="0"/>
        <v>280</v>
      </c>
      <c r="U15" s="531" t="s">
        <v>319</v>
      </c>
      <c r="V15" s="531">
        <f t="shared" si="6"/>
        <v>0</v>
      </c>
      <c r="W15" s="531"/>
      <c r="X15" s="429">
        <f t="shared" si="7"/>
        <v>286</v>
      </c>
      <c r="Y15" s="429">
        <f t="shared" si="1"/>
        <v>-6</v>
      </c>
      <c r="Z15" s="339">
        <f t="shared" si="8"/>
        <v>-2.097902097902098E-2</v>
      </c>
      <c r="AA15" s="338">
        <f t="shared" si="2"/>
        <v>-1</v>
      </c>
      <c r="AB15" s="680" t="str">
        <f t="shared" si="3"/>
        <v/>
      </c>
      <c r="AC15" s="490" t="str">
        <f t="shared" si="4"/>
        <v/>
      </c>
      <c r="AD15" s="644">
        <v>107</v>
      </c>
      <c r="AE15" s="644">
        <v>1157</v>
      </c>
      <c r="AF15" s="669" t="s">
        <v>1120</v>
      </c>
      <c r="AG15" s="265">
        <v>286</v>
      </c>
      <c r="AH15" s="265" t="s">
        <v>319</v>
      </c>
      <c r="AI15" s="425">
        <f t="shared" si="9"/>
        <v>1</v>
      </c>
      <c r="AJ15" s="45">
        <f t="shared" si="5"/>
        <v>107</v>
      </c>
    </row>
    <row r="16" spans="1:36" ht="14.95" customHeight="1" x14ac:dyDescent="0.2">
      <c r="A16" s="677">
        <v>7</v>
      </c>
      <c r="B16" s="644">
        <v>198</v>
      </c>
      <c r="C16" s="644">
        <v>1232</v>
      </c>
      <c r="D16" s="669" t="s">
        <v>1121</v>
      </c>
      <c r="E16" s="678">
        <v>0</v>
      </c>
      <c r="F16" s="679">
        <v>0</v>
      </c>
      <c r="G16" s="679">
        <v>56</v>
      </c>
      <c r="H16" s="679">
        <v>56</v>
      </c>
      <c r="I16" s="679">
        <v>56</v>
      </c>
      <c r="J16" s="679">
        <v>56</v>
      </c>
      <c r="K16" s="679">
        <v>56</v>
      </c>
      <c r="L16" s="679">
        <v>56</v>
      </c>
      <c r="M16" s="679">
        <v>56</v>
      </c>
      <c r="N16" s="679">
        <v>56</v>
      </c>
      <c r="O16" s="679">
        <v>56</v>
      </c>
      <c r="P16" s="679">
        <v>56</v>
      </c>
      <c r="Q16" s="679">
        <v>54</v>
      </c>
      <c r="R16" s="679">
        <v>39</v>
      </c>
      <c r="S16" s="679">
        <v>45</v>
      </c>
      <c r="T16" s="337">
        <f t="shared" si="0"/>
        <v>698</v>
      </c>
      <c r="U16" s="531" t="s">
        <v>319</v>
      </c>
      <c r="V16" s="531">
        <f t="shared" si="6"/>
        <v>0</v>
      </c>
      <c r="W16" s="531"/>
      <c r="X16" s="429">
        <f t="shared" si="7"/>
        <v>704</v>
      </c>
      <c r="Y16" s="429">
        <f t="shared" si="1"/>
        <v>-6</v>
      </c>
      <c r="Z16" s="339">
        <f t="shared" si="8"/>
        <v>-8.5227272727272721E-3</v>
      </c>
      <c r="AA16" s="338">
        <f t="shared" si="2"/>
        <v>-1</v>
      </c>
      <c r="AB16" s="680" t="str">
        <f t="shared" si="3"/>
        <v/>
      </c>
      <c r="AC16" s="490" t="str">
        <f t="shared" si="4"/>
        <v/>
      </c>
      <c r="AD16" s="644">
        <v>198</v>
      </c>
      <c r="AE16" s="644">
        <v>1232</v>
      </c>
      <c r="AF16" s="669" t="s">
        <v>1121</v>
      </c>
      <c r="AG16" s="265">
        <v>704</v>
      </c>
      <c r="AH16" s="265" t="s">
        <v>319</v>
      </c>
      <c r="AI16" s="425">
        <f t="shared" si="9"/>
        <v>1</v>
      </c>
      <c r="AJ16" s="45">
        <f t="shared" si="5"/>
        <v>198</v>
      </c>
    </row>
    <row r="17" spans="1:36" ht="14.95" customHeight="1" x14ac:dyDescent="0.2">
      <c r="A17" s="677">
        <v>8</v>
      </c>
      <c r="B17" s="644">
        <v>107</v>
      </c>
      <c r="C17" s="644">
        <v>1239</v>
      </c>
      <c r="D17" s="669" t="s">
        <v>1122</v>
      </c>
      <c r="E17" s="681">
        <v>0</v>
      </c>
      <c r="F17" s="679">
        <v>2</v>
      </c>
      <c r="G17" s="679">
        <v>0</v>
      </c>
      <c r="H17" s="679">
        <v>4</v>
      </c>
      <c r="I17" s="679">
        <v>4</v>
      </c>
      <c r="J17" s="679">
        <v>2</v>
      </c>
      <c r="K17" s="679">
        <v>6</v>
      </c>
      <c r="L17" s="679">
        <v>4</v>
      </c>
      <c r="M17" s="679">
        <v>2</v>
      </c>
      <c r="N17" s="679">
        <v>5</v>
      </c>
      <c r="O17" s="679">
        <v>8</v>
      </c>
      <c r="P17" s="679">
        <v>0</v>
      </c>
      <c r="Q17" s="679">
        <v>0</v>
      </c>
      <c r="R17" s="679">
        <v>0</v>
      </c>
      <c r="S17" s="679">
        <v>0</v>
      </c>
      <c r="T17" s="337">
        <f t="shared" si="0"/>
        <v>37</v>
      </c>
      <c r="U17" s="531" t="s">
        <v>319</v>
      </c>
      <c r="V17" s="531">
        <f t="shared" si="6"/>
        <v>0</v>
      </c>
      <c r="W17" s="531"/>
      <c r="X17" s="429">
        <f t="shared" si="7"/>
        <v>41</v>
      </c>
      <c r="Y17" s="429">
        <f t="shared" si="1"/>
        <v>-4</v>
      </c>
      <c r="Z17" s="339">
        <f t="shared" si="8"/>
        <v>-9.7560975609756101E-2</v>
      </c>
      <c r="AA17" s="338">
        <f t="shared" si="2"/>
        <v>-1</v>
      </c>
      <c r="AB17" s="680" t="str">
        <f t="shared" si="3"/>
        <v/>
      </c>
      <c r="AC17" s="490" t="str">
        <f t="shared" si="4"/>
        <v/>
      </c>
      <c r="AD17" s="644">
        <v>107</v>
      </c>
      <c r="AE17" s="644">
        <v>1239</v>
      </c>
      <c r="AF17" s="669" t="s">
        <v>1122</v>
      </c>
      <c r="AG17" s="265">
        <v>41</v>
      </c>
      <c r="AH17" s="265" t="s">
        <v>319</v>
      </c>
      <c r="AI17" s="425">
        <f t="shared" si="9"/>
        <v>1</v>
      </c>
      <c r="AJ17" s="45">
        <f t="shared" si="5"/>
        <v>107</v>
      </c>
    </row>
    <row r="18" spans="1:36" ht="14.95" customHeight="1" x14ac:dyDescent="0.2">
      <c r="A18" s="677">
        <v>9</v>
      </c>
      <c r="B18" s="644">
        <v>198</v>
      </c>
      <c r="C18" s="644">
        <v>1241</v>
      </c>
      <c r="D18" s="669" t="s">
        <v>1123</v>
      </c>
      <c r="E18" s="678">
        <v>0</v>
      </c>
      <c r="F18" s="679">
        <v>0</v>
      </c>
      <c r="G18" s="679">
        <v>13</v>
      </c>
      <c r="H18" s="679">
        <v>15</v>
      </c>
      <c r="I18" s="679">
        <v>14</v>
      </c>
      <c r="J18" s="679">
        <v>17</v>
      </c>
      <c r="K18" s="679">
        <v>16</v>
      </c>
      <c r="L18" s="679">
        <v>16</v>
      </c>
      <c r="M18" s="679">
        <v>12</v>
      </c>
      <c r="N18" s="679">
        <v>15</v>
      </c>
      <c r="O18" s="679">
        <v>7</v>
      </c>
      <c r="P18" s="679">
        <v>0</v>
      </c>
      <c r="Q18" s="679">
        <v>0</v>
      </c>
      <c r="R18" s="679">
        <v>0</v>
      </c>
      <c r="S18" s="679">
        <v>0</v>
      </c>
      <c r="T18" s="337">
        <f t="shared" si="0"/>
        <v>125</v>
      </c>
      <c r="U18" s="531" t="s">
        <v>319</v>
      </c>
      <c r="V18" s="531">
        <f t="shared" si="6"/>
        <v>0</v>
      </c>
      <c r="W18" s="531"/>
      <c r="X18" s="429">
        <f t="shared" si="7"/>
        <v>140</v>
      </c>
      <c r="Y18" s="429">
        <f t="shared" si="1"/>
        <v>-15</v>
      </c>
      <c r="Z18" s="339">
        <f t="shared" si="8"/>
        <v>-0.10714285714285714</v>
      </c>
      <c r="AA18" s="338">
        <f t="shared" si="2"/>
        <v>-1</v>
      </c>
      <c r="AB18" s="680" t="str">
        <f t="shared" si="3"/>
        <v/>
      </c>
      <c r="AC18" s="490" t="str">
        <f t="shared" si="4"/>
        <v/>
      </c>
      <c r="AD18" s="644">
        <v>198</v>
      </c>
      <c r="AE18" s="644">
        <v>1241</v>
      </c>
      <c r="AF18" s="669" t="s">
        <v>1123</v>
      </c>
      <c r="AG18" s="265">
        <v>140</v>
      </c>
      <c r="AH18" s="265" t="s">
        <v>319</v>
      </c>
      <c r="AI18" s="425">
        <f t="shared" si="9"/>
        <v>1</v>
      </c>
      <c r="AJ18" s="45">
        <f t="shared" si="5"/>
        <v>198</v>
      </c>
    </row>
    <row r="19" spans="1:36" ht="14.95" customHeight="1" x14ac:dyDescent="0.2">
      <c r="A19" s="677">
        <v>10</v>
      </c>
      <c r="B19" s="340">
        <v>107</v>
      </c>
      <c r="C19" s="644">
        <v>1242</v>
      </c>
      <c r="D19" s="328" t="s">
        <v>1124</v>
      </c>
      <c r="E19" s="265">
        <v>0</v>
      </c>
      <c r="F19" s="679">
        <v>0</v>
      </c>
      <c r="G19" s="679">
        <v>38</v>
      </c>
      <c r="H19" s="679">
        <v>43</v>
      </c>
      <c r="I19" s="679">
        <v>37</v>
      </c>
      <c r="J19" s="679">
        <v>39</v>
      </c>
      <c r="K19" s="679">
        <v>44</v>
      </c>
      <c r="L19" s="679">
        <v>48</v>
      </c>
      <c r="M19" s="679">
        <v>39</v>
      </c>
      <c r="N19" s="679">
        <v>43</v>
      </c>
      <c r="O19" s="679">
        <v>36</v>
      </c>
      <c r="P19" s="679">
        <v>0</v>
      </c>
      <c r="Q19" s="679">
        <v>0</v>
      </c>
      <c r="R19" s="679">
        <v>0</v>
      </c>
      <c r="S19" s="679">
        <v>0</v>
      </c>
      <c r="T19" s="341">
        <f t="shared" si="0"/>
        <v>367</v>
      </c>
      <c r="U19" s="531" t="s">
        <v>319</v>
      </c>
      <c r="V19" s="531">
        <f t="shared" si="6"/>
        <v>0</v>
      </c>
      <c r="W19" s="531"/>
      <c r="X19" s="429">
        <f t="shared" si="7"/>
        <v>359</v>
      </c>
      <c r="Y19" s="429">
        <f t="shared" si="1"/>
        <v>8</v>
      </c>
      <c r="Z19" s="339">
        <f t="shared" si="8"/>
        <v>2.2284122562674095E-2</v>
      </c>
      <c r="AA19" s="338">
        <f t="shared" si="2"/>
        <v>1</v>
      </c>
      <c r="AB19" s="680" t="str">
        <f t="shared" si="3"/>
        <v/>
      </c>
      <c r="AC19" s="490" t="str">
        <f t="shared" si="4"/>
        <v/>
      </c>
      <c r="AD19" s="644">
        <v>107</v>
      </c>
      <c r="AE19" s="644">
        <v>1242</v>
      </c>
      <c r="AF19" s="669" t="s">
        <v>1124</v>
      </c>
      <c r="AG19" s="265">
        <v>359</v>
      </c>
      <c r="AH19" s="265" t="s">
        <v>319</v>
      </c>
      <c r="AI19" s="425">
        <f t="shared" si="9"/>
        <v>1</v>
      </c>
      <c r="AJ19" s="45">
        <f t="shared" si="5"/>
        <v>107</v>
      </c>
    </row>
    <row r="20" spans="1:36" ht="14.95" customHeight="1" x14ac:dyDescent="0.2">
      <c r="A20" s="677">
        <v>11</v>
      </c>
      <c r="B20" s="644">
        <v>198</v>
      </c>
      <c r="C20" s="682">
        <v>1244</v>
      </c>
      <c r="D20" s="669" t="s">
        <v>1125</v>
      </c>
      <c r="E20" s="681">
        <v>0</v>
      </c>
      <c r="F20" s="679">
        <v>0</v>
      </c>
      <c r="G20" s="679">
        <v>36</v>
      </c>
      <c r="H20" s="679">
        <v>40</v>
      </c>
      <c r="I20" s="679">
        <v>42</v>
      </c>
      <c r="J20" s="679">
        <v>38</v>
      </c>
      <c r="K20" s="679">
        <v>35</v>
      </c>
      <c r="L20" s="679">
        <v>47</v>
      </c>
      <c r="M20" s="679">
        <v>27</v>
      </c>
      <c r="N20" s="679">
        <v>35</v>
      </c>
      <c r="O20" s="679">
        <v>21</v>
      </c>
      <c r="P20" s="679">
        <v>0</v>
      </c>
      <c r="Q20" s="679">
        <v>0</v>
      </c>
      <c r="R20" s="679">
        <v>0</v>
      </c>
      <c r="S20" s="679">
        <v>0</v>
      </c>
      <c r="T20" s="337">
        <f t="shared" si="0"/>
        <v>321</v>
      </c>
      <c r="U20" s="531" t="s">
        <v>319</v>
      </c>
      <c r="V20" s="531">
        <f t="shared" si="6"/>
        <v>0</v>
      </c>
      <c r="W20" s="531"/>
      <c r="X20" s="429">
        <f t="shared" si="7"/>
        <v>306</v>
      </c>
      <c r="Y20" s="429">
        <f t="shared" si="1"/>
        <v>15</v>
      </c>
      <c r="Z20" s="339">
        <f t="shared" si="8"/>
        <v>4.9019607843137254E-2</v>
      </c>
      <c r="AA20" s="338">
        <f t="shared" si="2"/>
        <v>1</v>
      </c>
      <c r="AB20" s="680" t="str">
        <f t="shared" si="3"/>
        <v/>
      </c>
      <c r="AC20" s="490" t="str">
        <f t="shared" si="4"/>
        <v/>
      </c>
      <c r="AD20" s="644">
        <v>198</v>
      </c>
      <c r="AE20" s="644">
        <v>1244</v>
      </c>
      <c r="AF20" s="669" t="s">
        <v>1125</v>
      </c>
      <c r="AG20" s="265">
        <v>306</v>
      </c>
      <c r="AH20" s="265" t="s">
        <v>319</v>
      </c>
      <c r="AI20" s="425">
        <f t="shared" si="9"/>
        <v>1</v>
      </c>
      <c r="AJ20" s="45">
        <f t="shared" si="5"/>
        <v>198</v>
      </c>
    </row>
    <row r="21" spans="1:36" ht="14.95" customHeight="1" x14ac:dyDescent="0.2">
      <c r="A21" s="677">
        <v>12</v>
      </c>
      <c r="B21" s="644">
        <v>198</v>
      </c>
      <c r="C21" s="644">
        <v>1257</v>
      </c>
      <c r="D21" s="669" t="s">
        <v>1126</v>
      </c>
      <c r="E21" s="678">
        <v>0</v>
      </c>
      <c r="F21" s="679">
        <v>0</v>
      </c>
      <c r="G21" s="679">
        <v>0</v>
      </c>
      <c r="H21" s="679">
        <v>0</v>
      </c>
      <c r="I21" s="679">
        <v>0</v>
      </c>
      <c r="J21" s="679">
        <v>0</v>
      </c>
      <c r="K21" s="679">
        <v>0</v>
      </c>
      <c r="L21" s="679">
        <v>0</v>
      </c>
      <c r="M21" s="679">
        <v>0</v>
      </c>
      <c r="N21" s="679">
        <v>0</v>
      </c>
      <c r="O21" s="679">
        <v>0</v>
      </c>
      <c r="P21" s="679">
        <v>78</v>
      </c>
      <c r="Q21" s="679">
        <v>59</v>
      </c>
      <c r="R21" s="679">
        <v>74</v>
      </c>
      <c r="S21" s="679">
        <v>62</v>
      </c>
      <c r="T21" s="337">
        <f t="shared" si="0"/>
        <v>273</v>
      </c>
      <c r="U21" s="531" t="s">
        <v>319</v>
      </c>
      <c r="V21" s="531">
        <f t="shared" si="6"/>
        <v>0</v>
      </c>
      <c r="W21" s="531"/>
      <c r="X21" s="429">
        <f t="shared" si="7"/>
        <v>254</v>
      </c>
      <c r="Y21" s="429">
        <f t="shared" si="1"/>
        <v>19</v>
      </c>
      <c r="Z21" s="339">
        <f t="shared" si="8"/>
        <v>7.4803149606299218E-2</v>
      </c>
      <c r="AA21" s="338">
        <f t="shared" si="2"/>
        <v>1</v>
      </c>
      <c r="AB21" s="680" t="str">
        <f t="shared" si="3"/>
        <v/>
      </c>
      <c r="AC21" s="490" t="str">
        <f t="shared" si="4"/>
        <v/>
      </c>
      <c r="AD21" s="644">
        <v>198</v>
      </c>
      <c r="AE21" s="644">
        <v>1257</v>
      </c>
      <c r="AF21" s="669" t="s">
        <v>1126</v>
      </c>
      <c r="AG21" s="265">
        <v>254</v>
      </c>
      <c r="AH21" s="265" t="s">
        <v>319</v>
      </c>
      <c r="AI21" s="425">
        <f t="shared" si="9"/>
        <v>1</v>
      </c>
      <c r="AJ21" s="45">
        <f t="shared" si="5"/>
        <v>198</v>
      </c>
    </row>
    <row r="22" spans="1:36" ht="14.95" customHeight="1" x14ac:dyDescent="0.2">
      <c r="A22" s="677">
        <v>13</v>
      </c>
      <c r="B22" s="644">
        <v>107</v>
      </c>
      <c r="C22" s="644">
        <v>1274</v>
      </c>
      <c r="D22" s="669" t="s">
        <v>1127</v>
      </c>
      <c r="E22" s="678">
        <v>0</v>
      </c>
      <c r="F22" s="679">
        <v>0</v>
      </c>
      <c r="G22" s="679">
        <v>15</v>
      </c>
      <c r="H22" s="679">
        <v>17</v>
      </c>
      <c r="I22" s="679">
        <v>17</v>
      </c>
      <c r="J22" s="679">
        <v>8</v>
      </c>
      <c r="K22" s="679">
        <v>25</v>
      </c>
      <c r="L22" s="679">
        <v>16</v>
      </c>
      <c r="M22" s="679">
        <v>28</v>
      </c>
      <c r="N22" s="679">
        <v>18</v>
      </c>
      <c r="O22" s="679">
        <v>24</v>
      </c>
      <c r="P22" s="679">
        <v>21</v>
      </c>
      <c r="Q22" s="679">
        <v>18</v>
      </c>
      <c r="R22" s="679">
        <v>26</v>
      </c>
      <c r="S22" s="679">
        <v>15</v>
      </c>
      <c r="T22" s="341">
        <f t="shared" si="0"/>
        <v>248</v>
      </c>
      <c r="U22" s="531" t="s">
        <v>319</v>
      </c>
      <c r="V22" s="531">
        <f t="shared" si="6"/>
        <v>0</v>
      </c>
      <c r="W22" s="531"/>
      <c r="X22" s="429">
        <f t="shared" si="7"/>
        <v>247</v>
      </c>
      <c r="Y22" s="429">
        <f t="shared" si="1"/>
        <v>1</v>
      </c>
      <c r="Z22" s="339">
        <f t="shared" si="8"/>
        <v>4.048582995951417E-3</v>
      </c>
      <c r="AA22" s="338">
        <f t="shared" si="2"/>
        <v>1</v>
      </c>
      <c r="AB22" s="680" t="str">
        <f t="shared" si="3"/>
        <v/>
      </c>
      <c r="AC22" s="490" t="str">
        <f t="shared" si="4"/>
        <v/>
      </c>
      <c r="AD22" s="644">
        <v>107</v>
      </c>
      <c r="AE22" s="644">
        <v>1274</v>
      </c>
      <c r="AF22" s="669" t="s">
        <v>1127</v>
      </c>
      <c r="AG22" s="265">
        <v>247</v>
      </c>
      <c r="AH22" s="265" t="s">
        <v>319</v>
      </c>
      <c r="AI22" s="425">
        <f t="shared" si="9"/>
        <v>1</v>
      </c>
      <c r="AJ22" s="45">
        <f t="shared" si="5"/>
        <v>107</v>
      </c>
    </row>
    <row r="23" spans="1:36" ht="14.95" customHeight="1" x14ac:dyDescent="0.2">
      <c r="A23" s="677">
        <v>14</v>
      </c>
      <c r="B23" s="644">
        <v>107</v>
      </c>
      <c r="C23" s="644">
        <v>1285</v>
      </c>
      <c r="D23" s="673" t="s">
        <v>1128</v>
      </c>
      <c r="E23" s="678">
        <v>0</v>
      </c>
      <c r="F23" s="679">
        <v>0</v>
      </c>
      <c r="G23" s="679">
        <v>0</v>
      </c>
      <c r="H23" s="679">
        <v>0</v>
      </c>
      <c r="I23" s="679">
        <v>0</v>
      </c>
      <c r="J23" s="679">
        <v>0</v>
      </c>
      <c r="K23" s="679">
        <v>0</v>
      </c>
      <c r="L23" s="679">
        <v>0</v>
      </c>
      <c r="M23" s="679">
        <v>20</v>
      </c>
      <c r="N23" s="679">
        <v>48</v>
      </c>
      <c r="O23" s="679">
        <v>48</v>
      </c>
      <c r="P23" s="679">
        <v>49</v>
      </c>
      <c r="Q23" s="679">
        <v>72</v>
      </c>
      <c r="R23" s="679">
        <v>48</v>
      </c>
      <c r="S23" s="679">
        <v>59</v>
      </c>
      <c r="T23" s="337">
        <f t="shared" si="0"/>
        <v>344</v>
      </c>
      <c r="U23" s="531" t="s">
        <v>319</v>
      </c>
      <c r="V23" s="531">
        <f t="shared" si="6"/>
        <v>0</v>
      </c>
      <c r="W23" s="531"/>
      <c r="X23" s="429">
        <f t="shared" si="7"/>
        <v>351</v>
      </c>
      <c r="Y23" s="429">
        <f t="shared" si="1"/>
        <v>-7</v>
      </c>
      <c r="Z23" s="339">
        <f t="shared" si="8"/>
        <v>-1.9943019943019943E-2</v>
      </c>
      <c r="AA23" s="338">
        <f t="shared" si="2"/>
        <v>-1</v>
      </c>
      <c r="AB23" s="680" t="str">
        <f t="shared" si="3"/>
        <v/>
      </c>
      <c r="AC23" s="490" t="str">
        <f t="shared" si="4"/>
        <v/>
      </c>
      <c r="AD23" s="644">
        <v>107</v>
      </c>
      <c r="AE23" s="644">
        <v>1285</v>
      </c>
      <c r="AF23" s="669" t="s">
        <v>1128</v>
      </c>
      <c r="AG23" s="265">
        <v>351</v>
      </c>
      <c r="AH23" s="265" t="s">
        <v>319</v>
      </c>
      <c r="AI23" s="425">
        <f t="shared" si="9"/>
        <v>1</v>
      </c>
      <c r="AJ23" s="45">
        <f t="shared" si="5"/>
        <v>107</v>
      </c>
    </row>
    <row r="24" spans="1:36" ht="14.95" customHeight="1" x14ac:dyDescent="0.2">
      <c r="A24" s="677">
        <v>15</v>
      </c>
      <c r="B24" s="644">
        <v>107</v>
      </c>
      <c r="C24" s="644">
        <v>1304</v>
      </c>
      <c r="D24" s="669" t="s">
        <v>1129</v>
      </c>
      <c r="E24" s="678">
        <v>0</v>
      </c>
      <c r="F24" s="679">
        <v>0</v>
      </c>
      <c r="G24" s="679">
        <v>15</v>
      </c>
      <c r="H24" s="679">
        <v>21</v>
      </c>
      <c r="I24" s="679">
        <v>18</v>
      </c>
      <c r="J24" s="679">
        <v>18</v>
      </c>
      <c r="K24" s="679">
        <v>26</v>
      </c>
      <c r="L24" s="679">
        <v>21</v>
      </c>
      <c r="M24" s="679">
        <v>19</v>
      </c>
      <c r="N24" s="679">
        <v>25</v>
      </c>
      <c r="O24" s="679">
        <v>20</v>
      </c>
      <c r="P24" s="679">
        <v>20</v>
      </c>
      <c r="Q24" s="679">
        <v>11</v>
      </c>
      <c r="R24" s="679">
        <v>8</v>
      </c>
      <c r="S24" s="679">
        <v>7</v>
      </c>
      <c r="T24" s="337">
        <f t="shared" si="0"/>
        <v>229</v>
      </c>
      <c r="U24" s="531" t="s">
        <v>319</v>
      </c>
      <c r="V24" s="531">
        <f t="shared" si="6"/>
        <v>0</v>
      </c>
      <c r="W24" s="531"/>
      <c r="X24" s="429">
        <f t="shared" si="7"/>
        <v>220</v>
      </c>
      <c r="Y24" s="429">
        <f t="shared" si="1"/>
        <v>9</v>
      </c>
      <c r="Z24" s="339">
        <f t="shared" si="8"/>
        <v>4.0909090909090909E-2</v>
      </c>
      <c r="AA24" s="338">
        <f t="shared" si="2"/>
        <v>1</v>
      </c>
      <c r="AB24" s="680" t="str">
        <f t="shared" si="3"/>
        <v/>
      </c>
      <c r="AC24" s="490" t="str">
        <f t="shared" si="4"/>
        <v/>
      </c>
      <c r="AD24" s="644">
        <v>107</v>
      </c>
      <c r="AE24" s="644">
        <v>1304</v>
      </c>
      <c r="AF24" s="669" t="s">
        <v>1129</v>
      </c>
      <c r="AG24" s="265">
        <v>220</v>
      </c>
      <c r="AH24" s="265" t="s">
        <v>319</v>
      </c>
      <c r="AI24" s="425">
        <f t="shared" si="9"/>
        <v>1</v>
      </c>
      <c r="AJ24" s="45">
        <f t="shared" si="5"/>
        <v>107</v>
      </c>
    </row>
    <row r="25" spans="1:36" ht="14.95" customHeight="1" x14ac:dyDescent="0.2">
      <c r="A25" s="677">
        <v>16</v>
      </c>
      <c r="B25" s="644">
        <v>107</v>
      </c>
      <c r="C25" s="644">
        <v>1315</v>
      </c>
      <c r="D25" s="669" t="s">
        <v>1130</v>
      </c>
      <c r="E25" s="678">
        <v>0</v>
      </c>
      <c r="F25" s="679">
        <v>0</v>
      </c>
      <c r="G25" s="679">
        <v>42</v>
      </c>
      <c r="H25" s="679">
        <v>45</v>
      </c>
      <c r="I25" s="679">
        <v>50</v>
      </c>
      <c r="J25" s="679">
        <v>52</v>
      </c>
      <c r="K25" s="679">
        <v>46</v>
      </c>
      <c r="L25" s="679">
        <v>45</v>
      </c>
      <c r="M25" s="679">
        <v>46</v>
      </c>
      <c r="N25" s="679">
        <v>46</v>
      </c>
      <c r="O25" s="679">
        <v>42</v>
      </c>
      <c r="P25" s="679">
        <v>45</v>
      </c>
      <c r="Q25" s="679">
        <v>45</v>
      </c>
      <c r="R25" s="679">
        <v>41</v>
      </c>
      <c r="S25" s="679">
        <v>47</v>
      </c>
      <c r="T25" s="337">
        <f t="shared" si="0"/>
        <v>592</v>
      </c>
      <c r="U25" s="531" t="s">
        <v>319</v>
      </c>
      <c r="V25" s="531">
        <f t="shared" si="6"/>
        <v>0</v>
      </c>
      <c r="W25" s="531"/>
      <c r="X25" s="429">
        <f t="shared" si="7"/>
        <v>584</v>
      </c>
      <c r="Y25" s="429">
        <f t="shared" si="1"/>
        <v>8</v>
      </c>
      <c r="Z25" s="339">
        <f t="shared" si="8"/>
        <v>1.3698630136986301E-2</v>
      </c>
      <c r="AA25" s="338">
        <f t="shared" si="2"/>
        <v>1</v>
      </c>
      <c r="AB25" s="680" t="str">
        <f t="shared" si="3"/>
        <v/>
      </c>
      <c r="AC25" s="490" t="str">
        <f t="shared" si="4"/>
        <v/>
      </c>
      <c r="AD25" s="644">
        <v>107</v>
      </c>
      <c r="AE25" s="644">
        <v>1315</v>
      </c>
      <c r="AF25" s="669" t="s">
        <v>1130</v>
      </c>
      <c r="AG25" s="265">
        <v>584</v>
      </c>
      <c r="AH25" s="265" t="s">
        <v>319</v>
      </c>
      <c r="AI25" s="425">
        <f t="shared" si="9"/>
        <v>1</v>
      </c>
      <c r="AJ25" s="45">
        <f t="shared" si="5"/>
        <v>107</v>
      </c>
    </row>
    <row r="26" spans="1:36" ht="14.95" customHeight="1" x14ac:dyDescent="0.2">
      <c r="A26" s="677">
        <v>17</v>
      </c>
      <c r="B26" s="644">
        <v>107</v>
      </c>
      <c r="C26" s="644">
        <v>1362</v>
      </c>
      <c r="D26" s="669" t="s">
        <v>1131</v>
      </c>
      <c r="E26" s="678">
        <v>0</v>
      </c>
      <c r="F26" s="679">
        <v>0</v>
      </c>
      <c r="G26" s="679">
        <v>0</v>
      </c>
      <c r="H26" s="679">
        <v>1</v>
      </c>
      <c r="I26" s="679">
        <v>1</v>
      </c>
      <c r="J26" s="679">
        <v>2</v>
      </c>
      <c r="K26" s="679">
        <v>1</v>
      </c>
      <c r="L26" s="679">
        <v>3</v>
      </c>
      <c r="M26" s="679">
        <v>1</v>
      </c>
      <c r="N26" s="679">
        <v>1</v>
      </c>
      <c r="O26" s="679">
        <v>1</v>
      </c>
      <c r="P26" s="679">
        <v>1</v>
      </c>
      <c r="Q26" s="679">
        <v>2</v>
      </c>
      <c r="R26" s="679">
        <v>4</v>
      </c>
      <c r="S26" s="679">
        <v>2</v>
      </c>
      <c r="T26" s="337">
        <f t="shared" si="0"/>
        <v>20</v>
      </c>
      <c r="U26" s="531">
        <v>5</v>
      </c>
      <c r="V26" s="531">
        <f t="shared" si="6"/>
        <v>20</v>
      </c>
      <c r="W26" s="531"/>
      <c r="X26" s="429">
        <f t="shared" si="7"/>
        <v>20</v>
      </c>
      <c r="Y26" s="429">
        <f t="shared" si="1"/>
        <v>0</v>
      </c>
      <c r="Z26" s="339">
        <f t="shared" si="8"/>
        <v>0</v>
      </c>
      <c r="AA26" s="338">
        <f t="shared" si="2"/>
        <v>0</v>
      </c>
      <c r="AB26" s="680" t="str">
        <f t="shared" si="3"/>
        <v/>
      </c>
      <c r="AC26" s="490" t="str">
        <f t="shared" si="4"/>
        <v/>
      </c>
      <c r="AD26" s="644">
        <v>107</v>
      </c>
      <c r="AE26" s="671">
        <v>1362</v>
      </c>
      <c r="AF26" s="680" t="s">
        <v>1131</v>
      </c>
      <c r="AG26" s="342">
        <v>20</v>
      </c>
      <c r="AH26" s="342">
        <v>5</v>
      </c>
      <c r="AI26" s="425">
        <f t="shared" si="9"/>
        <v>1</v>
      </c>
      <c r="AJ26" s="45">
        <f>AD93</f>
        <v>0</v>
      </c>
    </row>
    <row r="27" spans="1:36" ht="14.95" customHeight="1" x14ac:dyDescent="0.2">
      <c r="A27" s="677">
        <v>18</v>
      </c>
      <c r="B27" s="644">
        <v>107</v>
      </c>
      <c r="C27" s="644">
        <v>1407</v>
      </c>
      <c r="D27" s="669" t="s">
        <v>1132</v>
      </c>
      <c r="E27" s="681">
        <v>0</v>
      </c>
      <c r="F27" s="679">
        <v>0</v>
      </c>
      <c r="G27" s="679">
        <v>0</v>
      </c>
      <c r="H27" s="679">
        <v>0</v>
      </c>
      <c r="I27" s="679">
        <v>0</v>
      </c>
      <c r="J27" s="679">
        <v>0</v>
      </c>
      <c r="K27" s="679">
        <v>1</v>
      </c>
      <c r="L27" s="679">
        <v>1</v>
      </c>
      <c r="M27" s="679">
        <v>1</v>
      </c>
      <c r="N27" s="679">
        <v>1</v>
      </c>
      <c r="O27" s="679">
        <v>3</v>
      </c>
      <c r="P27" s="679">
        <v>0</v>
      </c>
      <c r="Q27" s="679">
        <v>2</v>
      </c>
      <c r="R27" s="679">
        <v>2</v>
      </c>
      <c r="S27" s="679">
        <v>2</v>
      </c>
      <c r="T27" s="337">
        <f t="shared" si="0"/>
        <v>13</v>
      </c>
      <c r="U27" s="683">
        <v>5</v>
      </c>
      <c r="V27" s="531">
        <f t="shared" si="6"/>
        <v>13</v>
      </c>
      <c r="W27" s="531"/>
      <c r="X27" s="429">
        <f t="shared" si="7"/>
        <v>14</v>
      </c>
      <c r="Y27" s="429">
        <f t="shared" si="1"/>
        <v>-1</v>
      </c>
      <c r="Z27" s="339">
        <f t="shared" si="8"/>
        <v>-7.1428571428571425E-2</v>
      </c>
      <c r="AA27" s="338">
        <f t="shared" si="2"/>
        <v>-1</v>
      </c>
      <c r="AB27" s="680" t="str">
        <f t="shared" si="3"/>
        <v/>
      </c>
      <c r="AC27" s="490" t="str">
        <f t="shared" si="4"/>
        <v/>
      </c>
      <c r="AD27" s="644">
        <v>107</v>
      </c>
      <c r="AE27" s="644">
        <v>1407</v>
      </c>
      <c r="AF27" s="669" t="s">
        <v>1132</v>
      </c>
      <c r="AG27" s="265">
        <v>14</v>
      </c>
      <c r="AH27" s="265">
        <v>5</v>
      </c>
      <c r="AI27" s="425">
        <f t="shared" si="9"/>
        <v>1</v>
      </c>
      <c r="AJ27" s="45">
        <f t="shared" ref="AJ27:AJ58" si="10">AD26</f>
        <v>107</v>
      </c>
    </row>
    <row r="28" spans="1:36" ht="14.95" customHeight="1" x14ac:dyDescent="0.2">
      <c r="A28" s="677">
        <v>19</v>
      </c>
      <c r="B28" s="644">
        <v>198</v>
      </c>
      <c r="C28" s="644">
        <v>1430</v>
      </c>
      <c r="D28" s="669" t="s">
        <v>1133</v>
      </c>
      <c r="E28" s="678">
        <v>0</v>
      </c>
      <c r="F28" s="679">
        <v>0</v>
      </c>
      <c r="G28" s="679">
        <v>27</v>
      </c>
      <c r="H28" s="679">
        <v>26</v>
      </c>
      <c r="I28" s="679">
        <v>30</v>
      </c>
      <c r="J28" s="679">
        <v>29</v>
      </c>
      <c r="K28" s="679">
        <v>28</v>
      </c>
      <c r="L28" s="679">
        <v>31</v>
      </c>
      <c r="M28" s="679">
        <v>30</v>
      </c>
      <c r="N28" s="679">
        <v>27</v>
      </c>
      <c r="O28" s="679">
        <v>23</v>
      </c>
      <c r="P28" s="679">
        <v>0</v>
      </c>
      <c r="Q28" s="679">
        <v>0</v>
      </c>
      <c r="R28" s="679">
        <v>0</v>
      </c>
      <c r="S28" s="679">
        <v>0</v>
      </c>
      <c r="T28" s="337">
        <f t="shared" si="0"/>
        <v>251</v>
      </c>
      <c r="U28" s="683" t="s">
        <v>319</v>
      </c>
      <c r="V28" s="531">
        <f t="shared" si="6"/>
        <v>0</v>
      </c>
      <c r="W28" s="531"/>
      <c r="X28" s="429">
        <f t="shared" si="7"/>
        <v>217</v>
      </c>
      <c r="Y28" s="429">
        <f t="shared" si="1"/>
        <v>34</v>
      </c>
      <c r="Z28" s="339">
        <f t="shared" si="8"/>
        <v>0.15668202764976957</v>
      </c>
      <c r="AA28" s="338">
        <f t="shared" si="2"/>
        <v>1</v>
      </c>
      <c r="AB28" s="680" t="str">
        <f t="shared" si="3"/>
        <v/>
      </c>
      <c r="AC28" s="490" t="str">
        <f t="shared" si="4"/>
        <v/>
      </c>
      <c r="AD28" s="644">
        <v>198</v>
      </c>
      <c r="AE28" s="644">
        <v>1430</v>
      </c>
      <c r="AF28" s="669" t="s">
        <v>1133</v>
      </c>
      <c r="AG28" s="265">
        <v>217</v>
      </c>
      <c r="AH28" s="265" t="s">
        <v>319</v>
      </c>
      <c r="AI28" s="425">
        <f t="shared" si="9"/>
        <v>1</v>
      </c>
      <c r="AJ28" s="45">
        <f t="shared" si="10"/>
        <v>107</v>
      </c>
    </row>
    <row r="29" spans="1:36" ht="14.95" customHeight="1" x14ac:dyDescent="0.2">
      <c r="A29" s="677">
        <v>20</v>
      </c>
      <c r="B29" s="644">
        <v>107</v>
      </c>
      <c r="C29" s="644">
        <v>1453</v>
      </c>
      <c r="D29" s="673" t="s">
        <v>1134</v>
      </c>
      <c r="E29" s="678">
        <v>0</v>
      </c>
      <c r="F29" s="679">
        <v>0</v>
      </c>
      <c r="G29" s="679">
        <v>19</v>
      </c>
      <c r="H29" s="679">
        <v>16</v>
      </c>
      <c r="I29" s="679">
        <v>24</v>
      </c>
      <c r="J29" s="679">
        <v>24</v>
      </c>
      <c r="K29" s="679">
        <v>31</v>
      </c>
      <c r="L29" s="679">
        <v>46</v>
      </c>
      <c r="M29" s="679">
        <v>45</v>
      </c>
      <c r="N29" s="679">
        <v>40</v>
      </c>
      <c r="O29" s="679">
        <v>48</v>
      </c>
      <c r="P29" s="679">
        <v>45</v>
      </c>
      <c r="Q29" s="679">
        <v>52</v>
      </c>
      <c r="R29" s="679">
        <v>50</v>
      </c>
      <c r="S29" s="679">
        <v>36</v>
      </c>
      <c r="T29" s="337">
        <f t="shared" si="0"/>
        <v>476</v>
      </c>
      <c r="U29" s="531" t="s">
        <v>319</v>
      </c>
      <c r="V29" s="531">
        <f t="shared" si="6"/>
        <v>0</v>
      </c>
      <c r="W29" s="531"/>
      <c r="X29" s="429">
        <f t="shared" si="7"/>
        <v>441</v>
      </c>
      <c r="Y29" s="429">
        <f t="shared" si="1"/>
        <v>35</v>
      </c>
      <c r="Z29" s="339">
        <f t="shared" si="8"/>
        <v>7.9365079365079361E-2</v>
      </c>
      <c r="AA29" s="338">
        <f t="shared" si="2"/>
        <v>1</v>
      </c>
      <c r="AB29" s="680" t="str">
        <f t="shared" si="3"/>
        <v/>
      </c>
      <c r="AC29" s="490" t="str">
        <f t="shared" si="4"/>
        <v/>
      </c>
      <c r="AD29" s="644">
        <v>107</v>
      </c>
      <c r="AE29" s="644">
        <v>1453</v>
      </c>
      <c r="AF29" s="669" t="s">
        <v>1134</v>
      </c>
      <c r="AG29" s="265">
        <v>441</v>
      </c>
      <c r="AH29" s="265" t="s">
        <v>319</v>
      </c>
      <c r="AI29" s="425">
        <f t="shared" si="9"/>
        <v>1</v>
      </c>
      <c r="AJ29" s="45">
        <f t="shared" si="10"/>
        <v>198</v>
      </c>
    </row>
    <row r="30" spans="1:36" ht="14.95" customHeight="1" x14ac:dyDescent="0.2">
      <c r="A30" s="677">
        <v>21</v>
      </c>
      <c r="B30" s="644">
        <v>198</v>
      </c>
      <c r="C30" s="644">
        <v>1478</v>
      </c>
      <c r="D30" s="669" t="s">
        <v>1135</v>
      </c>
      <c r="E30" s="678">
        <v>0</v>
      </c>
      <c r="F30" s="679">
        <v>0</v>
      </c>
      <c r="G30" s="679">
        <v>0</v>
      </c>
      <c r="H30" s="679">
        <v>0</v>
      </c>
      <c r="I30" s="679">
        <v>0</v>
      </c>
      <c r="J30" s="679">
        <v>0</v>
      </c>
      <c r="K30" s="679">
        <v>0</v>
      </c>
      <c r="L30" s="679">
        <v>0</v>
      </c>
      <c r="M30" s="679">
        <v>0</v>
      </c>
      <c r="N30" s="679">
        <v>78</v>
      </c>
      <c r="O30" s="679">
        <v>78</v>
      </c>
      <c r="P30" s="679">
        <v>108</v>
      </c>
      <c r="Q30" s="679">
        <v>113</v>
      </c>
      <c r="R30" s="679">
        <v>110</v>
      </c>
      <c r="S30" s="679">
        <v>103</v>
      </c>
      <c r="T30" s="337">
        <f t="shared" si="0"/>
        <v>590</v>
      </c>
      <c r="U30" s="531" t="s">
        <v>319</v>
      </c>
      <c r="V30" s="531">
        <f t="shared" si="6"/>
        <v>0</v>
      </c>
      <c r="W30" s="531"/>
      <c r="X30" s="429">
        <f t="shared" si="7"/>
        <v>603</v>
      </c>
      <c r="Y30" s="429">
        <f t="shared" si="1"/>
        <v>-13</v>
      </c>
      <c r="Z30" s="339">
        <f t="shared" si="8"/>
        <v>-2.1558872305140961E-2</v>
      </c>
      <c r="AA30" s="338">
        <f t="shared" si="2"/>
        <v>-1</v>
      </c>
      <c r="AB30" s="680" t="str">
        <f t="shared" si="3"/>
        <v/>
      </c>
      <c r="AC30" s="490" t="str">
        <f t="shared" si="4"/>
        <v/>
      </c>
      <c r="AD30" s="644">
        <v>198</v>
      </c>
      <c r="AE30" s="644">
        <v>1478</v>
      </c>
      <c r="AF30" s="669" t="s">
        <v>1135</v>
      </c>
      <c r="AG30" s="265">
        <v>603</v>
      </c>
      <c r="AH30" s="265" t="s">
        <v>319</v>
      </c>
      <c r="AI30" s="425">
        <f t="shared" si="9"/>
        <v>1</v>
      </c>
      <c r="AJ30" s="45">
        <f t="shared" si="10"/>
        <v>107</v>
      </c>
    </row>
    <row r="31" spans="1:36" ht="14.95" customHeight="1" x14ac:dyDescent="0.2">
      <c r="A31" s="677">
        <v>22</v>
      </c>
      <c r="B31" s="644">
        <v>198</v>
      </c>
      <c r="C31" s="644">
        <v>1482</v>
      </c>
      <c r="D31" s="669" t="s">
        <v>1136</v>
      </c>
      <c r="E31" s="678">
        <v>0</v>
      </c>
      <c r="F31" s="679">
        <v>19</v>
      </c>
      <c r="G31" s="679">
        <v>26</v>
      </c>
      <c r="H31" s="679">
        <v>25</v>
      </c>
      <c r="I31" s="679">
        <v>26</v>
      </c>
      <c r="J31" s="679">
        <v>28</v>
      </c>
      <c r="K31" s="679">
        <v>26</v>
      </c>
      <c r="L31" s="679">
        <v>26</v>
      </c>
      <c r="M31" s="679">
        <v>27</v>
      </c>
      <c r="N31" s="679">
        <v>29</v>
      </c>
      <c r="O31" s="679">
        <v>28</v>
      </c>
      <c r="P31" s="679">
        <v>0</v>
      </c>
      <c r="Q31" s="679">
        <v>0</v>
      </c>
      <c r="R31" s="679">
        <v>0</v>
      </c>
      <c r="S31" s="679">
        <v>0</v>
      </c>
      <c r="T31" s="337">
        <f t="shared" si="0"/>
        <v>260</v>
      </c>
      <c r="U31" s="531" t="s">
        <v>319</v>
      </c>
      <c r="V31" s="531">
        <f t="shared" si="6"/>
        <v>0</v>
      </c>
      <c r="W31" s="531"/>
      <c r="X31" s="429">
        <f t="shared" si="7"/>
        <v>257</v>
      </c>
      <c r="Y31" s="429">
        <f t="shared" si="1"/>
        <v>3</v>
      </c>
      <c r="Z31" s="339">
        <f t="shared" si="8"/>
        <v>1.1673151750972763E-2</v>
      </c>
      <c r="AA31" s="338">
        <f t="shared" si="2"/>
        <v>1</v>
      </c>
      <c r="AB31" s="680" t="str">
        <f t="shared" si="3"/>
        <v/>
      </c>
      <c r="AC31" s="490" t="str">
        <f t="shared" si="4"/>
        <v/>
      </c>
      <c r="AD31" s="644">
        <v>198</v>
      </c>
      <c r="AE31" s="644">
        <v>1482</v>
      </c>
      <c r="AF31" s="669" t="s">
        <v>1136</v>
      </c>
      <c r="AG31" s="265">
        <v>257</v>
      </c>
      <c r="AH31" s="265" t="s">
        <v>319</v>
      </c>
      <c r="AI31" s="425">
        <f t="shared" si="9"/>
        <v>1</v>
      </c>
      <c r="AJ31" s="45">
        <f t="shared" si="10"/>
        <v>198</v>
      </c>
    </row>
    <row r="32" spans="1:36" ht="14.95" customHeight="1" x14ac:dyDescent="0.2">
      <c r="A32" s="677">
        <v>23</v>
      </c>
      <c r="B32" s="644">
        <v>198</v>
      </c>
      <c r="C32" s="682">
        <v>1523</v>
      </c>
      <c r="D32" s="669" t="s">
        <v>1137</v>
      </c>
      <c r="E32" s="681">
        <v>0</v>
      </c>
      <c r="F32" s="679">
        <v>0</v>
      </c>
      <c r="G32" s="679">
        <v>23</v>
      </c>
      <c r="H32" s="679">
        <v>19</v>
      </c>
      <c r="I32" s="679">
        <v>23</v>
      </c>
      <c r="J32" s="679">
        <v>20</v>
      </c>
      <c r="K32" s="679">
        <v>28</v>
      </c>
      <c r="L32" s="679">
        <v>28</v>
      </c>
      <c r="M32" s="679">
        <v>27</v>
      </c>
      <c r="N32" s="679">
        <v>27</v>
      </c>
      <c r="O32" s="679">
        <v>23</v>
      </c>
      <c r="P32" s="679">
        <v>0</v>
      </c>
      <c r="Q32" s="679">
        <v>0</v>
      </c>
      <c r="R32" s="679">
        <v>0</v>
      </c>
      <c r="S32" s="679">
        <v>0</v>
      </c>
      <c r="T32" s="337">
        <f t="shared" si="0"/>
        <v>218</v>
      </c>
      <c r="U32" s="531" t="s">
        <v>319</v>
      </c>
      <c r="V32" s="531">
        <f t="shared" si="6"/>
        <v>0</v>
      </c>
      <c r="W32" s="531"/>
      <c r="X32" s="429">
        <f t="shared" si="7"/>
        <v>220</v>
      </c>
      <c r="Y32" s="429">
        <f t="shared" si="1"/>
        <v>-2</v>
      </c>
      <c r="Z32" s="339">
        <f t="shared" si="8"/>
        <v>-9.0909090909090905E-3</v>
      </c>
      <c r="AA32" s="338">
        <f t="shared" si="2"/>
        <v>-1</v>
      </c>
      <c r="AB32" s="680" t="str">
        <f t="shared" si="3"/>
        <v/>
      </c>
      <c r="AC32" s="490" t="str">
        <f t="shared" si="4"/>
        <v/>
      </c>
      <c r="AD32" s="644">
        <v>198</v>
      </c>
      <c r="AE32" s="644">
        <v>1523</v>
      </c>
      <c r="AF32" s="669" t="s">
        <v>1137</v>
      </c>
      <c r="AG32" s="265">
        <v>220</v>
      </c>
      <c r="AH32" s="265" t="s">
        <v>319</v>
      </c>
      <c r="AI32" s="425">
        <f t="shared" si="9"/>
        <v>1</v>
      </c>
      <c r="AJ32" s="45">
        <f t="shared" si="10"/>
        <v>198</v>
      </c>
    </row>
    <row r="33" spans="1:36" ht="14.95" customHeight="1" x14ac:dyDescent="0.2">
      <c r="A33" s="677">
        <v>24</v>
      </c>
      <c r="B33" s="644">
        <v>107</v>
      </c>
      <c r="C33" s="644">
        <v>1536</v>
      </c>
      <c r="D33" s="669" t="s">
        <v>1138</v>
      </c>
      <c r="E33" s="678">
        <v>0</v>
      </c>
      <c r="F33" s="679">
        <v>0</v>
      </c>
      <c r="G33" s="679">
        <v>23</v>
      </c>
      <c r="H33" s="679">
        <v>24</v>
      </c>
      <c r="I33" s="679">
        <v>26</v>
      </c>
      <c r="J33" s="679">
        <v>33</v>
      </c>
      <c r="K33" s="679">
        <v>35</v>
      </c>
      <c r="L33" s="679">
        <v>31</v>
      </c>
      <c r="M33" s="679">
        <v>35</v>
      </c>
      <c r="N33" s="679">
        <v>36</v>
      </c>
      <c r="O33" s="679">
        <v>35</v>
      </c>
      <c r="P33" s="679">
        <v>31</v>
      </c>
      <c r="Q33" s="679">
        <v>44</v>
      </c>
      <c r="R33" s="679">
        <v>42</v>
      </c>
      <c r="S33" s="679">
        <v>52</v>
      </c>
      <c r="T33" s="337">
        <f t="shared" si="0"/>
        <v>447</v>
      </c>
      <c r="U33" s="531" t="s">
        <v>319</v>
      </c>
      <c r="V33" s="531">
        <f t="shared" si="6"/>
        <v>0</v>
      </c>
      <c r="W33" s="531"/>
      <c r="X33" s="429">
        <f t="shared" si="7"/>
        <v>469</v>
      </c>
      <c r="Y33" s="429">
        <f t="shared" si="1"/>
        <v>-22</v>
      </c>
      <c r="Z33" s="339">
        <f t="shared" si="8"/>
        <v>-4.6908315565031986E-2</v>
      </c>
      <c r="AA33" s="338">
        <f t="shared" si="2"/>
        <v>-1</v>
      </c>
      <c r="AB33" s="680" t="str">
        <f t="shared" si="3"/>
        <v/>
      </c>
      <c r="AC33" s="490" t="str">
        <f t="shared" si="4"/>
        <v/>
      </c>
      <c r="AD33" s="644">
        <v>107</v>
      </c>
      <c r="AE33" s="644">
        <v>1536</v>
      </c>
      <c r="AF33" s="669" t="s">
        <v>1138</v>
      </c>
      <c r="AG33" s="265">
        <v>469</v>
      </c>
      <c r="AH33" s="265" t="s">
        <v>319</v>
      </c>
      <c r="AI33" s="425">
        <f t="shared" si="9"/>
        <v>1</v>
      </c>
      <c r="AJ33" s="45">
        <f t="shared" si="10"/>
        <v>198</v>
      </c>
    </row>
    <row r="34" spans="1:36" ht="14.95" customHeight="1" x14ac:dyDescent="0.2">
      <c r="A34" s="677">
        <v>25</v>
      </c>
      <c r="B34" s="644">
        <v>198</v>
      </c>
      <c r="C34" s="682">
        <v>1549</v>
      </c>
      <c r="D34" s="673" t="s">
        <v>1139</v>
      </c>
      <c r="E34" s="681">
        <v>0</v>
      </c>
      <c r="F34" s="679">
        <v>0</v>
      </c>
      <c r="G34" s="679">
        <v>33</v>
      </c>
      <c r="H34" s="679">
        <v>39</v>
      </c>
      <c r="I34" s="679">
        <v>27</v>
      </c>
      <c r="J34" s="679">
        <v>42</v>
      </c>
      <c r="K34" s="679">
        <v>31</v>
      </c>
      <c r="L34" s="679">
        <v>47</v>
      </c>
      <c r="M34" s="679">
        <v>54</v>
      </c>
      <c r="N34" s="679">
        <v>37</v>
      </c>
      <c r="O34" s="679">
        <v>39</v>
      </c>
      <c r="P34" s="679">
        <v>0</v>
      </c>
      <c r="Q34" s="679">
        <v>0</v>
      </c>
      <c r="R34" s="679">
        <v>0</v>
      </c>
      <c r="S34" s="679">
        <v>0</v>
      </c>
      <c r="T34" s="337">
        <f t="shared" si="0"/>
        <v>349</v>
      </c>
      <c r="U34" s="531" t="s">
        <v>319</v>
      </c>
      <c r="V34" s="531">
        <f t="shared" si="6"/>
        <v>0</v>
      </c>
      <c r="W34" s="531"/>
      <c r="X34" s="429">
        <f t="shared" si="7"/>
        <v>367</v>
      </c>
      <c r="Y34" s="429">
        <f t="shared" si="1"/>
        <v>-18</v>
      </c>
      <c r="Z34" s="339">
        <f t="shared" si="8"/>
        <v>-4.9046321525885561E-2</v>
      </c>
      <c r="AA34" s="338">
        <f t="shared" si="2"/>
        <v>-1</v>
      </c>
      <c r="AB34" s="680" t="str">
        <f t="shared" si="3"/>
        <v/>
      </c>
      <c r="AC34" s="490" t="str">
        <f t="shared" si="4"/>
        <v/>
      </c>
      <c r="AD34" s="644">
        <v>198</v>
      </c>
      <c r="AE34" s="644">
        <v>1549</v>
      </c>
      <c r="AF34" s="669" t="s">
        <v>1139</v>
      </c>
      <c r="AG34" s="265">
        <v>367</v>
      </c>
      <c r="AH34" s="265" t="s">
        <v>319</v>
      </c>
      <c r="AI34" s="425">
        <f t="shared" si="9"/>
        <v>1</v>
      </c>
      <c r="AJ34" s="45">
        <f t="shared" si="10"/>
        <v>107</v>
      </c>
    </row>
    <row r="35" spans="1:36" ht="14.95" customHeight="1" x14ac:dyDescent="0.2">
      <c r="A35" s="677">
        <v>26</v>
      </c>
      <c r="B35" s="644">
        <v>198</v>
      </c>
      <c r="C35" s="682">
        <v>1562</v>
      </c>
      <c r="D35" s="669" t="s">
        <v>1140</v>
      </c>
      <c r="E35" s="681">
        <v>0</v>
      </c>
      <c r="F35" s="679">
        <v>9</v>
      </c>
      <c r="G35" s="679">
        <v>19</v>
      </c>
      <c r="H35" s="679">
        <v>16</v>
      </c>
      <c r="I35" s="679">
        <v>24</v>
      </c>
      <c r="J35" s="679">
        <v>24</v>
      </c>
      <c r="K35" s="679">
        <v>24</v>
      </c>
      <c r="L35" s="679">
        <v>21</v>
      </c>
      <c r="M35" s="679">
        <v>23</v>
      </c>
      <c r="N35" s="679">
        <v>24</v>
      </c>
      <c r="O35" s="679">
        <v>24</v>
      </c>
      <c r="P35" s="679">
        <v>0</v>
      </c>
      <c r="Q35" s="679">
        <v>0</v>
      </c>
      <c r="R35" s="679">
        <v>0</v>
      </c>
      <c r="S35" s="679">
        <v>0</v>
      </c>
      <c r="T35" s="337">
        <f t="shared" si="0"/>
        <v>208</v>
      </c>
      <c r="U35" s="531" t="s">
        <v>319</v>
      </c>
      <c r="V35" s="531">
        <f t="shared" si="6"/>
        <v>0</v>
      </c>
      <c r="W35" s="531"/>
      <c r="X35" s="429">
        <f t="shared" si="7"/>
        <v>201</v>
      </c>
      <c r="Y35" s="429">
        <f t="shared" si="1"/>
        <v>7</v>
      </c>
      <c r="Z35" s="339">
        <f t="shared" si="8"/>
        <v>3.482587064676617E-2</v>
      </c>
      <c r="AA35" s="338">
        <f t="shared" si="2"/>
        <v>1</v>
      </c>
      <c r="AB35" s="680" t="str">
        <f t="shared" si="3"/>
        <v/>
      </c>
      <c r="AC35" s="490" t="str">
        <f t="shared" si="4"/>
        <v/>
      </c>
      <c r="AD35" s="644">
        <v>198</v>
      </c>
      <c r="AE35" s="644">
        <v>1562</v>
      </c>
      <c r="AF35" s="669" t="s">
        <v>1140</v>
      </c>
      <c r="AG35" s="265">
        <v>201</v>
      </c>
      <c r="AH35" s="265" t="s">
        <v>319</v>
      </c>
      <c r="AI35" s="425">
        <f t="shared" si="9"/>
        <v>1</v>
      </c>
      <c r="AJ35" s="45">
        <f t="shared" si="10"/>
        <v>198</v>
      </c>
    </row>
    <row r="36" spans="1:36" ht="14.95" customHeight="1" x14ac:dyDescent="0.2">
      <c r="A36" s="677">
        <v>27</v>
      </c>
      <c r="B36" s="644">
        <v>198</v>
      </c>
      <c r="C36" s="644">
        <v>1653</v>
      </c>
      <c r="D36" s="669" t="s">
        <v>1141</v>
      </c>
      <c r="E36" s="678">
        <v>0</v>
      </c>
      <c r="F36" s="679">
        <v>0</v>
      </c>
      <c r="G36" s="679">
        <v>27</v>
      </c>
      <c r="H36" s="679">
        <v>26</v>
      </c>
      <c r="I36" s="679">
        <v>26</v>
      </c>
      <c r="J36" s="679">
        <v>28</v>
      </c>
      <c r="K36" s="679">
        <v>26</v>
      </c>
      <c r="L36" s="679">
        <v>28</v>
      </c>
      <c r="M36" s="679">
        <v>27</v>
      </c>
      <c r="N36" s="679">
        <v>26</v>
      </c>
      <c r="O36" s="679">
        <v>23</v>
      </c>
      <c r="P36" s="679">
        <v>0</v>
      </c>
      <c r="Q36" s="679">
        <v>0</v>
      </c>
      <c r="R36" s="679">
        <v>0</v>
      </c>
      <c r="S36" s="679">
        <v>0</v>
      </c>
      <c r="T36" s="337">
        <f t="shared" si="0"/>
        <v>237</v>
      </c>
      <c r="U36" s="531" t="s">
        <v>319</v>
      </c>
      <c r="V36" s="531">
        <f t="shared" si="6"/>
        <v>0</v>
      </c>
      <c r="W36" s="531"/>
      <c r="X36" s="429">
        <f t="shared" si="7"/>
        <v>236</v>
      </c>
      <c r="Y36" s="429">
        <f t="shared" si="1"/>
        <v>1</v>
      </c>
      <c r="Z36" s="339">
        <f t="shared" si="8"/>
        <v>4.2372881355932203E-3</v>
      </c>
      <c r="AA36" s="338">
        <f t="shared" si="2"/>
        <v>1</v>
      </c>
      <c r="AB36" s="680" t="str">
        <f t="shared" si="3"/>
        <v/>
      </c>
      <c r="AC36" s="490" t="str">
        <f t="shared" si="4"/>
        <v/>
      </c>
      <c r="AD36" s="644">
        <v>198</v>
      </c>
      <c r="AE36" s="644">
        <v>1653</v>
      </c>
      <c r="AF36" s="669" t="s">
        <v>1141</v>
      </c>
      <c r="AG36" s="265">
        <v>236</v>
      </c>
      <c r="AH36" s="265" t="s">
        <v>319</v>
      </c>
      <c r="AI36" s="425">
        <f t="shared" si="9"/>
        <v>1</v>
      </c>
      <c r="AJ36" s="45">
        <f t="shared" si="10"/>
        <v>198</v>
      </c>
    </row>
    <row r="37" spans="1:36" ht="14.95" customHeight="1" x14ac:dyDescent="0.2">
      <c r="A37" s="677">
        <v>28</v>
      </c>
      <c r="B37" s="644">
        <v>107</v>
      </c>
      <c r="C37" s="644">
        <v>1670</v>
      </c>
      <c r="D37" s="669" t="s">
        <v>1142</v>
      </c>
      <c r="E37" s="678">
        <v>0</v>
      </c>
      <c r="F37" s="679">
        <v>0</v>
      </c>
      <c r="G37" s="679">
        <v>15</v>
      </c>
      <c r="H37" s="679">
        <v>8</v>
      </c>
      <c r="I37" s="679">
        <v>17</v>
      </c>
      <c r="J37" s="679">
        <v>12</v>
      </c>
      <c r="K37" s="679">
        <v>16</v>
      </c>
      <c r="L37" s="679">
        <v>20</v>
      </c>
      <c r="M37" s="679">
        <v>20</v>
      </c>
      <c r="N37" s="679">
        <v>13</v>
      </c>
      <c r="O37" s="679">
        <v>11</v>
      </c>
      <c r="P37" s="679">
        <v>16</v>
      </c>
      <c r="Q37" s="679">
        <v>14</v>
      </c>
      <c r="R37" s="679">
        <v>14</v>
      </c>
      <c r="S37" s="679">
        <v>21</v>
      </c>
      <c r="T37" s="337">
        <f t="shared" si="0"/>
        <v>197</v>
      </c>
      <c r="U37" s="531" t="s">
        <v>319</v>
      </c>
      <c r="V37" s="531">
        <f t="shared" si="6"/>
        <v>0</v>
      </c>
      <c r="W37" s="531"/>
      <c r="X37" s="429">
        <f t="shared" si="7"/>
        <v>198</v>
      </c>
      <c r="Y37" s="429">
        <f t="shared" si="1"/>
        <v>-1</v>
      </c>
      <c r="Z37" s="339">
        <f t="shared" si="8"/>
        <v>-5.0505050505050509E-3</v>
      </c>
      <c r="AA37" s="338">
        <f t="shared" si="2"/>
        <v>-1</v>
      </c>
      <c r="AB37" s="680" t="str">
        <f t="shared" si="3"/>
        <v/>
      </c>
      <c r="AC37" s="490" t="str">
        <f t="shared" si="4"/>
        <v/>
      </c>
      <c r="AD37" s="644">
        <v>107</v>
      </c>
      <c r="AE37" s="644">
        <v>1670</v>
      </c>
      <c r="AF37" s="669" t="s">
        <v>1142</v>
      </c>
      <c r="AG37" s="265">
        <v>198</v>
      </c>
      <c r="AH37" s="265" t="s">
        <v>319</v>
      </c>
      <c r="AI37" s="425">
        <f t="shared" si="9"/>
        <v>1</v>
      </c>
      <c r="AJ37" s="45">
        <f t="shared" si="10"/>
        <v>198</v>
      </c>
    </row>
    <row r="38" spans="1:36" ht="14.95" customHeight="1" x14ac:dyDescent="0.2">
      <c r="A38" s="677">
        <v>29</v>
      </c>
      <c r="B38" s="644">
        <v>107</v>
      </c>
      <c r="C38" s="644">
        <v>1690</v>
      </c>
      <c r="D38" s="669" t="s">
        <v>1143</v>
      </c>
      <c r="E38" s="681">
        <v>0</v>
      </c>
      <c r="F38" s="679">
        <v>0</v>
      </c>
      <c r="G38" s="679">
        <v>0</v>
      </c>
      <c r="H38" s="679">
        <v>0</v>
      </c>
      <c r="I38" s="679">
        <v>0</v>
      </c>
      <c r="J38" s="679">
        <v>0</v>
      </c>
      <c r="K38" s="679">
        <v>0</v>
      </c>
      <c r="L38" s="679">
        <v>0</v>
      </c>
      <c r="M38" s="679">
        <v>0</v>
      </c>
      <c r="N38" s="679">
        <v>0</v>
      </c>
      <c r="O38" s="679">
        <v>0</v>
      </c>
      <c r="P38" s="679">
        <v>84</v>
      </c>
      <c r="Q38" s="679">
        <v>99</v>
      </c>
      <c r="R38" s="679">
        <v>101</v>
      </c>
      <c r="S38" s="679">
        <v>156</v>
      </c>
      <c r="T38" s="337">
        <f t="shared" si="0"/>
        <v>440</v>
      </c>
      <c r="U38" s="531" t="s">
        <v>319</v>
      </c>
      <c r="V38" s="531">
        <f t="shared" si="6"/>
        <v>0</v>
      </c>
      <c r="W38" s="531"/>
      <c r="X38" s="429">
        <f t="shared" si="7"/>
        <v>414</v>
      </c>
      <c r="Y38" s="429">
        <f t="shared" si="1"/>
        <v>26</v>
      </c>
      <c r="Z38" s="339">
        <f t="shared" si="8"/>
        <v>6.280193236714976E-2</v>
      </c>
      <c r="AA38" s="338">
        <f t="shared" si="2"/>
        <v>1</v>
      </c>
      <c r="AB38" s="680" t="str">
        <f t="shared" si="3"/>
        <v/>
      </c>
      <c r="AC38" s="490" t="str">
        <f t="shared" si="4"/>
        <v/>
      </c>
      <c r="AD38" s="644">
        <v>107</v>
      </c>
      <c r="AE38" s="644">
        <v>1690</v>
      </c>
      <c r="AF38" s="669" t="s">
        <v>1143</v>
      </c>
      <c r="AG38" s="265">
        <v>414</v>
      </c>
      <c r="AH38" s="265" t="s">
        <v>319</v>
      </c>
      <c r="AI38" s="425">
        <f t="shared" si="9"/>
        <v>1</v>
      </c>
      <c r="AJ38" s="45">
        <f t="shared" si="10"/>
        <v>107</v>
      </c>
    </row>
    <row r="39" spans="1:36" ht="14.95" customHeight="1" x14ac:dyDescent="0.2">
      <c r="A39" s="677">
        <v>30</v>
      </c>
      <c r="B39" s="644">
        <v>198</v>
      </c>
      <c r="C39" s="644">
        <v>1729</v>
      </c>
      <c r="D39" s="673" t="s">
        <v>1144</v>
      </c>
      <c r="E39" s="678">
        <v>0</v>
      </c>
      <c r="F39" s="679">
        <v>0</v>
      </c>
      <c r="G39" s="679">
        <v>43</v>
      </c>
      <c r="H39" s="679">
        <v>46</v>
      </c>
      <c r="I39" s="679">
        <v>51</v>
      </c>
      <c r="J39" s="679">
        <v>28</v>
      </c>
      <c r="K39" s="679">
        <v>28</v>
      </c>
      <c r="L39" s="679">
        <v>50</v>
      </c>
      <c r="M39" s="679">
        <v>26</v>
      </c>
      <c r="N39" s="679">
        <v>26</v>
      </c>
      <c r="O39" s="679">
        <v>39</v>
      </c>
      <c r="P39" s="679">
        <v>0</v>
      </c>
      <c r="Q39" s="679">
        <v>0</v>
      </c>
      <c r="R39" s="679">
        <v>0</v>
      </c>
      <c r="S39" s="679">
        <v>0</v>
      </c>
      <c r="T39" s="337">
        <f t="shared" si="0"/>
        <v>337</v>
      </c>
      <c r="U39" s="531" t="s">
        <v>319</v>
      </c>
      <c r="V39" s="531">
        <f t="shared" si="6"/>
        <v>0</v>
      </c>
      <c r="W39" s="531"/>
      <c r="X39" s="429">
        <f t="shared" si="7"/>
        <v>316</v>
      </c>
      <c r="Y39" s="429">
        <f t="shared" si="1"/>
        <v>21</v>
      </c>
      <c r="Z39" s="339">
        <f t="shared" si="8"/>
        <v>6.6455696202531639E-2</v>
      </c>
      <c r="AA39" s="338">
        <f t="shared" si="2"/>
        <v>1</v>
      </c>
      <c r="AB39" s="680" t="str">
        <f t="shared" si="3"/>
        <v/>
      </c>
      <c r="AC39" s="490" t="str">
        <f t="shared" si="4"/>
        <v/>
      </c>
      <c r="AD39" s="644">
        <v>198</v>
      </c>
      <c r="AE39" s="644">
        <v>1729</v>
      </c>
      <c r="AF39" s="669" t="s">
        <v>1144</v>
      </c>
      <c r="AG39" s="265">
        <v>316</v>
      </c>
      <c r="AH39" s="265" t="s">
        <v>319</v>
      </c>
      <c r="AI39" s="425">
        <f t="shared" si="9"/>
        <v>1</v>
      </c>
      <c r="AJ39" s="45">
        <f t="shared" si="10"/>
        <v>107</v>
      </c>
    </row>
    <row r="40" spans="1:36" ht="14.95" customHeight="1" x14ac:dyDescent="0.2">
      <c r="A40" s="677">
        <v>31</v>
      </c>
      <c r="B40" s="644">
        <v>107</v>
      </c>
      <c r="C40" s="644">
        <v>1733</v>
      </c>
      <c r="D40" s="669" t="s">
        <v>1145</v>
      </c>
      <c r="E40" s="681">
        <v>0</v>
      </c>
      <c r="F40" s="679">
        <v>0</v>
      </c>
      <c r="G40" s="679">
        <v>4</v>
      </c>
      <c r="H40" s="679">
        <v>6</v>
      </c>
      <c r="I40" s="679">
        <v>4</v>
      </c>
      <c r="J40" s="679">
        <v>5</v>
      </c>
      <c r="K40" s="679">
        <v>7</v>
      </c>
      <c r="L40" s="679">
        <v>6</v>
      </c>
      <c r="M40" s="679">
        <v>7</v>
      </c>
      <c r="N40" s="679">
        <v>3</v>
      </c>
      <c r="O40" s="679">
        <v>3</v>
      </c>
      <c r="P40" s="679">
        <v>4</v>
      </c>
      <c r="Q40" s="679">
        <v>5</v>
      </c>
      <c r="R40" s="679">
        <v>6</v>
      </c>
      <c r="S40" s="679">
        <v>5</v>
      </c>
      <c r="T40" s="337">
        <f t="shared" si="0"/>
        <v>65</v>
      </c>
      <c r="U40" s="531" t="s">
        <v>319</v>
      </c>
      <c r="V40" s="531">
        <f t="shared" si="6"/>
        <v>0</v>
      </c>
      <c r="W40" s="531"/>
      <c r="X40" s="429">
        <f t="shared" si="7"/>
        <v>60</v>
      </c>
      <c r="Y40" s="429">
        <f t="shared" si="1"/>
        <v>5</v>
      </c>
      <c r="Z40" s="339">
        <f t="shared" si="8"/>
        <v>8.3333333333333329E-2</v>
      </c>
      <c r="AA40" s="338">
        <f t="shared" si="2"/>
        <v>1</v>
      </c>
      <c r="AB40" s="680" t="str">
        <f t="shared" si="3"/>
        <v/>
      </c>
      <c r="AC40" s="490" t="str">
        <f t="shared" si="4"/>
        <v/>
      </c>
      <c r="AD40" s="644">
        <v>107</v>
      </c>
      <c r="AE40" s="644">
        <v>1733</v>
      </c>
      <c r="AF40" s="669" t="s">
        <v>1145</v>
      </c>
      <c r="AG40" s="265">
        <v>60</v>
      </c>
      <c r="AH40" s="265" t="s">
        <v>319</v>
      </c>
      <c r="AI40" s="425">
        <f t="shared" si="9"/>
        <v>1</v>
      </c>
      <c r="AJ40" s="45">
        <f t="shared" si="10"/>
        <v>198</v>
      </c>
    </row>
    <row r="41" spans="1:36" ht="14.95" customHeight="1" x14ac:dyDescent="0.2">
      <c r="A41" s="677">
        <v>32</v>
      </c>
      <c r="B41" s="644">
        <v>198</v>
      </c>
      <c r="C41" s="644">
        <v>1756</v>
      </c>
      <c r="D41" s="669" t="s">
        <v>1146</v>
      </c>
      <c r="E41" s="678">
        <v>0</v>
      </c>
      <c r="F41" s="679">
        <v>0</v>
      </c>
      <c r="G41" s="679">
        <v>25</v>
      </c>
      <c r="H41" s="679">
        <v>23</v>
      </c>
      <c r="I41" s="679">
        <v>27</v>
      </c>
      <c r="J41" s="679">
        <v>25</v>
      </c>
      <c r="K41" s="679">
        <v>25</v>
      </c>
      <c r="L41" s="679">
        <v>26</v>
      </c>
      <c r="M41" s="679">
        <v>21</v>
      </c>
      <c r="N41" s="679">
        <v>0</v>
      </c>
      <c r="O41" s="679">
        <v>0</v>
      </c>
      <c r="P41" s="679">
        <v>0</v>
      </c>
      <c r="Q41" s="679">
        <v>0</v>
      </c>
      <c r="R41" s="679">
        <v>0</v>
      </c>
      <c r="S41" s="679">
        <v>0</v>
      </c>
      <c r="T41" s="337">
        <f t="shared" si="0"/>
        <v>172</v>
      </c>
      <c r="U41" s="531" t="s">
        <v>319</v>
      </c>
      <c r="V41" s="531">
        <f t="shared" si="6"/>
        <v>0</v>
      </c>
      <c r="W41" s="531"/>
      <c r="X41" s="429">
        <f t="shared" si="7"/>
        <v>172</v>
      </c>
      <c r="Y41" s="429">
        <f t="shared" si="1"/>
        <v>0</v>
      </c>
      <c r="Z41" s="339">
        <f t="shared" si="8"/>
        <v>0</v>
      </c>
      <c r="AA41" s="338">
        <f t="shared" si="2"/>
        <v>0</v>
      </c>
      <c r="AB41" s="680" t="str">
        <f t="shared" si="3"/>
        <v/>
      </c>
      <c r="AC41" s="490" t="str">
        <f t="shared" si="4"/>
        <v/>
      </c>
      <c r="AD41" s="644">
        <v>198</v>
      </c>
      <c r="AE41" s="644">
        <v>1756</v>
      </c>
      <c r="AF41" s="669" t="s">
        <v>1146</v>
      </c>
      <c r="AG41" s="265">
        <v>172</v>
      </c>
      <c r="AH41" s="265" t="s">
        <v>319</v>
      </c>
      <c r="AI41" s="425">
        <f t="shared" si="9"/>
        <v>1</v>
      </c>
      <c r="AJ41" s="45">
        <f t="shared" si="10"/>
        <v>107</v>
      </c>
    </row>
    <row r="42" spans="1:36" ht="14.95" customHeight="1" x14ac:dyDescent="0.2">
      <c r="A42" s="677">
        <v>33</v>
      </c>
      <c r="B42" s="644">
        <v>198</v>
      </c>
      <c r="C42" s="644">
        <v>1791</v>
      </c>
      <c r="D42" s="669" t="s">
        <v>1147</v>
      </c>
      <c r="E42" s="678">
        <v>0</v>
      </c>
      <c r="F42" s="679">
        <v>0</v>
      </c>
      <c r="G42" s="679">
        <v>48</v>
      </c>
      <c r="H42" s="679">
        <v>52</v>
      </c>
      <c r="I42" s="679">
        <v>48</v>
      </c>
      <c r="J42" s="679">
        <v>50</v>
      </c>
      <c r="K42" s="679">
        <v>51</v>
      </c>
      <c r="L42" s="679">
        <v>50</v>
      </c>
      <c r="M42" s="679">
        <v>49</v>
      </c>
      <c r="N42" s="679">
        <v>55</v>
      </c>
      <c r="O42" s="679">
        <v>54</v>
      </c>
      <c r="P42" s="679">
        <v>0</v>
      </c>
      <c r="Q42" s="679">
        <v>0</v>
      </c>
      <c r="R42" s="679">
        <v>0</v>
      </c>
      <c r="S42" s="679">
        <v>0</v>
      </c>
      <c r="T42" s="337">
        <f t="shared" ref="T42:T73" si="11">SUM(E42:S42)</f>
        <v>457</v>
      </c>
      <c r="U42" s="531" t="s">
        <v>319</v>
      </c>
      <c r="V42" s="531">
        <f t="shared" si="6"/>
        <v>0</v>
      </c>
      <c r="W42" s="531"/>
      <c r="X42" s="429">
        <f t="shared" si="7"/>
        <v>438</v>
      </c>
      <c r="Y42" s="429">
        <f t="shared" si="1"/>
        <v>19</v>
      </c>
      <c r="Z42" s="339">
        <f t="shared" si="8"/>
        <v>4.3378995433789952E-2</v>
      </c>
      <c r="AA42" s="338">
        <f t="shared" ref="AA42:AA77" si="12">IF($Y42=0,0,IF(Y42&gt;0,1,-1))</f>
        <v>1</v>
      </c>
      <c r="AB42" s="680" t="str">
        <f t="shared" ref="AB42:AB73" si="13">IF(C42=AE42,"",1)</f>
        <v/>
      </c>
      <c r="AC42" s="490" t="str">
        <f t="shared" ref="AC42:AC73" si="14">IF(D42=AF42,"",1)</f>
        <v/>
      </c>
      <c r="AD42" s="644">
        <v>198</v>
      </c>
      <c r="AE42" s="644">
        <v>1791</v>
      </c>
      <c r="AF42" s="669" t="s">
        <v>1147</v>
      </c>
      <c r="AG42" s="265">
        <v>438</v>
      </c>
      <c r="AH42" s="265" t="s">
        <v>319</v>
      </c>
      <c r="AI42" s="425">
        <f t="shared" si="9"/>
        <v>1</v>
      </c>
      <c r="AJ42" s="45">
        <f t="shared" si="10"/>
        <v>198</v>
      </c>
    </row>
    <row r="43" spans="1:36" ht="14.95" customHeight="1" x14ac:dyDescent="0.2">
      <c r="A43" s="677">
        <v>34</v>
      </c>
      <c r="B43" s="644">
        <v>198</v>
      </c>
      <c r="C43" s="682">
        <v>1829</v>
      </c>
      <c r="D43" s="669" t="s">
        <v>1148</v>
      </c>
      <c r="E43" s="681">
        <v>0</v>
      </c>
      <c r="F43" s="679">
        <v>11</v>
      </c>
      <c r="G43" s="679">
        <v>23</v>
      </c>
      <c r="H43" s="679">
        <v>24</v>
      </c>
      <c r="I43" s="679">
        <v>27</v>
      </c>
      <c r="J43" s="679">
        <v>28</v>
      </c>
      <c r="K43" s="679">
        <v>29</v>
      </c>
      <c r="L43" s="679">
        <v>31</v>
      </c>
      <c r="M43" s="679">
        <v>27</v>
      </c>
      <c r="N43" s="679">
        <v>51</v>
      </c>
      <c r="O43" s="679">
        <v>41</v>
      </c>
      <c r="P43" s="679">
        <v>0</v>
      </c>
      <c r="Q43" s="679">
        <v>0</v>
      </c>
      <c r="R43" s="679">
        <v>0</v>
      </c>
      <c r="S43" s="679">
        <v>0</v>
      </c>
      <c r="T43" s="337">
        <f t="shared" si="11"/>
        <v>292</v>
      </c>
      <c r="U43" s="531" t="s">
        <v>319</v>
      </c>
      <c r="V43" s="531">
        <f t="shared" si="6"/>
        <v>0</v>
      </c>
      <c r="W43" s="531"/>
      <c r="X43" s="429">
        <f t="shared" si="7"/>
        <v>291</v>
      </c>
      <c r="Y43" s="429">
        <f t="shared" si="1"/>
        <v>1</v>
      </c>
      <c r="Z43" s="339">
        <f t="shared" si="8"/>
        <v>3.4364261168384879E-3</v>
      </c>
      <c r="AA43" s="338">
        <f t="shared" si="12"/>
        <v>1</v>
      </c>
      <c r="AB43" s="680" t="str">
        <f t="shared" si="13"/>
        <v/>
      </c>
      <c r="AC43" s="490" t="str">
        <f t="shared" si="14"/>
        <v/>
      </c>
      <c r="AD43" s="644">
        <v>198</v>
      </c>
      <c r="AE43" s="644">
        <v>1829</v>
      </c>
      <c r="AF43" s="669" t="s">
        <v>1148</v>
      </c>
      <c r="AG43" s="265">
        <v>291</v>
      </c>
      <c r="AH43" s="265" t="s">
        <v>319</v>
      </c>
      <c r="AI43" s="425">
        <f t="shared" si="9"/>
        <v>1</v>
      </c>
      <c r="AJ43" s="45">
        <f t="shared" si="10"/>
        <v>198</v>
      </c>
    </row>
    <row r="44" spans="1:36" ht="14.95" customHeight="1" x14ac:dyDescent="0.2">
      <c r="A44" s="677">
        <v>35</v>
      </c>
      <c r="B44" s="644">
        <v>198</v>
      </c>
      <c r="C44" s="671">
        <v>1832</v>
      </c>
      <c r="D44" s="680" t="s">
        <v>1149</v>
      </c>
      <c r="E44" s="684">
        <v>0</v>
      </c>
      <c r="F44" s="679">
        <v>0</v>
      </c>
      <c r="G44" s="679">
        <v>0</v>
      </c>
      <c r="H44" s="679">
        <v>0</v>
      </c>
      <c r="I44" s="679">
        <v>0</v>
      </c>
      <c r="J44" s="679">
        <v>0</v>
      </c>
      <c r="K44" s="679">
        <v>0</v>
      </c>
      <c r="L44" s="679">
        <v>0</v>
      </c>
      <c r="M44" s="679">
        <v>0</v>
      </c>
      <c r="N44" s="679">
        <v>0</v>
      </c>
      <c r="O44" s="679">
        <v>0</v>
      </c>
      <c r="P44" s="679">
        <v>172</v>
      </c>
      <c r="Q44" s="679">
        <v>178</v>
      </c>
      <c r="R44" s="679">
        <v>165</v>
      </c>
      <c r="S44" s="679">
        <v>157</v>
      </c>
      <c r="T44" s="341">
        <f t="shared" si="11"/>
        <v>672</v>
      </c>
      <c r="U44" s="531" t="s">
        <v>319</v>
      </c>
      <c r="V44" s="531">
        <f t="shared" si="6"/>
        <v>0</v>
      </c>
      <c r="W44" s="531"/>
      <c r="X44" s="429">
        <f t="shared" si="7"/>
        <v>637</v>
      </c>
      <c r="Y44" s="429">
        <f t="shared" si="1"/>
        <v>35</v>
      </c>
      <c r="Z44" s="339">
        <f t="shared" si="8"/>
        <v>5.4945054945054944E-2</v>
      </c>
      <c r="AA44" s="338">
        <f t="shared" si="12"/>
        <v>1</v>
      </c>
      <c r="AB44" s="680" t="str">
        <f t="shared" si="13"/>
        <v/>
      </c>
      <c r="AC44" s="490" t="str">
        <f t="shared" si="14"/>
        <v/>
      </c>
      <c r="AD44" s="644">
        <v>198</v>
      </c>
      <c r="AE44" s="644">
        <v>1832</v>
      </c>
      <c r="AF44" s="669" t="s">
        <v>1149</v>
      </c>
      <c r="AG44" s="265">
        <v>637</v>
      </c>
      <c r="AH44" s="265" t="s">
        <v>319</v>
      </c>
      <c r="AI44" s="425">
        <f t="shared" si="9"/>
        <v>1</v>
      </c>
      <c r="AJ44" s="45">
        <f t="shared" si="10"/>
        <v>198</v>
      </c>
    </row>
    <row r="45" spans="1:36" ht="14.95" customHeight="1" x14ac:dyDescent="0.2">
      <c r="A45" s="677">
        <v>36</v>
      </c>
      <c r="B45" s="644">
        <v>107</v>
      </c>
      <c r="C45" s="644">
        <v>1861</v>
      </c>
      <c r="D45" s="669" t="s">
        <v>1150</v>
      </c>
      <c r="E45" s="678">
        <v>0</v>
      </c>
      <c r="F45" s="679">
        <v>49</v>
      </c>
      <c r="G45" s="679">
        <v>16</v>
      </c>
      <c r="H45" s="679">
        <v>0</v>
      </c>
      <c r="I45" s="679">
        <v>0</v>
      </c>
      <c r="J45" s="679">
        <v>0</v>
      </c>
      <c r="K45" s="679">
        <v>0</v>
      </c>
      <c r="L45" s="679">
        <v>0</v>
      </c>
      <c r="M45" s="679">
        <v>0</v>
      </c>
      <c r="N45" s="679">
        <v>0</v>
      </c>
      <c r="O45" s="679">
        <v>0</v>
      </c>
      <c r="P45" s="679">
        <v>0</v>
      </c>
      <c r="Q45" s="679">
        <v>0</v>
      </c>
      <c r="R45" s="679">
        <v>0</v>
      </c>
      <c r="S45" s="679">
        <v>0</v>
      </c>
      <c r="T45" s="337">
        <f t="shared" si="11"/>
        <v>65</v>
      </c>
      <c r="U45" s="531" t="s">
        <v>319</v>
      </c>
      <c r="V45" s="531">
        <f t="shared" si="6"/>
        <v>0</v>
      </c>
      <c r="W45" s="531"/>
      <c r="X45" s="429">
        <f t="shared" si="7"/>
        <v>66</v>
      </c>
      <c r="Y45" s="429">
        <f t="shared" si="1"/>
        <v>-1</v>
      </c>
      <c r="Z45" s="339">
        <f t="shared" si="8"/>
        <v>-1.5151515151515152E-2</v>
      </c>
      <c r="AA45" s="338">
        <f t="shared" si="12"/>
        <v>-1</v>
      </c>
      <c r="AB45" s="680" t="str">
        <f t="shared" si="13"/>
        <v/>
      </c>
      <c r="AC45" s="490" t="str">
        <f t="shared" si="14"/>
        <v/>
      </c>
      <c r="AD45" s="644">
        <v>107</v>
      </c>
      <c r="AE45" s="644">
        <v>1861</v>
      </c>
      <c r="AF45" s="669" t="s">
        <v>1150</v>
      </c>
      <c r="AG45" s="265">
        <v>66</v>
      </c>
      <c r="AH45" s="265" t="s">
        <v>319</v>
      </c>
      <c r="AI45" s="425">
        <f t="shared" si="9"/>
        <v>1</v>
      </c>
      <c r="AJ45" s="45">
        <f t="shared" si="10"/>
        <v>198</v>
      </c>
    </row>
    <row r="46" spans="1:36" ht="14.95" customHeight="1" x14ac:dyDescent="0.2">
      <c r="A46" s="677">
        <v>37</v>
      </c>
      <c r="B46" s="644">
        <v>107</v>
      </c>
      <c r="C46" s="682">
        <v>1942</v>
      </c>
      <c r="D46" s="669" t="s">
        <v>1151</v>
      </c>
      <c r="E46" s="681">
        <v>0</v>
      </c>
      <c r="F46" s="679">
        <v>0</v>
      </c>
      <c r="G46" s="679">
        <v>71</v>
      </c>
      <c r="H46" s="679">
        <v>71</v>
      </c>
      <c r="I46" s="679">
        <v>74</v>
      </c>
      <c r="J46" s="679">
        <v>72</v>
      </c>
      <c r="K46" s="679">
        <v>76</v>
      </c>
      <c r="L46" s="679">
        <v>76</v>
      </c>
      <c r="M46" s="679">
        <v>70</v>
      </c>
      <c r="N46" s="679">
        <v>63</v>
      </c>
      <c r="O46" s="679">
        <v>60</v>
      </c>
      <c r="P46" s="679">
        <v>49</v>
      </c>
      <c r="Q46" s="679">
        <v>54</v>
      </c>
      <c r="R46" s="679">
        <v>47</v>
      </c>
      <c r="S46" s="679">
        <v>27</v>
      </c>
      <c r="T46" s="337">
        <f t="shared" si="11"/>
        <v>810</v>
      </c>
      <c r="U46" s="531" t="s">
        <v>319</v>
      </c>
      <c r="V46" s="531">
        <f t="shared" si="6"/>
        <v>0</v>
      </c>
      <c r="W46" s="531"/>
      <c r="X46" s="429">
        <f t="shared" si="7"/>
        <v>774</v>
      </c>
      <c r="Y46" s="429">
        <f t="shared" si="1"/>
        <v>36</v>
      </c>
      <c r="Z46" s="339">
        <f t="shared" si="8"/>
        <v>4.6511627906976744E-2</v>
      </c>
      <c r="AA46" s="338">
        <f t="shared" si="12"/>
        <v>1</v>
      </c>
      <c r="AB46" s="680" t="str">
        <f t="shared" si="13"/>
        <v/>
      </c>
      <c r="AC46" s="490" t="str">
        <f t="shared" si="14"/>
        <v/>
      </c>
      <c r="AD46" s="644">
        <v>107</v>
      </c>
      <c r="AE46" s="644">
        <v>1942</v>
      </c>
      <c r="AF46" s="669" t="s">
        <v>1151</v>
      </c>
      <c r="AG46" s="265">
        <v>774</v>
      </c>
      <c r="AH46" s="265" t="s">
        <v>319</v>
      </c>
      <c r="AI46" s="425">
        <f t="shared" si="9"/>
        <v>1</v>
      </c>
      <c r="AJ46" s="45">
        <f t="shared" si="10"/>
        <v>107</v>
      </c>
    </row>
    <row r="47" spans="1:36" ht="14.95" customHeight="1" x14ac:dyDescent="0.2">
      <c r="A47" s="677">
        <v>38</v>
      </c>
      <c r="B47" s="644">
        <v>107</v>
      </c>
      <c r="C47" s="644">
        <v>1961</v>
      </c>
      <c r="D47" s="669" t="s">
        <v>1152</v>
      </c>
      <c r="E47" s="681">
        <v>0</v>
      </c>
      <c r="F47" s="679">
        <v>74</v>
      </c>
      <c r="G47" s="679">
        <v>17</v>
      </c>
      <c r="H47" s="679">
        <v>0</v>
      </c>
      <c r="I47" s="679">
        <v>2</v>
      </c>
      <c r="J47" s="679">
        <v>0</v>
      </c>
      <c r="K47" s="679">
        <v>0</v>
      </c>
      <c r="L47" s="679">
        <v>0</v>
      </c>
      <c r="M47" s="679">
        <v>0</v>
      </c>
      <c r="N47" s="679">
        <v>0</v>
      </c>
      <c r="O47" s="679">
        <v>0</v>
      </c>
      <c r="P47" s="679">
        <v>0</v>
      </c>
      <c r="Q47" s="679">
        <v>0</v>
      </c>
      <c r="R47" s="679">
        <v>0</v>
      </c>
      <c r="S47" s="679">
        <v>0</v>
      </c>
      <c r="T47" s="337">
        <f t="shared" si="11"/>
        <v>93</v>
      </c>
      <c r="U47" s="531" t="s">
        <v>319</v>
      </c>
      <c r="V47" s="531">
        <f t="shared" si="6"/>
        <v>0</v>
      </c>
      <c r="W47" s="531"/>
      <c r="X47" s="429">
        <f t="shared" si="7"/>
        <v>101</v>
      </c>
      <c r="Y47" s="429">
        <f t="shared" si="1"/>
        <v>-8</v>
      </c>
      <c r="Z47" s="339">
        <f t="shared" si="8"/>
        <v>-7.9207920792079209E-2</v>
      </c>
      <c r="AA47" s="338">
        <f t="shared" si="12"/>
        <v>-1</v>
      </c>
      <c r="AB47" s="680" t="str">
        <f t="shared" si="13"/>
        <v/>
      </c>
      <c r="AC47" s="490" t="str">
        <f t="shared" si="14"/>
        <v/>
      </c>
      <c r="AD47" s="644">
        <v>107</v>
      </c>
      <c r="AE47" s="644">
        <v>1961</v>
      </c>
      <c r="AF47" s="669" t="s">
        <v>1152</v>
      </c>
      <c r="AG47" s="265">
        <v>101</v>
      </c>
      <c r="AH47" s="265" t="s">
        <v>319</v>
      </c>
      <c r="AI47" s="425">
        <f t="shared" si="9"/>
        <v>1</v>
      </c>
      <c r="AJ47" s="45">
        <f t="shared" si="10"/>
        <v>107</v>
      </c>
    </row>
    <row r="48" spans="1:36" ht="14.95" customHeight="1" x14ac:dyDescent="0.2">
      <c r="A48" s="677">
        <v>39</v>
      </c>
      <c r="B48" s="340">
        <v>107</v>
      </c>
      <c r="C48" s="644">
        <v>1962</v>
      </c>
      <c r="D48" s="328" t="s">
        <v>1153</v>
      </c>
      <c r="E48" s="265">
        <v>0</v>
      </c>
      <c r="F48" s="679">
        <v>0</v>
      </c>
      <c r="G48" s="679">
        <v>48</v>
      </c>
      <c r="H48" s="679">
        <v>42</v>
      </c>
      <c r="I48" s="679">
        <v>48</v>
      </c>
      <c r="J48" s="679">
        <v>48</v>
      </c>
      <c r="K48" s="679">
        <v>24</v>
      </c>
      <c r="L48" s="679">
        <v>26</v>
      </c>
      <c r="M48" s="679">
        <v>48</v>
      </c>
      <c r="N48" s="679">
        <v>49</v>
      </c>
      <c r="O48" s="679">
        <v>23</v>
      </c>
      <c r="P48" s="679">
        <v>21</v>
      </c>
      <c r="Q48" s="679">
        <v>18</v>
      </c>
      <c r="R48" s="679">
        <v>6</v>
      </c>
      <c r="S48" s="679">
        <v>12</v>
      </c>
      <c r="T48" s="341">
        <f t="shared" si="11"/>
        <v>413</v>
      </c>
      <c r="U48" s="531" t="s">
        <v>319</v>
      </c>
      <c r="V48" s="531">
        <f t="shared" si="6"/>
        <v>0</v>
      </c>
      <c r="W48" s="531"/>
      <c r="X48" s="429">
        <f t="shared" si="7"/>
        <v>391</v>
      </c>
      <c r="Y48" s="429">
        <f t="shared" si="1"/>
        <v>22</v>
      </c>
      <c r="Z48" s="339">
        <f t="shared" si="8"/>
        <v>5.6265984654731455E-2</v>
      </c>
      <c r="AA48" s="338">
        <f t="shared" si="12"/>
        <v>1</v>
      </c>
      <c r="AB48" s="680" t="str">
        <f t="shared" si="13"/>
        <v/>
      </c>
      <c r="AC48" s="490" t="str">
        <f t="shared" si="14"/>
        <v/>
      </c>
      <c r="AD48" s="644">
        <v>107</v>
      </c>
      <c r="AE48" s="644">
        <v>1962</v>
      </c>
      <c r="AF48" s="669" t="s">
        <v>1153</v>
      </c>
      <c r="AG48" s="265">
        <v>391</v>
      </c>
      <c r="AH48" s="265" t="s">
        <v>319</v>
      </c>
      <c r="AI48" s="425">
        <f t="shared" si="9"/>
        <v>1</v>
      </c>
      <c r="AJ48" s="45">
        <f t="shared" si="10"/>
        <v>107</v>
      </c>
    </row>
    <row r="49" spans="1:36" ht="14.95" customHeight="1" x14ac:dyDescent="0.2">
      <c r="A49" s="677">
        <v>40</v>
      </c>
      <c r="B49" s="644">
        <v>107</v>
      </c>
      <c r="C49" s="644">
        <v>1980</v>
      </c>
      <c r="D49" s="669" t="s">
        <v>1154</v>
      </c>
      <c r="E49" s="678">
        <v>0</v>
      </c>
      <c r="F49" s="679">
        <v>0</v>
      </c>
      <c r="G49" s="679">
        <v>0</v>
      </c>
      <c r="H49" s="679">
        <v>0</v>
      </c>
      <c r="I49" s="679">
        <v>0</v>
      </c>
      <c r="J49" s="679">
        <v>2</v>
      </c>
      <c r="K49" s="679">
        <v>5</v>
      </c>
      <c r="L49" s="679">
        <v>7</v>
      </c>
      <c r="M49" s="679">
        <v>12</v>
      </c>
      <c r="N49" s="679">
        <v>9</v>
      </c>
      <c r="O49" s="679">
        <v>11</v>
      </c>
      <c r="P49" s="679">
        <v>11</v>
      </c>
      <c r="Q49" s="679">
        <v>11</v>
      </c>
      <c r="R49" s="679">
        <v>12</v>
      </c>
      <c r="S49" s="679">
        <v>6</v>
      </c>
      <c r="T49" s="337">
        <f t="shared" si="11"/>
        <v>86</v>
      </c>
      <c r="U49" s="531" t="s">
        <v>319</v>
      </c>
      <c r="V49" s="531">
        <f t="shared" si="6"/>
        <v>0</v>
      </c>
      <c r="W49" s="531"/>
      <c r="X49" s="429">
        <f t="shared" si="7"/>
        <v>89</v>
      </c>
      <c r="Y49" s="429">
        <f t="shared" si="1"/>
        <v>-3</v>
      </c>
      <c r="Z49" s="339">
        <f t="shared" si="8"/>
        <v>-3.3707865168539325E-2</v>
      </c>
      <c r="AA49" s="338">
        <f t="shared" si="12"/>
        <v>-1</v>
      </c>
      <c r="AB49" s="680" t="str">
        <f t="shared" si="13"/>
        <v/>
      </c>
      <c r="AC49" s="490" t="str">
        <f t="shared" si="14"/>
        <v/>
      </c>
      <c r="AD49" s="644">
        <v>107</v>
      </c>
      <c r="AE49" s="644">
        <v>1980</v>
      </c>
      <c r="AF49" s="669" t="s">
        <v>1154</v>
      </c>
      <c r="AG49" s="265">
        <v>89</v>
      </c>
      <c r="AH49" s="265" t="s">
        <v>319</v>
      </c>
      <c r="AI49" s="425">
        <f t="shared" si="9"/>
        <v>1</v>
      </c>
      <c r="AJ49" s="45">
        <f t="shared" si="10"/>
        <v>107</v>
      </c>
    </row>
    <row r="50" spans="1:36" ht="14.95" customHeight="1" x14ac:dyDescent="0.2">
      <c r="A50" s="677">
        <v>41</v>
      </c>
      <c r="B50" s="644">
        <v>107</v>
      </c>
      <c r="C50" s="644">
        <v>1981</v>
      </c>
      <c r="D50" s="673" t="s">
        <v>1155</v>
      </c>
      <c r="E50" s="678">
        <v>0</v>
      </c>
      <c r="F50" s="679">
        <v>0</v>
      </c>
      <c r="G50" s="679">
        <v>59</v>
      </c>
      <c r="H50" s="679">
        <v>62</v>
      </c>
      <c r="I50" s="679">
        <v>67</v>
      </c>
      <c r="J50" s="679">
        <v>68</v>
      </c>
      <c r="K50" s="679">
        <v>91</v>
      </c>
      <c r="L50" s="679">
        <v>72</v>
      </c>
      <c r="M50" s="679">
        <v>77</v>
      </c>
      <c r="N50" s="679">
        <v>73</v>
      </c>
      <c r="O50" s="679">
        <v>94</v>
      </c>
      <c r="P50" s="679">
        <v>78</v>
      </c>
      <c r="Q50" s="679">
        <v>83</v>
      </c>
      <c r="R50" s="679">
        <v>101</v>
      </c>
      <c r="S50" s="679">
        <v>78</v>
      </c>
      <c r="T50" s="337">
        <f t="shared" si="11"/>
        <v>1003</v>
      </c>
      <c r="U50" s="531" t="s">
        <v>319</v>
      </c>
      <c r="V50" s="531">
        <f t="shared" si="6"/>
        <v>0</v>
      </c>
      <c r="W50" s="531"/>
      <c r="X50" s="429">
        <f t="shared" si="7"/>
        <v>1007</v>
      </c>
      <c r="Y50" s="429">
        <f t="shared" si="1"/>
        <v>-4</v>
      </c>
      <c r="Z50" s="339">
        <f t="shared" si="8"/>
        <v>-3.9721946375372392E-3</v>
      </c>
      <c r="AA50" s="338">
        <f t="shared" si="12"/>
        <v>-1</v>
      </c>
      <c r="AB50" s="680" t="str">
        <f t="shared" si="13"/>
        <v/>
      </c>
      <c r="AC50" s="490" t="str">
        <f t="shared" si="14"/>
        <v/>
      </c>
      <c r="AD50" s="644">
        <v>107</v>
      </c>
      <c r="AE50" s="644">
        <v>1981</v>
      </c>
      <c r="AF50" s="669" t="s">
        <v>1155</v>
      </c>
      <c r="AG50" s="265">
        <v>1007</v>
      </c>
      <c r="AH50" s="265" t="s">
        <v>319</v>
      </c>
      <c r="AI50" s="425">
        <f t="shared" si="9"/>
        <v>1</v>
      </c>
      <c r="AJ50" s="45">
        <f t="shared" si="10"/>
        <v>107</v>
      </c>
    </row>
    <row r="51" spans="1:36" ht="14.95" customHeight="1" x14ac:dyDescent="0.2">
      <c r="A51" s="677">
        <v>42</v>
      </c>
      <c r="B51" s="644">
        <v>107</v>
      </c>
      <c r="C51" s="644">
        <v>1983</v>
      </c>
      <c r="D51" s="673" t="s">
        <v>1156</v>
      </c>
      <c r="E51" s="681">
        <v>0</v>
      </c>
      <c r="F51" s="679">
        <v>0</v>
      </c>
      <c r="G51" s="679">
        <v>16</v>
      </c>
      <c r="H51" s="679">
        <v>14</v>
      </c>
      <c r="I51" s="679">
        <v>9</v>
      </c>
      <c r="J51" s="679">
        <v>14</v>
      </c>
      <c r="K51" s="679">
        <v>21</v>
      </c>
      <c r="L51" s="679">
        <v>19</v>
      </c>
      <c r="M51" s="679">
        <v>20</v>
      </c>
      <c r="N51" s="679">
        <v>22</v>
      </c>
      <c r="O51" s="679">
        <v>20</v>
      </c>
      <c r="P51" s="679">
        <v>30</v>
      </c>
      <c r="Q51" s="679">
        <v>27</v>
      </c>
      <c r="R51" s="679">
        <v>20</v>
      </c>
      <c r="S51" s="679">
        <v>17</v>
      </c>
      <c r="T51" s="337">
        <f t="shared" si="11"/>
        <v>249</v>
      </c>
      <c r="U51" s="531" t="s">
        <v>319</v>
      </c>
      <c r="V51" s="531">
        <f t="shared" si="6"/>
        <v>0</v>
      </c>
      <c r="W51" s="531"/>
      <c r="X51" s="429">
        <f t="shared" si="7"/>
        <v>261</v>
      </c>
      <c r="Y51" s="429">
        <f t="shared" si="1"/>
        <v>-12</v>
      </c>
      <c r="Z51" s="339">
        <f t="shared" si="8"/>
        <v>-4.5977011494252873E-2</v>
      </c>
      <c r="AA51" s="338">
        <f t="shared" si="12"/>
        <v>-1</v>
      </c>
      <c r="AB51" s="680" t="str">
        <f t="shared" si="13"/>
        <v/>
      </c>
      <c r="AC51" s="490" t="str">
        <f t="shared" si="14"/>
        <v/>
      </c>
      <c r="AD51" s="644">
        <v>107</v>
      </c>
      <c r="AE51" s="644">
        <v>1983</v>
      </c>
      <c r="AF51" s="669" t="s">
        <v>1156</v>
      </c>
      <c r="AG51" s="265">
        <v>261</v>
      </c>
      <c r="AH51" s="265" t="s">
        <v>319</v>
      </c>
      <c r="AI51" s="425">
        <f t="shared" si="9"/>
        <v>1</v>
      </c>
      <c r="AJ51" s="45">
        <f t="shared" si="10"/>
        <v>107</v>
      </c>
    </row>
    <row r="52" spans="1:36" ht="14.95" customHeight="1" x14ac:dyDescent="0.2">
      <c r="A52" s="677">
        <v>43</v>
      </c>
      <c r="B52" s="644">
        <v>107</v>
      </c>
      <c r="C52" s="644">
        <v>1988</v>
      </c>
      <c r="D52" s="673" t="s">
        <v>1157</v>
      </c>
      <c r="E52" s="678">
        <v>0</v>
      </c>
      <c r="F52" s="679">
        <v>0</v>
      </c>
      <c r="G52" s="679">
        <v>2</v>
      </c>
      <c r="H52" s="679">
        <v>0</v>
      </c>
      <c r="I52" s="679">
        <v>2</v>
      </c>
      <c r="J52" s="679">
        <v>1</v>
      </c>
      <c r="K52" s="679">
        <v>0</v>
      </c>
      <c r="L52" s="679">
        <v>3</v>
      </c>
      <c r="M52" s="679">
        <v>0</v>
      </c>
      <c r="N52" s="679">
        <v>2</v>
      </c>
      <c r="O52" s="679">
        <v>0</v>
      </c>
      <c r="P52" s="679">
        <v>1</v>
      </c>
      <c r="Q52" s="679">
        <v>1</v>
      </c>
      <c r="R52" s="679">
        <v>0</v>
      </c>
      <c r="S52" s="679">
        <v>3</v>
      </c>
      <c r="T52" s="337">
        <f t="shared" si="11"/>
        <v>15</v>
      </c>
      <c r="U52" s="531">
        <v>5</v>
      </c>
      <c r="V52" s="531">
        <f t="shared" si="6"/>
        <v>15</v>
      </c>
      <c r="W52" s="531"/>
      <c r="X52" s="429">
        <f t="shared" si="7"/>
        <v>13</v>
      </c>
      <c r="Y52" s="429">
        <f t="shared" si="1"/>
        <v>2</v>
      </c>
      <c r="Z52" s="339">
        <f t="shared" si="8"/>
        <v>0.15384615384615385</v>
      </c>
      <c r="AA52" s="338">
        <f t="shared" si="12"/>
        <v>1</v>
      </c>
      <c r="AB52" s="680" t="str">
        <f t="shared" si="13"/>
        <v/>
      </c>
      <c r="AC52" s="490" t="str">
        <f t="shared" si="14"/>
        <v/>
      </c>
      <c r="AD52" s="644">
        <v>107</v>
      </c>
      <c r="AE52" s="644">
        <v>1988</v>
      </c>
      <c r="AF52" s="669" t="s">
        <v>1157</v>
      </c>
      <c r="AG52" s="265">
        <v>13</v>
      </c>
      <c r="AH52" s="265">
        <v>5</v>
      </c>
      <c r="AI52" s="425">
        <f t="shared" si="9"/>
        <v>1</v>
      </c>
      <c r="AJ52" s="45">
        <f t="shared" si="10"/>
        <v>107</v>
      </c>
    </row>
    <row r="53" spans="1:36" ht="14.95" customHeight="1" x14ac:dyDescent="0.2">
      <c r="A53" s="677">
        <v>44</v>
      </c>
      <c r="B53" s="644">
        <v>107</v>
      </c>
      <c r="C53" s="671">
        <v>1997</v>
      </c>
      <c r="D53" s="680" t="s">
        <v>1158</v>
      </c>
      <c r="E53" s="684">
        <v>0</v>
      </c>
      <c r="F53" s="679">
        <v>0</v>
      </c>
      <c r="G53" s="679">
        <v>4</v>
      </c>
      <c r="H53" s="679">
        <v>1</v>
      </c>
      <c r="I53" s="679">
        <v>1</v>
      </c>
      <c r="J53" s="679">
        <v>0</v>
      </c>
      <c r="K53" s="679">
        <v>1</v>
      </c>
      <c r="L53" s="679">
        <v>2</v>
      </c>
      <c r="M53" s="679">
        <v>2</v>
      </c>
      <c r="N53" s="679">
        <v>1</v>
      </c>
      <c r="O53" s="679">
        <v>0</v>
      </c>
      <c r="P53" s="679">
        <v>0</v>
      </c>
      <c r="Q53" s="679">
        <v>0</v>
      </c>
      <c r="R53" s="679">
        <v>0</v>
      </c>
      <c r="S53" s="679">
        <v>0</v>
      </c>
      <c r="T53" s="341">
        <f t="shared" si="11"/>
        <v>12</v>
      </c>
      <c r="U53" s="683" t="s">
        <v>319</v>
      </c>
      <c r="V53" s="531">
        <f t="shared" si="6"/>
        <v>0</v>
      </c>
      <c r="W53" s="531"/>
      <c r="X53" s="429">
        <f t="shared" si="7"/>
        <v>13</v>
      </c>
      <c r="Y53" s="429">
        <f t="shared" si="1"/>
        <v>-1</v>
      </c>
      <c r="Z53" s="339">
        <f t="shared" si="8"/>
        <v>-7.6923076923076927E-2</v>
      </c>
      <c r="AA53" s="338">
        <f t="shared" si="12"/>
        <v>-1</v>
      </c>
      <c r="AB53" s="680" t="str">
        <f t="shared" si="13"/>
        <v/>
      </c>
      <c r="AC53" s="490" t="str">
        <f t="shared" si="14"/>
        <v/>
      </c>
      <c r="AD53" s="644">
        <v>107</v>
      </c>
      <c r="AE53" s="644">
        <v>1997</v>
      </c>
      <c r="AF53" s="669" t="s">
        <v>1158</v>
      </c>
      <c r="AG53" s="265">
        <v>13</v>
      </c>
      <c r="AH53" s="265" t="s">
        <v>319</v>
      </c>
      <c r="AI53" s="425">
        <f t="shared" si="9"/>
        <v>1</v>
      </c>
      <c r="AJ53" s="45">
        <f t="shared" si="10"/>
        <v>107</v>
      </c>
    </row>
    <row r="54" spans="1:36" ht="14.95" customHeight="1" x14ac:dyDescent="0.2">
      <c r="A54" s="677">
        <v>45</v>
      </c>
      <c r="B54" s="644">
        <v>107</v>
      </c>
      <c r="C54" s="644">
        <v>1998</v>
      </c>
      <c r="D54" s="669" t="s">
        <v>1159</v>
      </c>
      <c r="E54" s="678">
        <v>0</v>
      </c>
      <c r="F54" s="679">
        <v>0</v>
      </c>
      <c r="G54" s="679">
        <v>5</v>
      </c>
      <c r="H54" s="679">
        <v>8</v>
      </c>
      <c r="I54" s="679">
        <v>2</v>
      </c>
      <c r="J54" s="679">
        <v>7</v>
      </c>
      <c r="K54" s="679">
        <v>9</v>
      </c>
      <c r="L54" s="679">
        <v>6</v>
      </c>
      <c r="M54" s="679">
        <v>7</v>
      </c>
      <c r="N54" s="679">
        <v>6</v>
      </c>
      <c r="O54" s="679">
        <v>7</v>
      </c>
      <c r="P54" s="679">
        <v>5</v>
      </c>
      <c r="Q54" s="679">
        <v>6</v>
      </c>
      <c r="R54" s="679">
        <v>6</v>
      </c>
      <c r="S54" s="679">
        <v>6</v>
      </c>
      <c r="T54" s="337">
        <f t="shared" si="11"/>
        <v>80</v>
      </c>
      <c r="U54" s="531" t="s">
        <v>319</v>
      </c>
      <c r="V54" s="531">
        <f t="shared" si="6"/>
        <v>0</v>
      </c>
      <c r="W54" s="531"/>
      <c r="X54" s="429">
        <f t="shared" si="7"/>
        <v>69</v>
      </c>
      <c r="Y54" s="429">
        <f t="shared" si="1"/>
        <v>11</v>
      </c>
      <c r="Z54" s="339">
        <f t="shared" si="8"/>
        <v>0.15942028985507245</v>
      </c>
      <c r="AA54" s="338">
        <f t="shared" si="12"/>
        <v>1</v>
      </c>
      <c r="AB54" s="680" t="str">
        <f t="shared" si="13"/>
        <v/>
      </c>
      <c r="AC54" s="490" t="str">
        <f t="shared" si="14"/>
        <v/>
      </c>
      <c r="AD54" s="644">
        <v>107</v>
      </c>
      <c r="AE54" s="644">
        <v>1998</v>
      </c>
      <c r="AF54" s="669" t="s">
        <v>1159</v>
      </c>
      <c r="AG54" s="265">
        <v>69</v>
      </c>
      <c r="AH54" s="265" t="s">
        <v>319</v>
      </c>
      <c r="AI54" s="425">
        <f t="shared" si="9"/>
        <v>1</v>
      </c>
      <c r="AJ54" s="45">
        <f t="shared" si="10"/>
        <v>107</v>
      </c>
    </row>
    <row r="55" spans="1:36" ht="14.95" customHeight="1" x14ac:dyDescent="0.2">
      <c r="A55" s="677">
        <v>46</v>
      </c>
      <c r="B55" s="644">
        <v>107</v>
      </c>
      <c r="C55" s="644">
        <v>2042</v>
      </c>
      <c r="D55" s="669" t="s">
        <v>1160</v>
      </c>
      <c r="E55" s="678">
        <v>0</v>
      </c>
      <c r="F55" s="679">
        <v>12</v>
      </c>
      <c r="G55" s="679">
        <v>8</v>
      </c>
      <c r="H55" s="679">
        <v>0</v>
      </c>
      <c r="I55" s="679">
        <v>0</v>
      </c>
      <c r="J55" s="679">
        <v>0</v>
      </c>
      <c r="K55" s="679">
        <v>0</v>
      </c>
      <c r="L55" s="679">
        <v>0</v>
      </c>
      <c r="M55" s="679">
        <v>0</v>
      </c>
      <c r="N55" s="679">
        <v>0</v>
      </c>
      <c r="O55" s="679">
        <v>0</v>
      </c>
      <c r="P55" s="679">
        <v>0</v>
      </c>
      <c r="Q55" s="679">
        <v>0</v>
      </c>
      <c r="R55" s="679">
        <v>0</v>
      </c>
      <c r="S55" s="679">
        <v>0</v>
      </c>
      <c r="T55" s="337">
        <f t="shared" si="11"/>
        <v>20</v>
      </c>
      <c r="U55" s="531" t="s">
        <v>319</v>
      </c>
      <c r="V55" s="531">
        <f t="shared" si="6"/>
        <v>0</v>
      </c>
      <c r="W55" s="531"/>
      <c r="X55" s="429">
        <f t="shared" si="7"/>
        <v>18</v>
      </c>
      <c r="Y55" s="429">
        <f t="shared" si="1"/>
        <v>2</v>
      </c>
      <c r="Z55" s="339">
        <f t="shared" si="8"/>
        <v>0.1111111111111111</v>
      </c>
      <c r="AA55" s="338">
        <f t="shared" si="12"/>
        <v>1</v>
      </c>
      <c r="AB55" s="680" t="str">
        <f t="shared" si="13"/>
        <v/>
      </c>
      <c r="AC55" s="490" t="str">
        <f t="shared" si="14"/>
        <v/>
      </c>
      <c r="AD55" s="644">
        <v>107</v>
      </c>
      <c r="AE55" s="644">
        <v>2042</v>
      </c>
      <c r="AF55" s="669" t="s">
        <v>1160</v>
      </c>
      <c r="AG55" s="265">
        <v>18</v>
      </c>
      <c r="AH55" s="265" t="s">
        <v>319</v>
      </c>
      <c r="AI55" s="425">
        <f t="shared" si="9"/>
        <v>1</v>
      </c>
      <c r="AJ55" s="45">
        <f t="shared" si="10"/>
        <v>107</v>
      </c>
    </row>
    <row r="56" spans="1:36" ht="14.95" customHeight="1" x14ac:dyDescent="0.2">
      <c r="A56" s="677">
        <v>47</v>
      </c>
      <c r="B56" s="644">
        <v>107</v>
      </c>
      <c r="C56" s="644">
        <v>2055</v>
      </c>
      <c r="D56" s="669" t="s">
        <v>1161</v>
      </c>
      <c r="E56" s="678">
        <v>0</v>
      </c>
      <c r="F56" s="679">
        <v>0</v>
      </c>
      <c r="G56" s="679">
        <v>0</v>
      </c>
      <c r="H56" s="679">
        <v>0</v>
      </c>
      <c r="I56" s="679">
        <v>0</v>
      </c>
      <c r="J56" s="679">
        <v>0</v>
      </c>
      <c r="K56" s="679">
        <v>0</v>
      </c>
      <c r="L56" s="679">
        <v>0</v>
      </c>
      <c r="M56" s="679">
        <v>0</v>
      </c>
      <c r="N56" s="679">
        <v>0</v>
      </c>
      <c r="O56" s="679">
        <v>0</v>
      </c>
      <c r="P56" s="679">
        <v>0</v>
      </c>
      <c r="Q56" s="679">
        <v>0</v>
      </c>
      <c r="R56" s="679">
        <v>0</v>
      </c>
      <c r="S56" s="679">
        <v>6</v>
      </c>
      <c r="T56" s="337">
        <f t="shared" si="11"/>
        <v>6</v>
      </c>
      <c r="U56" s="531" t="s">
        <v>319</v>
      </c>
      <c r="V56" s="531">
        <f t="shared" si="6"/>
        <v>0</v>
      </c>
      <c r="W56" s="531"/>
      <c r="X56" s="429">
        <f t="shared" si="7"/>
        <v>9</v>
      </c>
      <c r="Y56" s="429">
        <f t="shared" si="1"/>
        <v>-3</v>
      </c>
      <c r="Z56" s="339">
        <f t="shared" si="8"/>
        <v>-0.33333333333333331</v>
      </c>
      <c r="AA56" s="338">
        <f t="shared" si="12"/>
        <v>-1</v>
      </c>
      <c r="AB56" s="680" t="str">
        <f t="shared" si="13"/>
        <v/>
      </c>
      <c r="AC56" s="490" t="str">
        <f t="shared" si="14"/>
        <v/>
      </c>
      <c r="AD56" s="644">
        <v>107</v>
      </c>
      <c r="AE56" s="644">
        <v>2055</v>
      </c>
      <c r="AF56" s="669" t="s">
        <v>1161</v>
      </c>
      <c r="AG56" s="265">
        <v>9</v>
      </c>
      <c r="AH56" s="265" t="s">
        <v>319</v>
      </c>
      <c r="AI56" s="425">
        <f t="shared" si="9"/>
        <v>1</v>
      </c>
      <c r="AJ56" s="45">
        <f t="shared" si="10"/>
        <v>107</v>
      </c>
    </row>
    <row r="57" spans="1:36" ht="14.95" customHeight="1" x14ac:dyDescent="0.2">
      <c r="A57" s="677">
        <v>48</v>
      </c>
      <c r="B57" s="644">
        <v>107</v>
      </c>
      <c r="C57" s="644">
        <v>2102</v>
      </c>
      <c r="D57" s="669" t="s">
        <v>1162</v>
      </c>
      <c r="E57" s="678">
        <v>0</v>
      </c>
      <c r="F57" s="679">
        <v>55</v>
      </c>
      <c r="G57" s="679">
        <v>13</v>
      </c>
      <c r="H57" s="679">
        <v>14</v>
      </c>
      <c r="I57" s="679">
        <v>12</v>
      </c>
      <c r="J57" s="679">
        <v>10</v>
      </c>
      <c r="K57" s="679">
        <v>11</v>
      </c>
      <c r="L57" s="679">
        <v>8</v>
      </c>
      <c r="M57" s="679">
        <v>11</v>
      </c>
      <c r="N57" s="679">
        <v>9</v>
      </c>
      <c r="O57" s="679">
        <v>17</v>
      </c>
      <c r="P57" s="679">
        <v>7</v>
      </c>
      <c r="Q57" s="679">
        <v>7</v>
      </c>
      <c r="R57" s="679">
        <v>0</v>
      </c>
      <c r="S57" s="679">
        <v>0</v>
      </c>
      <c r="T57" s="337">
        <f t="shared" si="11"/>
        <v>174</v>
      </c>
      <c r="U57" s="531" t="s">
        <v>319</v>
      </c>
      <c r="V57" s="531">
        <f t="shared" si="6"/>
        <v>0</v>
      </c>
      <c r="W57" s="531"/>
      <c r="X57" s="429">
        <f t="shared" si="7"/>
        <v>171</v>
      </c>
      <c r="Y57" s="429">
        <f t="shared" si="1"/>
        <v>3</v>
      </c>
      <c r="Z57" s="339">
        <f t="shared" si="8"/>
        <v>1.7543859649122806E-2</v>
      </c>
      <c r="AA57" s="338">
        <f t="shared" si="12"/>
        <v>1</v>
      </c>
      <c r="AB57" s="680" t="str">
        <f t="shared" si="13"/>
        <v/>
      </c>
      <c r="AC57" s="490" t="str">
        <f t="shared" si="14"/>
        <v/>
      </c>
      <c r="AD57" s="644">
        <v>107</v>
      </c>
      <c r="AE57" s="644">
        <v>2102</v>
      </c>
      <c r="AF57" s="669" t="s">
        <v>1162</v>
      </c>
      <c r="AG57" s="265">
        <v>171</v>
      </c>
      <c r="AH57" s="265" t="s">
        <v>319</v>
      </c>
      <c r="AI57" s="425">
        <f t="shared" si="9"/>
        <v>1</v>
      </c>
      <c r="AJ57" s="45">
        <f t="shared" si="10"/>
        <v>107</v>
      </c>
    </row>
    <row r="58" spans="1:36" ht="14.95" customHeight="1" x14ac:dyDescent="0.2">
      <c r="A58" s="677">
        <v>49</v>
      </c>
      <c r="B58" s="644">
        <v>107</v>
      </c>
      <c r="C58" s="644">
        <v>2105</v>
      </c>
      <c r="D58" s="673" t="s">
        <v>1163</v>
      </c>
      <c r="E58" s="678">
        <v>0</v>
      </c>
      <c r="F58" s="679">
        <v>0</v>
      </c>
      <c r="G58" s="679">
        <v>0</v>
      </c>
      <c r="H58" s="679">
        <v>1</v>
      </c>
      <c r="I58" s="679">
        <v>4</v>
      </c>
      <c r="J58" s="679">
        <v>0</v>
      </c>
      <c r="K58" s="679">
        <v>2</v>
      </c>
      <c r="L58" s="679">
        <v>7</v>
      </c>
      <c r="M58" s="679">
        <v>1</v>
      </c>
      <c r="N58" s="679">
        <v>0</v>
      </c>
      <c r="O58" s="679">
        <v>0</v>
      </c>
      <c r="P58" s="679">
        <v>4</v>
      </c>
      <c r="Q58" s="679">
        <v>4</v>
      </c>
      <c r="R58" s="679">
        <v>3</v>
      </c>
      <c r="S58" s="679">
        <v>0</v>
      </c>
      <c r="T58" s="337">
        <f t="shared" si="11"/>
        <v>26</v>
      </c>
      <c r="U58" s="531">
        <v>5</v>
      </c>
      <c r="V58" s="531">
        <f t="shared" si="6"/>
        <v>26</v>
      </c>
      <c r="W58" s="531"/>
      <c r="X58" s="429">
        <f t="shared" si="7"/>
        <v>26</v>
      </c>
      <c r="Y58" s="429">
        <f t="shared" si="1"/>
        <v>0</v>
      </c>
      <c r="Z58" s="339">
        <f t="shared" si="8"/>
        <v>0</v>
      </c>
      <c r="AA58" s="338">
        <f t="shared" si="12"/>
        <v>0</v>
      </c>
      <c r="AB58" s="680" t="str">
        <f t="shared" si="13"/>
        <v/>
      </c>
      <c r="AC58" s="490" t="str">
        <f t="shared" si="14"/>
        <v/>
      </c>
      <c r="AD58" s="644">
        <v>107</v>
      </c>
      <c r="AE58" s="644">
        <v>2105</v>
      </c>
      <c r="AF58" s="669" t="s">
        <v>1163</v>
      </c>
      <c r="AG58" s="265">
        <v>26</v>
      </c>
      <c r="AH58" s="265">
        <v>5</v>
      </c>
      <c r="AI58" s="425">
        <f t="shared" si="9"/>
        <v>1</v>
      </c>
      <c r="AJ58" s="45">
        <f t="shared" si="10"/>
        <v>107</v>
      </c>
    </row>
    <row r="59" spans="1:36" ht="14.95" customHeight="1" x14ac:dyDescent="0.2">
      <c r="A59" s="677">
        <v>50</v>
      </c>
      <c r="B59" s="644">
        <v>107</v>
      </c>
      <c r="C59" s="644">
        <v>2109</v>
      </c>
      <c r="D59" s="669" t="s">
        <v>1164</v>
      </c>
      <c r="E59" s="678">
        <v>0</v>
      </c>
      <c r="F59" s="679">
        <v>0</v>
      </c>
      <c r="G59" s="679">
        <v>24</v>
      </c>
      <c r="H59" s="679">
        <v>24</v>
      </c>
      <c r="I59" s="679">
        <v>31</v>
      </c>
      <c r="J59" s="679">
        <v>29</v>
      </c>
      <c r="K59" s="679">
        <v>32</v>
      </c>
      <c r="L59" s="679">
        <v>30</v>
      </c>
      <c r="M59" s="679">
        <v>35</v>
      </c>
      <c r="N59" s="679">
        <v>32</v>
      </c>
      <c r="O59" s="679">
        <v>29</v>
      </c>
      <c r="P59" s="679">
        <v>23</v>
      </c>
      <c r="Q59" s="679">
        <v>9</v>
      </c>
      <c r="R59" s="679">
        <v>2</v>
      </c>
      <c r="S59" s="679">
        <v>5</v>
      </c>
      <c r="T59" s="337">
        <f t="shared" si="11"/>
        <v>305</v>
      </c>
      <c r="U59" s="683" t="s">
        <v>319</v>
      </c>
      <c r="V59" s="531">
        <f t="shared" si="6"/>
        <v>0</v>
      </c>
      <c r="W59" s="531"/>
      <c r="X59" s="429">
        <f t="shared" si="7"/>
        <v>280</v>
      </c>
      <c r="Y59" s="429">
        <f t="shared" si="1"/>
        <v>25</v>
      </c>
      <c r="Z59" s="339">
        <f t="shared" si="8"/>
        <v>8.9285714285714288E-2</v>
      </c>
      <c r="AA59" s="338">
        <f t="shared" si="12"/>
        <v>1</v>
      </c>
      <c r="AB59" s="680" t="str">
        <f t="shared" si="13"/>
        <v/>
      </c>
      <c r="AC59" s="490">
        <f t="shared" si="14"/>
        <v>1</v>
      </c>
      <c r="AD59" s="644">
        <v>107</v>
      </c>
      <c r="AE59" s="644">
        <v>2109</v>
      </c>
      <c r="AF59" s="669" t="s">
        <v>1165</v>
      </c>
      <c r="AG59" s="265">
        <v>280</v>
      </c>
      <c r="AH59" s="265" t="s">
        <v>319</v>
      </c>
      <c r="AI59" s="425">
        <f t="shared" si="9"/>
        <v>1</v>
      </c>
      <c r="AJ59" s="45">
        <f t="shared" ref="AJ59:AJ77" si="15">AD58</f>
        <v>107</v>
      </c>
    </row>
    <row r="60" spans="1:36" ht="14.95" customHeight="1" x14ac:dyDescent="0.2">
      <c r="A60" s="677">
        <v>51</v>
      </c>
      <c r="B60" s="644">
        <v>107</v>
      </c>
      <c r="C60" s="644">
        <v>2114</v>
      </c>
      <c r="D60" s="669" t="s">
        <v>1166</v>
      </c>
      <c r="E60" s="681">
        <v>0</v>
      </c>
      <c r="F60" s="679">
        <v>0</v>
      </c>
      <c r="G60" s="679">
        <v>29</v>
      </c>
      <c r="H60" s="679">
        <v>30</v>
      </c>
      <c r="I60" s="679">
        <v>25</v>
      </c>
      <c r="J60" s="679">
        <v>27</v>
      </c>
      <c r="K60" s="679">
        <v>31</v>
      </c>
      <c r="L60" s="679">
        <v>30</v>
      </c>
      <c r="M60" s="679">
        <v>27</v>
      </c>
      <c r="N60" s="679">
        <v>26</v>
      </c>
      <c r="O60" s="679">
        <v>35</v>
      </c>
      <c r="P60" s="679">
        <v>20</v>
      </c>
      <c r="Q60" s="679">
        <v>0</v>
      </c>
      <c r="R60" s="679">
        <v>0</v>
      </c>
      <c r="S60" s="679">
        <v>0</v>
      </c>
      <c r="T60" s="337">
        <f t="shared" si="11"/>
        <v>280</v>
      </c>
      <c r="U60" s="531" t="s">
        <v>319</v>
      </c>
      <c r="V60" s="531">
        <f t="shared" si="6"/>
        <v>0</v>
      </c>
      <c r="W60" s="531"/>
      <c r="X60" s="429">
        <f t="shared" si="7"/>
        <v>289</v>
      </c>
      <c r="Y60" s="429">
        <f t="shared" si="1"/>
        <v>-9</v>
      </c>
      <c r="Z60" s="339">
        <f t="shared" si="8"/>
        <v>-3.1141868512110725E-2</v>
      </c>
      <c r="AA60" s="338">
        <f t="shared" si="12"/>
        <v>-1</v>
      </c>
      <c r="AB60" s="680" t="str">
        <f t="shared" si="13"/>
        <v/>
      </c>
      <c r="AC60" s="490" t="str">
        <f t="shared" si="14"/>
        <v/>
      </c>
      <c r="AD60" s="644">
        <v>107</v>
      </c>
      <c r="AE60" s="644">
        <v>2114</v>
      </c>
      <c r="AF60" s="669" t="s">
        <v>1166</v>
      </c>
      <c r="AG60" s="265">
        <v>289</v>
      </c>
      <c r="AH60" s="265" t="s">
        <v>319</v>
      </c>
      <c r="AI60" s="425">
        <f t="shared" si="9"/>
        <v>1</v>
      </c>
      <c r="AJ60" s="45">
        <f t="shared" si="15"/>
        <v>107</v>
      </c>
    </row>
    <row r="61" spans="1:36" ht="14.95" customHeight="1" x14ac:dyDescent="0.2">
      <c r="A61" s="677">
        <v>52</v>
      </c>
      <c r="B61" s="644">
        <v>107</v>
      </c>
      <c r="C61" s="644">
        <v>2117</v>
      </c>
      <c r="D61" s="669" t="s">
        <v>1167</v>
      </c>
      <c r="E61" s="678">
        <v>0</v>
      </c>
      <c r="F61" s="679">
        <v>0</v>
      </c>
      <c r="G61" s="679">
        <v>3</v>
      </c>
      <c r="H61" s="679">
        <v>3</v>
      </c>
      <c r="I61" s="679">
        <v>2</v>
      </c>
      <c r="J61" s="679">
        <v>4</v>
      </c>
      <c r="K61" s="679">
        <v>5</v>
      </c>
      <c r="L61" s="679">
        <v>2</v>
      </c>
      <c r="M61" s="679">
        <v>5</v>
      </c>
      <c r="N61" s="679">
        <v>3</v>
      </c>
      <c r="O61" s="679">
        <v>3</v>
      </c>
      <c r="P61" s="679">
        <v>5</v>
      </c>
      <c r="Q61" s="679">
        <v>0</v>
      </c>
      <c r="R61" s="679">
        <v>0</v>
      </c>
      <c r="S61" s="679">
        <v>5</v>
      </c>
      <c r="T61" s="337">
        <f t="shared" si="11"/>
        <v>40</v>
      </c>
      <c r="U61" s="531">
        <v>5</v>
      </c>
      <c r="V61" s="531">
        <f t="shared" si="6"/>
        <v>40</v>
      </c>
      <c r="W61" s="531"/>
      <c r="X61" s="429">
        <f t="shared" si="7"/>
        <v>37</v>
      </c>
      <c r="Y61" s="429">
        <f t="shared" si="1"/>
        <v>3</v>
      </c>
      <c r="Z61" s="339">
        <f t="shared" si="8"/>
        <v>8.1081081081081086E-2</v>
      </c>
      <c r="AA61" s="338">
        <f t="shared" si="12"/>
        <v>1</v>
      </c>
      <c r="AB61" s="680" t="str">
        <f t="shared" si="13"/>
        <v/>
      </c>
      <c r="AC61" s="490" t="str">
        <f t="shared" si="14"/>
        <v/>
      </c>
      <c r="AD61" s="644">
        <v>107</v>
      </c>
      <c r="AE61" s="644">
        <v>2117</v>
      </c>
      <c r="AF61" s="669" t="s">
        <v>1167</v>
      </c>
      <c r="AG61" s="265">
        <v>37</v>
      </c>
      <c r="AH61" s="265">
        <v>5</v>
      </c>
      <c r="AI61" s="425">
        <f t="shared" si="9"/>
        <v>1</v>
      </c>
      <c r="AJ61" s="45">
        <f t="shared" si="15"/>
        <v>107</v>
      </c>
    </row>
    <row r="62" spans="1:36" ht="14.95" customHeight="1" x14ac:dyDescent="0.2">
      <c r="A62" s="677">
        <v>53</v>
      </c>
      <c r="B62" s="644">
        <v>107</v>
      </c>
      <c r="C62" s="682">
        <v>2151</v>
      </c>
      <c r="D62" s="669" t="s">
        <v>1168</v>
      </c>
      <c r="E62" s="681">
        <v>0</v>
      </c>
      <c r="F62" s="679">
        <v>0</v>
      </c>
      <c r="G62" s="679">
        <v>0</v>
      </c>
      <c r="H62" s="679">
        <v>0</v>
      </c>
      <c r="I62" s="679">
        <v>0</v>
      </c>
      <c r="J62" s="679">
        <v>0</v>
      </c>
      <c r="K62" s="679">
        <v>0</v>
      </c>
      <c r="L62" s="679">
        <v>0</v>
      </c>
      <c r="M62" s="679">
        <v>0</v>
      </c>
      <c r="N62" s="679">
        <v>0</v>
      </c>
      <c r="O62" s="679">
        <v>0</v>
      </c>
      <c r="P62" s="679">
        <v>0</v>
      </c>
      <c r="Q62" s="679">
        <v>2</v>
      </c>
      <c r="R62" s="679">
        <v>2</v>
      </c>
      <c r="S62" s="679">
        <v>1</v>
      </c>
      <c r="T62" s="337">
        <f t="shared" si="11"/>
        <v>5</v>
      </c>
      <c r="U62" s="683">
        <v>5</v>
      </c>
      <c r="V62" s="531">
        <f t="shared" si="6"/>
        <v>5</v>
      </c>
      <c r="W62" s="531"/>
      <c r="X62" s="429">
        <f t="shared" si="7"/>
        <v>6</v>
      </c>
      <c r="Y62" s="429">
        <f t="shared" si="1"/>
        <v>-1</v>
      </c>
      <c r="Z62" s="339">
        <f t="shared" si="8"/>
        <v>-0.16666666666666666</v>
      </c>
      <c r="AA62" s="338">
        <f t="shared" si="12"/>
        <v>-1</v>
      </c>
      <c r="AB62" s="680" t="str">
        <f t="shared" si="13"/>
        <v/>
      </c>
      <c r="AC62" s="490" t="str">
        <f t="shared" si="14"/>
        <v/>
      </c>
      <c r="AD62" s="644">
        <v>107</v>
      </c>
      <c r="AE62" s="644">
        <v>2151</v>
      </c>
      <c r="AF62" s="669" t="s">
        <v>1168</v>
      </c>
      <c r="AG62" s="265">
        <v>6</v>
      </c>
      <c r="AH62" s="265">
        <v>5</v>
      </c>
      <c r="AI62" s="425">
        <f t="shared" si="9"/>
        <v>1</v>
      </c>
      <c r="AJ62" s="45">
        <f t="shared" si="15"/>
        <v>107</v>
      </c>
    </row>
    <row r="63" spans="1:36" ht="14.95" customHeight="1" x14ac:dyDescent="0.2">
      <c r="A63" s="677">
        <v>54</v>
      </c>
      <c r="B63" s="644">
        <v>107</v>
      </c>
      <c r="C63" s="644">
        <v>2197</v>
      </c>
      <c r="D63" s="673" t="s">
        <v>1169</v>
      </c>
      <c r="E63" s="678">
        <v>0</v>
      </c>
      <c r="F63" s="679">
        <v>7</v>
      </c>
      <c r="G63" s="679">
        <v>5</v>
      </c>
      <c r="H63" s="679">
        <v>0</v>
      </c>
      <c r="I63" s="679">
        <v>0</v>
      </c>
      <c r="J63" s="679">
        <v>0</v>
      </c>
      <c r="K63" s="679">
        <v>0</v>
      </c>
      <c r="L63" s="679">
        <v>0</v>
      </c>
      <c r="M63" s="679">
        <v>0</v>
      </c>
      <c r="N63" s="679">
        <v>0</v>
      </c>
      <c r="O63" s="679">
        <v>0</v>
      </c>
      <c r="P63" s="679">
        <v>0</v>
      </c>
      <c r="Q63" s="679">
        <v>0</v>
      </c>
      <c r="R63" s="679">
        <v>0</v>
      </c>
      <c r="S63" s="679">
        <v>0</v>
      </c>
      <c r="T63" s="337">
        <f t="shared" si="11"/>
        <v>12</v>
      </c>
      <c r="U63" s="683" t="s">
        <v>319</v>
      </c>
      <c r="V63" s="531">
        <f t="shared" si="6"/>
        <v>0</v>
      </c>
      <c r="W63" s="531"/>
      <c r="X63" s="429">
        <f t="shared" si="7"/>
        <v>9</v>
      </c>
      <c r="Y63" s="429">
        <f t="shared" si="1"/>
        <v>3</v>
      </c>
      <c r="Z63" s="339">
        <f t="shared" si="8"/>
        <v>0.33333333333333331</v>
      </c>
      <c r="AA63" s="338">
        <f t="shared" si="12"/>
        <v>1</v>
      </c>
      <c r="AB63" s="680" t="str">
        <f t="shared" si="13"/>
        <v/>
      </c>
      <c r="AC63" s="490" t="str">
        <f t="shared" si="14"/>
        <v/>
      </c>
      <c r="AD63" s="644">
        <v>107</v>
      </c>
      <c r="AE63" s="644">
        <v>2197</v>
      </c>
      <c r="AF63" s="669" t="s">
        <v>1169</v>
      </c>
      <c r="AG63" s="265">
        <v>9</v>
      </c>
      <c r="AH63" s="265" t="s">
        <v>319</v>
      </c>
      <c r="AI63" s="425">
        <f t="shared" si="9"/>
        <v>1</v>
      </c>
      <c r="AJ63" s="45">
        <f t="shared" si="15"/>
        <v>107</v>
      </c>
    </row>
    <row r="64" spans="1:36" ht="14.95" customHeight="1" x14ac:dyDescent="0.2">
      <c r="A64" s="677">
        <v>55</v>
      </c>
      <c r="B64" s="644">
        <v>107</v>
      </c>
      <c r="C64" s="644">
        <v>2219</v>
      </c>
      <c r="D64" s="673" t="s">
        <v>1170</v>
      </c>
      <c r="E64" s="678">
        <v>0</v>
      </c>
      <c r="F64" s="679">
        <v>0</v>
      </c>
      <c r="G64" s="679">
        <v>3</v>
      </c>
      <c r="H64" s="679">
        <v>3</v>
      </c>
      <c r="I64" s="679">
        <v>1</v>
      </c>
      <c r="J64" s="679">
        <v>2</v>
      </c>
      <c r="K64" s="679">
        <v>3</v>
      </c>
      <c r="L64" s="679">
        <v>2</v>
      </c>
      <c r="M64" s="679">
        <v>4</v>
      </c>
      <c r="N64" s="679">
        <v>5</v>
      </c>
      <c r="O64" s="679">
        <v>0</v>
      </c>
      <c r="P64" s="679">
        <v>4</v>
      </c>
      <c r="Q64" s="679">
        <v>3</v>
      </c>
      <c r="R64" s="679">
        <v>7</v>
      </c>
      <c r="S64" s="679">
        <v>5</v>
      </c>
      <c r="T64" s="337">
        <f t="shared" si="11"/>
        <v>42</v>
      </c>
      <c r="U64" s="531">
        <v>5</v>
      </c>
      <c r="V64" s="531">
        <f t="shared" si="6"/>
        <v>42</v>
      </c>
      <c r="W64" s="531"/>
      <c r="X64" s="429">
        <f t="shared" si="7"/>
        <v>42</v>
      </c>
      <c r="Y64" s="429">
        <f t="shared" si="1"/>
        <v>0</v>
      </c>
      <c r="Z64" s="339">
        <f t="shared" si="8"/>
        <v>0</v>
      </c>
      <c r="AA64" s="338">
        <f t="shared" si="12"/>
        <v>0</v>
      </c>
      <c r="AB64" s="680" t="str">
        <f t="shared" si="13"/>
        <v/>
      </c>
      <c r="AC64" s="490" t="str">
        <f t="shared" si="14"/>
        <v/>
      </c>
      <c r="AD64" s="644">
        <v>107</v>
      </c>
      <c r="AE64" s="644">
        <v>2219</v>
      </c>
      <c r="AF64" s="669" t="s">
        <v>1170</v>
      </c>
      <c r="AG64" s="265">
        <v>42</v>
      </c>
      <c r="AH64" s="265">
        <v>5</v>
      </c>
      <c r="AI64" s="425">
        <f t="shared" si="9"/>
        <v>1</v>
      </c>
      <c r="AJ64" s="45">
        <f t="shared" si="15"/>
        <v>107</v>
      </c>
    </row>
    <row r="65" spans="1:36" ht="14.95" customHeight="1" x14ac:dyDescent="0.2">
      <c r="A65" s="677">
        <v>56</v>
      </c>
      <c r="B65" s="644">
        <v>107</v>
      </c>
      <c r="C65" s="644">
        <v>2221</v>
      </c>
      <c r="D65" s="673" t="s">
        <v>1171</v>
      </c>
      <c r="E65" s="681">
        <v>0</v>
      </c>
      <c r="F65" s="679">
        <v>0</v>
      </c>
      <c r="G65" s="679">
        <v>4</v>
      </c>
      <c r="H65" s="679">
        <v>5</v>
      </c>
      <c r="I65" s="679">
        <v>4</v>
      </c>
      <c r="J65" s="679">
        <v>3</v>
      </c>
      <c r="K65" s="679">
        <v>2</v>
      </c>
      <c r="L65" s="679">
        <v>1</v>
      </c>
      <c r="M65" s="679">
        <v>7</v>
      </c>
      <c r="N65" s="679">
        <v>1</v>
      </c>
      <c r="O65" s="679">
        <v>3</v>
      </c>
      <c r="P65" s="679">
        <v>0</v>
      </c>
      <c r="Q65" s="679">
        <v>0</v>
      </c>
      <c r="R65" s="679">
        <v>0</v>
      </c>
      <c r="S65" s="679">
        <v>0</v>
      </c>
      <c r="T65" s="337">
        <f t="shared" si="11"/>
        <v>30</v>
      </c>
      <c r="U65" s="683" t="s">
        <v>319</v>
      </c>
      <c r="V65" s="531">
        <f t="shared" si="6"/>
        <v>0</v>
      </c>
      <c r="W65" s="531"/>
      <c r="X65" s="429">
        <f t="shared" si="7"/>
        <v>52</v>
      </c>
      <c r="Y65" s="429">
        <f t="shared" si="1"/>
        <v>-22</v>
      </c>
      <c r="Z65" s="339">
        <f t="shared" si="8"/>
        <v>-0.42307692307692307</v>
      </c>
      <c r="AA65" s="338">
        <f t="shared" si="12"/>
        <v>-1</v>
      </c>
      <c r="AB65" s="680" t="str">
        <f t="shared" si="13"/>
        <v/>
      </c>
      <c r="AC65" s="490" t="str">
        <f t="shared" si="14"/>
        <v/>
      </c>
      <c r="AD65" s="644">
        <v>107</v>
      </c>
      <c r="AE65" s="644">
        <v>2221</v>
      </c>
      <c r="AF65" s="673" t="s">
        <v>1171</v>
      </c>
      <c r="AG65" s="265">
        <v>52</v>
      </c>
      <c r="AH65" s="265" t="s">
        <v>319</v>
      </c>
      <c r="AI65" s="425">
        <f t="shared" si="9"/>
        <v>1</v>
      </c>
      <c r="AJ65" s="45">
        <f t="shared" si="15"/>
        <v>107</v>
      </c>
    </row>
    <row r="66" spans="1:36" ht="14.95" customHeight="1" x14ac:dyDescent="0.2">
      <c r="A66" s="677">
        <v>57</v>
      </c>
      <c r="B66" s="644">
        <v>165</v>
      </c>
      <c r="C66" s="644">
        <v>2230</v>
      </c>
      <c r="D66" s="673" t="s">
        <v>1172</v>
      </c>
      <c r="E66" s="678">
        <v>0</v>
      </c>
      <c r="F66" s="679">
        <v>36</v>
      </c>
      <c r="G66" s="679">
        <v>43</v>
      </c>
      <c r="H66" s="679">
        <v>45</v>
      </c>
      <c r="I66" s="679">
        <v>41</v>
      </c>
      <c r="J66" s="679">
        <v>30</v>
      </c>
      <c r="K66" s="679">
        <v>31</v>
      </c>
      <c r="L66" s="679">
        <v>30</v>
      </c>
      <c r="M66" s="679">
        <v>36</v>
      </c>
      <c r="N66" s="679">
        <v>42</v>
      </c>
      <c r="O66" s="679">
        <v>37</v>
      </c>
      <c r="P66" s="679">
        <v>41</v>
      </c>
      <c r="Q66" s="679">
        <v>38</v>
      </c>
      <c r="R66" s="679">
        <v>37</v>
      </c>
      <c r="S66" s="679">
        <v>30</v>
      </c>
      <c r="T66" s="337">
        <f t="shared" si="11"/>
        <v>517</v>
      </c>
      <c r="U66" s="241" t="s">
        <v>319</v>
      </c>
      <c r="V66" s="531">
        <f t="shared" si="6"/>
        <v>0</v>
      </c>
      <c r="W66" s="531"/>
      <c r="X66" s="429">
        <f t="shared" si="7"/>
        <v>512</v>
      </c>
      <c r="Y66" s="429">
        <f t="shared" si="1"/>
        <v>5</v>
      </c>
      <c r="Z66" s="339">
        <f t="shared" si="8"/>
        <v>9.765625E-3</v>
      </c>
      <c r="AA66" s="338">
        <f t="shared" si="12"/>
        <v>1</v>
      </c>
      <c r="AB66" s="680" t="str">
        <f t="shared" si="13"/>
        <v/>
      </c>
      <c r="AC66" s="490" t="str">
        <f t="shared" si="14"/>
        <v/>
      </c>
      <c r="AD66" s="644">
        <v>165</v>
      </c>
      <c r="AE66" s="644">
        <v>2230</v>
      </c>
      <c r="AF66" s="669" t="s">
        <v>1172</v>
      </c>
      <c r="AG66" s="265">
        <v>512</v>
      </c>
      <c r="AH66" s="265" t="s">
        <v>319</v>
      </c>
      <c r="AI66" s="425">
        <f t="shared" si="9"/>
        <v>1</v>
      </c>
      <c r="AJ66" s="45">
        <f t="shared" si="15"/>
        <v>107</v>
      </c>
    </row>
    <row r="67" spans="1:36" ht="14.95" customHeight="1" x14ac:dyDescent="0.2">
      <c r="A67" s="677">
        <v>58</v>
      </c>
      <c r="B67" s="644">
        <v>107</v>
      </c>
      <c r="C67" s="644">
        <v>2243</v>
      </c>
      <c r="D67" s="669" t="s">
        <v>1173</v>
      </c>
      <c r="E67" s="678">
        <v>0</v>
      </c>
      <c r="F67" s="679">
        <v>0</v>
      </c>
      <c r="G67" s="679">
        <v>0</v>
      </c>
      <c r="H67" s="679">
        <v>0</v>
      </c>
      <c r="I67" s="679">
        <v>0</v>
      </c>
      <c r="J67" s="679">
        <v>5</v>
      </c>
      <c r="K67" s="679">
        <v>6</v>
      </c>
      <c r="L67" s="679">
        <v>7</v>
      </c>
      <c r="M67" s="679">
        <v>1</v>
      </c>
      <c r="N67" s="679">
        <v>6</v>
      </c>
      <c r="O67" s="679">
        <v>8</v>
      </c>
      <c r="P67" s="679">
        <v>9</v>
      </c>
      <c r="Q67" s="679">
        <v>4</v>
      </c>
      <c r="R67" s="679">
        <v>6</v>
      </c>
      <c r="S67" s="679">
        <v>7</v>
      </c>
      <c r="T67" s="337">
        <f t="shared" si="11"/>
        <v>59</v>
      </c>
      <c r="U67" s="531" t="s">
        <v>319</v>
      </c>
      <c r="V67" s="531">
        <f t="shared" si="6"/>
        <v>0</v>
      </c>
      <c r="W67" s="531"/>
      <c r="X67" s="429">
        <f t="shared" si="7"/>
        <v>61</v>
      </c>
      <c r="Y67" s="429">
        <f t="shared" si="1"/>
        <v>-2</v>
      </c>
      <c r="Z67" s="339">
        <f t="shared" si="8"/>
        <v>-3.2786885245901641E-2</v>
      </c>
      <c r="AA67" s="338">
        <f t="shared" si="12"/>
        <v>-1</v>
      </c>
      <c r="AB67" s="680" t="str">
        <f t="shared" si="13"/>
        <v/>
      </c>
      <c r="AC67" s="490" t="str">
        <f t="shared" si="14"/>
        <v/>
      </c>
      <c r="AD67" s="644">
        <v>107</v>
      </c>
      <c r="AE67" s="644">
        <v>2243</v>
      </c>
      <c r="AF67" s="669" t="s">
        <v>1173</v>
      </c>
      <c r="AG67" s="265">
        <v>61</v>
      </c>
      <c r="AH67" s="265" t="s">
        <v>319</v>
      </c>
      <c r="AI67" s="425">
        <f t="shared" si="9"/>
        <v>1</v>
      </c>
      <c r="AJ67" s="45">
        <f t="shared" si="15"/>
        <v>165</v>
      </c>
    </row>
    <row r="68" spans="1:36" ht="14.95" customHeight="1" x14ac:dyDescent="0.2">
      <c r="A68" s="677">
        <v>59</v>
      </c>
      <c r="B68" s="644">
        <v>107</v>
      </c>
      <c r="C68" s="644">
        <v>2284</v>
      </c>
      <c r="D68" s="673" t="s">
        <v>1174</v>
      </c>
      <c r="E68" s="678">
        <v>0</v>
      </c>
      <c r="F68" s="679">
        <v>0</v>
      </c>
      <c r="G68" s="679">
        <v>75</v>
      </c>
      <c r="H68" s="679">
        <v>80</v>
      </c>
      <c r="I68" s="679">
        <v>106</v>
      </c>
      <c r="J68" s="679">
        <v>107</v>
      </c>
      <c r="K68" s="679">
        <v>101</v>
      </c>
      <c r="L68" s="679">
        <v>58</v>
      </c>
      <c r="M68" s="679">
        <v>78</v>
      </c>
      <c r="N68" s="679">
        <v>50</v>
      </c>
      <c r="O68" s="679">
        <v>55</v>
      </c>
      <c r="P68" s="679">
        <v>16</v>
      </c>
      <c r="Q68" s="679">
        <v>0</v>
      </c>
      <c r="R68" s="679">
        <v>0</v>
      </c>
      <c r="S68" s="679">
        <v>0</v>
      </c>
      <c r="T68" s="337">
        <f t="shared" si="11"/>
        <v>726</v>
      </c>
      <c r="U68" s="531" t="s">
        <v>319</v>
      </c>
      <c r="V68" s="531">
        <f t="shared" si="6"/>
        <v>0</v>
      </c>
      <c r="W68" s="531"/>
      <c r="X68" s="429">
        <f t="shared" si="7"/>
        <v>607</v>
      </c>
      <c r="Y68" s="429">
        <f t="shared" si="1"/>
        <v>119</v>
      </c>
      <c r="Z68" s="339">
        <f t="shared" si="8"/>
        <v>0.19604612850082373</v>
      </c>
      <c r="AA68" s="338">
        <f t="shared" si="12"/>
        <v>1</v>
      </c>
      <c r="AB68" s="680" t="str">
        <f t="shared" si="13"/>
        <v/>
      </c>
      <c r="AC68" s="490" t="str">
        <f t="shared" si="14"/>
        <v/>
      </c>
      <c r="AD68" s="644">
        <v>107</v>
      </c>
      <c r="AE68" s="671">
        <v>2284</v>
      </c>
      <c r="AF68" s="680" t="s">
        <v>1174</v>
      </c>
      <c r="AG68" s="342">
        <v>607</v>
      </c>
      <c r="AH68" s="342" t="s">
        <v>319</v>
      </c>
      <c r="AI68" s="425">
        <f t="shared" si="9"/>
        <v>1</v>
      </c>
      <c r="AJ68" s="45">
        <f t="shared" si="15"/>
        <v>107</v>
      </c>
    </row>
    <row r="69" spans="1:36" ht="14.95" customHeight="1" x14ac:dyDescent="0.2">
      <c r="A69" s="677">
        <v>60</v>
      </c>
      <c r="B69" s="644">
        <v>107</v>
      </c>
      <c r="C69" s="644">
        <v>2291</v>
      </c>
      <c r="D69" s="669" t="s">
        <v>1175</v>
      </c>
      <c r="E69" s="678">
        <v>0</v>
      </c>
      <c r="F69" s="679">
        <v>18</v>
      </c>
      <c r="G69" s="679">
        <v>43</v>
      </c>
      <c r="H69" s="679">
        <v>39</v>
      </c>
      <c r="I69" s="679">
        <v>68</v>
      </c>
      <c r="J69" s="679">
        <v>65</v>
      </c>
      <c r="K69" s="679">
        <v>72</v>
      </c>
      <c r="L69" s="679">
        <v>64</v>
      </c>
      <c r="M69" s="679">
        <v>61</v>
      </c>
      <c r="N69" s="679">
        <v>57</v>
      </c>
      <c r="O69" s="679">
        <v>46</v>
      </c>
      <c r="P69" s="679">
        <v>26</v>
      </c>
      <c r="Q69" s="679">
        <v>24</v>
      </c>
      <c r="R69" s="679">
        <v>13</v>
      </c>
      <c r="S69" s="679">
        <v>0</v>
      </c>
      <c r="T69" s="337">
        <f t="shared" si="11"/>
        <v>596</v>
      </c>
      <c r="U69" s="680" t="s">
        <v>319</v>
      </c>
      <c r="V69" s="531">
        <f t="shared" si="6"/>
        <v>0</v>
      </c>
      <c r="W69" s="531"/>
      <c r="X69" s="429">
        <f t="shared" si="7"/>
        <v>501</v>
      </c>
      <c r="Y69" s="429">
        <f t="shared" si="1"/>
        <v>95</v>
      </c>
      <c r="Z69" s="339">
        <f t="shared" si="8"/>
        <v>0.18962075848303392</v>
      </c>
      <c r="AA69" s="338">
        <f t="shared" si="12"/>
        <v>1</v>
      </c>
      <c r="AB69" s="680" t="str">
        <f t="shared" si="13"/>
        <v/>
      </c>
      <c r="AC69" s="490" t="str">
        <f t="shared" si="14"/>
        <v/>
      </c>
      <c r="AD69" s="644">
        <v>107</v>
      </c>
      <c r="AE69" s="644">
        <v>2291</v>
      </c>
      <c r="AF69" s="669" t="s">
        <v>1175</v>
      </c>
      <c r="AG69" s="265">
        <v>501</v>
      </c>
      <c r="AH69" s="265" t="s">
        <v>319</v>
      </c>
      <c r="AI69" s="425">
        <f t="shared" si="9"/>
        <v>1</v>
      </c>
      <c r="AJ69" s="45">
        <f t="shared" si="15"/>
        <v>107</v>
      </c>
    </row>
    <row r="70" spans="1:36" ht="14.95" customHeight="1" x14ac:dyDescent="0.2">
      <c r="A70" s="677">
        <v>61</v>
      </c>
      <c r="B70" s="644">
        <v>107</v>
      </c>
      <c r="C70" s="644">
        <v>2293</v>
      </c>
      <c r="D70" s="669" t="s">
        <v>1176</v>
      </c>
      <c r="E70" s="678">
        <v>0</v>
      </c>
      <c r="F70" s="679">
        <v>45</v>
      </c>
      <c r="G70" s="679">
        <v>14</v>
      </c>
      <c r="H70" s="679">
        <v>0</v>
      </c>
      <c r="I70" s="679">
        <v>0</v>
      </c>
      <c r="J70" s="679">
        <v>0</v>
      </c>
      <c r="K70" s="679">
        <v>0</v>
      </c>
      <c r="L70" s="679">
        <v>0</v>
      </c>
      <c r="M70" s="679">
        <v>0</v>
      </c>
      <c r="N70" s="679">
        <v>0</v>
      </c>
      <c r="O70" s="679">
        <v>0</v>
      </c>
      <c r="P70" s="679">
        <v>0</v>
      </c>
      <c r="Q70" s="679">
        <v>0</v>
      </c>
      <c r="R70" s="679">
        <v>0</v>
      </c>
      <c r="S70" s="679">
        <v>0</v>
      </c>
      <c r="T70" s="337">
        <f t="shared" si="11"/>
        <v>59</v>
      </c>
      <c r="U70" s="680" t="s">
        <v>319</v>
      </c>
      <c r="V70" s="531">
        <f t="shared" si="6"/>
        <v>0</v>
      </c>
      <c r="W70" s="531"/>
      <c r="X70" s="429">
        <f t="shared" si="7"/>
        <v>59</v>
      </c>
      <c r="Y70" s="429">
        <f t="shared" si="1"/>
        <v>0</v>
      </c>
      <c r="Z70" s="339">
        <f t="shared" si="8"/>
        <v>0</v>
      </c>
      <c r="AA70" s="338">
        <f t="shared" si="12"/>
        <v>0</v>
      </c>
      <c r="AB70" s="680" t="str">
        <f t="shared" si="13"/>
        <v/>
      </c>
      <c r="AC70" s="490" t="str">
        <f t="shared" si="14"/>
        <v/>
      </c>
      <c r="AD70" s="644">
        <v>107</v>
      </c>
      <c r="AE70" s="644">
        <v>2293</v>
      </c>
      <c r="AF70" s="669" t="s">
        <v>1176</v>
      </c>
      <c r="AG70" s="265">
        <v>59</v>
      </c>
      <c r="AH70" s="265" t="s">
        <v>319</v>
      </c>
      <c r="AI70" s="425">
        <f t="shared" si="9"/>
        <v>1</v>
      </c>
      <c r="AJ70" s="45">
        <f t="shared" si="15"/>
        <v>107</v>
      </c>
    </row>
    <row r="71" spans="1:36" ht="14.95" customHeight="1" x14ac:dyDescent="0.2">
      <c r="A71" s="677">
        <v>62</v>
      </c>
      <c r="B71" s="644">
        <v>198</v>
      </c>
      <c r="C71" s="644">
        <v>2311</v>
      </c>
      <c r="D71" s="669" t="s">
        <v>1177</v>
      </c>
      <c r="E71" s="678">
        <v>0</v>
      </c>
      <c r="F71" s="679">
        <v>0</v>
      </c>
      <c r="G71" s="679">
        <v>0</v>
      </c>
      <c r="H71" s="679">
        <v>0</v>
      </c>
      <c r="I71" s="679">
        <v>0</v>
      </c>
      <c r="J71" s="679">
        <v>0</v>
      </c>
      <c r="K71" s="679">
        <v>0</v>
      </c>
      <c r="L71" s="679">
        <v>0</v>
      </c>
      <c r="M71" s="679">
        <v>17</v>
      </c>
      <c r="N71" s="679">
        <v>16</v>
      </c>
      <c r="O71" s="679">
        <v>19</v>
      </c>
      <c r="P71" s="679">
        <v>0</v>
      </c>
      <c r="Q71" s="679">
        <v>0</v>
      </c>
      <c r="R71" s="679">
        <v>0</v>
      </c>
      <c r="S71" s="679">
        <v>0</v>
      </c>
      <c r="T71" s="337">
        <f t="shared" si="11"/>
        <v>52</v>
      </c>
      <c r="U71" s="680" t="s">
        <v>319</v>
      </c>
      <c r="V71" s="531">
        <f t="shared" si="6"/>
        <v>0</v>
      </c>
      <c r="W71" s="531"/>
      <c r="X71" s="429">
        <f t="shared" si="7"/>
        <v>52</v>
      </c>
      <c r="Y71" s="429">
        <f t="shared" si="1"/>
        <v>0</v>
      </c>
      <c r="Z71" s="339">
        <f t="shared" si="8"/>
        <v>0</v>
      </c>
      <c r="AA71" s="338">
        <f t="shared" si="12"/>
        <v>0</v>
      </c>
      <c r="AB71" s="680" t="str">
        <f t="shared" si="13"/>
        <v/>
      </c>
      <c r="AC71" s="490" t="str">
        <f t="shared" si="14"/>
        <v/>
      </c>
      <c r="AD71" s="671">
        <v>198</v>
      </c>
      <c r="AE71" s="671">
        <v>2311</v>
      </c>
      <c r="AF71" s="680" t="s">
        <v>1177</v>
      </c>
      <c r="AG71" s="342">
        <v>52</v>
      </c>
      <c r="AH71" s="342" t="s">
        <v>319</v>
      </c>
      <c r="AI71" s="425">
        <f t="shared" si="9"/>
        <v>1</v>
      </c>
      <c r="AJ71" s="45">
        <f t="shared" si="15"/>
        <v>107</v>
      </c>
    </row>
    <row r="72" spans="1:36" ht="14.95" customHeight="1" x14ac:dyDescent="0.2">
      <c r="A72" s="677">
        <v>63</v>
      </c>
      <c r="B72" s="644">
        <v>107</v>
      </c>
      <c r="C72" s="644">
        <v>2317</v>
      </c>
      <c r="D72" s="669" t="s">
        <v>1178</v>
      </c>
      <c r="E72" s="678">
        <v>0</v>
      </c>
      <c r="F72" s="679">
        <v>0</v>
      </c>
      <c r="G72" s="679">
        <v>0</v>
      </c>
      <c r="H72" s="679">
        <v>0</v>
      </c>
      <c r="I72" s="679">
        <v>0</v>
      </c>
      <c r="J72" s="679">
        <v>0</v>
      </c>
      <c r="K72" s="679">
        <v>0</v>
      </c>
      <c r="L72" s="679">
        <v>0</v>
      </c>
      <c r="M72" s="679">
        <v>0</v>
      </c>
      <c r="N72" s="679">
        <v>1</v>
      </c>
      <c r="O72" s="679">
        <v>3</v>
      </c>
      <c r="P72" s="679">
        <v>14</v>
      </c>
      <c r="Q72" s="679">
        <v>18</v>
      </c>
      <c r="R72" s="679">
        <v>16</v>
      </c>
      <c r="S72" s="679">
        <v>11</v>
      </c>
      <c r="T72" s="337">
        <f t="shared" si="11"/>
        <v>63</v>
      </c>
      <c r="U72" s="669" t="s">
        <v>319</v>
      </c>
      <c r="V72" s="531">
        <f t="shared" si="6"/>
        <v>0</v>
      </c>
      <c r="W72" s="531"/>
      <c r="X72" s="429">
        <f t="shared" si="7"/>
        <v>37</v>
      </c>
      <c r="Y72" s="429">
        <f t="shared" si="1"/>
        <v>26</v>
      </c>
      <c r="Z72" s="339">
        <f t="shared" si="8"/>
        <v>0.70270270270270274</v>
      </c>
      <c r="AA72" s="338">
        <f t="shared" si="12"/>
        <v>1</v>
      </c>
      <c r="AB72" s="680" t="str">
        <f t="shared" si="13"/>
        <v/>
      </c>
      <c r="AC72" s="490" t="str">
        <f t="shared" si="14"/>
        <v/>
      </c>
      <c r="AD72" s="644">
        <v>107</v>
      </c>
      <c r="AE72" s="644">
        <v>2317</v>
      </c>
      <c r="AF72" s="669" t="s">
        <v>1178</v>
      </c>
      <c r="AG72" s="265">
        <v>37</v>
      </c>
      <c r="AH72" s="265" t="s">
        <v>319</v>
      </c>
      <c r="AI72" s="425">
        <f t="shared" si="9"/>
        <v>1</v>
      </c>
      <c r="AJ72" s="198">
        <f t="shared" si="15"/>
        <v>198</v>
      </c>
    </row>
    <row r="73" spans="1:36" ht="14.95" customHeight="1" x14ac:dyDescent="0.2">
      <c r="A73" s="677">
        <v>64</v>
      </c>
      <c r="B73" s="644">
        <v>107</v>
      </c>
      <c r="C73" s="644">
        <v>2326</v>
      </c>
      <c r="D73" s="669" t="s">
        <v>1179</v>
      </c>
      <c r="E73" s="678">
        <v>0</v>
      </c>
      <c r="F73" s="679">
        <v>0</v>
      </c>
      <c r="G73" s="679">
        <v>0</v>
      </c>
      <c r="H73" s="679">
        <v>0</v>
      </c>
      <c r="I73" s="679">
        <v>0</v>
      </c>
      <c r="J73" s="679">
        <v>0</v>
      </c>
      <c r="K73" s="679">
        <v>0</v>
      </c>
      <c r="L73" s="679">
        <v>0</v>
      </c>
      <c r="M73" s="679">
        <v>0</v>
      </c>
      <c r="N73" s="679">
        <v>0</v>
      </c>
      <c r="O73" s="679">
        <v>0</v>
      </c>
      <c r="P73" s="679">
        <v>8</v>
      </c>
      <c r="Q73" s="679">
        <v>5</v>
      </c>
      <c r="R73" s="679">
        <v>7</v>
      </c>
      <c r="S73" s="679">
        <v>5</v>
      </c>
      <c r="T73" s="337">
        <f t="shared" si="11"/>
        <v>25</v>
      </c>
      <c r="U73" s="669" t="s">
        <v>319</v>
      </c>
      <c r="V73" s="531">
        <f t="shared" si="6"/>
        <v>0</v>
      </c>
      <c r="W73" s="531"/>
      <c r="X73" s="429">
        <f t="shared" si="7"/>
        <v>19</v>
      </c>
      <c r="Y73" s="429">
        <f t="shared" si="1"/>
        <v>6</v>
      </c>
      <c r="Z73" s="339">
        <f t="shared" si="8"/>
        <v>0.31578947368421051</v>
      </c>
      <c r="AA73" s="338">
        <f t="shared" si="12"/>
        <v>1</v>
      </c>
      <c r="AB73" s="680" t="str">
        <f t="shared" si="13"/>
        <v/>
      </c>
      <c r="AC73" s="490" t="str">
        <f t="shared" si="14"/>
        <v/>
      </c>
      <c r="AD73" s="644">
        <v>107</v>
      </c>
      <c r="AE73" s="644">
        <v>2326</v>
      </c>
      <c r="AF73" s="669" t="s">
        <v>1179</v>
      </c>
      <c r="AG73" s="265">
        <v>19</v>
      </c>
      <c r="AH73" s="265" t="s">
        <v>319</v>
      </c>
      <c r="AI73" s="425">
        <f t="shared" si="9"/>
        <v>1</v>
      </c>
      <c r="AJ73" s="45">
        <f t="shared" si="15"/>
        <v>107</v>
      </c>
    </row>
    <row r="74" spans="1:36" ht="14.95" customHeight="1" x14ac:dyDescent="0.2">
      <c r="A74" s="677">
        <v>65</v>
      </c>
      <c r="B74" s="644">
        <v>107</v>
      </c>
      <c r="C74" s="644">
        <v>2331</v>
      </c>
      <c r="D74" s="669" t="s">
        <v>1180</v>
      </c>
      <c r="E74" s="681">
        <v>0</v>
      </c>
      <c r="F74" s="679">
        <v>0</v>
      </c>
      <c r="G74" s="679">
        <v>15</v>
      </c>
      <c r="H74" s="679">
        <v>18</v>
      </c>
      <c r="I74" s="679">
        <v>19</v>
      </c>
      <c r="J74" s="679">
        <v>14</v>
      </c>
      <c r="K74" s="679">
        <v>17</v>
      </c>
      <c r="L74" s="679">
        <v>14</v>
      </c>
      <c r="M74" s="679">
        <v>14</v>
      </c>
      <c r="N74" s="679">
        <v>24</v>
      </c>
      <c r="O74" s="679">
        <v>13</v>
      </c>
      <c r="P74" s="679">
        <v>5</v>
      </c>
      <c r="Q74" s="679">
        <v>4</v>
      </c>
      <c r="R74" s="679">
        <v>1</v>
      </c>
      <c r="S74" s="679">
        <v>0</v>
      </c>
      <c r="T74" s="337">
        <f t="shared" ref="T74:T80" si="16">SUM(E74:S74)</f>
        <v>158</v>
      </c>
      <c r="U74" s="669" t="s">
        <v>319</v>
      </c>
      <c r="V74" s="531">
        <f t="shared" si="6"/>
        <v>0</v>
      </c>
      <c r="W74" s="531"/>
      <c r="X74" s="429">
        <f t="shared" si="7"/>
        <v>137</v>
      </c>
      <c r="Y74" s="429">
        <f t="shared" ref="Y74:Y80" si="17">T74-X74</f>
        <v>21</v>
      </c>
      <c r="Z74" s="339">
        <f t="shared" si="8"/>
        <v>0.15328467153284672</v>
      </c>
      <c r="AA74" s="338">
        <f t="shared" si="12"/>
        <v>1</v>
      </c>
      <c r="AB74" s="680" t="str">
        <f t="shared" ref="AB74:AB80" si="18">IF(C74=AE74,"",1)</f>
        <v/>
      </c>
      <c r="AC74" s="490" t="str">
        <f t="shared" ref="AC74:AC80" si="19">IF(D74=AF74,"",1)</f>
        <v/>
      </c>
      <c r="AD74" s="644">
        <v>107</v>
      </c>
      <c r="AE74" s="682">
        <v>2331</v>
      </c>
      <c r="AF74" s="669" t="s">
        <v>1180</v>
      </c>
      <c r="AG74" s="265">
        <v>137</v>
      </c>
      <c r="AH74" s="265" t="s">
        <v>319</v>
      </c>
      <c r="AI74" s="425">
        <f t="shared" si="9"/>
        <v>1</v>
      </c>
      <c r="AJ74" s="45">
        <f t="shared" si="15"/>
        <v>107</v>
      </c>
    </row>
    <row r="75" spans="1:36" ht="14.95" customHeight="1" x14ac:dyDescent="0.2">
      <c r="A75" s="677">
        <v>66</v>
      </c>
      <c r="B75" s="644">
        <v>107</v>
      </c>
      <c r="C75" s="644">
        <v>2336</v>
      </c>
      <c r="D75" s="669" t="s">
        <v>1181</v>
      </c>
      <c r="E75" s="678">
        <v>0</v>
      </c>
      <c r="F75" s="679">
        <v>0</v>
      </c>
      <c r="G75" s="679">
        <v>23</v>
      </c>
      <c r="H75" s="679">
        <v>16</v>
      </c>
      <c r="I75" s="679">
        <v>17</v>
      </c>
      <c r="J75" s="679">
        <v>17</v>
      </c>
      <c r="K75" s="679">
        <v>15</v>
      </c>
      <c r="L75" s="679">
        <v>4</v>
      </c>
      <c r="M75" s="679">
        <v>8</v>
      </c>
      <c r="N75" s="679">
        <v>3</v>
      </c>
      <c r="O75" s="679">
        <v>0</v>
      </c>
      <c r="P75" s="679">
        <v>0</v>
      </c>
      <c r="Q75" s="679">
        <v>0</v>
      </c>
      <c r="R75" s="679">
        <v>0</v>
      </c>
      <c r="S75" s="679">
        <v>0</v>
      </c>
      <c r="T75" s="337">
        <f t="shared" si="16"/>
        <v>103</v>
      </c>
      <c r="U75" s="669" t="s">
        <v>319</v>
      </c>
      <c r="V75" s="531">
        <f t="shared" ref="V75:V80" si="20">IF(U75=5,T75,0)</f>
        <v>0</v>
      </c>
      <c r="W75" s="531"/>
      <c r="X75" s="429">
        <f t="shared" ref="X75:X80" si="21">AG75</f>
        <v>59</v>
      </c>
      <c r="Y75" s="429">
        <f t="shared" si="17"/>
        <v>44</v>
      </c>
      <c r="Z75" s="339">
        <f t="shared" ref="Z75:Z77" si="22">Y75/X75</f>
        <v>0.74576271186440679</v>
      </c>
      <c r="AA75" s="338">
        <f t="shared" si="12"/>
        <v>1</v>
      </c>
      <c r="AB75" s="680" t="str">
        <f t="shared" si="18"/>
        <v/>
      </c>
      <c r="AC75" s="490" t="str">
        <f t="shared" si="19"/>
        <v/>
      </c>
      <c r="AD75" s="644">
        <v>107</v>
      </c>
      <c r="AE75" s="671">
        <v>2336</v>
      </c>
      <c r="AF75" s="538" t="s">
        <v>1181</v>
      </c>
      <c r="AG75" s="325">
        <v>59</v>
      </c>
      <c r="AH75" s="325" t="s">
        <v>319</v>
      </c>
      <c r="AI75" s="425">
        <f t="shared" ref="AI75:AI77" si="23">IF(AG75&gt;0,1,0)</f>
        <v>1</v>
      </c>
      <c r="AJ75" s="45">
        <f t="shared" si="15"/>
        <v>107</v>
      </c>
    </row>
    <row r="76" spans="1:36" ht="14.95" customHeight="1" x14ac:dyDescent="0.2">
      <c r="A76" s="677">
        <v>67</v>
      </c>
      <c r="B76" s="644">
        <v>107</v>
      </c>
      <c r="C76" s="644">
        <v>2337</v>
      </c>
      <c r="D76" s="669" t="s">
        <v>1182</v>
      </c>
      <c r="E76" s="681">
        <v>0</v>
      </c>
      <c r="F76" s="679">
        <v>0</v>
      </c>
      <c r="G76" s="679">
        <v>14</v>
      </c>
      <c r="H76" s="679">
        <v>8</v>
      </c>
      <c r="I76" s="679">
        <v>10</v>
      </c>
      <c r="J76" s="679">
        <v>13</v>
      </c>
      <c r="K76" s="679">
        <v>7</v>
      </c>
      <c r="L76" s="679">
        <v>11</v>
      </c>
      <c r="M76" s="679">
        <v>13</v>
      </c>
      <c r="N76" s="679">
        <v>8</v>
      </c>
      <c r="O76" s="679">
        <v>2</v>
      </c>
      <c r="P76" s="679">
        <v>0</v>
      </c>
      <c r="Q76" s="679">
        <v>0</v>
      </c>
      <c r="R76" s="679">
        <v>0</v>
      </c>
      <c r="S76" s="679">
        <v>0</v>
      </c>
      <c r="T76" s="337">
        <f t="shared" si="16"/>
        <v>86</v>
      </c>
      <c r="U76" s="671" t="s">
        <v>319</v>
      </c>
      <c r="V76" s="531">
        <f t="shared" si="20"/>
        <v>0</v>
      </c>
      <c r="W76" s="531"/>
      <c r="X76" s="429">
        <f t="shared" si="21"/>
        <v>80</v>
      </c>
      <c r="Y76" s="429">
        <f t="shared" si="17"/>
        <v>6</v>
      </c>
      <c r="Z76" s="339">
        <f t="shared" si="22"/>
        <v>7.4999999999999997E-2</v>
      </c>
      <c r="AA76" s="338">
        <f t="shared" si="12"/>
        <v>1</v>
      </c>
      <c r="AB76" s="680" t="str">
        <f t="shared" si="18"/>
        <v/>
      </c>
      <c r="AC76" s="490" t="str">
        <f t="shared" si="19"/>
        <v/>
      </c>
      <c r="AD76" s="644">
        <v>107</v>
      </c>
      <c r="AE76" s="644">
        <v>2337</v>
      </c>
      <c r="AF76" s="669" t="s">
        <v>1182</v>
      </c>
      <c r="AG76" s="265">
        <v>80</v>
      </c>
      <c r="AH76" s="265" t="s">
        <v>319</v>
      </c>
      <c r="AI76" s="425">
        <f t="shared" si="23"/>
        <v>1</v>
      </c>
      <c r="AJ76" s="45">
        <f t="shared" si="15"/>
        <v>107</v>
      </c>
    </row>
    <row r="77" spans="1:36" ht="14.95" customHeight="1" x14ac:dyDescent="0.2">
      <c r="A77" s="677">
        <v>68</v>
      </c>
      <c r="B77" s="671">
        <v>107</v>
      </c>
      <c r="C77" s="671">
        <v>2338</v>
      </c>
      <c r="D77" s="680" t="s">
        <v>1183</v>
      </c>
      <c r="E77" s="684">
        <v>0</v>
      </c>
      <c r="F77" s="679">
        <v>0</v>
      </c>
      <c r="G77" s="679">
        <v>0</v>
      </c>
      <c r="H77" s="679">
        <v>0</v>
      </c>
      <c r="I77" s="679">
        <v>0</v>
      </c>
      <c r="J77" s="679">
        <v>0</v>
      </c>
      <c r="K77" s="679">
        <v>0</v>
      </c>
      <c r="L77" s="679">
        <v>5</v>
      </c>
      <c r="M77" s="679">
        <v>7</v>
      </c>
      <c r="N77" s="679">
        <v>11</v>
      </c>
      <c r="O77" s="679">
        <v>11</v>
      </c>
      <c r="P77" s="679">
        <v>0</v>
      </c>
      <c r="Q77" s="679">
        <v>0</v>
      </c>
      <c r="R77" s="679">
        <v>0</v>
      </c>
      <c r="S77" s="679">
        <v>0</v>
      </c>
      <c r="T77" s="341">
        <f t="shared" si="16"/>
        <v>34</v>
      </c>
      <c r="U77" s="489" t="s">
        <v>319</v>
      </c>
      <c r="V77" s="531">
        <f t="shared" si="20"/>
        <v>0</v>
      </c>
      <c r="W77" s="531"/>
      <c r="X77" s="429">
        <f t="shared" si="21"/>
        <v>27</v>
      </c>
      <c r="Y77" s="429">
        <f t="shared" si="17"/>
        <v>7</v>
      </c>
      <c r="Z77" s="339">
        <f t="shared" si="22"/>
        <v>0.25925925925925924</v>
      </c>
      <c r="AA77" s="338">
        <f t="shared" si="12"/>
        <v>1</v>
      </c>
      <c r="AB77" s="680" t="str">
        <f t="shared" si="18"/>
        <v/>
      </c>
      <c r="AC77" s="490" t="str">
        <f t="shared" si="19"/>
        <v/>
      </c>
      <c r="AD77" s="644">
        <v>107</v>
      </c>
      <c r="AE77" s="644">
        <v>2338</v>
      </c>
      <c r="AF77" s="669" t="s">
        <v>1183</v>
      </c>
      <c r="AG77" s="265">
        <v>27</v>
      </c>
      <c r="AH77" s="265" t="s">
        <v>319</v>
      </c>
      <c r="AI77" s="425">
        <f t="shared" si="23"/>
        <v>1</v>
      </c>
      <c r="AJ77" s="45">
        <f t="shared" si="15"/>
        <v>107</v>
      </c>
    </row>
    <row r="78" spans="1:36" ht="14.95" customHeight="1" x14ac:dyDescent="0.2">
      <c r="A78" s="677">
        <v>69</v>
      </c>
      <c r="B78" s="671">
        <v>107</v>
      </c>
      <c r="C78" s="671">
        <v>2342</v>
      </c>
      <c r="D78" s="680" t="s">
        <v>211</v>
      </c>
      <c r="E78" s="685">
        <v>0</v>
      </c>
      <c r="F78" s="679">
        <v>0</v>
      </c>
      <c r="G78" s="679">
        <v>10</v>
      </c>
      <c r="H78" s="679">
        <v>6</v>
      </c>
      <c r="I78" s="679">
        <v>7</v>
      </c>
      <c r="J78" s="679">
        <v>3</v>
      </c>
      <c r="K78" s="679">
        <v>4</v>
      </c>
      <c r="L78" s="679">
        <v>5</v>
      </c>
      <c r="M78" s="679">
        <v>5</v>
      </c>
      <c r="N78" s="679">
        <v>5</v>
      </c>
      <c r="O78" s="679">
        <v>6</v>
      </c>
      <c r="P78" s="679">
        <v>0</v>
      </c>
      <c r="Q78" s="679">
        <v>0</v>
      </c>
      <c r="R78" s="679">
        <v>0</v>
      </c>
      <c r="S78" s="679">
        <v>0</v>
      </c>
      <c r="T78" s="420">
        <f t="shared" si="16"/>
        <v>51</v>
      </c>
      <c r="U78" s="489" t="s">
        <v>319</v>
      </c>
      <c r="V78" s="531">
        <f t="shared" si="20"/>
        <v>0</v>
      </c>
      <c r="W78" s="531"/>
      <c r="X78" s="429">
        <f t="shared" si="21"/>
        <v>0</v>
      </c>
      <c r="Y78" s="429">
        <f t="shared" si="17"/>
        <v>51</v>
      </c>
      <c r="Z78" s="339"/>
      <c r="AA78" s="338">
        <f t="shared" ref="AA78:AA80" si="24">IF($Y78=0,0,IF(Y78&gt;0,1,-1))</f>
        <v>1</v>
      </c>
      <c r="AB78" s="680">
        <f t="shared" si="18"/>
        <v>1</v>
      </c>
      <c r="AC78" s="490">
        <f t="shared" si="19"/>
        <v>1</v>
      </c>
      <c r="AI78" s="425"/>
      <c r="AJ78" s="45"/>
    </row>
    <row r="79" spans="1:36" ht="14.95" customHeight="1" x14ac:dyDescent="0.2">
      <c r="A79" s="677">
        <v>70</v>
      </c>
      <c r="B79" s="340">
        <v>107</v>
      </c>
      <c r="C79" s="644">
        <v>2345</v>
      </c>
      <c r="D79" s="328" t="s">
        <v>212</v>
      </c>
      <c r="E79" s="265">
        <v>2</v>
      </c>
      <c r="F79" s="265">
        <v>0</v>
      </c>
      <c r="G79" s="265">
        <v>0</v>
      </c>
      <c r="H79" s="265">
        <v>0</v>
      </c>
      <c r="I79" s="265">
        <v>0</v>
      </c>
      <c r="J79" s="265">
        <v>0</v>
      </c>
      <c r="K79" s="265">
        <v>0</v>
      </c>
      <c r="L79" s="265">
        <v>0</v>
      </c>
      <c r="M79" s="265">
        <v>0</v>
      </c>
      <c r="N79" s="265">
        <v>0</v>
      </c>
      <c r="O79" s="265">
        <v>0</v>
      </c>
      <c r="P79" s="265">
        <v>6</v>
      </c>
      <c r="Q79" s="265">
        <v>1</v>
      </c>
      <c r="R79" s="265">
        <v>1</v>
      </c>
      <c r="S79" s="265">
        <v>1</v>
      </c>
      <c r="T79" s="420">
        <f t="shared" si="16"/>
        <v>11</v>
      </c>
      <c r="U79" s="532">
        <v>5</v>
      </c>
      <c r="V79" s="531">
        <f t="shared" si="20"/>
        <v>11</v>
      </c>
      <c r="W79" s="329"/>
      <c r="X79" s="429">
        <f t="shared" si="21"/>
        <v>0</v>
      </c>
      <c r="Y79" s="429">
        <f t="shared" si="17"/>
        <v>11</v>
      </c>
      <c r="Z79" s="339"/>
      <c r="AA79" s="338">
        <f t="shared" si="24"/>
        <v>1</v>
      </c>
      <c r="AB79" s="680">
        <f t="shared" si="18"/>
        <v>1</v>
      </c>
      <c r="AC79" s="490">
        <f t="shared" si="19"/>
        <v>1</v>
      </c>
      <c r="AD79" s="344"/>
      <c r="AE79" s="345"/>
      <c r="AF79" s="328"/>
      <c r="AG79" s="330"/>
      <c r="AH79" s="330"/>
      <c r="AI79" s="425"/>
    </row>
    <row r="80" spans="1:36" ht="14.95" customHeight="1" x14ac:dyDescent="0.2">
      <c r="A80" s="677">
        <v>71</v>
      </c>
      <c r="B80" s="340">
        <v>107</v>
      </c>
      <c r="C80" s="644">
        <v>2346</v>
      </c>
      <c r="D80" s="328" t="s">
        <v>213</v>
      </c>
      <c r="E80" s="265">
        <v>0</v>
      </c>
      <c r="F80" s="265">
        <v>0</v>
      </c>
      <c r="G80" s="265">
        <v>18</v>
      </c>
      <c r="H80" s="265">
        <v>13</v>
      </c>
      <c r="I80" s="265">
        <v>14</v>
      </c>
      <c r="J80" s="265">
        <v>9</v>
      </c>
      <c r="K80" s="265">
        <v>7</v>
      </c>
      <c r="L80" s="265">
        <v>5</v>
      </c>
      <c r="M80" s="265">
        <v>3</v>
      </c>
      <c r="N80" s="265">
        <v>0</v>
      </c>
      <c r="O80" s="265">
        <v>0</v>
      </c>
      <c r="P80" s="265">
        <v>0</v>
      </c>
      <c r="Q80" s="265">
        <v>0</v>
      </c>
      <c r="R80" s="265">
        <v>0</v>
      </c>
      <c r="S80" s="265">
        <v>0</v>
      </c>
      <c r="T80" s="420">
        <f t="shared" si="16"/>
        <v>69</v>
      </c>
      <c r="U80" s="489" t="s">
        <v>319</v>
      </c>
      <c r="V80" s="531">
        <f t="shared" si="20"/>
        <v>0</v>
      </c>
      <c r="W80" s="329"/>
      <c r="X80" s="429">
        <f t="shared" si="21"/>
        <v>0</v>
      </c>
      <c r="Y80" s="429">
        <f t="shared" si="17"/>
        <v>69</v>
      </c>
      <c r="Z80" s="339"/>
      <c r="AA80" s="338">
        <f t="shared" si="24"/>
        <v>1</v>
      </c>
      <c r="AB80" s="680">
        <f t="shared" si="18"/>
        <v>1</v>
      </c>
      <c r="AC80" s="490">
        <f t="shared" si="19"/>
        <v>1</v>
      </c>
      <c r="AD80" s="343"/>
      <c r="AE80" s="343"/>
      <c r="AF80" s="343"/>
      <c r="AG80" s="330"/>
      <c r="AH80" s="330"/>
      <c r="AI80" s="425"/>
    </row>
    <row r="81" spans="1:36" ht="14.95" customHeight="1" x14ac:dyDescent="0.2">
      <c r="A81" s="677"/>
      <c r="B81" s="340"/>
      <c r="C81" s="644"/>
      <c r="D81" s="328"/>
      <c r="E81" s="265"/>
      <c r="F81" s="265"/>
      <c r="G81" s="265"/>
      <c r="H81" s="265"/>
      <c r="I81" s="265"/>
      <c r="J81" s="265"/>
      <c r="K81" s="265"/>
      <c r="L81" s="265"/>
      <c r="M81" s="265"/>
      <c r="N81" s="265"/>
      <c r="O81" s="265"/>
      <c r="P81" s="265"/>
      <c r="Q81" s="265"/>
      <c r="R81" s="265"/>
      <c r="S81" s="265"/>
      <c r="T81" s="337"/>
      <c r="U81" s="419"/>
      <c r="V81" s="329"/>
      <c r="W81" s="329"/>
      <c r="X81" s="329"/>
      <c r="Y81" s="337"/>
      <c r="Z81" s="337"/>
      <c r="AA81" s="337"/>
      <c r="AB81" s="423"/>
      <c r="AC81" s="424"/>
    </row>
    <row r="82" spans="1:36" ht="14.95" customHeight="1" x14ac:dyDescent="0.2">
      <c r="A82" s="677"/>
      <c r="B82" s="340"/>
      <c r="C82" s="644"/>
      <c r="D82" s="328"/>
      <c r="E82" s="265"/>
      <c r="F82" s="265"/>
      <c r="G82" s="265"/>
      <c r="H82" s="265"/>
      <c r="I82" s="265"/>
      <c r="J82" s="265"/>
      <c r="K82" s="265"/>
      <c r="L82" s="265"/>
      <c r="M82" s="265"/>
      <c r="N82" s="265"/>
      <c r="O82" s="265"/>
      <c r="P82" s="265"/>
      <c r="Q82" s="265"/>
      <c r="R82" s="265"/>
      <c r="S82" s="265"/>
      <c r="T82" s="337"/>
      <c r="U82" s="419"/>
      <c r="V82" s="329"/>
      <c r="W82" s="329"/>
      <c r="X82" s="329"/>
      <c r="Y82" s="337"/>
      <c r="Z82" s="337"/>
      <c r="AA82" s="337"/>
      <c r="AB82" s="337"/>
      <c r="AC82" s="343"/>
      <c r="AD82" s="335" t="s">
        <v>1096</v>
      </c>
      <c r="AE82" s="48"/>
      <c r="AG82" s="330"/>
      <c r="AH82" s="330"/>
      <c r="AI82" s="330"/>
    </row>
    <row r="83" spans="1:36" ht="14.95" customHeight="1" x14ac:dyDescent="0.2">
      <c r="A83" s="677"/>
      <c r="B83" s="340"/>
      <c r="C83" s="644"/>
      <c r="D83" s="328"/>
      <c r="E83" s="265"/>
      <c r="F83" s="265"/>
      <c r="G83" s="265"/>
      <c r="H83" s="265"/>
      <c r="I83" s="265"/>
      <c r="J83" s="265"/>
      <c r="K83" s="265"/>
      <c r="L83" s="265"/>
      <c r="M83" s="265"/>
      <c r="N83" s="265"/>
      <c r="O83" s="265"/>
      <c r="P83" s="265"/>
      <c r="Q83" s="265"/>
      <c r="R83" s="265"/>
      <c r="S83" s="265"/>
      <c r="T83" s="337"/>
      <c r="U83" s="419"/>
      <c r="V83" s="329"/>
      <c r="W83" s="329"/>
      <c r="X83" s="329"/>
      <c r="Y83" s="338">
        <f>-AG83</f>
        <v>-47</v>
      </c>
      <c r="Z83" s="337"/>
      <c r="AA83" s="337"/>
      <c r="AB83" s="337"/>
      <c r="AC83" s="343"/>
      <c r="AD83" s="644">
        <v>107</v>
      </c>
      <c r="AE83" s="644">
        <v>1345</v>
      </c>
      <c r="AF83" s="669" t="s">
        <v>215</v>
      </c>
      <c r="AG83" s="265">
        <v>47</v>
      </c>
      <c r="AH83" s="330"/>
      <c r="AI83" s="425">
        <f t="shared" ref="AI83" si="25">IF(AG83&gt;0,1,0)</f>
        <v>1</v>
      </c>
      <c r="AJ83" s="45">
        <f>AD83</f>
        <v>107</v>
      </c>
    </row>
    <row r="84" spans="1:36" ht="14.95" customHeight="1" x14ac:dyDescent="0.2">
      <c r="A84" s="677"/>
      <c r="B84" s="340"/>
      <c r="C84" s="644"/>
      <c r="D84" s="328"/>
      <c r="E84" s="265"/>
      <c r="F84" s="265"/>
      <c r="G84" s="265"/>
      <c r="H84" s="265"/>
      <c r="I84" s="265"/>
      <c r="J84" s="265"/>
      <c r="K84" s="265"/>
      <c r="L84" s="265"/>
      <c r="M84" s="265"/>
      <c r="N84" s="265"/>
      <c r="O84" s="265"/>
      <c r="P84" s="265"/>
      <c r="Q84" s="265"/>
      <c r="R84" s="265"/>
      <c r="S84" s="265"/>
      <c r="T84" s="337"/>
      <c r="U84" s="419"/>
      <c r="V84" s="329"/>
      <c r="W84" s="329"/>
      <c r="X84" s="329"/>
      <c r="Y84" s="337"/>
      <c r="Z84" s="337"/>
      <c r="AA84" s="337"/>
      <c r="AB84" s="337"/>
      <c r="AC84" s="343"/>
      <c r="AD84" s="335"/>
      <c r="AE84" s="48"/>
      <c r="AG84" s="330"/>
      <c r="AH84" s="330"/>
      <c r="AI84" s="330"/>
    </row>
    <row r="85" spans="1:36" ht="14.95" customHeight="1" x14ac:dyDescent="0.2">
      <c r="A85" s="677"/>
      <c r="B85" s="340"/>
      <c r="C85" s="644"/>
      <c r="D85" s="328"/>
      <c r="E85" s="265"/>
      <c r="F85" s="265"/>
      <c r="G85" s="265"/>
      <c r="H85" s="265"/>
      <c r="I85" s="265"/>
      <c r="J85" s="265"/>
      <c r="K85" s="265"/>
      <c r="L85" s="265"/>
      <c r="M85" s="265"/>
      <c r="N85" s="265"/>
      <c r="O85" s="265"/>
      <c r="P85" s="265"/>
      <c r="Q85" s="265"/>
      <c r="R85" s="265"/>
      <c r="S85" s="265"/>
      <c r="T85" s="337"/>
      <c r="U85" s="419"/>
      <c r="V85" s="329"/>
      <c r="W85" s="329"/>
      <c r="X85" s="329"/>
      <c r="Y85" s="337"/>
      <c r="Z85" s="337"/>
      <c r="AA85" s="337"/>
      <c r="AB85" s="337"/>
      <c r="AC85" s="343"/>
      <c r="AD85" s="335"/>
      <c r="AE85" s="48"/>
      <c r="AG85" s="330"/>
      <c r="AH85" s="330"/>
      <c r="AI85" s="330"/>
    </row>
    <row r="86" spans="1:36" ht="14.95" customHeight="1" x14ac:dyDescent="0.2">
      <c r="A86" s="677"/>
      <c r="B86" s="340"/>
      <c r="C86" s="644"/>
      <c r="D86" s="328"/>
      <c r="E86" s="265"/>
      <c r="F86" s="265"/>
      <c r="G86" s="265"/>
      <c r="H86" s="265"/>
      <c r="I86" s="265"/>
      <c r="J86" s="265"/>
      <c r="K86" s="265"/>
      <c r="L86" s="265"/>
      <c r="M86" s="265"/>
      <c r="N86" s="265"/>
      <c r="O86" s="265"/>
      <c r="P86" s="265"/>
      <c r="Q86" s="265"/>
      <c r="R86" s="265"/>
      <c r="S86" s="265"/>
      <c r="T86" s="337"/>
      <c r="U86" s="419"/>
      <c r="V86" s="329"/>
      <c r="W86" s="329"/>
      <c r="X86" s="329"/>
      <c r="Y86" s="337"/>
      <c r="Z86" s="337"/>
      <c r="AA86" s="337"/>
      <c r="AB86" s="337"/>
      <c r="AC86" s="343"/>
      <c r="AD86" s="335"/>
      <c r="AE86" s="48"/>
      <c r="AG86" s="330"/>
      <c r="AH86" s="330"/>
      <c r="AI86" s="330"/>
    </row>
    <row r="87" spans="1:36" ht="14.95" customHeight="1" x14ac:dyDescent="0.2">
      <c r="A87" s="677"/>
      <c r="B87" s="340"/>
      <c r="C87" s="644"/>
      <c r="D87" s="328"/>
      <c r="E87" s="265"/>
      <c r="F87" s="265"/>
      <c r="G87" s="265"/>
      <c r="H87" s="265"/>
      <c r="I87" s="265"/>
      <c r="J87" s="265"/>
      <c r="K87" s="265"/>
      <c r="L87" s="265"/>
      <c r="M87" s="265"/>
      <c r="N87" s="265"/>
      <c r="O87" s="265"/>
      <c r="P87" s="265"/>
      <c r="Q87" s="265"/>
      <c r="R87" s="265"/>
      <c r="S87" s="265"/>
      <c r="T87" s="337"/>
      <c r="U87" s="419"/>
      <c r="V87" s="329"/>
      <c r="W87" s="329"/>
      <c r="X87" s="329"/>
      <c r="Y87" s="337"/>
      <c r="Z87" s="337"/>
      <c r="AA87" s="337"/>
      <c r="AB87" s="337"/>
      <c r="AC87" s="343"/>
      <c r="AD87" s="335"/>
      <c r="AE87" s="48"/>
      <c r="AG87" s="330"/>
      <c r="AH87" s="330"/>
      <c r="AI87" s="330"/>
    </row>
    <row r="88" spans="1:36" ht="14.95" customHeight="1" x14ac:dyDescent="0.2">
      <c r="A88" s="677"/>
      <c r="B88" s="340"/>
      <c r="C88" s="344"/>
      <c r="D88" s="328"/>
      <c r="E88" s="265"/>
      <c r="F88" s="265"/>
      <c r="G88" s="265"/>
      <c r="H88" s="265"/>
      <c r="I88" s="265"/>
      <c r="J88" s="265"/>
      <c r="K88" s="265"/>
      <c r="L88" s="265"/>
      <c r="M88" s="265"/>
      <c r="N88" s="265"/>
      <c r="O88" s="265"/>
      <c r="P88" s="265"/>
      <c r="Q88" s="265"/>
      <c r="R88" s="265"/>
      <c r="S88" s="265"/>
      <c r="T88" s="337"/>
      <c r="U88" s="419"/>
      <c r="V88" s="329"/>
      <c r="W88" s="329"/>
      <c r="X88" s="329"/>
      <c r="Y88" s="337"/>
      <c r="Z88" s="337"/>
      <c r="AA88" s="337"/>
      <c r="AB88" s="337"/>
      <c r="AC88" s="343"/>
      <c r="AD88" s="344"/>
      <c r="AE88" s="345"/>
      <c r="AF88" s="328"/>
      <c r="AG88" s="330"/>
      <c r="AH88" s="330"/>
      <c r="AI88" s="330"/>
    </row>
    <row r="89" spans="1:36" ht="14.95" customHeight="1" x14ac:dyDescent="0.2">
      <c r="A89" s="677"/>
      <c r="B89" s="340"/>
      <c r="C89" s="344"/>
      <c r="D89" s="328"/>
      <c r="E89" s="306"/>
      <c r="F89" s="306"/>
      <c r="G89" s="306"/>
      <c r="H89" s="306"/>
      <c r="I89" s="306"/>
      <c r="J89" s="306"/>
      <c r="K89" s="306"/>
      <c r="L89" s="306"/>
      <c r="M89" s="306"/>
      <c r="N89" s="306"/>
      <c r="O89" s="306"/>
      <c r="P89" s="306"/>
      <c r="Q89" s="306"/>
      <c r="R89" s="306"/>
      <c r="S89" s="306"/>
      <c r="T89" s="337"/>
      <c r="U89" s="419"/>
      <c r="V89" s="329"/>
      <c r="W89" s="329"/>
      <c r="X89" s="329"/>
      <c r="Y89" s="337"/>
      <c r="Z89" s="337"/>
      <c r="AA89" s="337"/>
      <c r="AB89" s="337"/>
      <c r="AC89" s="343"/>
      <c r="AD89" s="344"/>
      <c r="AE89" s="328"/>
      <c r="AF89" s="328"/>
      <c r="AG89" s="330"/>
      <c r="AH89" s="330"/>
      <c r="AI89" s="330"/>
    </row>
    <row r="90" spans="1:36" ht="14.95" customHeight="1" x14ac:dyDescent="0.2">
      <c r="A90" s="677"/>
      <c r="B90" s="677"/>
      <c r="C90" s="344"/>
      <c r="D90" s="346" t="s">
        <v>1184</v>
      </c>
      <c r="E90" s="330">
        <f>SUM(E10:E89)</f>
        <v>2</v>
      </c>
      <c r="F90" s="330">
        <f t="shared" ref="F90:V90" si="26">SUM(F10:F89)</f>
        <v>374</v>
      </c>
      <c r="G90" s="330">
        <f t="shared" si="26"/>
        <v>1293</v>
      </c>
      <c r="H90" s="330">
        <f t="shared" si="26"/>
        <v>1250</v>
      </c>
      <c r="I90" s="330">
        <f t="shared" si="26"/>
        <v>1330</v>
      </c>
      <c r="J90" s="330">
        <f t="shared" si="26"/>
        <v>1316</v>
      </c>
      <c r="K90" s="330">
        <f t="shared" si="26"/>
        <v>1382</v>
      </c>
      <c r="L90" s="330">
        <f t="shared" si="26"/>
        <v>1372</v>
      </c>
      <c r="M90" s="330">
        <f t="shared" si="26"/>
        <v>1479</v>
      </c>
      <c r="N90" s="330">
        <f t="shared" si="26"/>
        <v>1544</v>
      </c>
      <c r="O90" s="330">
        <f t="shared" si="26"/>
        <v>1493</v>
      </c>
      <c r="P90" s="330">
        <f t="shared" si="26"/>
        <v>1385</v>
      </c>
      <c r="Q90" s="330">
        <f t="shared" si="26"/>
        <v>1344</v>
      </c>
      <c r="R90" s="330">
        <f t="shared" si="26"/>
        <v>1254</v>
      </c>
      <c r="S90" s="330">
        <f t="shared" si="26"/>
        <v>1194</v>
      </c>
      <c r="T90" s="330">
        <f t="shared" si="26"/>
        <v>18012</v>
      </c>
      <c r="U90" s="243">
        <f>COUNTIF(U10:U89,"=5")</f>
        <v>8</v>
      </c>
      <c r="V90" s="330">
        <f t="shared" si="26"/>
        <v>172</v>
      </c>
      <c r="W90" s="330"/>
      <c r="X90" s="330"/>
      <c r="Y90" s="330">
        <f t="shared" ref="Y90" si="27">SUM(Y10:Y89)</f>
        <v>658</v>
      </c>
      <c r="Z90" s="430"/>
      <c r="AA90" s="330">
        <f t="shared" ref="AA90" si="28">COUNT(AA10:AA89)</f>
        <v>71</v>
      </c>
      <c r="AB90" s="330">
        <f t="shared" ref="AB90:AC90" si="29">COUNT(AB10:AB89)</f>
        <v>3</v>
      </c>
      <c r="AC90" s="330">
        <f t="shared" si="29"/>
        <v>4</v>
      </c>
      <c r="AD90" s="344"/>
      <c r="AE90" s="328"/>
      <c r="AF90" s="328"/>
      <c r="AG90" s="330">
        <f>SUM(AG10:AG89)</f>
        <v>17354</v>
      </c>
      <c r="AH90" s="330"/>
      <c r="AI90" s="330">
        <f>SUM(AI10:AI89)</f>
        <v>69</v>
      </c>
    </row>
    <row r="91" spans="1:36" ht="14.95" customHeight="1" x14ac:dyDescent="0.2">
      <c r="A91" s="642"/>
      <c r="B91" s="642"/>
      <c r="C91" s="74"/>
      <c r="D91" s="47"/>
      <c r="E91" s="50"/>
      <c r="F91" s="50"/>
      <c r="G91" s="50"/>
      <c r="H91" s="50"/>
      <c r="I91" s="50"/>
      <c r="J91" s="50"/>
      <c r="K91" s="50"/>
      <c r="L91" s="50"/>
      <c r="M91" s="50"/>
      <c r="N91" s="50"/>
      <c r="O91" s="50"/>
      <c r="P91" s="50"/>
      <c r="Q91" s="50"/>
      <c r="R91" s="50"/>
      <c r="S91" s="50"/>
      <c r="T91" s="50"/>
      <c r="U91" s="333"/>
      <c r="V91" s="333"/>
      <c r="W91" s="333"/>
      <c r="X91" s="494"/>
      <c r="Y91" s="494"/>
      <c r="Z91" s="494"/>
      <c r="AA91" s="494"/>
      <c r="AB91" s="494"/>
      <c r="AC91" s="492"/>
      <c r="AD91" s="74"/>
      <c r="AG91" s="50"/>
      <c r="AH91" s="50"/>
      <c r="AI91" s="50"/>
    </row>
    <row r="92" spans="1:36" ht="14.95" customHeight="1" x14ac:dyDescent="0.2">
      <c r="A92" s="642"/>
      <c r="B92" s="642"/>
      <c r="C92" s="74"/>
      <c r="D92" s="47"/>
      <c r="E92" s="50"/>
      <c r="F92" s="50"/>
      <c r="G92" s="50"/>
      <c r="H92" s="50"/>
      <c r="I92" s="50"/>
      <c r="J92" s="50"/>
      <c r="K92" s="50"/>
      <c r="L92" s="50"/>
      <c r="M92" s="50"/>
      <c r="N92" s="50"/>
      <c r="O92" s="50"/>
      <c r="P92" s="50"/>
      <c r="Q92" s="50"/>
      <c r="R92" s="50"/>
      <c r="S92" s="50"/>
      <c r="T92" s="50"/>
      <c r="U92" s="334"/>
      <c r="V92" s="334"/>
      <c r="W92" s="334"/>
      <c r="X92" s="494"/>
      <c r="Y92" s="494"/>
      <c r="Z92" s="494"/>
      <c r="AA92" s="494"/>
      <c r="AB92" s="494"/>
      <c r="AC92" s="492"/>
      <c r="AD92" s="335"/>
      <c r="AE92" s="48"/>
      <c r="AG92" s="36"/>
      <c r="AH92" s="36"/>
      <c r="AI92" s="36"/>
    </row>
    <row r="93" spans="1:36" ht="14.95" customHeight="1" x14ac:dyDescent="0.2">
      <c r="A93" s="642"/>
      <c r="B93" s="642"/>
      <c r="C93" s="79"/>
      <c r="E93" s="326"/>
      <c r="F93" s="326"/>
      <c r="G93" s="326"/>
      <c r="H93" s="326"/>
      <c r="I93" s="326"/>
      <c r="J93" s="326"/>
      <c r="K93" s="326"/>
      <c r="L93" s="326"/>
      <c r="M93" s="326"/>
      <c r="N93" s="326"/>
      <c r="O93" s="326"/>
      <c r="P93" s="326"/>
      <c r="Q93" s="326"/>
      <c r="R93" s="326"/>
      <c r="S93" s="326"/>
      <c r="T93" s="331"/>
      <c r="U93" s="332"/>
      <c r="V93" s="332"/>
      <c r="W93" s="332"/>
      <c r="X93" s="686"/>
      <c r="Y93" s="495"/>
      <c r="Z93" s="495"/>
      <c r="AA93" s="495"/>
      <c r="AB93" s="495"/>
      <c r="AC93" s="492"/>
      <c r="AD93" s="644"/>
      <c r="AE93" s="644"/>
      <c r="AF93" s="669"/>
      <c r="AG93" s="265"/>
      <c r="AH93" s="36"/>
      <c r="AI93" s="425"/>
      <c r="AJ93" s="45"/>
    </row>
    <row r="94" spans="1:36" ht="14.95" customHeight="1" x14ac:dyDescent="0.2">
      <c r="A94" s="642"/>
      <c r="B94" s="642"/>
      <c r="C94" s="74"/>
      <c r="T94" s="80"/>
      <c r="U94" s="160"/>
      <c r="V94" s="160"/>
      <c r="W94" s="160"/>
      <c r="X94" s="496"/>
      <c r="Y94" s="496"/>
      <c r="Z94" s="496"/>
      <c r="AA94" s="496"/>
      <c r="AB94" s="496"/>
      <c r="AC94" s="492"/>
      <c r="AD94" s="74"/>
      <c r="AE94" s="639"/>
      <c r="AF94" s="640"/>
      <c r="AG94" s="640"/>
      <c r="AH94" s="640"/>
      <c r="AI94" s="640"/>
    </row>
    <row r="95" spans="1:36" ht="14.95" customHeight="1" x14ac:dyDescent="0.25">
      <c r="A95" s="642"/>
      <c r="B95" s="642"/>
      <c r="C95" s="335"/>
      <c r="E95" s="78"/>
      <c r="F95" s="78"/>
      <c r="G95" s="78"/>
      <c r="H95" s="78"/>
      <c r="I95" s="78"/>
      <c r="J95" s="78"/>
      <c r="K95" s="78"/>
      <c r="L95" s="78"/>
      <c r="M95" s="78"/>
      <c r="N95" s="78"/>
      <c r="O95" s="78"/>
      <c r="P95" s="78"/>
      <c r="Q95" s="78"/>
      <c r="R95" s="78"/>
      <c r="S95" s="78"/>
      <c r="T95" s="80"/>
      <c r="U95" s="160"/>
      <c r="V95" s="160"/>
      <c r="W95" s="160"/>
      <c r="X95" s="497"/>
      <c r="Y95" s="496"/>
      <c r="Z95" s="496"/>
      <c r="AA95" s="496"/>
      <c r="AB95" s="496"/>
      <c r="AC95" s="492"/>
      <c r="AD95" s="74"/>
      <c r="AE95" s="45"/>
      <c r="AG95" s="493"/>
      <c r="AI95" s="493"/>
    </row>
    <row r="96" spans="1:36" ht="14.1" customHeight="1" x14ac:dyDescent="0.2">
      <c r="A96" s="642"/>
      <c r="B96" s="642"/>
      <c r="C96" s="282"/>
      <c r="D96" s="162"/>
      <c r="G96" s="162"/>
      <c r="H96" s="162"/>
      <c r="I96" s="162"/>
      <c r="T96" s="336"/>
      <c r="U96" s="160"/>
      <c r="V96" s="160"/>
      <c r="W96" s="160"/>
      <c r="X96" s="495"/>
      <c r="Y96" s="496"/>
      <c r="Z96" s="496"/>
      <c r="AA96" s="496"/>
      <c r="AB96" s="496"/>
      <c r="AC96" s="492"/>
      <c r="AD96" s="74"/>
      <c r="AE96" s="45"/>
      <c r="AF96" s="174"/>
      <c r="AG96" s="175"/>
      <c r="AH96" s="175"/>
      <c r="AI96" s="175"/>
    </row>
    <row r="97" spans="1:31" ht="14.1" customHeight="1" x14ac:dyDescent="0.2">
      <c r="A97" s="642"/>
      <c r="B97" s="642"/>
      <c r="C97" s="74"/>
      <c r="T97" s="80"/>
      <c r="U97" s="160"/>
      <c r="V97" s="160"/>
      <c r="W97" s="160"/>
      <c r="X97" s="496"/>
      <c r="Y97" s="496"/>
      <c r="Z97" s="496"/>
      <c r="AA97" s="496"/>
      <c r="AB97" s="496"/>
      <c r="AC97" s="492"/>
      <c r="AD97" s="74"/>
      <c r="AE97" s="45"/>
    </row>
    <row r="98" spans="1:31" ht="14.1" customHeight="1" x14ac:dyDescent="0.2">
      <c r="A98" s="642"/>
      <c r="B98" s="642"/>
      <c r="C98" s="74"/>
      <c r="T98" s="80"/>
      <c r="U98" s="160"/>
      <c r="V98" s="160"/>
      <c r="W98" s="160"/>
      <c r="X98" s="160"/>
      <c r="Y98" s="80"/>
      <c r="Z98" s="80"/>
      <c r="AA98" s="80"/>
      <c r="AB98" s="80"/>
      <c r="AC98" s="75"/>
      <c r="AD98" s="74"/>
      <c r="AE98" s="45"/>
    </row>
    <row r="99" spans="1:31" ht="14.1" customHeight="1" x14ac:dyDescent="0.2">
      <c r="A99" s="642"/>
      <c r="B99" s="642"/>
      <c r="C99" s="79"/>
      <c r="E99" s="78"/>
      <c r="F99" s="78"/>
      <c r="G99" s="78"/>
      <c r="H99" s="78"/>
      <c r="I99" s="78"/>
      <c r="J99" s="78"/>
      <c r="K99" s="78"/>
      <c r="L99" s="78"/>
      <c r="M99" s="78"/>
      <c r="N99" s="78"/>
      <c r="O99" s="78"/>
      <c r="P99" s="78"/>
      <c r="Q99" s="78"/>
      <c r="R99" s="78"/>
      <c r="S99" s="78"/>
      <c r="T99" s="80"/>
      <c r="U99" s="160"/>
      <c r="V99" s="160"/>
      <c r="W99" s="160"/>
      <c r="X99" s="160"/>
      <c r="Y99" s="80"/>
      <c r="Z99" s="80"/>
      <c r="AA99" s="80"/>
      <c r="AB99" s="80"/>
      <c r="AC99" s="75"/>
      <c r="AD99" s="74"/>
      <c r="AE99" s="45"/>
    </row>
    <row r="100" spans="1:31" ht="14.1" customHeight="1" x14ac:dyDescent="0.2">
      <c r="A100" s="642"/>
      <c r="B100" s="642"/>
      <c r="C100" s="74"/>
      <c r="T100" s="80"/>
      <c r="U100" s="160"/>
      <c r="V100" s="160"/>
      <c r="W100" s="160"/>
      <c r="X100" s="160"/>
      <c r="Y100" s="80"/>
      <c r="Z100" s="80"/>
      <c r="AA100" s="80"/>
      <c r="AB100" s="80"/>
      <c r="AC100" s="75"/>
      <c r="AD100" s="74"/>
      <c r="AE100" s="45"/>
    </row>
    <row r="101" spans="1:31" ht="14.1" customHeight="1" x14ac:dyDescent="0.2">
      <c r="A101" s="642"/>
      <c r="B101" s="642"/>
      <c r="C101" s="74"/>
      <c r="E101" s="67"/>
      <c r="F101" s="67"/>
      <c r="G101" s="67"/>
      <c r="H101" s="67"/>
      <c r="I101" s="67"/>
      <c r="J101" s="67"/>
      <c r="K101" s="67"/>
      <c r="L101" s="67"/>
      <c r="M101" s="67"/>
      <c r="N101" s="67"/>
      <c r="O101" s="67"/>
      <c r="P101" s="67"/>
      <c r="Q101" s="67"/>
      <c r="R101" s="67"/>
      <c r="S101" s="67"/>
      <c r="T101" s="80"/>
      <c r="U101" s="160"/>
      <c r="V101" s="160"/>
      <c r="W101" s="160"/>
      <c r="X101" s="160"/>
      <c r="Y101" s="80"/>
      <c r="Z101" s="80"/>
      <c r="AA101" s="80"/>
      <c r="AB101" s="80"/>
      <c r="AC101" s="75"/>
      <c r="AD101" s="74"/>
      <c r="AE101" s="45"/>
    </row>
    <row r="102" spans="1:31" ht="14.1" customHeight="1" x14ac:dyDescent="0.2">
      <c r="A102" s="642"/>
      <c r="B102" s="642"/>
      <c r="C102" s="74"/>
      <c r="T102" s="80"/>
      <c r="U102" s="160"/>
      <c r="V102" s="160"/>
      <c r="W102" s="160"/>
      <c r="X102" s="160"/>
      <c r="Y102" s="80"/>
      <c r="Z102" s="80"/>
      <c r="AA102" s="80"/>
      <c r="AB102" s="80"/>
      <c r="AC102" s="75"/>
      <c r="AD102" s="74"/>
      <c r="AE102" s="45"/>
    </row>
    <row r="103" spans="1:31" ht="14.1" customHeight="1" x14ac:dyDescent="0.2">
      <c r="A103" s="642"/>
      <c r="B103" s="642"/>
      <c r="C103" s="74"/>
      <c r="E103" s="67"/>
      <c r="F103" s="67"/>
      <c r="G103" s="67"/>
      <c r="H103" s="67"/>
      <c r="I103" s="67"/>
      <c r="J103" s="67"/>
      <c r="K103" s="67"/>
      <c r="L103" s="67"/>
      <c r="M103" s="67"/>
      <c r="N103" s="67"/>
      <c r="O103" s="67"/>
      <c r="P103" s="67"/>
      <c r="Q103" s="67"/>
      <c r="R103" s="67"/>
      <c r="S103" s="67"/>
      <c r="T103" s="80"/>
      <c r="U103" s="160"/>
      <c r="V103" s="160"/>
      <c r="W103" s="160"/>
      <c r="X103" s="160"/>
      <c r="Y103" s="80"/>
      <c r="Z103" s="80"/>
      <c r="AA103" s="80"/>
      <c r="AB103" s="80"/>
      <c r="AC103" s="75"/>
      <c r="AD103" s="74"/>
      <c r="AE103" s="45"/>
    </row>
    <row r="104" spans="1:31" ht="14.1" customHeight="1" x14ac:dyDescent="0.2">
      <c r="A104" s="642"/>
      <c r="B104" s="642"/>
      <c r="C104" s="74"/>
      <c r="E104" s="67"/>
      <c r="F104" s="67"/>
      <c r="G104" s="67"/>
      <c r="H104" s="67"/>
      <c r="I104" s="67"/>
      <c r="J104" s="67"/>
      <c r="K104" s="67"/>
      <c r="L104" s="67"/>
      <c r="M104" s="67"/>
      <c r="N104" s="67"/>
      <c r="O104" s="67"/>
      <c r="P104" s="67"/>
      <c r="Q104" s="67"/>
      <c r="R104" s="67"/>
      <c r="S104" s="67"/>
      <c r="T104" s="80"/>
      <c r="U104" s="160"/>
      <c r="V104" s="160"/>
      <c r="W104" s="160"/>
      <c r="X104" s="160"/>
      <c r="Y104" s="80"/>
      <c r="Z104" s="80"/>
      <c r="AA104" s="80"/>
      <c r="AB104" s="80"/>
      <c r="AC104" s="75"/>
      <c r="AD104" s="74"/>
      <c r="AE104" s="45"/>
    </row>
    <row r="105" spans="1:31" ht="14.1" customHeight="1" x14ac:dyDescent="0.2">
      <c r="A105" s="642"/>
      <c r="B105" s="642"/>
      <c r="C105" s="79"/>
      <c r="E105" s="78"/>
      <c r="F105" s="78"/>
      <c r="G105" s="78"/>
      <c r="H105" s="78"/>
      <c r="I105" s="78"/>
      <c r="J105" s="78"/>
      <c r="K105" s="78"/>
      <c r="L105" s="78"/>
      <c r="M105" s="78"/>
      <c r="N105" s="78"/>
      <c r="O105" s="78"/>
      <c r="P105" s="78"/>
      <c r="Q105" s="78"/>
      <c r="R105" s="78"/>
      <c r="S105" s="78"/>
      <c r="T105" s="80"/>
      <c r="U105" s="160"/>
      <c r="V105" s="160"/>
      <c r="W105" s="160"/>
      <c r="X105" s="160"/>
      <c r="Y105" s="80"/>
      <c r="Z105" s="80"/>
      <c r="AA105" s="80"/>
      <c r="AB105" s="80"/>
      <c r="AC105" s="75"/>
      <c r="AD105" s="74"/>
      <c r="AE105" s="45"/>
    </row>
    <row r="106" spans="1:31" ht="14.1" customHeight="1" x14ac:dyDescent="0.2">
      <c r="A106" s="642"/>
      <c r="B106" s="642"/>
      <c r="C106" s="74"/>
      <c r="T106" s="80"/>
      <c r="U106" s="160"/>
      <c r="V106" s="160"/>
      <c r="W106" s="160"/>
      <c r="X106" s="160"/>
      <c r="Y106" s="80"/>
      <c r="Z106" s="80"/>
      <c r="AA106" s="80"/>
      <c r="AB106" s="80"/>
      <c r="AC106" s="75"/>
      <c r="AD106" s="74"/>
      <c r="AE106" s="45"/>
    </row>
    <row r="107" spans="1:31" ht="14.1" customHeight="1" x14ac:dyDescent="0.2">
      <c r="A107" s="642"/>
      <c r="B107" s="642"/>
      <c r="C107" s="74"/>
      <c r="T107" s="80"/>
      <c r="U107" s="160"/>
      <c r="V107" s="160"/>
      <c r="W107" s="160"/>
      <c r="X107" s="160"/>
      <c r="Y107" s="80"/>
      <c r="Z107" s="80"/>
      <c r="AA107" s="80"/>
      <c r="AB107" s="80"/>
      <c r="AC107" s="75"/>
      <c r="AD107" s="74"/>
      <c r="AE107" s="45"/>
    </row>
    <row r="108" spans="1:31" ht="14.1" customHeight="1" x14ac:dyDescent="0.2">
      <c r="A108" s="642"/>
      <c r="B108" s="642"/>
      <c r="C108" s="74"/>
      <c r="T108" s="80"/>
      <c r="U108" s="160"/>
      <c r="V108" s="160"/>
      <c r="W108" s="160"/>
      <c r="X108" s="160"/>
      <c r="Y108" s="80"/>
      <c r="Z108" s="80"/>
      <c r="AA108" s="80"/>
      <c r="AB108" s="80"/>
      <c r="AC108" s="75"/>
      <c r="AD108" s="74"/>
      <c r="AE108" s="45"/>
    </row>
    <row r="109" spans="1:31" ht="14.1" customHeight="1" x14ac:dyDescent="0.2">
      <c r="A109" s="642"/>
      <c r="B109" s="642"/>
      <c r="C109" s="74"/>
      <c r="T109" s="80"/>
      <c r="U109" s="160"/>
      <c r="V109" s="160"/>
      <c r="W109" s="160"/>
      <c r="X109" s="160"/>
      <c r="Y109" s="80"/>
      <c r="Z109" s="80"/>
      <c r="AA109" s="80"/>
      <c r="AB109" s="80"/>
      <c r="AC109" s="75"/>
      <c r="AD109" s="74"/>
      <c r="AE109" s="45"/>
    </row>
    <row r="110" spans="1:31" ht="14.1" customHeight="1" x14ac:dyDescent="0.2">
      <c r="A110" s="642"/>
      <c r="B110" s="642"/>
      <c r="C110" s="74"/>
      <c r="T110" s="80"/>
      <c r="U110" s="160"/>
      <c r="V110" s="160"/>
      <c r="W110" s="160"/>
      <c r="X110" s="160"/>
      <c r="Y110" s="80"/>
      <c r="Z110" s="80"/>
      <c r="AA110" s="80"/>
      <c r="AB110" s="80"/>
      <c r="AC110" s="75"/>
      <c r="AD110" s="74"/>
      <c r="AE110" s="45"/>
    </row>
    <row r="111" spans="1:31" ht="14.1" customHeight="1" x14ac:dyDescent="0.2">
      <c r="A111" s="642"/>
      <c r="B111" s="642"/>
      <c r="C111" s="74"/>
      <c r="E111" s="67"/>
      <c r="F111" s="67"/>
      <c r="G111" s="67"/>
      <c r="H111" s="67"/>
      <c r="I111" s="67"/>
      <c r="J111" s="67"/>
      <c r="K111" s="67"/>
      <c r="L111" s="67"/>
      <c r="M111" s="67"/>
      <c r="N111" s="67"/>
      <c r="O111" s="67"/>
      <c r="P111" s="67"/>
      <c r="Q111" s="67"/>
      <c r="R111" s="67"/>
      <c r="S111" s="67"/>
      <c r="T111" s="80"/>
      <c r="U111" s="160"/>
      <c r="V111" s="160"/>
      <c r="W111" s="160"/>
      <c r="X111" s="160"/>
      <c r="Y111" s="80"/>
      <c r="Z111" s="80"/>
      <c r="AA111" s="80"/>
      <c r="AB111" s="80"/>
      <c r="AC111" s="75"/>
      <c r="AD111" s="74"/>
      <c r="AE111" s="45"/>
    </row>
    <row r="112" spans="1:31" ht="14.1" customHeight="1" x14ac:dyDescent="0.2">
      <c r="A112" s="642"/>
      <c r="B112" s="642"/>
      <c r="C112" s="74"/>
      <c r="E112" s="78"/>
      <c r="F112" s="78"/>
      <c r="G112" s="78"/>
      <c r="H112" s="78"/>
      <c r="I112" s="78"/>
      <c r="J112" s="78"/>
      <c r="K112" s="78"/>
      <c r="L112" s="78"/>
      <c r="M112" s="78"/>
      <c r="N112" s="78"/>
      <c r="O112" s="78"/>
      <c r="P112" s="78"/>
      <c r="Q112" s="78"/>
      <c r="R112" s="78"/>
      <c r="S112" s="78"/>
      <c r="T112" s="80"/>
      <c r="U112" s="160"/>
      <c r="V112" s="160"/>
      <c r="W112" s="160"/>
      <c r="X112" s="160"/>
      <c r="Y112" s="80"/>
      <c r="Z112" s="80"/>
      <c r="AA112" s="80"/>
      <c r="AB112" s="80"/>
      <c r="AC112" s="75"/>
      <c r="AD112" s="74"/>
      <c r="AE112" s="45"/>
    </row>
    <row r="113" spans="1:31" ht="14.1" customHeight="1" x14ac:dyDescent="0.2">
      <c r="A113" s="642"/>
      <c r="B113" s="642"/>
      <c r="C113" s="79"/>
      <c r="E113" s="78"/>
      <c r="F113" s="78"/>
      <c r="G113" s="78"/>
      <c r="H113" s="78"/>
      <c r="I113" s="78"/>
      <c r="J113" s="78"/>
      <c r="K113" s="78"/>
      <c r="L113" s="78"/>
      <c r="M113" s="78"/>
      <c r="N113" s="78"/>
      <c r="O113" s="78"/>
      <c r="P113" s="78"/>
      <c r="Q113" s="78"/>
      <c r="R113" s="78"/>
      <c r="S113" s="78"/>
      <c r="T113" s="80"/>
      <c r="U113" s="160"/>
      <c r="V113" s="160"/>
      <c r="W113" s="160"/>
      <c r="X113" s="160"/>
      <c r="Y113" s="80"/>
      <c r="Z113" s="80"/>
      <c r="AA113" s="80"/>
      <c r="AB113" s="80"/>
      <c r="AE113" s="45"/>
    </row>
    <row r="114" spans="1:31" ht="14.1" customHeight="1" x14ac:dyDescent="0.2">
      <c r="A114" s="642"/>
      <c r="B114" s="642"/>
      <c r="C114" s="79"/>
      <c r="E114" s="78"/>
      <c r="F114" s="78"/>
      <c r="G114" s="78"/>
      <c r="H114" s="78"/>
      <c r="I114" s="78"/>
      <c r="J114" s="78"/>
      <c r="K114" s="78"/>
      <c r="L114" s="78"/>
      <c r="M114" s="78"/>
      <c r="N114" s="78"/>
      <c r="O114" s="78"/>
      <c r="P114" s="78"/>
      <c r="Q114" s="78"/>
      <c r="R114" s="78"/>
      <c r="S114" s="78"/>
      <c r="T114" s="80"/>
      <c r="U114" s="160"/>
      <c r="V114" s="160"/>
      <c r="W114" s="160"/>
      <c r="X114" s="160"/>
      <c r="Y114" s="80"/>
      <c r="Z114" s="80"/>
      <c r="AA114" s="80"/>
      <c r="AB114" s="80"/>
      <c r="AE114" s="45"/>
    </row>
    <row r="115" spans="1:31" ht="14.1" customHeight="1" x14ac:dyDescent="0.2">
      <c r="A115" s="642"/>
      <c r="B115" s="642"/>
      <c r="C115" s="74"/>
      <c r="T115" s="80"/>
      <c r="U115" s="160"/>
      <c r="V115" s="160"/>
      <c r="W115" s="160"/>
      <c r="X115" s="160"/>
      <c r="Y115" s="80"/>
      <c r="Z115" s="80"/>
      <c r="AA115" s="80"/>
      <c r="AB115" s="80"/>
      <c r="AE115" s="45"/>
    </row>
    <row r="116" spans="1:31" ht="14.1" customHeight="1" x14ac:dyDescent="0.2">
      <c r="A116" s="642"/>
      <c r="B116" s="642"/>
      <c r="C116" s="74"/>
      <c r="E116" s="78"/>
      <c r="F116" s="78"/>
      <c r="G116" s="78"/>
      <c r="H116" s="78"/>
      <c r="I116" s="78"/>
      <c r="J116" s="78"/>
      <c r="K116" s="78"/>
      <c r="L116" s="78"/>
      <c r="M116" s="78"/>
      <c r="N116" s="78"/>
      <c r="O116" s="78"/>
      <c r="P116" s="78"/>
      <c r="Q116" s="78"/>
      <c r="R116" s="78"/>
      <c r="S116" s="78"/>
      <c r="T116" s="80"/>
      <c r="U116" s="160"/>
      <c r="V116" s="160"/>
      <c r="W116" s="160"/>
      <c r="X116" s="160"/>
      <c r="Y116" s="80"/>
      <c r="Z116" s="80"/>
      <c r="AA116" s="80"/>
      <c r="AB116" s="80"/>
      <c r="AE116" s="45"/>
    </row>
    <row r="117" spans="1:31" ht="14.1" customHeight="1" x14ac:dyDescent="0.2">
      <c r="C117" s="79"/>
      <c r="E117" s="78"/>
      <c r="F117" s="78"/>
      <c r="G117" s="78"/>
      <c r="H117" s="78"/>
      <c r="I117" s="78"/>
      <c r="J117" s="78"/>
      <c r="K117" s="78"/>
      <c r="L117" s="78"/>
      <c r="M117" s="78"/>
      <c r="N117" s="78"/>
      <c r="O117" s="78"/>
      <c r="P117" s="78"/>
      <c r="Q117" s="78"/>
      <c r="R117" s="78"/>
      <c r="S117" s="78"/>
      <c r="T117" s="80"/>
      <c r="U117" s="160"/>
      <c r="V117" s="160"/>
      <c r="W117" s="160"/>
      <c r="X117" s="160"/>
      <c r="Y117" s="80"/>
      <c r="Z117" s="80"/>
      <c r="AA117" s="80"/>
      <c r="AB117" s="80"/>
      <c r="AE117" s="45"/>
    </row>
    <row r="118" spans="1:31" ht="14.1" customHeight="1" x14ac:dyDescent="0.2">
      <c r="C118" s="74"/>
      <c r="T118" s="80"/>
      <c r="U118" s="160"/>
      <c r="V118" s="160"/>
      <c r="W118" s="160"/>
      <c r="X118" s="160"/>
      <c r="Y118" s="80"/>
      <c r="Z118" s="80"/>
      <c r="AA118" s="80"/>
      <c r="AB118" s="80"/>
      <c r="AE118" s="45"/>
    </row>
    <row r="119" spans="1:31" ht="14.1" customHeight="1" x14ac:dyDescent="0.2">
      <c r="C119" s="45"/>
      <c r="T119" s="80"/>
      <c r="U119" s="160"/>
      <c r="V119" s="160"/>
      <c r="W119" s="160"/>
      <c r="X119" s="160"/>
      <c r="Y119" s="80"/>
      <c r="Z119" s="80"/>
      <c r="AA119" s="80"/>
      <c r="AB119" s="80"/>
      <c r="AE119" s="45"/>
    </row>
    <row r="120" spans="1:31" ht="14.1" customHeight="1" x14ac:dyDescent="0.2">
      <c r="C120" s="45"/>
      <c r="T120" s="80"/>
      <c r="U120" s="160"/>
      <c r="V120" s="160"/>
      <c r="W120" s="160"/>
      <c r="X120" s="160"/>
      <c r="Y120" s="80"/>
      <c r="Z120" s="80"/>
      <c r="AA120" s="80"/>
      <c r="AB120" s="80"/>
      <c r="AE120" s="45"/>
    </row>
    <row r="121" spans="1:31" ht="14.1" customHeight="1" x14ac:dyDescent="0.2">
      <c r="C121" s="45"/>
      <c r="AE121" s="45"/>
    </row>
    <row r="122" spans="1:31" ht="14.1" customHeight="1" x14ac:dyDescent="0.2">
      <c r="AE122" s="45"/>
    </row>
    <row r="123" spans="1:31" ht="14.1" customHeight="1" x14ac:dyDescent="0.2">
      <c r="AE123" s="45"/>
    </row>
    <row r="124" spans="1:31" ht="14.1" customHeight="1" x14ac:dyDescent="0.2">
      <c r="AE124" s="45"/>
    </row>
    <row r="125" spans="1:31" ht="14.1" customHeight="1" x14ac:dyDescent="0.2">
      <c r="AE125" s="45"/>
    </row>
    <row r="126" spans="1:31" ht="14.1" customHeight="1" x14ac:dyDescent="0.2">
      <c r="AE126" s="45"/>
    </row>
    <row r="127" spans="1:31" ht="14.1" customHeight="1" x14ac:dyDescent="0.2">
      <c r="AE127" s="45"/>
    </row>
    <row r="128" spans="1:31" ht="14.1" customHeight="1" x14ac:dyDescent="0.2">
      <c r="AE128" s="45"/>
    </row>
    <row r="129" spans="31:31" ht="14.1" customHeight="1" x14ac:dyDescent="0.2">
      <c r="AE129" s="45"/>
    </row>
    <row r="130" spans="31:31" ht="14.1" customHeight="1" x14ac:dyDescent="0.2"/>
    <row r="131" spans="31:31" ht="14.1" customHeight="1" x14ac:dyDescent="0.2"/>
    <row r="132" spans="31:31" ht="14.1" customHeight="1" x14ac:dyDescent="0.2"/>
    <row r="133" spans="31:31" ht="14.1" customHeight="1" x14ac:dyDescent="0.2"/>
    <row r="134" spans="31:31" ht="14.1" customHeight="1" x14ac:dyDescent="0.2"/>
    <row r="135" spans="31:31" ht="14.1" customHeight="1" x14ac:dyDescent="0.2"/>
    <row r="136" spans="31:31" ht="14.1" customHeight="1" x14ac:dyDescent="0.2"/>
    <row r="137" spans="31:31" ht="14.1" customHeight="1" x14ac:dyDescent="0.2"/>
    <row r="138" spans="31:31" ht="14.1" customHeight="1" x14ac:dyDescent="0.2"/>
    <row r="139" spans="31:31" ht="14.1" customHeight="1" x14ac:dyDescent="0.2"/>
    <row r="140" spans="31:31" ht="14.1" customHeight="1" x14ac:dyDescent="0.2"/>
    <row r="141" spans="31:31" ht="14.1" customHeight="1" x14ac:dyDescent="0.2"/>
    <row r="142" spans="31:31" ht="14.1" customHeight="1" x14ac:dyDescent="0.2"/>
    <row r="143" spans="31:31" ht="14.1" customHeight="1" x14ac:dyDescent="0.2"/>
    <row r="144" spans="31:31" ht="14.1" customHeight="1" x14ac:dyDescent="0.2"/>
    <row r="145" ht="14.1" customHeight="1" x14ac:dyDescent="0.2"/>
    <row r="146" ht="14.1" customHeight="1" x14ac:dyDescent="0.2"/>
    <row r="147" ht="14.1" customHeight="1" x14ac:dyDescent="0.2"/>
    <row r="148" ht="14.1" customHeight="1" x14ac:dyDescent="0.2"/>
    <row r="149" ht="14.1" customHeight="1" x14ac:dyDescent="0.2"/>
    <row r="150" ht="14.1" customHeight="1" x14ac:dyDescent="0.2"/>
    <row r="151" ht="14.1" customHeight="1" x14ac:dyDescent="0.2"/>
    <row r="152" ht="14.1" customHeight="1" x14ac:dyDescent="0.2"/>
    <row r="153" ht="14.1" customHeight="1" x14ac:dyDescent="0.2"/>
    <row r="154" ht="14.1" customHeight="1" x14ac:dyDescent="0.2"/>
    <row r="155" ht="14.1" customHeight="1" x14ac:dyDescent="0.2"/>
    <row r="156" ht="14.1" customHeight="1" x14ac:dyDescent="0.2"/>
    <row r="157" ht="14.1" customHeight="1" x14ac:dyDescent="0.2"/>
    <row r="158" ht="14.1" customHeight="1" x14ac:dyDescent="0.2"/>
    <row r="159" ht="14.1" customHeight="1" x14ac:dyDescent="0.2"/>
    <row r="160" ht="14.1" customHeight="1" x14ac:dyDescent="0.2"/>
    <row r="161" ht="14.1" customHeight="1" x14ac:dyDescent="0.2"/>
    <row r="162" ht="14.1" customHeight="1" x14ac:dyDescent="0.2"/>
    <row r="163" ht="14.1" customHeight="1" x14ac:dyDescent="0.2"/>
    <row r="164" ht="14.1" customHeight="1" x14ac:dyDescent="0.2"/>
    <row r="165" ht="14.1" customHeight="1" x14ac:dyDescent="0.2"/>
    <row r="166" ht="14.1" customHeight="1" x14ac:dyDescent="0.2"/>
    <row r="167" ht="14.1" customHeight="1" x14ac:dyDescent="0.2"/>
    <row r="168" ht="14.1" customHeight="1" x14ac:dyDescent="0.2"/>
    <row r="169" ht="14.1" customHeight="1" x14ac:dyDescent="0.2"/>
    <row r="170" ht="14.1" customHeight="1" x14ac:dyDescent="0.2"/>
    <row r="171" ht="14.1" customHeight="1" x14ac:dyDescent="0.2"/>
    <row r="172" ht="14.1" customHeight="1" x14ac:dyDescent="0.2"/>
    <row r="173" ht="14.1" customHeight="1" x14ac:dyDescent="0.2"/>
    <row r="174" ht="14.1" customHeight="1" x14ac:dyDescent="0.2"/>
    <row r="175" ht="14.1" customHeight="1" x14ac:dyDescent="0.2"/>
    <row r="176" ht="14.1" customHeight="1" x14ac:dyDescent="0.2"/>
    <row r="177" ht="14.1" customHeight="1" x14ac:dyDescent="0.2"/>
    <row r="178" ht="14.1" customHeight="1" x14ac:dyDescent="0.2"/>
    <row r="179" ht="14.1" customHeight="1" x14ac:dyDescent="0.2"/>
    <row r="180" ht="14.1" customHeight="1" x14ac:dyDescent="0.2"/>
    <row r="181" ht="14.1" customHeight="1" x14ac:dyDescent="0.2"/>
    <row r="182" ht="14.1" customHeight="1" x14ac:dyDescent="0.2"/>
    <row r="183" ht="14.1" customHeight="1" x14ac:dyDescent="0.2"/>
    <row r="184" ht="14.1" customHeight="1" x14ac:dyDescent="0.2"/>
    <row r="185" ht="14.1" customHeight="1" x14ac:dyDescent="0.2"/>
    <row r="186" ht="14.1" customHeight="1" x14ac:dyDescent="0.2"/>
    <row r="187" ht="14.1" customHeight="1" x14ac:dyDescent="0.2"/>
    <row r="188" ht="14.1" customHeight="1" x14ac:dyDescent="0.2"/>
    <row r="189" ht="14.1" customHeight="1" x14ac:dyDescent="0.2"/>
    <row r="190" ht="14.1" customHeight="1" x14ac:dyDescent="0.2"/>
    <row r="191" ht="14.1" customHeight="1" x14ac:dyDescent="0.2"/>
    <row r="192" ht="14.1" customHeight="1" x14ac:dyDescent="0.2"/>
    <row r="193" ht="14.1" customHeight="1" x14ac:dyDescent="0.2"/>
    <row r="194" ht="14.1" customHeight="1" x14ac:dyDescent="0.2"/>
    <row r="195" ht="14.1" customHeight="1" x14ac:dyDescent="0.2"/>
    <row r="196" ht="14.1" customHeight="1" x14ac:dyDescent="0.2"/>
    <row r="197" ht="14.1" customHeight="1" x14ac:dyDescent="0.2"/>
    <row r="198" ht="14.1" customHeight="1" x14ac:dyDescent="0.2"/>
  </sheetData>
  <sortState xmlns:xlrd2="http://schemas.microsoft.com/office/spreadsheetml/2017/richdata2" ref="AD10:AI78">
    <sortCondition ref="AE10:AE78"/>
  </sortState>
  <mergeCells count="7">
    <mergeCell ref="AD6:AG6"/>
    <mergeCell ref="AD7:AJ7"/>
    <mergeCell ref="Y7:Z7"/>
    <mergeCell ref="Y3:Z3"/>
    <mergeCell ref="Y4:Z4"/>
    <mergeCell ref="Y5:Z5"/>
    <mergeCell ref="Y6:Z6"/>
  </mergeCells>
  <phoneticPr fontId="11" type="noConversion"/>
  <printOptions horizontalCentered="1" gridLines="1"/>
  <pageMargins left="0" right="0" top="0.23622047244094491" bottom="0.19685039370078741" header="0.51181102362204722" footer="0.51181102362204722"/>
  <pageSetup paperSize="5" scale="72" orientation="portrait" horizontalDpi="1200" verticalDpi="12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CB75B-F3EB-4579-BC12-25748FAD393A}">
  <sheetPr>
    <tabColor rgb="FFD0FAFE"/>
  </sheetPr>
  <dimension ref="A1:AJ193"/>
  <sheetViews>
    <sheetView topLeftCell="O1" workbookViewId="0">
      <pane ySplit="9" topLeftCell="A10" activePane="bottomLeft" state="frozen"/>
      <selection pane="bottomLeft" activeCell="AA10" sqref="AA10"/>
    </sheetView>
  </sheetViews>
  <sheetFormatPr defaultColWidth="9.125" defaultRowHeight="11.55" x14ac:dyDescent="0.2"/>
  <cols>
    <col min="1" max="1" width="4.75" style="36" customWidth="1"/>
    <col min="2" max="2" width="5.75" style="36" customWidth="1"/>
    <col min="3" max="3" width="8.75" style="36" customWidth="1"/>
    <col min="4" max="4" width="38.75" style="36" customWidth="1"/>
    <col min="5" max="19" width="6.75" style="36" customWidth="1"/>
    <col min="20" max="20" width="8.75" style="36" customWidth="1"/>
    <col min="21" max="24" width="8.75" style="157" customWidth="1"/>
    <col min="25" max="25" width="8.75" style="36" customWidth="1"/>
    <col min="26" max="27" width="9.75" style="36" customWidth="1"/>
    <col min="28" max="29" width="7.75" style="36" customWidth="1"/>
    <col min="30" max="30" width="6.75" style="45" customWidth="1"/>
    <col min="31" max="31" width="7.75" style="36" customWidth="1"/>
    <col min="32" max="32" width="32.75" style="36" customWidth="1"/>
    <col min="33" max="33" width="8.75" style="51" customWidth="1"/>
    <col min="34" max="34" width="7.75" style="51" customWidth="1"/>
    <col min="35" max="36" width="7.75" style="36" customWidth="1"/>
    <col min="37" max="16384" width="9.125" style="36"/>
  </cols>
  <sheetData>
    <row r="1" spans="1:36" ht="14.95" customHeight="1" x14ac:dyDescent="0.2">
      <c r="A1" s="676"/>
      <c r="B1" s="676"/>
      <c r="G1" s="77"/>
      <c r="H1" s="77"/>
      <c r="I1" s="77"/>
      <c r="J1" s="77"/>
      <c r="K1" s="77"/>
      <c r="L1" s="77"/>
      <c r="M1" s="77"/>
      <c r="N1" s="77"/>
      <c r="O1" s="77"/>
      <c r="P1" s="77"/>
      <c r="Q1" s="77"/>
      <c r="R1" s="77"/>
      <c r="S1" s="77"/>
      <c r="T1" s="77"/>
      <c r="U1" s="65"/>
      <c r="V1" s="65"/>
      <c r="W1" s="65"/>
      <c r="X1" s="65"/>
      <c r="Z1" s="65"/>
      <c r="AA1" s="65"/>
      <c r="AB1" s="77"/>
    </row>
    <row r="2" spans="1:36" ht="14.95" customHeight="1" x14ac:dyDescent="0.2">
      <c r="S2" s="77"/>
      <c r="T2" s="77"/>
      <c r="Y2" s="157"/>
      <c r="Z2" s="157"/>
      <c r="AA2" s="157"/>
    </row>
    <row r="3" spans="1:36" ht="14.95" customHeight="1" x14ac:dyDescent="0.2">
      <c r="S3" s="77"/>
      <c r="T3" s="77"/>
      <c r="Y3" s="813" t="s">
        <v>1100</v>
      </c>
      <c r="Z3" s="813"/>
      <c r="AA3" s="533">
        <v>5</v>
      </c>
      <c r="AB3" s="247" t="s">
        <v>1101</v>
      </c>
    </row>
    <row r="4" spans="1:36" ht="14.95" customHeight="1" x14ac:dyDescent="0.2">
      <c r="S4" s="77"/>
      <c r="T4" s="77"/>
      <c r="Y4" s="813" t="s">
        <v>1102</v>
      </c>
      <c r="Z4" s="813"/>
      <c r="AA4" s="519">
        <f>COUNTIF($AA$10:$AA$84,"1")-AA3</f>
        <v>28</v>
      </c>
      <c r="AB4" s="640"/>
    </row>
    <row r="5" spans="1:36" ht="14.95" customHeight="1" x14ac:dyDescent="0.2">
      <c r="A5" s="282"/>
      <c r="B5" s="282"/>
      <c r="C5" s="305" t="s">
        <v>1185</v>
      </c>
      <c r="S5" s="77"/>
      <c r="T5" s="77"/>
      <c r="Y5" s="814" t="s">
        <v>1104</v>
      </c>
      <c r="Z5" s="814"/>
      <c r="AA5" s="520">
        <f>COUNTIF($AA$10:$AA$84,"-1")</f>
        <v>24</v>
      </c>
      <c r="AB5" s="640"/>
      <c r="AD5" s="438" t="s">
        <v>306</v>
      </c>
    </row>
    <row r="6" spans="1:36" ht="14.95" customHeight="1" x14ac:dyDescent="0.2">
      <c r="C6" s="267"/>
      <c r="D6" s="51"/>
      <c r="T6" s="53"/>
      <c r="U6" s="36"/>
      <c r="V6" s="36"/>
      <c r="Y6" s="815" t="s">
        <v>1105</v>
      </c>
      <c r="Z6" s="815"/>
      <c r="AA6" s="521">
        <f>COUNTIF($AA$10:$AA$84,"0")</f>
        <v>10</v>
      </c>
      <c r="AB6" s="640"/>
      <c r="AD6" s="802" t="s">
        <v>288</v>
      </c>
      <c r="AE6" s="803"/>
      <c r="AF6" s="803"/>
      <c r="AG6" s="803"/>
    </row>
    <row r="7" spans="1:36" ht="14.95" customHeight="1" x14ac:dyDescent="0.2">
      <c r="A7" s="512">
        <f>COUNT(A10:A84)</f>
        <v>67</v>
      </c>
      <c r="B7" s="484"/>
      <c r="C7" s="527" t="s">
        <v>1186</v>
      </c>
      <c r="D7" s="484"/>
      <c r="E7" s="484"/>
      <c r="F7" s="484"/>
      <c r="G7" s="484"/>
      <c r="H7" s="484"/>
      <c r="I7" s="484"/>
      <c r="J7" s="484"/>
      <c r="K7" s="484"/>
      <c r="L7" s="484"/>
      <c r="M7" s="484"/>
      <c r="N7" s="484"/>
      <c r="O7" s="484"/>
      <c r="P7" s="484"/>
      <c r="Q7" s="484"/>
      <c r="R7" s="484"/>
      <c r="S7" s="484"/>
      <c r="T7" s="503"/>
      <c r="U7" s="486" t="s">
        <v>313</v>
      </c>
      <c r="V7" s="520" t="s">
        <v>1107</v>
      </c>
      <c r="X7" s="499">
        <v>2024</v>
      </c>
      <c r="Y7" s="816" t="s">
        <v>1108</v>
      </c>
      <c r="Z7" s="816"/>
      <c r="AA7" s="476">
        <f>SUM(AA3:AA6)</f>
        <v>67</v>
      </c>
      <c r="AB7" s="675">
        <f>AB85</f>
        <v>5</v>
      </c>
      <c r="AC7" s="422">
        <f>AC85</f>
        <v>5</v>
      </c>
      <c r="AD7" s="810" t="s">
        <v>291</v>
      </c>
      <c r="AE7" s="811"/>
      <c r="AF7" s="811"/>
      <c r="AG7" s="811"/>
      <c r="AH7" s="811"/>
      <c r="AI7" s="811"/>
      <c r="AJ7" s="812"/>
    </row>
    <row r="8" spans="1:36" ht="14.95" customHeight="1" x14ac:dyDescent="0.2">
      <c r="B8" s="40" t="s">
        <v>263</v>
      </c>
      <c r="C8" s="327" t="s">
        <v>264</v>
      </c>
      <c r="D8" s="41" t="s">
        <v>300</v>
      </c>
      <c r="E8" s="42" t="s">
        <v>168</v>
      </c>
      <c r="F8" s="42" t="s">
        <v>229</v>
      </c>
      <c r="G8" s="42" t="s">
        <v>230</v>
      </c>
      <c r="H8" s="43">
        <v>1</v>
      </c>
      <c r="I8" s="43">
        <v>2</v>
      </c>
      <c r="J8" s="43">
        <v>3</v>
      </c>
      <c r="K8" s="43">
        <v>4</v>
      </c>
      <c r="L8" s="43">
        <v>5</v>
      </c>
      <c r="M8" s="43">
        <v>6</v>
      </c>
      <c r="N8" s="43">
        <v>7</v>
      </c>
      <c r="O8" s="43">
        <v>8</v>
      </c>
      <c r="P8" s="43">
        <v>9</v>
      </c>
      <c r="Q8" s="43">
        <v>10</v>
      </c>
      <c r="R8" s="43">
        <v>11</v>
      </c>
      <c r="S8" s="43">
        <v>12</v>
      </c>
      <c r="T8" s="251" t="s">
        <v>226</v>
      </c>
      <c r="U8" s="250" t="s">
        <v>1109</v>
      </c>
      <c r="V8" s="250" t="s">
        <v>1109</v>
      </c>
      <c r="Y8" s="522"/>
      <c r="Z8" s="348"/>
      <c r="AA8" s="348"/>
      <c r="AB8" s="248" t="s">
        <v>1110</v>
      </c>
      <c r="AC8" s="283" t="s">
        <v>1110</v>
      </c>
      <c r="AD8" s="248"/>
      <c r="AE8" s="523"/>
      <c r="AF8" s="524"/>
      <c r="AG8" s="534">
        <f>AG85</f>
        <v>2654</v>
      </c>
      <c r="AH8" s="534"/>
      <c r="AI8" s="534"/>
      <c r="AJ8" s="535"/>
    </row>
    <row r="9" spans="1:36" ht="14.95" customHeight="1" x14ac:dyDescent="0.2">
      <c r="C9" s="528">
        <v>1</v>
      </c>
      <c r="D9" s="245">
        <v>2</v>
      </c>
      <c r="E9" s="529">
        <v>3</v>
      </c>
      <c r="F9" s="529">
        <v>4</v>
      </c>
      <c r="G9" s="529">
        <v>5</v>
      </c>
      <c r="H9" s="529">
        <v>6</v>
      </c>
      <c r="I9" s="529">
        <v>7</v>
      </c>
      <c r="J9" s="529">
        <v>8</v>
      </c>
      <c r="K9" s="529">
        <v>9</v>
      </c>
      <c r="L9" s="529">
        <v>10</v>
      </c>
      <c r="M9" s="529">
        <v>11</v>
      </c>
      <c r="N9" s="529">
        <v>12</v>
      </c>
      <c r="O9" s="529">
        <v>13</v>
      </c>
      <c r="P9" s="529">
        <v>14</v>
      </c>
      <c r="Q9" s="529">
        <v>15</v>
      </c>
      <c r="R9" s="529">
        <v>16</v>
      </c>
      <c r="S9" s="529">
        <v>17</v>
      </c>
      <c r="T9" s="530">
        <v>18</v>
      </c>
      <c r="U9" s="246">
        <v>19</v>
      </c>
      <c r="V9" s="301"/>
      <c r="X9" s="428" t="s">
        <v>226</v>
      </c>
      <c r="Y9" s="517" t="s">
        <v>1111</v>
      </c>
      <c r="Z9" s="518" t="s">
        <v>97</v>
      </c>
      <c r="AA9" s="44" t="s">
        <v>228</v>
      </c>
      <c r="AB9" s="249" t="s">
        <v>1112</v>
      </c>
      <c r="AC9" s="283" t="s">
        <v>1113</v>
      </c>
      <c r="AD9" s="40" t="s">
        <v>263</v>
      </c>
      <c r="AE9" s="40" t="s">
        <v>264</v>
      </c>
      <c r="AF9" s="51" t="s">
        <v>300</v>
      </c>
      <c r="AG9" s="525" t="s">
        <v>226</v>
      </c>
      <c r="AH9" s="44" t="s">
        <v>323</v>
      </c>
      <c r="AI9" s="525" t="s">
        <v>1114</v>
      </c>
      <c r="AJ9" s="526" t="s">
        <v>263</v>
      </c>
    </row>
    <row r="10" spans="1:36" ht="14.95" customHeight="1" x14ac:dyDescent="0.2">
      <c r="A10" s="677">
        <v>1</v>
      </c>
      <c r="B10" s="644">
        <v>197</v>
      </c>
      <c r="C10" s="644">
        <v>1066</v>
      </c>
      <c r="D10" s="673" t="s">
        <v>1187</v>
      </c>
      <c r="E10" s="678">
        <v>0</v>
      </c>
      <c r="F10" s="679">
        <v>0</v>
      </c>
      <c r="G10" s="679">
        <v>5</v>
      </c>
      <c r="H10" s="679">
        <v>5</v>
      </c>
      <c r="I10" s="679">
        <v>2</v>
      </c>
      <c r="J10" s="679">
        <v>5</v>
      </c>
      <c r="K10" s="679">
        <v>3</v>
      </c>
      <c r="L10" s="679">
        <v>6</v>
      </c>
      <c r="M10" s="679">
        <v>2</v>
      </c>
      <c r="N10" s="679">
        <v>7</v>
      </c>
      <c r="O10" s="679">
        <v>3</v>
      </c>
      <c r="P10" s="679">
        <v>2</v>
      </c>
      <c r="Q10" s="679">
        <v>3</v>
      </c>
      <c r="R10" s="679">
        <v>2</v>
      </c>
      <c r="S10" s="679">
        <v>0</v>
      </c>
      <c r="T10" s="337">
        <f t="shared" ref="T10:T73" si="0">SUM(E10:S10)</f>
        <v>45</v>
      </c>
      <c r="U10" s="531">
        <v>5</v>
      </c>
      <c r="V10" s="531">
        <f>IF(U10=5,T10,0)</f>
        <v>45</v>
      </c>
      <c r="W10" s="531"/>
      <c r="X10" s="429">
        <f>AG10</f>
        <v>44</v>
      </c>
      <c r="Y10" s="429">
        <f>T10-X10</f>
        <v>1</v>
      </c>
      <c r="Z10" s="339">
        <f>Y10/X10</f>
        <v>2.2727272727272728E-2</v>
      </c>
      <c r="AA10" s="338">
        <f t="shared" ref="AA10:AA41" si="1">IF($Y10=0,0,IF(Y10&gt;0,1,-1))</f>
        <v>1</v>
      </c>
      <c r="AB10" s="680" t="str">
        <f t="shared" ref="AB10:AB41" si="2">IF(C10=AE10,"",1)</f>
        <v/>
      </c>
      <c r="AC10" s="490" t="str">
        <f t="shared" ref="AC10:AC41" si="3">IF(D10=AF10,"",1)</f>
        <v/>
      </c>
      <c r="AD10" s="644">
        <v>197</v>
      </c>
      <c r="AE10" s="644">
        <v>1066</v>
      </c>
      <c r="AF10" s="669" t="s">
        <v>1187</v>
      </c>
      <c r="AG10" s="425">
        <v>44</v>
      </c>
      <c r="AH10" s="425">
        <v>5</v>
      </c>
      <c r="AI10" s="425">
        <f>IF(AG10&gt;0,1,0)</f>
        <v>1</v>
      </c>
      <c r="AJ10" s="45">
        <f t="shared" ref="AJ10:AJ41" si="4">AD10</f>
        <v>197</v>
      </c>
    </row>
    <row r="11" spans="1:36" ht="14.95" customHeight="1" x14ac:dyDescent="0.2">
      <c r="A11" s="677">
        <v>2</v>
      </c>
      <c r="B11" s="644">
        <v>197</v>
      </c>
      <c r="C11" s="644">
        <v>1086</v>
      </c>
      <c r="D11" s="669" t="s">
        <v>1188</v>
      </c>
      <c r="E11" s="681">
        <v>0</v>
      </c>
      <c r="F11" s="679">
        <v>0</v>
      </c>
      <c r="G11" s="679">
        <v>0</v>
      </c>
      <c r="H11" s="679">
        <v>3</v>
      </c>
      <c r="I11" s="679">
        <v>3</v>
      </c>
      <c r="J11" s="679">
        <v>7</v>
      </c>
      <c r="K11" s="679">
        <v>6</v>
      </c>
      <c r="L11" s="679">
        <v>3</v>
      </c>
      <c r="M11" s="679">
        <v>8</v>
      </c>
      <c r="N11" s="679">
        <v>3</v>
      </c>
      <c r="O11" s="679">
        <v>4</v>
      </c>
      <c r="P11" s="679">
        <v>3</v>
      </c>
      <c r="Q11" s="679">
        <v>1</v>
      </c>
      <c r="R11" s="679">
        <v>0</v>
      </c>
      <c r="S11" s="679">
        <v>0</v>
      </c>
      <c r="T11" s="337">
        <f t="shared" si="0"/>
        <v>41</v>
      </c>
      <c r="U11" s="531" t="s">
        <v>319</v>
      </c>
      <c r="V11" s="531">
        <f t="shared" ref="V11:V74" si="5">IF(U11=5,T11,0)</f>
        <v>0</v>
      </c>
      <c r="W11" s="531"/>
      <c r="X11" s="429">
        <f t="shared" ref="X11:X74" si="6">AG11</f>
        <v>46</v>
      </c>
      <c r="Y11" s="429">
        <f t="shared" ref="Y11:Y74" si="7">T11-X11</f>
        <v>-5</v>
      </c>
      <c r="Z11" s="339">
        <f t="shared" ref="Z11:Z71" si="8">Y11/X11</f>
        <v>-0.10869565217391304</v>
      </c>
      <c r="AA11" s="338">
        <f t="shared" si="1"/>
        <v>-1</v>
      </c>
      <c r="AB11" s="680" t="str">
        <f t="shared" si="2"/>
        <v/>
      </c>
      <c r="AC11" s="490" t="str">
        <f t="shared" si="3"/>
        <v/>
      </c>
      <c r="AD11" s="644">
        <v>197</v>
      </c>
      <c r="AE11" s="644">
        <v>1086</v>
      </c>
      <c r="AF11" s="669" t="s">
        <v>1188</v>
      </c>
      <c r="AG11" s="265">
        <v>46</v>
      </c>
      <c r="AH11" s="265"/>
      <c r="AI11" s="425">
        <f t="shared" ref="AI11:AI71" si="9">IF(AG11&gt;0,1,0)</f>
        <v>1</v>
      </c>
      <c r="AJ11" s="45">
        <f t="shared" si="4"/>
        <v>197</v>
      </c>
    </row>
    <row r="12" spans="1:36" ht="14.95" customHeight="1" x14ac:dyDescent="0.2">
      <c r="A12" s="677">
        <v>3</v>
      </c>
      <c r="B12" s="644">
        <v>197</v>
      </c>
      <c r="C12" s="644">
        <v>1095</v>
      </c>
      <c r="D12" s="669" t="s">
        <v>1189</v>
      </c>
      <c r="E12" s="681">
        <v>0</v>
      </c>
      <c r="F12" s="679">
        <v>0</v>
      </c>
      <c r="G12" s="679">
        <v>0</v>
      </c>
      <c r="H12" s="679">
        <v>4</v>
      </c>
      <c r="I12" s="679">
        <v>4</v>
      </c>
      <c r="J12" s="679">
        <v>4</v>
      </c>
      <c r="K12" s="679">
        <v>6</v>
      </c>
      <c r="L12" s="679">
        <v>2</v>
      </c>
      <c r="M12" s="679">
        <v>6</v>
      </c>
      <c r="N12" s="679">
        <v>6</v>
      </c>
      <c r="O12" s="679">
        <v>2</v>
      </c>
      <c r="P12" s="679">
        <v>6</v>
      </c>
      <c r="Q12" s="679">
        <v>4</v>
      </c>
      <c r="R12" s="679">
        <v>5</v>
      </c>
      <c r="S12" s="679">
        <v>0</v>
      </c>
      <c r="T12" s="337">
        <f t="shared" si="0"/>
        <v>49</v>
      </c>
      <c r="U12" s="531" t="s">
        <v>319</v>
      </c>
      <c r="V12" s="531">
        <f t="shared" si="5"/>
        <v>0</v>
      </c>
      <c r="W12" s="531"/>
      <c r="X12" s="429">
        <f t="shared" si="6"/>
        <v>67</v>
      </c>
      <c r="Y12" s="429">
        <f t="shared" si="7"/>
        <v>-18</v>
      </c>
      <c r="Z12" s="339">
        <f t="shared" si="8"/>
        <v>-0.26865671641791045</v>
      </c>
      <c r="AA12" s="338">
        <f t="shared" si="1"/>
        <v>-1</v>
      </c>
      <c r="AB12" s="680" t="str">
        <f t="shared" si="2"/>
        <v/>
      </c>
      <c r="AC12" s="490" t="str">
        <f t="shared" si="3"/>
        <v/>
      </c>
      <c r="AD12" s="644">
        <v>197</v>
      </c>
      <c r="AE12" s="644">
        <v>1095</v>
      </c>
      <c r="AF12" s="669" t="s">
        <v>1189</v>
      </c>
      <c r="AG12" s="265">
        <v>67</v>
      </c>
      <c r="AH12" s="265"/>
      <c r="AI12" s="425">
        <f t="shared" si="9"/>
        <v>1</v>
      </c>
      <c r="AJ12" s="45">
        <f t="shared" si="4"/>
        <v>197</v>
      </c>
    </row>
    <row r="13" spans="1:36" ht="14.95" customHeight="1" x14ac:dyDescent="0.2">
      <c r="A13" s="677">
        <v>4</v>
      </c>
      <c r="B13" s="644">
        <v>197</v>
      </c>
      <c r="C13" s="644">
        <v>1110</v>
      </c>
      <c r="D13" s="669" t="s">
        <v>1190</v>
      </c>
      <c r="E13" s="678">
        <v>0</v>
      </c>
      <c r="F13" s="679">
        <v>0</v>
      </c>
      <c r="G13" s="679">
        <v>1</v>
      </c>
      <c r="H13" s="679">
        <v>1</v>
      </c>
      <c r="I13" s="679">
        <v>5</v>
      </c>
      <c r="J13" s="679">
        <v>0</v>
      </c>
      <c r="K13" s="679">
        <v>3</v>
      </c>
      <c r="L13" s="679">
        <v>2</v>
      </c>
      <c r="M13" s="679">
        <v>2</v>
      </c>
      <c r="N13" s="679">
        <v>3</v>
      </c>
      <c r="O13" s="679">
        <v>4</v>
      </c>
      <c r="P13" s="679">
        <v>3</v>
      </c>
      <c r="Q13" s="679">
        <v>0</v>
      </c>
      <c r="R13" s="679">
        <v>3</v>
      </c>
      <c r="S13" s="679">
        <v>1</v>
      </c>
      <c r="T13" s="337">
        <f t="shared" si="0"/>
        <v>28</v>
      </c>
      <c r="U13" s="531">
        <v>5</v>
      </c>
      <c r="V13" s="531">
        <f t="shared" si="5"/>
        <v>28</v>
      </c>
      <c r="W13" s="531"/>
      <c r="X13" s="429">
        <f t="shared" si="6"/>
        <v>27</v>
      </c>
      <c r="Y13" s="429">
        <f t="shared" si="7"/>
        <v>1</v>
      </c>
      <c r="Z13" s="339">
        <f t="shared" si="8"/>
        <v>3.7037037037037035E-2</v>
      </c>
      <c r="AA13" s="338">
        <f t="shared" si="1"/>
        <v>1</v>
      </c>
      <c r="AB13" s="680" t="str">
        <f t="shared" si="2"/>
        <v/>
      </c>
      <c r="AC13" s="490" t="str">
        <f t="shared" si="3"/>
        <v/>
      </c>
      <c r="AD13" s="644">
        <v>197</v>
      </c>
      <c r="AE13" s="644">
        <v>1110</v>
      </c>
      <c r="AF13" s="669" t="s">
        <v>1190</v>
      </c>
      <c r="AG13" s="265">
        <v>27</v>
      </c>
      <c r="AH13" s="265">
        <v>5</v>
      </c>
      <c r="AI13" s="425">
        <f t="shared" si="9"/>
        <v>1</v>
      </c>
      <c r="AJ13" s="45">
        <f t="shared" si="4"/>
        <v>197</v>
      </c>
    </row>
    <row r="14" spans="1:36" ht="14.95" customHeight="1" x14ac:dyDescent="0.2">
      <c r="A14" s="677">
        <v>5</v>
      </c>
      <c r="B14" s="644">
        <v>197</v>
      </c>
      <c r="C14" s="644">
        <v>1126</v>
      </c>
      <c r="D14" s="669" t="s">
        <v>1191</v>
      </c>
      <c r="E14" s="678">
        <v>0</v>
      </c>
      <c r="F14" s="679">
        <v>0</v>
      </c>
      <c r="G14" s="679">
        <v>0</v>
      </c>
      <c r="H14" s="679">
        <v>1</v>
      </c>
      <c r="I14" s="679">
        <v>4</v>
      </c>
      <c r="J14" s="679">
        <v>3</v>
      </c>
      <c r="K14" s="679">
        <v>8</v>
      </c>
      <c r="L14" s="679">
        <v>3</v>
      </c>
      <c r="M14" s="679">
        <v>1</v>
      </c>
      <c r="N14" s="679">
        <v>5</v>
      </c>
      <c r="O14" s="679">
        <v>4</v>
      </c>
      <c r="P14" s="679">
        <v>4</v>
      </c>
      <c r="Q14" s="679">
        <v>1</v>
      </c>
      <c r="R14" s="679">
        <v>0</v>
      </c>
      <c r="S14" s="679">
        <v>0</v>
      </c>
      <c r="T14" s="337">
        <f t="shared" si="0"/>
        <v>34</v>
      </c>
      <c r="U14" s="531" t="s">
        <v>319</v>
      </c>
      <c r="V14" s="531">
        <f t="shared" si="5"/>
        <v>0</v>
      </c>
      <c r="W14" s="531"/>
      <c r="X14" s="429">
        <f t="shared" si="6"/>
        <v>31</v>
      </c>
      <c r="Y14" s="429">
        <f t="shared" si="7"/>
        <v>3</v>
      </c>
      <c r="Z14" s="339">
        <f t="shared" si="8"/>
        <v>9.6774193548387094E-2</v>
      </c>
      <c r="AA14" s="338">
        <f t="shared" si="1"/>
        <v>1</v>
      </c>
      <c r="AB14" s="680" t="str">
        <f t="shared" si="2"/>
        <v/>
      </c>
      <c r="AC14" s="490" t="str">
        <f t="shared" si="3"/>
        <v/>
      </c>
      <c r="AD14" s="644">
        <v>197</v>
      </c>
      <c r="AE14" s="644">
        <v>1126</v>
      </c>
      <c r="AF14" s="669" t="s">
        <v>1191</v>
      </c>
      <c r="AG14" s="265">
        <v>31</v>
      </c>
      <c r="AH14" s="265"/>
      <c r="AI14" s="425">
        <f t="shared" si="9"/>
        <v>1</v>
      </c>
      <c r="AJ14" s="45">
        <f t="shared" si="4"/>
        <v>197</v>
      </c>
    </row>
    <row r="15" spans="1:36" ht="14.95" customHeight="1" x14ac:dyDescent="0.2">
      <c r="A15" s="677">
        <v>6</v>
      </c>
      <c r="B15" s="644">
        <v>197</v>
      </c>
      <c r="C15" s="644">
        <v>1176</v>
      </c>
      <c r="D15" s="673" t="s">
        <v>1192</v>
      </c>
      <c r="E15" s="678">
        <v>0</v>
      </c>
      <c r="F15" s="679">
        <v>0</v>
      </c>
      <c r="G15" s="679">
        <v>2</v>
      </c>
      <c r="H15" s="679">
        <v>6</v>
      </c>
      <c r="I15" s="679">
        <v>3</v>
      </c>
      <c r="J15" s="679">
        <v>8</v>
      </c>
      <c r="K15" s="679">
        <v>4</v>
      </c>
      <c r="L15" s="679">
        <v>1</v>
      </c>
      <c r="M15" s="679">
        <v>7</v>
      </c>
      <c r="N15" s="679">
        <v>3</v>
      </c>
      <c r="O15" s="679">
        <v>9</v>
      </c>
      <c r="P15" s="679">
        <v>9</v>
      </c>
      <c r="Q15" s="679">
        <v>0</v>
      </c>
      <c r="R15" s="679">
        <v>0</v>
      </c>
      <c r="S15" s="679">
        <v>0</v>
      </c>
      <c r="T15" s="337">
        <f t="shared" si="0"/>
        <v>52</v>
      </c>
      <c r="U15" s="531" t="s">
        <v>319</v>
      </c>
      <c r="V15" s="531">
        <f t="shared" si="5"/>
        <v>0</v>
      </c>
      <c r="W15" s="531"/>
      <c r="X15" s="429">
        <f t="shared" si="6"/>
        <v>50</v>
      </c>
      <c r="Y15" s="429">
        <f t="shared" si="7"/>
        <v>2</v>
      </c>
      <c r="Z15" s="339">
        <f t="shared" si="8"/>
        <v>0.04</v>
      </c>
      <c r="AA15" s="338">
        <f t="shared" si="1"/>
        <v>1</v>
      </c>
      <c r="AB15" s="680" t="str">
        <f t="shared" si="2"/>
        <v/>
      </c>
      <c r="AC15" s="490" t="str">
        <f t="shared" si="3"/>
        <v/>
      </c>
      <c r="AD15" s="644">
        <v>197</v>
      </c>
      <c r="AE15" s="644">
        <v>1176</v>
      </c>
      <c r="AF15" s="669" t="s">
        <v>1192</v>
      </c>
      <c r="AG15" s="265">
        <v>50</v>
      </c>
      <c r="AH15" s="265"/>
      <c r="AI15" s="425">
        <f t="shared" si="9"/>
        <v>1</v>
      </c>
      <c r="AJ15" s="45">
        <f t="shared" si="4"/>
        <v>197</v>
      </c>
    </row>
    <row r="16" spans="1:36" ht="14.95" customHeight="1" x14ac:dyDescent="0.2">
      <c r="A16" s="677">
        <v>7</v>
      </c>
      <c r="B16" s="644">
        <v>197</v>
      </c>
      <c r="C16" s="644">
        <v>1207</v>
      </c>
      <c r="D16" s="669" t="s">
        <v>1193</v>
      </c>
      <c r="E16" s="678">
        <v>0</v>
      </c>
      <c r="F16" s="679">
        <v>0</v>
      </c>
      <c r="G16" s="679">
        <v>0</v>
      </c>
      <c r="H16" s="679">
        <v>0</v>
      </c>
      <c r="I16" s="679">
        <v>3</v>
      </c>
      <c r="J16" s="679">
        <v>6</v>
      </c>
      <c r="K16" s="679">
        <v>4</v>
      </c>
      <c r="L16" s="679">
        <v>3</v>
      </c>
      <c r="M16" s="679">
        <v>6</v>
      </c>
      <c r="N16" s="679">
        <v>1</v>
      </c>
      <c r="O16" s="679">
        <v>2</v>
      </c>
      <c r="P16" s="679">
        <v>4</v>
      </c>
      <c r="Q16" s="679">
        <v>0</v>
      </c>
      <c r="R16" s="679">
        <v>0</v>
      </c>
      <c r="S16" s="679">
        <v>0</v>
      </c>
      <c r="T16" s="337">
        <f t="shared" si="0"/>
        <v>29</v>
      </c>
      <c r="U16" s="531" t="s">
        <v>319</v>
      </c>
      <c r="V16" s="531">
        <f t="shared" si="5"/>
        <v>0</v>
      </c>
      <c r="W16" s="531"/>
      <c r="X16" s="429">
        <f t="shared" si="6"/>
        <v>30</v>
      </c>
      <c r="Y16" s="429">
        <f t="shared" si="7"/>
        <v>-1</v>
      </c>
      <c r="Z16" s="339">
        <f t="shared" si="8"/>
        <v>-3.3333333333333333E-2</v>
      </c>
      <c r="AA16" s="338">
        <f t="shared" si="1"/>
        <v>-1</v>
      </c>
      <c r="AB16" s="680" t="str">
        <f t="shared" si="2"/>
        <v/>
      </c>
      <c r="AC16" s="490" t="str">
        <f t="shared" si="3"/>
        <v/>
      </c>
      <c r="AD16" s="644">
        <v>197</v>
      </c>
      <c r="AE16" s="644">
        <v>1207</v>
      </c>
      <c r="AF16" s="669" t="s">
        <v>1193</v>
      </c>
      <c r="AG16" s="265">
        <v>30</v>
      </c>
      <c r="AH16" s="265"/>
      <c r="AI16" s="425">
        <f t="shared" si="9"/>
        <v>1</v>
      </c>
      <c r="AJ16" s="45">
        <f t="shared" si="4"/>
        <v>197</v>
      </c>
    </row>
    <row r="17" spans="1:36" ht="14.95" customHeight="1" x14ac:dyDescent="0.2">
      <c r="A17" s="677">
        <v>8</v>
      </c>
      <c r="B17" s="644">
        <v>197</v>
      </c>
      <c r="C17" s="644">
        <v>1236</v>
      </c>
      <c r="D17" s="669" t="s">
        <v>1194</v>
      </c>
      <c r="E17" s="681">
        <v>0</v>
      </c>
      <c r="F17" s="679">
        <v>0</v>
      </c>
      <c r="G17" s="679">
        <v>0</v>
      </c>
      <c r="H17" s="679">
        <v>8</v>
      </c>
      <c r="I17" s="679">
        <v>22</v>
      </c>
      <c r="J17" s="679">
        <v>15</v>
      </c>
      <c r="K17" s="679">
        <v>11</v>
      </c>
      <c r="L17" s="679">
        <v>14</v>
      </c>
      <c r="M17" s="679">
        <v>16</v>
      </c>
      <c r="N17" s="679">
        <v>16</v>
      </c>
      <c r="O17" s="679">
        <v>14</v>
      </c>
      <c r="P17" s="679">
        <v>17</v>
      </c>
      <c r="Q17" s="679">
        <v>6</v>
      </c>
      <c r="R17" s="679">
        <v>6</v>
      </c>
      <c r="S17" s="679">
        <v>4</v>
      </c>
      <c r="T17" s="337">
        <f t="shared" si="0"/>
        <v>149</v>
      </c>
      <c r="U17" s="531" t="s">
        <v>319</v>
      </c>
      <c r="V17" s="531">
        <f t="shared" si="5"/>
        <v>0</v>
      </c>
      <c r="W17" s="531"/>
      <c r="X17" s="429">
        <f t="shared" si="6"/>
        <v>147</v>
      </c>
      <c r="Y17" s="429">
        <f t="shared" si="7"/>
        <v>2</v>
      </c>
      <c r="Z17" s="339">
        <f t="shared" si="8"/>
        <v>1.3605442176870748E-2</v>
      </c>
      <c r="AA17" s="338">
        <f t="shared" si="1"/>
        <v>1</v>
      </c>
      <c r="AB17" s="680" t="str">
        <f t="shared" si="2"/>
        <v/>
      </c>
      <c r="AC17" s="490" t="str">
        <f t="shared" si="3"/>
        <v/>
      </c>
      <c r="AD17" s="644">
        <v>197</v>
      </c>
      <c r="AE17" s="644">
        <v>1236</v>
      </c>
      <c r="AF17" s="669" t="s">
        <v>1194</v>
      </c>
      <c r="AG17" s="265">
        <v>147</v>
      </c>
      <c r="AH17" s="265"/>
      <c r="AI17" s="425">
        <f t="shared" si="9"/>
        <v>1</v>
      </c>
      <c r="AJ17" s="45">
        <f t="shared" si="4"/>
        <v>197</v>
      </c>
    </row>
    <row r="18" spans="1:36" ht="14.95" customHeight="1" x14ac:dyDescent="0.2">
      <c r="A18" s="677">
        <v>9</v>
      </c>
      <c r="B18" s="644">
        <v>197</v>
      </c>
      <c r="C18" s="644">
        <v>1369</v>
      </c>
      <c r="D18" s="669" t="s">
        <v>1195</v>
      </c>
      <c r="E18" s="678">
        <v>0</v>
      </c>
      <c r="F18" s="679">
        <v>0</v>
      </c>
      <c r="G18" s="679">
        <v>0</v>
      </c>
      <c r="H18" s="679">
        <v>1</v>
      </c>
      <c r="I18" s="679">
        <v>0</v>
      </c>
      <c r="J18" s="679">
        <v>0</v>
      </c>
      <c r="K18" s="679">
        <v>0</v>
      </c>
      <c r="L18" s="679">
        <v>0</v>
      </c>
      <c r="M18" s="679">
        <v>1</v>
      </c>
      <c r="N18" s="679">
        <v>0</v>
      </c>
      <c r="O18" s="679">
        <v>0</v>
      </c>
      <c r="P18" s="679">
        <v>4</v>
      </c>
      <c r="Q18" s="679">
        <v>1</v>
      </c>
      <c r="R18" s="679">
        <v>1</v>
      </c>
      <c r="S18" s="679">
        <v>0</v>
      </c>
      <c r="T18" s="337">
        <f t="shared" si="0"/>
        <v>8</v>
      </c>
      <c r="U18" s="531">
        <v>5</v>
      </c>
      <c r="V18" s="531">
        <f t="shared" si="5"/>
        <v>8</v>
      </c>
      <c r="W18" s="531"/>
      <c r="X18" s="429">
        <f t="shared" si="6"/>
        <v>9</v>
      </c>
      <c r="Y18" s="429">
        <f t="shared" si="7"/>
        <v>-1</v>
      </c>
      <c r="Z18" s="339">
        <f t="shared" si="8"/>
        <v>-0.1111111111111111</v>
      </c>
      <c r="AA18" s="338">
        <f t="shared" si="1"/>
        <v>-1</v>
      </c>
      <c r="AB18" s="680" t="str">
        <f t="shared" si="2"/>
        <v/>
      </c>
      <c r="AC18" s="490" t="str">
        <f t="shared" si="3"/>
        <v/>
      </c>
      <c r="AD18" s="644">
        <v>197</v>
      </c>
      <c r="AE18" s="644">
        <v>1369</v>
      </c>
      <c r="AF18" s="669" t="s">
        <v>1195</v>
      </c>
      <c r="AG18" s="265">
        <v>9</v>
      </c>
      <c r="AH18" s="265">
        <v>5</v>
      </c>
      <c r="AI18" s="425">
        <f t="shared" si="9"/>
        <v>1</v>
      </c>
      <c r="AJ18" s="45">
        <f t="shared" si="4"/>
        <v>197</v>
      </c>
    </row>
    <row r="19" spans="1:36" ht="14.95" customHeight="1" x14ac:dyDescent="0.2">
      <c r="A19" s="677">
        <v>10</v>
      </c>
      <c r="B19" s="340">
        <v>197</v>
      </c>
      <c r="C19" s="644">
        <v>1401</v>
      </c>
      <c r="D19" s="328" t="s">
        <v>1196</v>
      </c>
      <c r="E19" s="265">
        <v>0</v>
      </c>
      <c r="F19" s="679">
        <v>0</v>
      </c>
      <c r="G19" s="679">
        <v>0</v>
      </c>
      <c r="H19" s="679">
        <v>2</v>
      </c>
      <c r="I19" s="679">
        <v>7</v>
      </c>
      <c r="J19" s="679">
        <v>6</v>
      </c>
      <c r="K19" s="679">
        <v>9</v>
      </c>
      <c r="L19" s="679">
        <v>4</v>
      </c>
      <c r="M19" s="679">
        <v>3</v>
      </c>
      <c r="N19" s="679">
        <v>5</v>
      </c>
      <c r="O19" s="679">
        <v>6</v>
      </c>
      <c r="P19" s="679">
        <v>4</v>
      </c>
      <c r="Q19" s="679">
        <v>0</v>
      </c>
      <c r="R19" s="679">
        <v>0</v>
      </c>
      <c r="S19" s="679">
        <v>0</v>
      </c>
      <c r="T19" s="341">
        <f t="shared" si="0"/>
        <v>46</v>
      </c>
      <c r="U19" s="531" t="s">
        <v>319</v>
      </c>
      <c r="V19" s="531">
        <f t="shared" si="5"/>
        <v>0</v>
      </c>
      <c r="W19" s="531"/>
      <c r="X19" s="429">
        <f t="shared" si="6"/>
        <v>49</v>
      </c>
      <c r="Y19" s="429">
        <f t="shared" si="7"/>
        <v>-3</v>
      </c>
      <c r="Z19" s="339">
        <f t="shared" si="8"/>
        <v>-6.1224489795918366E-2</v>
      </c>
      <c r="AA19" s="338">
        <f t="shared" si="1"/>
        <v>-1</v>
      </c>
      <c r="AB19" s="680" t="str">
        <f t="shared" si="2"/>
        <v/>
      </c>
      <c r="AC19" s="490" t="str">
        <f t="shared" si="3"/>
        <v/>
      </c>
      <c r="AD19" s="644">
        <v>197</v>
      </c>
      <c r="AE19" s="644">
        <v>1401</v>
      </c>
      <c r="AF19" s="669" t="s">
        <v>1196</v>
      </c>
      <c r="AG19" s="265">
        <v>49</v>
      </c>
      <c r="AH19" s="265"/>
      <c r="AI19" s="425">
        <f t="shared" si="9"/>
        <v>1</v>
      </c>
      <c r="AJ19" s="45">
        <f t="shared" si="4"/>
        <v>197</v>
      </c>
    </row>
    <row r="20" spans="1:36" ht="14.95" customHeight="1" x14ac:dyDescent="0.2">
      <c r="A20" s="677">
        <v>11</v>
      </c>
      <c r="B20" s="644">
        <v>197</v>
      </c>
      <c r="C20" s="682">
        <v>1416</v>
      </c>
      <c r="D20" s="669" t="s">
        <v>1197</v>
      </c>
      <c r="E20" s="681">
        <v>0</v>
      </c>
      <c r="F20" s="679">
        <v>0</v>
      </c>
      <c r="G20" s="679">
        <v>0</v>
      </c>
      <c r="H20" s="679">
        <v>2</v>
      </c>
      <c r="I20" s="679">
        <v>2</v>
      </c>
      <c r="J20" s="679">
        <v>4</v>
      </c>
      <c r="K20" s="679">
        <v>1</v>
      </c>
      <c r="L20" s="679">
        <v>4</v>
      </c>
      <c r="M20" s="679">
        <v>4</v>
      </c>
      <c r="N20" s="679">
        <v>2</v>
      </c>
      <c r="O20" s="679">
        <v>4</v>
      </c>
      <c r="P20" s="679">
        <v>4</v>
      </c>
      <c r="Q20" s="679">
        <v>0</v>
      </c>
      <c r="R20" s="679">
        <v>0</v>
      </c>
      <c r="S20" s="679">
        <v>0</v>
      </c>
      <c r="T20" s="337">
        <f t="shared" si="0"/>
        <v>27</v>
      </c>
      <c r="U20" s="531" t="s">
        <v>319</v>
      </c>
      <c r="V20" s="531">
        <f t="shared" si="5"/>
        <v>0</v>
      </c>
      <c r="W20" s="531"/>
      <c r="X20" s="429">
        <f t="shared" si="6"/>
        <v>29</v>
      </c>
      <c r="Y20" s="429">
        <f t="shared" si="7"/>
        <v>-2</v>
      </c>
      <c r="Z20" s="339">
        <f t="shared" si="8"/>
        <v>-6.8965517241379309E-2</v>
      </c>
      <c r="AA20" s="338">
        <f t="shared" si="1"/>
        <v>-1</v>
      </c>
      <c r="AB20" s="680" t="str">
        <f t="shared" si="2"/>
        <v/>
      </c>
      <c r="AC20" s="490" t="str">
        <f t="shared" si="3"/>
        <v/>
      </c>
      <c r="AD20" s="644">
        <v>197</v>
      </c>
      <c r="AE20" s="644">
        <v>1416</v>
      </c>
      <c r="AF20" s="669" t="s">
        <v>1197</v>
      </c>
      <c r="AG20" s="265">
        <v>29</v>
      </c>
      <c r="AH20" s="265"/>
      <c r="AI20" s="425">
        <f t="shared" si="9"/>
        <v>1</v>
      </c>
      <c r="AJ20" s="45">
        <f t="shared" si="4"/>
        <v>197</v>
      </c>
    </row>
    <row r="21" spans="1:36" ht="14.95" customHeight="1" x14ac:dyDescent="0.2">
      <c r="A21" s="677">
        <v>12</v>
      </c>
      <c r="B21" s="644">
        <v>197</v>
      </c>
      <c r="C21" s="644">
        <v>1454</v>
      </c>
      <c r="D21" s="669" t="s">
        <v>1198</v>
      </c>
      <c r="E21" s="678">
        <v>0</v>
      </c>
      <c r="F21" s="679">
        <v>0</v>
      </c>
      <c r="G21" s="679">
        <v>1</v>
      </c>
      <c r="H21" s="679">
        <v>0</v>
      </c>
      <c r="I21" s="679">
        <v>5</v>
      </c>
      <c r="J21" s="679">
        <v>2</v>
      </c>
      <c r="K21" s="679">
        <v>5</v>
      </c>
      <c r="L21" s="679">
        <v>1</v>
      </c>
      <c r="M21" s="679">
        <v>1</v>
      </c>
      <c r="N21" s="679">
        <v>0</v>
      </c>
      <c r="O21" s="679">
        <v>3</v>
      </c>
      <c r="P21" s="679">
        <v>1</v>
      </c>
      <c r="Q21" s="679">
        <v>0</v>
      </c>
      <c r="R21" s="679">
        <v>0</v>
      </c>
      <c r="S21" s="679">
        <v>0</v>
      </c>
      <c r="T21" s="337">
        <f t="shared" si="0"/>
        <v>19</v>
      </c>
      <c r="U21" s="531" t="s">
        <v>319</v>
      </c>
      <c r="V21" s="531">
        <f t="shared" si="5"/>
        <v>0</v>
      </c>
      <c r="W21" s="531"/>
      <c r="X21" s="429">
        <f t="shared" si="6"/>
        <v>20</v>
      </c>
      <c r="Y21" s="429">
        <f t="shared" si="7"/>
        <v>-1</v>
      </c>
      <c r="Z21" s="339">
        <f t="shared" si="8"/>
        <v>-0.05</v>
      </c>
      <c r="AA21" s="338">
        <f t="shared" si="1"/>
        <v>-1</v>
      </c>
      <c r="AB21" s="680" t="str">
        <f t="shared" si="2"/>
        <v/>
      </c>
      <c r="AC21" s="490" t="str">
        <f t="shared" si="3"/>
        <v/>
      </c>
      <c r="AD21" s="644">
        <v>197</v>
      </c>
      <c r="AE21" s="644">
        <v>1454</v>
      </c>
      <c r="AF21" s="669" t="s">
        <v>1198</v>
      </c>
      <c r="AG21" s="265">
        <v>20</v>
      </c>
      <c r="AH21" s="265"/>
      <c r="AI21" s="425">
        <f t="shared" si="9"/>
        <v>1</v>
      </c>
      <c r="AJ21" s="45">
        <f t="shared" si="4"/>
        <v>197</v>
      </c>
    </row>
    <row r="22" spans="1:36" ht="14.95" customHeight="1" x14ac:dyDescent="0.2">
      <c r="A22" s="677">
        <v>13</v>
      </c>
      <c r="B22" s="644">
        <v>197</v>
      </c>
      <c r="C22" s="644">
        <v>1463</v>
      </c>
      <c r="D22" s="669" t="s">
        <v>1199</v>
      </c>
      <c r="E22" s="678">
        <v>0</v>
      </c>
      <c r="F22" s="679">
        <v>0</v>
      </c>
      <c r="G22" s="679">
        <v>0</v>
      </c>
      <c r="H22" s="679">
        <v>2</v>
      </c>
      <c r="I22" s="679">
        <v>8</v>
      </c>
      <c r="J22" s="679">
        <v>2</v>
      </c>
      <c r="K22" s="679">
        <v>4</v>
      </c>
      <c r="L22" s="679">
        <v>4</v>
      </c>
      <c r="M22" s="679">
        <v>6</v>
      </c>
      <c r="N22" s="679">
        <v>3</v>
      </c>
      <c r="O22" s="679">
        <v>3</v>
      </c>
      <c r="P22" s="679">
        <v>6</v>
      </c>
      <c r="Q22" s="679">
        <v>0</v>
      </c>
      <c r="R22" s="679">
        <v>0</v>
      </c>
      <c r="S22" s="679">
        <v>0</v>
      </c>
      <c r="T22" s="341">
        <f t="shared" si="0"/>
        <v>38</v>
      </c>
      <c r="U22" s="531" t="s">
        <v>319</v>
      </c>
      <c r="V22" s="531">
        <f t="shared" si="5"/>
        <v>0</v>
      </c>
      <c r="W22" s="531"/>
      <c r="X22" s="429">
        <f t="shared" si="6"/>
        <v>29</v>
      </c>
      <c r="Y22" s="429">
        <f t="shared" si="7"/>
        <v>9</v>
      </c>
      <c r="Z22" s="339">
        <f t="shared" si="8"/>
        <v>0.31034482758620691</v>
      </c>
      <c r="AA22" s="338">
        <f t="shared" si="1"/>
        <v>1</v>
      </c>
      <c r="AB22" s="680" t="str">
        <f t="shared" si="2"/>
        <v/>
      </c>
      <c r="AC22" s="490" t="str">
        <f t="shared" si="3"/>
        <v/>
      </c>
      <c r="AD22" s="644">
        <v>197</v>
      </c>
      <c r="AE22" s="644">
        <v>1463</v>
      </c>
      <c r="AF22" s="669" t="s">
        <v>1199</v>
      </c>
      <c r="AG22" s="265">
        <v>29</v>
      </c>
      <c r="AH22" s="265"/>
      <c r="AI22" s="425">
        <f t="shared" si="9"/>
        <v>1</v>
      </c>
      <c r="AJ22" s="45">
        <f t="shared" si="4"/>
        <v>197</v>
      </c>
    </row>
    <row r="23" spans="1:36" ht="14.95" customHeight="1" x14ac:dyDescent="0.2">
      <c r="A23" s="677">
        <v>14</v>
      </c>
      <c r="B23" s="644">
        <v>197</v>
      </c>
      <c r="C23" s="644">
        <v>1509</v>
      </c>
      <c r="D23" s="673" t="s">
        <v>1200</v>
      </c>
      <c r="E23" s="678">
        <v>0</v>
      </c>
      <c r="F23" s="679">
        <v>0</v>
      </c>
      <c r="G23" s="679">
        <v>0</v>
      </c>
      <c r="H23" s="679">
        <v>8</v>
      </c>
      <c r="I23" s="679">
        <v>7</v>
      </c>
      <c r="J23" s="679">
        <v>3</v>
      </c>
      <c r="K23" s="679">
        <v>2</v>
      </c>
      <c r="L23" s="679">
        <v>6</v>
      </c>
      <c r="M23" s="679">
        <v>5</v>
      </c>
      <c r="N23" s="679">
        <v>4</v>
      </c>
      <c r="O23" s="679">
        <v>6</v>
      </c>
      <c r="P23" s="679">
        <v>0</v>
      </c>
      <c r="Q23" s="679">
        <v>3</v>
      </c>
      <c r="R23" s="679">
        <v>0</v>
      </c>
      <c r="S23" s="679">
        <v>0</v>
      </c>
      <c r="T23" s="337">
        <f t="shared" si="0"/>
        <v>44</v>
      </c>
      <c r="U23" s="531" t="s">
        <v>319</v>
      </c>
      <c r="V23" s="531">
        <f t="shared" si="5"/>
        <v>0</v>
      </c>
      <c r="W23" s="531"/>
      <c r="X23" s="429">
        <f t="shared" si="6"/>
        <v>39</v>
      </c>
      <c r="Y23" s="429">
        <f t="shared" si="7"/>
        <v>5</v>
      </c>
      <c r="Z23" s="339">
        <f t="shared" si="8"/>
        <v>0.12820512820512819</v>
      </c>
      <c r="AA23" s="338">
        <f t="shared" si="1"/>
        <v>1</v>
      </c>
      <c r="AB23" s="680" t="str">
        <f t="shared" si="2"/>
        <v/>
      </c>
      <c r="AC23" s="490" t="str">
        <f t="shared" si="3"/>
        <v/>
      </c>
      <c r="AD23" s="644">
        <v>197</v>
      </c>
      <c r="AE23" s="644">
        <v>1509</v>
      </c>
      <c r="AF23" s="669" t="s">
        <v>1200</v>
      </c>
      <c r="AG23" s="265">
        <v>39</v>
      </c>
      <c r="AH23" s="265"/>
      <c r="AI23" s="425">
        <f t="shared" si="9"/>
        <v>1</v>
      </c>
      <c r="AJ23" s="45">
        <f t="shared" si="4"/>
        <v>197</v>
      </c>
    </row>
    <row r="24" spans="1:36" ht="14.95" customHeight="1" x14ac:dyDescent="0.2">
      <c r="A24" s="677">
        <v>15</v>
      </c>
      <c r="B24" s="644">
        <v>197</v>
      </c>
      <c r="C24" s="644">
        <v>1526</v>
      </c>
      <c r="D24" s="669" t="s">
        <v>1201</v>
      </c>
      <c r="E24" s="678">
        <v>0</v>
      </c>
      <c r="F24" s="679">
        <v>0</v>
      </c>
      <c r="G24" s="679">
        <v>0</v>
      </c>
      <c r="H24" s="679">
        <v>5</v>
      </c>
      <c r="I24" s="679">
        <v>2</v>
      </c>
      <c r="J24" s="679">
        <v>4</v>
      </c>
      <c r="K24" s="679">
        <v>5</v>
      </c>
      <c r="L24" s="679">
        <v>2</v>
      </c>
      <c r="M24" s="679">
        <v>5</v>
      </c>
      <c r="N24" s="679">
        <v>4</v>
      </c>
      <c r="O24" s="679">
        <v>3</v>
      </c>
      <c r="P24" s="679">
        <v>5</v>
      </c>
      <c r="Q24" s="679">
        <v>0</v>
      </c>
      <c r="R24" s="679">
        <v>0</v>
      </c>
      <c r="S24" s="679">
        <v>0</v>
      </c>
      <c r="T24" s="337">
        <f t="shared" si="0"/>
        <v>35</v>
      </c>
      <c r="U24" s="531" t="s">
        <v>319</v>
      </c>
      <c r="V24" s="531">
        <f t="shared" si="5"/>
        <v>0</v>
      </c>
      <c r="W24" s="531"/>
      <c r="X24" s="429">
        <f t="shared" si="6"/>
        <v>31</v>
      </c>
      <c r="Y24" s="429">
        <f t="shared" si="7"/>
        <v>4</v>
      </c>
      <c r="Z24" s="339">
        <f t="shared" si="8"/>
        <v>0.12903225806451613</v>
      </c>
      <c r="AA24" s="338">
        <f t="shared" si="1"/>
        <v>1</v>
      </c>
      <c r="AB24" s="680" t="str">
        <f t="shared" si="2"/>
        <v/>
      </c>
      <c r="AC24" s="490" t="str">
        <f t="shared" si="3"/>
        <v/>
      </c>
      <c r="AD24" s="644">
        <v>197</v>
      </c>
      <c r="AE24" s="644">
        <v>1526</v>
      </c>
      <c r="AF24" s="669" t="s">
        <v>1201</v>
      </c>
      <c r="AG24" s="265">
        <v>31</v>
      </c>
      <c r="AH24" s="265"/>
      <c r="AI24" s="425">
        <f t="shared" si="9"/>
        <v>1</v>
      </c>
      <c r="AJ24" s="45">
        <f t="shared" si="4"/>
        <v>197</v>
      </c>
    </row>
    <row r="25" spans="1:36" ht="14.95" customHeight="1" x14ac:dyDescent="0.2">
      <c r="A25" s="677">
        <v>16</v>
      </c>
      <c r="B25" s="644">
        <v>197</v>
      </c>
      <c r="C25" s="644">
        <v>1527</v>
      </c>
      <c r="D25" s="669" t="s">
        <v>1202</v>
      </c>
      <c r="E25" s="678">
        <v>0</v>
      </c>
      <c r="F25" s="679">
        <v>0</v>
      </c>
      <c r="G25" s="679">
        <v>1</v>
      </c>
      <c r="H25" s="679">
        <v>0</v>
      </c>
      <c r="I25" s="679">
        <v>1</v>
      </c>
      <c r="J25" s="679">
        <v>2</v>
      </c>
      <c r="K25" s="679">
        <v>0</v>
      </c>
      <c r="L25" s="679">
        <v>0</v>
      </c>
      <c r="M25" s="679">
        <v>3</v>
      </c>
      <c r="N25" s="679">
        <v>0</v>
      </c>
      <c r="O25" s="679">
        <v>0</v>
      </c>
      <c r="P25" s="679">
        <v>2</v>
      </c>
      <c r="Q25" s="679">
        <v>2</v>
      </c>
      <c r="R25" s="679">
        <v>0</v>
      </c>
      <c r="S25" s="679">
        <v>0</v>
      </c>
      <c r="T25" s="337">
        <f t="shared" si="0"/>
        <v>11</v>
      </c>
      <c r="U25" s="531">
        <v>5</v>
      </c>
      <c r="V25" s="531">
        <f t="shared" si="5"/>
        <v>11</v>
      </c>
      <c r="W25" s="531"/>
      <c r="X25" s="429">
        <f t="shared" si="6"/>
        <v>15</v>
      </c>
      <c r="Y25" s="429">
        <f t="shared" si="7"/>
        <v>-4</v>
      </c>
      <c r="Z25" s="339">
        <f t="shared" si="8"/>
        <v>-0.26666666666666666</v>
      </c>
      <c r="AA25" s="338">
        <f t="shared" si="1"/>
        <v>-1</v>
      </c>
      <c r="AB25" s="680" t="str">
        <f t="shared" si="2"/>
        <v/>
      </c>
      <c r="AC25" s="490" t="str">
        <f t="shared" si="3"/>
        <v/>
      </c>
      <c r="AD25" s="644">
        <v>197</v>
      </c>
      <c r="AE25" s="644">
        <v>1527</v>
      </c>
      <c r="AF25" s="669" t="s">
        <v>1202</v>
      </c>
      <c r="AG25" s="265">
        <v>15</v>
      </c>
      <c r="AH25" s="265">
        <v>5</v>
      </c>
      <c r="AI25" s="425">
        <f t="shared" si="9"/>
        <v>1</v>
      </c>
      <c r="AJ25" s="45">
        <f t="shared" si="4"/>
        <v>197</v>
      </c>
    </row>
    <row r="26" spans="1:36" ht="14.95" customHeight="1" x14ac:dyDescent="0.2">
      <c r="A26" s="677">
        <v>17</v>
      </c>
      <c r="B26" s="644">
        <v>197</v>
      </c>
      <c r="C26" s="644">
        <v>1534</v>
      </c>
      <c r="D26" s="669" t="s">
        <v>1203</v>
      </c>
      <c r="E26" s="678">
        <v>0</v>
      </c>
      <c r="F26" s="679">
        <v>0</v>
      </c>
      <c r="G26" s="679">
        <v>5</v>
      </c>
      <c r="H26" s="679">
        <v>8</v>
      </c>
      <c r="I26" s="679">
        <v>14</v>
      </c>
      <c r="J26" s="679">
        <v>8</v>
      </c>
      <c r="K26" s="679">
        <v>8</v>
      </c>
      <c r="L26" s="679">
        <v>5</v>
      </c>
      <c r="M26" s="679">
        <v>9</v>
      </c>
      <c r="N26" s="679">
        <v>13</v>
      </c>
      <c r="O26" s="679">
        <v>5</v>
      </c>
      <c r="P26" s="679">
        <v>5</v>
      </c>
      <c r="Q26" s="679">
        <v>0</v>
      </c>
      <c r="R26" s="679">
        <v>0</v>
      </c>
      <c r="S26" s="679">
        <v>0</v>
      </c>
      <c r="T26" s="337">
        <f t="shared" si="0"/>
        <v>80</v>
      </c>
      <c r="U26" s="531" t="s">
        <v>319</v>
      </c>
      <c r="V26" s="531">
        <f t="shared" si="5"/>
        <v>0</v>
      </c>
      <c r="W26" s="531"/>
      <c r="X26" s="429">
        <f t="shared" si="6"/>
        <v>73</v>
      </c>
      <c r="Y26" s="429">
        <f t="shared" si="7"/>
        <v>7</v>
      </c>
      <c r="Z26" s="339">
        <f t="shared" si="8"/>
        <v>9.5890410958904104E-2</v>
      </c>
      <c r="AA26" s="338">
        <f t="shared" si="1"/>
        <v>1</v>
      </c>
      <c r="AB26" s="680" t="str">
        <f t="shared" si="2"/>
        <v/>
      </c>
      <c r="AC26" s="490" t="str">
        <f t="shared" si="3"/>
        <v/>
      </c>
      <c r="AD26" s="644">
        <v>197</v>
      </c>
      <c r="AE26" s="644">
        <v>1534</v>
      </c>
      <c r="AF26" s="669" t="s">
        <v>1203</v>
      </c>
      <c r="AG26" s="265">
        <v>73</v>
      </c>
      <c r="AH26" s="265"/>
      <c r="AI26" s="425">
        <f t="shared" si="9"/>
        <v>1</v>
      </c>
      <c r="AJ26" s="45">
        <f t="shared" si="4"/>
        <v>197</v>
      </c>
    </row>
    <row r="27" spans="1:36" ht="14.95" customHeight="1" x14ac:dyDescent="0.2">
      <c r="A27" s="677">
        <v>18</v>
      </c>
      <c r="B27" s="644">
        <v>197</v>
      </c>
      <c r="C27" s="644">
        <v>1580</v>
      </c>
      <c r="D27" s="669" t="s">
        <v>1204</v>
      </c>
      <c r="E27" s="681">
        <v>0</v>
      </c>
      <c r="F27" s="679">
        <v>0</v>
      </c>
      <c r="G27" s="679">
        <v>1</v>
      </c>
      <c r="H27" s="679">
        <v>2</v>
      </c>
      <c r="I27" s="679">
        <v>2</v>
      </c>
      <c r="J27" s="679">
        <v>1</v>
      </c>
      <c r="K27" s="679">
        <v>3</v>
      </c>
      <c r="L27" s="679">
        <v>3</v>
      </c>
      <c r="M27" s="679">
        <v>4</v>
      </c>
      <c r="N27" s="679">
        <v>1</v>
      </c>
      <c r="O27" s="679">
        <v>4</v>
      </c>
      <c r="P27" s="679">
        <v>3</v>
      </c>
      <c r="Q27" s="679">
        <v>4</v>
      </c>
      <c r="R27" s="679">
        <v>4</v>
      </c>
      <c r="S27" s="679">
        <v>0</v>
      </c>
      <c r="T27" s="337">
        <f t="shared" si="0"/>
        <v>32</v>
      </c>
      <c r="U27" s="683">
        <v>5</v>
      </c>
      <c r="V27" s="531">
        <f t="shared" si="5"/>
        <v>32</v>
      </c>
      <c r="W27" s="531"/>
      <c r="X27" s="429">
        <f t="shared" si="6"/>
        <v>31</v>
      </c>
      <c r="Y27" s="429">
        <f t="shared" si="7"/>
        <v>1</v>
      </c>
      <c r="Z27" s="339">
        <f t="shared" si="8"/>
        <v>3.2258064516129031E-2</v>
      </c>
      <c r="AA27" s="338">
        <f t="shared" si="1"/>
        <v>1</v>
      </c>
      <c r="AB27" s="680" t="str">
        <f t="shared" si="2"/>
        <v/>
      </c>
      <c r="AC27" s="490" t="str">
        <f t="shared" si="3"/>
        <v/>
      </c>
      <c r="AD27" s="644">
        <v>197</v>
      </c>
      <c r="AE27" s="671">
        <v>1580</v>
      </c>
      <c r="AF27" s="680" t="s">
        <v>1204</v>
      </c>
      <c r="AG27" s="342">
        <v>31</v>
      </c>
      <c r="AH27" s="342">
        <v>5</v>
      </c>
      <c r="AI27" s="425">
        <f t="shared" si="9"/>
        <v>1</v>
      </c>
      <c r="AJ27" s="45">
        <f t="shared" si="4"/>
        <v>197</v>
      </c>
    </row>
    <row r="28" spans="1:36" ht="14.95" customHeight="1" x14ac:dyDescent="0.2">
      <c r="A28" s="677">
        <v>19</v>
      </c>
      <c r="B28" s="644">
        <v>197</v>
      </c>
      <c r="C28" s="644">
        <v>1599</v>
      </c>
      <c r="D28" s="669" t="s">
        <v>1205</v>
      </c>
      <c r="E28" s="678">
        <v>0</v>
      </c>
      <c r="F28" s="679">
        <v>0</v>
      </c>
      <c r="G28" s="679">
        <v>0</v>
      </c>
      <c r="H28" s="679">
        <v>0</v>
      </c>
      <c r="I28" s="679">
        <v>1</v>
      </c>
      <c r="J28" s="679">
        <v>4</v>
      </c>
      <c r="K28" s="679">
        <v>3</v>
      </c>
      <c r="L28" s="679">
        <v>1</v>
      </c>
      <c r="M28" s="679">
        <v>1</v>
      </c>
      <c r="N28" s="679">
        <v>2</v>
      </c>
      <c r="O28" s="679">
        <v>2</v>
      </c>
      <c r="P28" s="679">
        <v>2</v>
      </c>
      <c r="Q28" s="679">
        <v>0</v>
      </c>
      <c r="R28" s="679">
        <v>0</v>
      </c>
      <c r="S28" s="679">
        <v>0</v>
      </c>
      <c r="T28" s="337">
        <f t="shared" si="0"/>
        <v>16</v>
      </c>
      <c r="U28" s="683" t="s">
        <v>319</v>
      </c>
      <c r="V28" s="531">
        <f t="shared" si="5"/>
        <v>0</v>
      </c>
      <c r="W28" s="531"/>
      <c r="X28" s="429">
        <f t="shared" si="6"/>
        <v>18</v>
      </c>
      <c r="Y28" s="429">
        <f t="shared" si="7"/>
        <v>-2</v>
      </c>
      <c r="Z28" s="339">
        <f t="shared" si="8"/>
        <v>-0.1111111111111111</v>
      </c>
      <c r="AA28" s="338">
        <f t="shared" si="1"/>
        <v>-1</v>
      </c>
      <c r="AB28" s="680" t="str">
        <f t="shared" si="2"/>
        <v/>
      </c>
      <c r="AC28" s="490" t="str">
        <f t="shared" si="3"/>
        <v/>
      </c>
      <c r="AD28" s="644">
        <v>197</v>
      </c>
      <c r="AE28" s="644">
        <v>1599</v>
      </c>
      <c r="AF28" s="669" t="s">
        <v>1205</v>
      </c>
      <c r="AG28" s="265">
        <v>18</v>
      </c>
      <c r="AH28" s="265"/>
      <c r="AI28" s="425">
        <f t="shared" si="9"/>
        <v>1</v>
      </c>
      <c r="AJ28" s="45">
        <f t="shared" si="4"/>
        <v>197</v>
      </c>
    </row>
    <row r="29" spans="1:36" ht="14.95" customHeight="1" x14ac:dyDescent="0.2">
      <c r="A29" s="677">
        <v>20</v>
      </c>
      <c r="B29" s="644">
        <v>197</v>
      </c>
      <c r="C29" s="644">
        <v>1642</v>
      </c>
      <c r="D29" s="673" t="s">
        <v>1206</v>
      </c>
      <c r="E29" s="678">
        <v>0</v>
      </c>
      <c r="F29" s="679">
        <v>0</v>
      </c>
      <c r="G29" s="679">
        <v>2</v>
      </c>
      <c r="H29" s="679">
        <v>4</v>
      </c>
      <c r="I29" s="679">
        <v>1</v>
      </c>
      <c r="J29" s="679">
        <v>2</v>
      </c>
      <c r="K29" s="679">
        <v>4</v>
      </c>
      <c r="L29" s="679">
        <v>2</v>
      </c>
      <c r="M29" s="679">
        <v>2</v>
      </c>
      <c r="N29" s="679">
        <v>1</v>
      </c>
      <c r="O29" s="679">
        <v>1</v>
      </c>
      <c r="P29" s="679">
        <v>4</v>
      </c>
      <c r="Q29" s="679">
        <v>3</v>
      </c>
      <c r="R29" s="679">
        <v>3</v>
      </c>
      <c r="S29" s="679">
        <v>1</v>
      </c>
      <c r="T29" s="337">
        <f t="shared" si="0"/>
        <v>30</v>
      </c>
      <c r="U29" s="531">
        <v>5</v>
      </c>
      <c r="V29" s="531">
        <f t="shared" si="5"/>
        <v>30</v>
      </c>
      <c r="W29" s="531"/>
      <c r="X29" s="429">
        <f t="shared" si="6"/>
        <v>35</v>
      </c>
      <c r="Y29" s="429">
        <f t="shared" si="7"/>
        <v>-5</v>
      </c>
      <c r="Z29" s="339">
        <f t="shared" si="8"/>
        <v>-0.14285714285714285</v>
      </c>
      <c r="AA29" s="338">
        <f t="shared" si="1"/>
        <v>-1</v>
      </c>
      <c r="AB29" s="680" t="str">
        <f t="shared" si="2"/>
        <v/>
      </c>
      <c r="AC29" s="490" t="str">
        <f t="shared" si="3"/>
        <v/>
      </c>
      <c r="AD29" s="644">
        <v>197</v>
      </c>
      <c r="AE29" s="644">
        <v>1642</v>
      </c>
      <c r="AF29" s="669" t="s">
        <v>1206</v>
      </c>
      <c r="AG29" s="265">
        <v>35</v>
      </c>
      <c r="AH29" s="265">
        <v>5</v>
      </c>
      <c r="AI29" s="425">
        <f t="shared" si="9"/>
        <v>1</v>
      </c>
      <c r="AJ29" s="45">
        <f t="shared" si="4"/>
        <v>197</v>
      </c>
    </row>
    <row r="30" spans="1:36" ht="14.95" customHeight="1" x14ac:dyDescent="0.2">
      <c r="A30" s="677">
        <v>21</v>
      </c>
      <c r="B30" s="644">
        <v>197</v>
      </c>
      <c r="C30" s="644">
        <v>1679</v>
      </c>
      <c r="D30" s="669" t="s">
        <v>1207</v>
      </c>
      <c r="E30" s="678">
        <v>0</v>
      </c>
      <c r="F30" s="679">
        <v>0</v>
      </c>
      <c r="G30" s="679">
        <v>2</v>
      </c>
      <c r="H30" s="679">
        <v>2</v>
      </c>
      <c r="I30" s="679">
        <v>0</v>
      </c>
      <c r="J30" s="679">
        <v>3</v>
      </c>
      <c r="K30" s="679">
        <v>1</v>
      </c>
      <c r="L30" s="679">
        <v>3</v>
      </c>
      <c r="M30" s="679">
        <v>0</v>
      </c>
      <c r="N30" s="679">
        <v>2</v>
      </c>
      <c r="O30" s="679">
        <v>2</v>
      </c>
      <c r="P30" s="679">
        <v>2</v>
      </c>
      <c r="Q30" s="679">
        <v>2</v>
      </c>
      <c r="R30" s="679">
        <v>0</v>
      </c>
      <c r="S30" s="679">
        <v>1</v>
      </c>
      <c r="T30" s="337">
        <f t="shared" si="0"/>
        <v>20</v>
      </c>
      <c r="U30" s="531">
        <v>5</v>
      </c>
      <c r="V30" s="531">
        <f t="shared" si="5"/>
        <v>20</v>
      </c>
      <c r="W30" s="531"/>
      <c r="X30" s="429">
        <f t="shared" si="6"/>
        <v>19</v>
      </c>
      <c r="Y30" s="429">
        <f t="shared" si="7"/>
        <v>1</v>
      </c>
      <c r="Z30" s="339">
        <f t="shared" si="8"/>
        <v>5.2631578947368418E-2</v>
      </c>
      <c r="AA30" s="338">
        <f t="shared" si="1"/>
        <v>1</v>
      </c>
      <c r="AB30" s="680" t="str">
        <f t="shared" si="2"/>
        <v/>
      </c>
      <c r="AC30" s="490" t="str">
        <f t="shared" si="3"/>
        <v/>
      </c>
      <c r="AD30" s="644">
        <v>197</v>
      </c>
      <c r="AE30" s="644">
        <v>1679</v>
      </c>
      <c r="AF30" s="669" t="s">
        <v>1207</v>
      </c>
      <c r="AG30" s="265">
        <v>19</v>
      </c>
      <c r="AH30" s="265">
        <v>5</v>
      </c>
      <c r="AI30" s="425">
        <f t="shared" si="9"/>
        <v>1</v>
      </c>
      <c r="AJ30" s="45">
        <f t="shared" si="4"/>
        <v>197</v>
      </c>
    </row>
    <row r="31" spans="1:36" ht="14.95" customHeight="1" x14ac:dyDescent="0.2">
      <c r="A31" s="677">
        <v>22</v>
      </c>
      <c r="B31" s="644">
        <v>197</v>
      </c>
      <c r="C31" s="644">
        <v>1734</v>
      </c>
      <c r="D31" s="669" t="s">
        <v>1208</v>
      </c>
      <c r="E31" s="678">
        <v>0</v>
      </c>
      <c r="F31" s="679">
        <v>0</v>
      </c>
      <c r="G31" s="679">
        <v>2</v>
      </c>
      <c r="H31" s="679">
        <v>1</v>
      </c>
      <c r="I31" s="679">
        <v>1</v>
      </c>
      <c r="J31" s="679">
        <v>3</v>
      </c>
      <c r="K31" s="679">
        <v>2</v>
      </c>
      <c r="L31" s="679">
        <v>4</v>
      </c>
      <c r="M31" s="679">
        <v>2</v>
      </c>
      <c r="N31" s="679">
        <v>0</v>
      </c>
      <c r="O31" s="679">
        <v>2</v>
      </c>
      <c r="P31" s="679">
        <v>3</v>
      </c>
      <c r="Q31" s="679">
        <v>2</v>
      </c>
      <c r="R31" s="679">
        <v>0</v>
      </c>
      <c r="S31" s="679">
        <v>4</v>
      </c>
      <c r="T31" s="337">
        <f t="shared" si="0"/>
        <v>26</v>
      </c>
      <c r="U31" s="531">
        <v>5</v>
      </c>
      <c r="V31" s="531">
        <f t="shared" si="5"/>
        <v>26</v>
      </c>
      <c r="W31" s="531"/>
      <c r="X31" s="429">
        <f t="shared" si="6"/>
        <v>23</v>
      </c>
      <c r="Y31" s="429">
        <f t="shared" si="7"/>
        <v>3</v>
      </c>
      <c r="Z31" s="339">
        <f t="shared" si="8"/>
        <v>0.13043478260869565</v>
      </c>
      <c r="AA31" s="338">
        <f t="shared" si="1"/>
        <v>1</v>
      </c>
      <c r="AB31" s="680" t="str">
        <f t="shared" si="2"/>
        <v/>
      </c>
      <c r="AC31" s="490" t="str">
        <f t="shared" si="3"/>
        <v/>
      </c>
      <c r="AD31" s="644">
        <v>197</v>
      </c>
      <c r="AE31" s="644">
        <v>1734</v>
      </c>
      <c r="AF31" s="669" t="s">
        <v>1208</v>
      </c>
      <c r="AG31" s="265">
        <v>23</v>
      </c>
      <c r="AH31" s="265">
        <v>5</v>
      </c>
      <c r="AI31" s="425">
        <f t="shared" si="9"/>
        <v>1</v>
      </c>
      <c r="AJ31" s="45">
        <f t="shared" si="4"/>
        <v>197</v>
      </c>
    </row>
    <row r="32" spans="1:36" ht="14.95" customHeight="1" x14ac:dyDescent="0.2">
      <c r="A32" s="677">
        <v>23</v>
      </c>
      <c r="B32" s="644">
        <v>197</v>
      </c>
      <c r="C32" s="682">
        <v>1757</v>
      </c>
      <c r="D32" s="669" t="s">
        <v>1209</v>
      </c>
      <c r="E32" s="681">
        <v>0</v>
      </c>
      <c r="F32" s="679">
        <v>0</v>
      </c>
      <c r="G32" s="679">
        <v>7</v>
      </c>
      <c r="H32" s="679">
        <v>4</v>
      </c>
      <c r="I32" s="679">
        <v>4</v>
      </c>
      <c r="J32" s="679">
        <v>5</v>
      </c>
      <c r="K32" s="679">
        <v>4</v>
      </c>
      <c r="L32" s="679">
        <v>3</v>
      </c>
      <c r="M32" s="679">
        <v>4</v>
      </c>
      <c r="N32" s="679">
        <v>3</v>
      </c>
      <c r="O32" s="679">
        <v>3</v>
      </c>
      <c r="P32" s="679">
        <v>1</v>
      </c>
      <c r="Q32" s="679">
        <v>3</v>
      </c>
      <c r="R32" s="679">
        <v>4</v>
      </c>
      <c r="S32" s="679">
        <v>1</v>
      </c>
      <c r="T32" s="337">
        <f t="shared" si="0"/>
        <v>46</v>
      </c>
      <c r="U32" s="531">
        <v>5</v>
      </c>
      <c r="V32" s="531">
        <f t="shared" si="5"/>
        <v>46</v>
      </c>
      <c r="W32" s="531"/>
      <c r="X32" s="429">
        <f t="shared" si="6"/>
        <v>45</v>
      </c>
      <c r="Y32" s="429">
        <f t="shared" si="7"/>
        <v>1</v>
      </c>
      <c r="Z32" s="339">
        <f t="shared" si="8"/>
        <v>2.2222222222222223E-2</v>
      </c>
      <c r="AA32" s="338">
        <f t="shared" si="1"/>
        <v>1</v>
      </c>
      <c r="AB32" s="680" t="str">
        <f t="shared" si="2"/>
        <v/>
      </c>
      <c r="AC32" s="490" t="str">
        <f t="shared" si="3"/>
        <v/>
      </c>
      <c r="AD32" s="644">
        <v>197</v>
      </c>
      <c r="AE32" s="644">
        <v>1757</v>
      </c>
      <c r="AF32" s="669" t="s">
        <v>1209</v>
      </c>
      <c r="AG32" s="265">
        <v>45</v>
      </c>
      <c r="AH32" s="265">
        <v>5</v>
      </c>
      <c r="AI32" s="425">
        <f t="shared" si="9"/>
        <v>1</v>
      </c>
      <c r="AJ32" s="45">
        <f t="shared" si="4"/>
        <v>197</v>
      </c>
    </row>
    <row r="33" spans="1:36" ht="14.95" customHeight="1" x14ac:dyDescent="0.2">
      <c r="A33" s="677">
        <v>24</v>
      </c>
      <c r="B33" s="644">
        <v>197</v>
      </c>
      <c r="C33" s="644">
        <v>1859</v>
      </c>
      <c r="D33" s="669" t="s">
        <v>1210</v>
      </c>
      <c r="E33" s="678">
        <v>0</v>
      </c>
      <c r="F33" s="679">
        <v>0</v>
      </c>
      <c r="G33" s="679">
        <v>1</v>
      </c>
      <c r="H33" s="679">
        <v>1</v>
      </c>
      <c r="I33" s="679">
        <v>2</v>
      </c>
      <c r="J33" s="679">
        <v>3</v>
      </c>
      <c r="K33" s="679">
        <v>2</v>
      </c>
      <c r="L33" s="679">
        <v>3</v>
      </c>
      <c r="M33" s="679">
        <v>2</v>
      </c>
      <c r="N33" s="679">
        <v>0</v>
      </c>
      <c r="O33" s="679">
        <v>0</v>
      </c>
      <c r="P33" s="679">
        <v>0</v>
      </c>
      <c r="Q33" s="679">
        <v>1</v>
      </c>
      <c r="R33" s="679">
        <v>2</v>
      </c>
      <c r="S33" s="679">
        <v>0</v>
      </c>
      <c r="T33" s="337">
        <f t="shared" si="0"/>
        <v>17</v>
      </c>
      <c r="U33" s="531">
        <v>5</v>
      </c>
      <c r="V33" s="531">
        <f t="shared" si="5"/>
        <v>17</v>
      </c>
      <c r="W33" s="531"/>
      <c r="X33" s="429">
        <f t="shared" si="6"/>
        <v>17</v>
      </c>
      <c r="Y33" s="429">
        <f t="shared" si="7"/>
        <v>0</v>
      </c>
      <c r="Z33" s="339">
        <f t="shared" si="8"/>
        <v>0</v>
      </c>
      <c r="AA33" s="338">
        <f t="shared" si="1"/>
        <v>0</v>
      </c>
      <c r="AB33" s="680" t="str">
        <f t="shared" si="2"/>
        <v/>
      </c>
      <c r="AC33" s="490" t="str">
        <f t="shared" si="3"/>
        <v/>
      </c>
      <c r="AD33" s="644">
        <v>197</v>
      </c>
      <c r="AE33" s="644">
        <v>1859</v>
      </c>
      <c r="AF33" s="669" t="s">
        <v>1210</v>
      </c>
      <c r="AG33" s="265">
        <v>17</v>
      </c>
      <c r="AH33" s="265">
        <v>5</v>
      </c>
      <c r="AI33" s="425">
        <f t="shared" si="9"/>
        <v>1</v>
      </c>
      <c r="AJ33" s="45">
        <f t="shared" si="4"/>
        <v>197</v>
      </c>
    </row>
    <row r="34" spans="1:36" ht="14.95" customHeight="1" x14ac:dyDescent="0.2">
      <c r="A34" s="677">
        <v>25</v>
      </c>
      <c r="B34" s="644">
        <v>197</v>
      </c>
      <c r="C34" s="682">
        <v>1899</v>
      </c>
      <c r="D34" s="673" t="s">
        <v>1211</v>
      </c>
      <c r="E34" s="681">
        <v>0</v>
      </c>
      <c r="F34" s="679">
        <v>0</v>
      </c>
      <c r="G34" s="679">
        <v>0</v>
      </c>
      <c r="H34" s="679">
        <v>0</v>
      </c>
      <c r="I34" s="679">
        <v>5</v>
      </c>
      <c r="J34" s="679">
        <v>7</v>
      </c>
      <c r="K34" s="679">
        <v>4</v>
      </c>
      <c r="L34" s="679">
        <v>6</v>
      </c>
      <c r="M34" s="679">
        <v>2</v>
      </c>
      <c r="N34" s="679">
        <v>2</v>
      </c>
      <c r="O34" s="679">
        <v>4</v>
      </c>
      <c r="P34" s="679">
        <v>4</v>
      </c>
      <c r="Q34" s="679">
        <v>0</v>
      </c>
      <c r="R34" s="679">
        <v>0</v>
      </c>
      <c r="S34" s="679">
        <v>0</v>
      </c>
      <c r="T34" s="337">
        <f t="shared" si="0"/>
        <v>34</v>
      </c>
      <c r="U34" s="531" t="s">
        <v>319</v>
      </c>
      <c r="V34" s="531">
        <f t="shared" si="5"/>
        <v>0</v>
      </c>
      <c r="W34" s="531"/>
      <c r="X34" s="429">
        <f t="shared" si="6"/>
        <v>36</v>
      </c>
      <c r="Y34" s="429">
        <f t="shared" si="7"/>
        <v>-2</v>
      </c>
      <c r="Z34" s="339">
        <f t="shared" si="8"/>
        <v>-5.5555555555555552E-2</v>
      </c>
      <c r="AA34" s="338">
        <f t="shared" si="1"/>
        <v>-1</v>
      </c>
      <c r="AB34" s="680" t="str">
        <f t="shared" si="2"/>
        <v/>
      </c>
      <c r="AC34" s="490" t="str">
        <f t="shared" si="3"/>
        <v/>
      </c>
      <c r="AD34" s="644">
        <v>197</v>
      </c>
      <c r="AE34" s="644">
        <v>1899</v>
      </c>
      <c r="AF34" s="669" t="s">
        <v>1211</v>
      </c>
      <c r="AG34" s="265">
        <v>36</v>
      </c>
      <c r="AH34" s="265"/>
      <c r="AI34" s="425">
        <f t="shared" si="9"/>
        <v>1</v>
      </c>
      <c r="AJ34" s="45">
        <f t="shared" si="4"/>
        <v>197</v>
      </c>
    </row>
    <row r="35" spans="1:36" ht="14.95" customHeight="1" x14ac:dyDescent="0.2">
      <c r="A35" s="677">
        <v>26</v>
      </c>
      <c r="B35" s="644">
        <v>197</v>
      </c>
      <c r="C35" s="682">
        <v>1963</v>
      </c>
      <c r="D35" s="669" t="s">
        <v>1212</v>
      </c>
      <c r="E35" s="681">
        <v>0</v>
      </c>
      <c r="F35" s="679">
        <v>0</v>
      </c>
      <c r="G35" s="679">
        <v>0</v>
      </c>
      <c r="H35" s="679">
        <v>0</v>
      </c>
      <c r="I35" s="679">
        <v>6</v>
      </c>
      <c r="J35" s="679">
        <v>6</v>
      </c>
      <c r="K35" s="679">
        <v>3</v>
      </c>
      <c r="L35" s="679">
        <v>2</v>
      </c>
      <c r="M35" s="679">
        <v>6</v>
      </c>
      <c r="N35" s="679">
        <v>7</v>
      </c>
      <c r="O35" s="679">
        <v>6</v>
      </c>
      <c r="P35" s="679">
        <v>7</v>
      </c>
      <c r="Q35" s="679">
        <v>2</v>
      </c>
      <c r="R35" s="679">
        <v>0</v>
      </c>
      <c r="S35" s="679">
        <v>0</v>
      </c>
      <c r="T35" s="337">
        <f t="shared" si="0"/>
        <v>45</v>
      </c>
      <c r="U35" s="531" t="s">
        <v>319</v>
      </c>
      <c r="V35" s="531">
        <f t="shared" si="5"/>
        <v>0</v>
      </c>
      <c r="W35" s="531"/>
      <c r="X35" s="429">
        <f t="shared" si="6"/>
        <v>53</v>
      </c>
      <c r="Y35" s="429">
        <f t="shared" si="7"/>
        <v>-8</v>
      </c>
      <c r="Z35" s="339">
        <f t="shared" si="8"/>
        <v>-0.15094339622641509</v>
      </c>
      <c r="AA35" s="338">
        <f t="shared" si="1"/>
        <v>-1</v>
      </c>
      <c r="AB35" s="680" t="str">
        <f t="shared" si="2"/>
        <v/>
      </c>
      <c r="AC35" s="490" t="str">
        <f t="shared" si="3"/>
        <v/>
      </c>
      <c r="AD35" s="644">
        <v>197</v>
      </c>
      <c r="AE35" s="644">
        <v>1963</v>
      </c>
      <c r="AF35" s="669" t="s">
        <v>1212</v>
      </c>
      <c r="AG35" s="265">
        <v>53</v>
      </c>
      <c r="AH35" s="265"/>
      <c r="AI35" s="425">
        <f t="shared" si="9"/>
        <v>1</v>
      </c>
      <c r="AJ35" s="45">
        <f t="shared" si="4"/>
        <v>197</v>
      </c>
    </row>
    <row r="36" spans="1:36" ht="14.95" customHeight="1" x14ac:dyDescent="0.2">
      <c r="A36" s="677">
        <v>27</v>
      </c>
      <c r="B36" s="644">
        <v>197</v>
      </c>
      <c r="C36" s="644">
        <v>1967</v>
      </c>
      <c r="D36" s="669" t="s">
        <v>1213</v>
      </c>
      <c r="E36" s="678">
        <v>0</v>
      </c>
      <c r="F36" s="679">
        <v>0</v>
      </c>
      <c r="G36" s="679">
        <v>2</v>
      </c>
      <c r="H36" s="679">
        <v>3</v>
      </c>
      <c r="I36" s="679">
        <v>3</v>
      </c>
      <c r="J36" s="679">
        <v>3</v>
      </c>
      <c r="K36" s="679">
        <v>2</v>
      </c>
      <c r="L36" s="679">
        <v>4</v>
      </c>
      <c r="M36" s="679">
        <v>1</v>
      </c>
      <c r="N36" s="679">
        <v>3</v>
      </c>
      <c r="O36" s="679">
        <v>4</v>
      </c>
      <c r="P36" s="679">
        <v>4</v>
      </c>
      <c r="Q36" s="679">
        <v>2</v>
      </c>
      <c r="R36" s="679">
        <v>2</v>
      </c>
      <c r="S36" s="679">
        <v>3</v>
      </c>
      <c r="T36" s="337">
        <f t="shared" si="0"/>
        <v>36</v>
      </c>
      <c r="U36" s="531">
        <v>5</v>
      </c>
      <c r="V36" s="531">
        <f t="shared" si="5"/>
        <v>36</v>
      </c>
      <c r="W36" s="531"/>
      <c r="X36" s="429">
        <f t="shared" si="6"/>
        <v>36</v>
      </c>
      <c r="Y36" s="429">
        <f t="shared" si="7"/>
        <v>0</v>
      </c>
      <c r="Z36" s="339">
        <f t="shared" si="8"/>
        <v>0</v>
      </c>
      <c r="AA36" s="338">
        <f t="shared" si="1"/>
        <v>0</v>
      </c>
      <c r="AB36" s="680" t="str">
        <f t="shared" si="2"/>
        <v/>
      </c>
      <c r="AC36" s="490" t="str">
        <f t="shared" si="3"/>
        <v/>
      </c>
      <c r="AD36" s="644">
        <v>197</v>
      </c>
      <c r="AE36" s="644">
        <v>1967</v>
      </c>
      <c r="AF36" s="669" t="s">
        <v>1213</v>
      </c>
      <c r="AG36" s="265">
        <v>36</v>
      </c>
      <c r="AH36" s="265">
        <v>5</v>
      </c>
      <c r="AI36" s="425">
        <f t="shared" si="9"/>
        <v>1</v>
      </c>
      <c r="AJ36" s="45">
        <f t="shared" si="4"/>
        <v>197</v>
      </c>
    </row>
    <row r="37" spans="1:36" ht="14.95" customHeight="1" x14ac:dyDescent="0.2">
      <c r="A37" s="677">
        <v>28</v>
      </c>
      <c r="B37" s="644">
        <v>197</v>
      </c>
      <c r="C37" s="644">
        <v>1995</v>
      </c>
      <c r="D37" s="669" t="s">
        <v>1214</v>
      </c>
      <c r="E37" s="678">
        <v>0</v>
      </c>
      <c r="F37" s="679">
        <v>0</v>
      </c>
      <c r="G37" s="679">
        <v>2</v>
      </c>
      <c r="H37" s="679">
        <v>1</v>
      </c>
      <c r="I37" s="679">
        <v>3</v>
      </c>
      <c r="J37" s="679">
        <v>3</v>
      </c>
      <c r="K37" s="679">
        <v>2</v>
      </c>
      <c r="L37" s="679">
        <v>3</v>
      </c>
      <c r="M37" s="679">
        <v>0</v>
      </c>
      <c r="N37" s="679">
        <v>2</v>
      </c>
      <c r="O37" s="679">
        <v>1</v>
      </c>
      <c r="P37" s="679">
        <v>2</v>
      </c>
      <c r="Q37" s="679">
        <v>2</v>
      </c>
      <c r="R37" s="679">
        <v>2</v>
      </c>
      <c r="S37" s="679">
        <v>0</v>
      </c>
      <c r="T37" s="337">
        <f t="shared" si="0"/>
        <v>23</v>
      </c>
      <c r="U37" s="531" t="s">
        <v>319</v>
      </c>
      <c r="V37" s="531">
        <f t="shared" si="5"/>
        <v>0</v>
      </c>
      <c r="W37" s="531"/>
      <c r="X37" s="429">
        <f t="shared" si="6"/>
        <v>17</v>
      </c>
      <c r="Y37" s="429">
        <f t="shared" si="7"/>
        <v>6</v>
      </c>
      <c r="Z37" s="339">
        <f t="shared" si="8"/>
        <v>0.35294117647058826</v>
      </c>
      <c r="AA37" s="338">
        <f t="shared" si="1"/>
        <v>1</v>
      </c>
      <c r="AB37" s="680" t="str">
        <f t="shared" si="2"/>
        <v/>
      </c>
      <c r="AC37" s="490" t="str">
        <f t="shared" si="3"/>
        <v/>
      </c>
      <c r="AD37" s="644">
        <v>197</v>
      </c>
      <c r="AE37" s="644">
        <v>1995</v>
      </c>
      <c r="AF37" s="669" t="s">
        <v>1214</v>
      </c>
      <c r="AG37" s="265">
        <v>17</v>
      </c>
      <c r="AH37" s="265"/>
      <c r="AI37" s="425">
        <f t="shared" si="9"/>
        <v>1</v>
      </c>
      <c r="AJ37" s="45">
        <f t="shared" si="4"/>
        <v>197</v>
      </c>
    </row>
    <row r="38" spans="1:36" ht="14.95" customHeight="1" x14ac:dyDescent="0.2">
      <c r="A38" s="677">
        <v>29</v>
      </c>
      <c r="B38" s="644">
        <v>197</v>
      </c>
      <c r="C38" s="644">
        <v>2045</v>
      </c>
      <c r="D38" s="669" t="s">
        <v>1215</v>
      </c>
      <c r="E38" s="681">
        <v>0</v>
      </c>
      <c r="F38" s="679">
        <v>0</v>
      </c>
      <c r="G38" s="679">
        <v>2</v>
      </c>
      <c r="H38" s="679">
        <v>4</v>
      </c>
      <c r="I38" s="679">
        <v>5</v>
      </c>
      <c r="J38" s="679">
        <v>0</v>
      </c>
      <c r="K38" s="679">
        <v>3</v>
      </c>
      <c r="L38" s="679">
        <v>2</v>
      </c>
      <c r="M38" s="679">
        <v>0</v>
      </c>
      <c r="N38" s="679">
        <v>0</v>
      </c>
      <c r="O38" s="679">
        <v>2</v>
      </c>
      <c r="P38" s="679">
        <v>2</v>
      </c>
      <c r="Q38" s="679">
        <v>1</v>
      </c>
      <c r="R38" s="679">
        <v>0</v>
      </c>
      <c r="S38" s="679">
        <v>1</v>
      </c>
      <c r="T38" s="337">
        <f t="shared" si="0"/>
        <v>22</v>
      </c>
      <c r="U38" s="531">
        <v>5</v>
      </c>
      <c r="V38" s="531">
        <f t="shared" si="5"/>
        <v>22</v>
      </c>
      <c r="W38" s="531"/>
      <c r="X38" s="429">
        <f t="shared" si="6"/>
        <v>21</v>
      </c>
      <c r="Y38" s="429">
        <f t="shared" si="7"/>
        <v>1</v>
      </c>
      <c r="Z38" s="339">
        <f t="shared" si="8"/>
        <v>4.7619047619047616E-2</v>
      </c>
      <c r="AA38" s="338">
        <f t="shared" si="1"/>
        <v>1</v>
      </c>
      <c r="AB38" s="680" t="str">
        <f t="shared" si="2"/>
        <v/>
      </c>
      <c r="AC38" s="490" t="str">
        <f t="shared" si="3"/>
        <v/>
      </c>
      <c r="AD38" s="644">
        <v>197</v>
      </c>
      <c r="AE38" s="644">
        <v>2045</v>
      </c>
      <c r="AF38" s="669" t="s">
        <v>1215</v>
      </c>
      <c r="AG38" s="265">
        <v>21</v>
      </c>
      <c r="AH38" s="265">
        <v>5</v>
      </c>
      <c r="AI38" s="425">
        <f t="shared" si="9"/>
        <v>1</v>
      </c>
      <c r="AJ38" s="45">
        <f t="shared" si="4"/>
        <v>197</v>
      </c>
    </row>
    <row r="39" spans="1:36" ht="14.95" customHeight="1" x14ac:dyDescent="0.2">
      <c r="A39" s="677">
        <v>30</v>
      </c>
      <c r="B39" s="644">
        <v>197</v>
      </c>
      <c r="C39" s="644">
        <v>2056</v>
      </c>
      <c r="D39" s="673" t="s">
        <v>1216</v>
      </c>
      <c r="E39" s="678">
        <v>0</v>
      </c>
      <c r="F39" s="679">
        <v>0</v>
      </c>
      <c r="G39" s="679">
        <v>3</v>
      </c>
      <c r="H39" s="679">
        <v>3</v>
      </c>
      <c r="I39" s="679">
        <v>6</v>
      </c>
      <c r="J39" s="679">
        <v>4</v>
      </c>
      <c r="K39" s="679">
        <v>4</v>
      </c>
      <c r="L39" s="679">
        <v>7</v>
      </c>
      <c r="M39" s="679">
        <v>5</v>
      </c>
      <c r="N39" s="679">
        <v>9</v>
      </c>
      <c r="O39" s="679">
        <v>6</v>
      </c>
      <c r="P39" s="679">
        <v>2</v>
      </c>
      <c r="Q39" s="679">
        <v>8</v>
      </c>
      <c r="R39" s="679">
        <v>3</v>
      </c>
      <c r="S39" s="679">
        <v>3</v>
      </c>
      <c r="T39" s="337">
        <f t="shared" si="0"/>
        <v>63</v>
      </c>
      <c r="U39" s="531" t="s">
        <v>319</v>
      </c>
      <c r="V39" s="531">
        <f t="shared" si="5"/>
        <v>0</v>
      </c>
      <c r="W39" s="531"/>
      <c r="X39" s="429">
        <f t="shared" si="6"/>
        <v>63</v>
      </c>
      <c r="Y39" s="429">
        <f t="shared" si="7"/>
        <v>0</v>
      </c>
      <c r="Z39" s="339">
        <f t="shared" si="8"/>
        <v>0</v>
      </c>
      <c r="AA39" s="338">
        <f t="shared" si="1"/>
        <v>0</v>
      </c>
      <c r="AB39" s="680" t="str">
        <f t="shared" si="2"/>
        <v/>
      </c>
      <c r="AC39" s="490" t="str">
        <f t="shared" si="3"/>
        <v/>
      </c>
      <c r="AD39" s="644">
        <v>197</v>
      </c>
      <c r="AE39" s="644">
        <v>2056</v>
      </c>
      <c r="AF39" s="669" t="s">
        <v>1216</v>
      </c>
      <c r="AG39" s="265">
        <v>63</v>
      </c>
      <c r="AH39" s="265"/>
      <c r="AI39" s="425">
        <f t="shared" si="9"/>
        <v>1</v>
      </c>
      <c r="AJ39" s="45">
        <f t="shared" si="4"/>
        <v>197</v>
      </c>
    </row>
    <row r="40" spans="1:36" ht="14.95" customHeight="1" x14ac:dyDescent="0.2">
      <c r="A40" s="677">
        <v>31</v>
      </c>
      <c r="B40" s="644">
        <v>197</v>
      </c>
      <c r="C40" s="644">
        <v>2057</v>
      </c>
      <c r="D40" s="669" t="s">
        <v>1217</v>
      </c>
      <c r="E40" s="681">
        <v>0</v>
      </c>
      <c r="F40" s="679">
        <v>0</v>
      </c>
      <c r="G40" s="679">
        <v>1</v>
      </c>
      <c r="H40" s="679">
        <v>4</v>
      </c>
      <c r="I40" s="679">
        <v>6</v>
      </c>
      <c r="J40" s="679">
        <v>5</v>
      </c>
      <c r="K40" s="679">
        <v>1</v>
      </c>
      <c r="L40" s="679">
        <v>3</v>
      </c>
      <c r="M40" s="679">
        <v>4</v>
      </c>
      <c r="N40" s="679">
        <v>1</v>
      </c>
      <c r="O40" s="679">
        <v>3</v>
      </c>
      <c r="P40" s="679">
        <v>5</v>
      </c>
      <c r="Q40" s="679">
        <v>4</v>
      </c>
      <c r="R40" s="679">
        <v>1</v>
      </c>
      <c r="S40" s="679">
        <v>0</v>
      </c>
      <c r="T40" s="337">
        <f t="shared" si="0"/>
        <v>38</v>
      </c>
      <c r="U40" s="531" t="s">
        <v>319</v>
      </c>
      <c r="V40" s="531">
        <f t="shared" si="5"/>
        <v>0</v>
      </c>
      <c r="W40" s="531"/>
      <c r="X40" s="429">
        <f t="shared" si="6"/>
        <v>58</v>
      </c>
      <c r="Y40" s="429">
        <f t="shared" si="7"/>
        <v>-20</v>
      </c>
      <c r="Z40" s="339">
        <f t="shared" si="8"/>
        <v>-0.34482758620689657</v>
      </c>
      <c r="AA40" s="338">
        <f t="shared" si="1"/>
        <v>-1</v>
      </c>
      <c r="AB40" s="680" t="str">
        <f t="shared" si="2"/>
        <v/>
      </c>
      <c r="AC40" s="490" t="str">
        <f t="shared" si="3"/>
        <v/>
      </c>
      <c r="AD40" s="644">
        <v>197</v>
      </c>
      <c r="AE40" s="644">
        <v>2057</v>
      </c>
      <c r="AF40" s="669" t="s">
        <v>1217</v>
      </c>
      <c r="AG40" s="265">
        <v>58</v>
      </c>
      <c r="AH40" s="265"/>
      <c r="AI40" s="425">
        <f t="shared" si="9"/>
        <v>1</v>
      </c>
      <c r="AJ40" s="45">
        <f t="shared" si="4"/>
        <v>197</v>
      </c>
    </row>
    <row r="41" spans="1:36" ht="14.95" customHeight="1" x14ac:dyDescent="0.2">
      <c r="A41" s="677">
        <v>32</v>
      </c>
      <c r="B41" s="644">
        <v>197</v>
      </c>
      <c r="C41" s="644">
        <v>2069</v>
      </c>
      <c r="D41" s="669" t="s">
        <v>1218</v>
      </c>
      <c r="E41" s="678">
        <v>0</v>
      </c>
      <c r="F41" s="679">
        <v>0</v>
      </c>
      <c r="G41" s="679">
        <v>0</v>
      </c>
      <c r="H41" s="679">
        <v>6</v>
      </c>
      <c r="I41" s="679">
        <v>9</v>
      </c>
      <c r="J41" s="679">
        <v>10</v>
      </c>
      <c r="K41" s="679">
        <v>3</v>
      </c>
      <c r="L41" s="679">
        <v>3</v>
      </c>
      <c r="M41" s="679">
        <v>5</v>
      </c>
      <c r="N41" s="679">
        <v>2</v>
      </c>
      <c r="O41" s="679">
        <v>5</v>
      </c>
      <c r="P41" s="679">
        <v>4</v>
      </c>
      <c r="Q41" s="679">
        <v>4</v>
      </c>
      <c r="R41" s="679">
        <v>0</v>
      </c>
      <c r="S41" s="679">
        <v>0</v>
      </c>
      <c r="T41" s="337">
        <f t="shared" si="0"/>
        <v>51</v>
      </c>
      <c r="U41" s="531" t="s">
        <v>319</v>
      </c>
      <c r="V41" s="531">
        <f t="shared" si="5"/>
        <v>0</v>
      </c>
      <c r="W41" s="531"/>
      <c r="X41" s="429">
        <f t="shared" si="6"/>
        <v>42</v>
      </c>
      <c r="Y41" s="429">
        <f t="shared" si="7"/>
        <v>9</v>
      </c>
      <c r="Z41" s="339">
        <f t="shared" si="8"/>
        <v>0.21428571428571427</v>
      </c>
      <c r="AA41" s="338">
        <f t="shared" si="1"/>
        <v>1</v>
      </c>
      <c r="AB41" s="680" t="str">
        <f t="shared" si="2"/>
        <v/>
      </c>
      <c r="AC41" s="490" t="str">
        <f t="shared" si="3"/>
        <v/>
      </c>
      <c r="AD41" s="644">
        <v>197</v>
      </c>
      <c r="AE41" s="644">
        <v>2069</v>
      </c>
      <c r="AF41" s="669" t="s">
        <v>1218</v>
      </c>
      <c r="AG41" s="265">
        <v>42</v>
      </c>
      <c r="AH41" s="265"/>
      <c r="AI41" s="425">
        <f t="shared" si="9"/>
        <v>1</v>
      </c>
      <c r="AJ41" s="45">
        <f t="shared" si="4"/>
        <v>197</v>
      </c>
    </row>
    <row r="42" spans="1:36" ht="14.95" customHeight="1" x14ac:dyDescent="0.2">
      <c r="A42" s="677">
        <v>33</v>
      </c>
      <c r="B42" s="644">
        <v>197</v>
      </c>
      <c r="C42" s="644">
        <v>2093</v>
      </c>
      <c r="D42" s="669" t="s">
        <v>1219</v>
      </c>
      <c r="E42" s="678">
        <v>0</v>
      </c>
      <c r="F42" s="679">
        <v>0</v>
      </c>
      <c r="G42" s="679">
        <v>9</v>
      </c>
      <c r="H42" s="679">
        <v>1</v>
      </c>
      <c r="I42" s="679">
        <v>0</v>
      </c>
      <c r="J42" s="679">
        <v>0</v>
      </c>
      <c r="K42" s="679">
        <v>0</v>
      </c>
      <c r="L42" s="679">
        <v>0</v>
      </c>
      <c r="M42" s="679">
        <v>0</v>
      </c>
      <c r="N42" s="679">
        <v>0</v>
      </c>
      <c r="O42" s="679">
        <v>0</v>
      </c>
      <c r="P42" s="679">
        <v>0</v>
      </c>
      <c r="Q42" s="679">
        <v>0</v>
      </c>
      <c r="R42" s="679">
        <v>0</v>
      </c>
      <c r="S42" s="679">
        <v>0</v>
      </c>
      <c r="T42" s="337">
        <f t="shared" si="0"/>
        <v>10</v>
      </c>
      <c r="U42" s="531" t="s">
        <v>319</v>
      </c>
      <c r="V42" s="531">
        <f t="shared" si="5"/>
        <v>0</v>
      </c>
      <c r="W42" s="531"/>
      <c r="X42" s="429">
        <f t="shared" si="6"/>
        <v>7</v>
      </c>
      <c r="Y42" s="429">
        <f t="shared" si="7"/>
        <v>3</v>
      </c>
      <c r="Z42" s="339">
        <f t="shared" si="8"/>
        <v>0.42857142857142855</v>
      </c>
      <c r="AA42" s="338">
        <f t="shared" ref="AA42:AA74" si="10">IF($Y42=0,0,IF(Y42&gt;0,1,-1))</f>
        <v>1</v>
      </c>
      <c r="AB42" s="680" t="str">
        <f t="shared" ref="AB42:AB76" si="11">IF(C42=AE42,"",1)</f>
        <v/>
      </c>
      <c r="AC42" s="490" t="str">
        <f t="shared" ref="AC42:AC76" si="12">IF(D42=AF42,"",1)</f>
        <v/>
      </c>
      <c r="AD42" s="644">
        <v>197</v>
      </c>
      <c r="AE42" s="644">
        <v>2093</v>
      </c>
      <c r="AF42" s="669" t="s">
        <v>1219</v>
      </c>
      <c r="AG42" s="265">
        <v>7</v>
      </c>
      <c r="AH42" s="265"/>
      <c r="AI42" s="425">
        <f t="shared" si="9"/>
        <v>1</v>
      </c>
      <c r="AJ42" s="45">
        <f t="shared" ref="AJ42:AJ66" si="13">AD42</f>
        <v>197</v>
      </c>
    </row>
    <row r="43" spans="1:36" ht="14.95" customHeight="1" x14ac:dyDescent="0.2">
      <c r="A43" s="677">
        <v>34</v>
      </c>
      <c r="B43" s="644">
        <v>197</v>
      </c>
      <c r="C43" s="682">
        <v>2108</v>
      </c>
      <c r="D43" s="669" t="s">
        <v>1220</v>
      </c>
      <c r="E43" s="681">
        <v>0</v>
      </c>
      <c r="F43" s="679">
        <v>0</v>
      </c>
      <c r="G43" s="679">
        <v>4</v>
      </c>
      <c r="H43" s="679">
        <v>3</v>
      </c>
      <c r="I43" s="679">
        <v>2</v>
      </c>
      <c r="J43" s="679">
        <v>4</v>
      </c>
      <c r="K43" s="679">
        <v>3</v>
      </c>
      <c r="L43" s="679">
        <v>5</v>
      </c>
      <c r="M43" s="679">
        <v>2</v>
      </c>
      <c r="N43" s="679">
        <v>5</v>
      </c>
      <c r="O43" s="679">
        <v>3</v>
      </c>
      <c r="P43" s="679">
        <v>4</v>
      </c>
      <c r="Q43" s="679">
        <v>0</v>
      </c>
      <c r="R43" s="679">
        <v>3</v>
      </c>
      <c r="S43" s="679">
        <v>1</v>
      </c>
      <c r="T43" s="337">
        <f t="shared" si="0"/>
        <v>39</v>
      </c>
      <c r="U43" s="531" t="s">
        <v>319</v>
      </c>
      <c r="V43" s="531">
        <f t="shared" si="5"/>
        <v>0</v>
      </c>
      <c r="W43" s="531"/>
      <c r="X43" s="429">
        <f t="shared" si="6"/>
        <v>25</v>
      </c>
      <c r="Y43" s="429">
        <f t="shared" si="7"/>
        <v>14</v>
      </c>
      <c r="Z43" s="339">
        <f t="shared" si="8"/>
        <v>0.56000000000000005</v>
      </c>
      <c r="AA43" s="338">
        <f t="shared" si="10"/>
        <v>1</v>
      </c>
      <c r="AB43" s="680" t="str">
        <f t="shared" si="11"/>
        <v/>
      </c>
      <c r="AC43" s="490" t="str">
        <f t="shared" si="12"/>
        <v/>
      </c>
      <c r="AD43" s="644">
        <v>197</v>
      </c>
      <c r="AE43" s="644">
        <v>2108</v>
      </c>
      <c r="AF43" s="669" t="s">
        <v>1220</v>
      </c>
      <c r="AG43" s="265">
        <v>25</v>
      </c>
      <c r="AH43" s="265"/>
      <c r="AI43" s="425">
        <f t="shared" si="9"/>
        <v>1</v>
      </c>
      <c r="AJ43" s="45">
        <f t="shared" si="13"/>
        <v>197</v>
      </c>
    </row>
    <row r="44" spans="1:36" ht="14.95" customHeight="1" x14ac:dyDescent="0.2">
      <c r="A44" s="677">
        <v>35</v>
      </c>
      <c r="B44" s="644">
        <v>197</v>
      </c>
      <c r="C44" s="671">
        <v>2128</v>
      </c>
      <c r="D44" s="680" t="s">
        <v>1221</v>
      </c>
      <c r="E44" s="684">
        <v>0</v>
      </c>
      <c r="F44" s="679">
        <v>0</v>
      </c>
      <c r="G44" s="679">
        <v>0</v>
      </c>
      <c r="H44" s="679">
        <v>4</v>
      </c>
      <c r="I44" s="679">
        <v>0</v>
      </c>
      <c r="J44" s="679">
        <v>3</v>
      </c>
      <c r="K44" s="679">
        <v>0</v>
      </c>
      <c r="L44" s="679">
        <v>3</v>
      </c>
      <c r="M44" s="679">
        <v>0</v>
      </c>
      <c r="N44" s="679">
        <v>3</v>
      </c>
      <c r="O44" s="679">
        <v>2</v>
      </c>
      <c r="P44" s="679">
        <v>2</v>
      </c>
      <c r="Q44" s="679">
        <v>0</v>
      </c>
      <c r="R44" s="679">
        <v>0</v>
      </c>
      <c r="S44" s="679">
        <v>0</v>
      </c>
      <c r="T44" s="341">
        <f t="shared" si="0"/>
        <v>17</v>
      </c>
      <c r="U44" s="531" t="s">
        <v>319</v>
      </c>
      <c r="V44" s="531">
        <f t="shared" si="5"/>
        <v>0</v>
      </c>
      <c r="W44" s="531"/>
      <c r="X44" s="429">
        <f t="shared" si="6"/>
        <v>14</v>
      </c>
      <c r="Y44" s="429">
        <f t="shared" si="7"/>
        <v>3</v>
      </c>
      <c r="Z44" s="339">
        <f t="shared" si="8"/>
        <v>0.21428571428571427</v>
      </c>
      <c r="AA44" s="338">
        <f t="shared" si="10"/>
        <v>1</v>
      </c>
      <c r="AB44" s="680" t="str">
        <f t="shared" si="11"/>
        <v/>
      </c>
      <c r="AC44" s="490" t="str">
        <f t="shared" si="12"/>
        <v/>
      </c>
      <c r="AD44" s="644">
        <v>197</v>
      </c>
      <c r="AE44" s="644">
        <v>2128</v>
      </c>
      <c r="AF44" s="669" t="s">
        <v>1221</v>
      </c>
      <c r="AG44" s="265">
        <v>14</v>
      </c>
      <c r="AH44" s="265"/>
      <c r="AI44" s="425">
        <f t="shared" si="9"/>
        <v>1</v>
      </c>
      <c r="AJ44" s="45">
        <f t="shared" si="13"/>
        <v>197</v>
      </c>
    </row>
    <row r="45" spans="1:36" ht="14.95" customHeight="1" x14ac:dyDescent="0.2">
      <c r="A45" s="677">
        <v>36</v>
      </c>
      <c r="B45" s="644">
        <v>197</v>
      </c>
      <c r="C45" s="644">
        <v>2145</v>
      </c>
      <c r="D45" s="669" t="s">
        <v>1222</v>
      </c>
      <c r="E45" s="678">
        <v>0</v>
      </c>
      <c r="F45" s="679">
        <v>0</v>
      </c>
      <c r="G45" s="679">
        <v>1</v>
      </c>
      <c r="H45" s="679">
        <v>1</v>
      </c>
      <c r="I45" s="679">
        <v>4</v>
      </c>
      <c r="J45" s="679">
        <v>1</v>
      </c>
      <c r="K45" s="679">
        <v>1</v>
      </c>
      <c r="L45" s="679">
        <v>1</v>
      </c>
      <c r="M45" s="679">
        <v>3</v>
      </c>
      <c r="N45" s="679">
        <v>0</v>
      </c>
      <c r="O45" s="679">
        <v>4</v>
      </c>
      <c r="P45" s="679">
        <v>0</v>
      </c>
      <c r="Q45" s="679">
        <v>0</v>
      </c>
      <c r="R45" s="679">
        <v>0</v>
      </c>
      <c r="S45" s="679">
        <v>2</v>
      </c>
      <c r="T45" s="337">
        <f t="shared" si="0"/>
        <v>18</v>
      </c>
      <c r="U45" s="531" t="s">
        <v>319</v>
      </c>
      <c r="V45" s="531">
        <f t="shared" si="5"/>
        <v>0</v>
      </c>
      <c r="W45" s="531"/>
      <c r="X45" s="429">
        <f t="shared" si="6"/>
        <v>18</v>
      </c>
      <c r="Y45" s="429">
        <f t="shared" si="7"/>
        <v>0</v>
      </c>
      <c r="Z45" s="339">
        <f t="shared" si="8"/>
        <v>0</v>
      </c>
      <c r="AA45" s="338">
        <f t="shared" si="10"/>
        <v>0</v>
      </c>
      <c r="AB45" s="680" t="str">
        <f t="shared" si="11"/>
        <v/>
      </c>
      <c r="AC45" s="490" t="str">
        <f t="shared" si="12"/>
        <v/>
      </c>
      <c r="AD45" s="644">
        <v>197</v>
      </c>
      <c r="AE45" s="644">
        <v>2145</v>
      </c>
      <c r="AF45" s="669" t="s">
        <v>1222</v>
      </c>
      <c r="AG45" s="265">
        <v>18</v>
      </c>
      <c r="AH45" s="265"/>
      <c r="AI45" s="425">
        <f t="shared" si="9"/>
        <v>1</v>
      </c>
      <c r="AJ45" s="45">
        <f t="shared" si="13"/>
        <v>197</v>
      </c>
    </row>
    <row r="46" spans="1:36" ht="14.95" customHeight="1" x14ac:dyDescent="0.2">
      <c r="A46" s="677">
        <v>37</v>
      </c>
      <c r="B46" s="644">
        <v>197</v>
      </c>
      <c r="C46" s="682">
        <v>2146</v>
      </c>
      <c r="D46" s="669" t="s">
        <v>1223</v>
      </c>
      <c r="E46" s="681">
        <v>0</v>
      </c>
      <c r="F46" s="679">
        <v>0</v>
      </c>
      <c r="G46" s="679">
        <v>2</v>
      </c>
      <c r="H46" s="679">
        <v>6</v>
      </c>
      <c r="I46" s="679">
        <v>6</v>
      </c>
      <c r="J46" s="679">
        <v>4</v>
      </c>
      <c r="K46" s="679">
        <v>0</v>
      </c>
      <c r="L46" s="679">
        <v>6</v>
      </c>
      <c r="M46" s="679">
        <v>2</v>
      </c>
      <c r="N46" s="679">
        <v>3</v>
      </c>
      <c r="O46" s="679">
        <v>2</v>
      </c>
      <c r="P46" s="679">
        <v>1</v>
      </c>
      <c r="Q46" s="679">
        <v>0</v>
      </c>
      <c r="R46" s="679">
        <v>0</v>
      </c>
      <c r="S46" s="679">
        <v>0</v>
      </c>
      <c r="T46" s="337">
        <f t="shared" si="0"/>
        <v>32</v>
      </c>
      <c r="U46" s="531" t="s">
        <v>319</v>
      </c>
      <c r="V46" s="531">
        <f t="shared" si="5"/>
        <v>0</v>
      </c>
      <c r="W46" s="531"/>
      <c r="X46" s="429">
        <f t="shared" si="6"/>
        <v>30</v>
      </c>
      <c r="Y46" s="429">
        <f t="shared" si="7"/>
        <v>2</v>
      </c>
      <c r="Z46" s="339">
        <f t="shared" si="8"/>
        <v>6.6666666666666666E-2</v>
      </c>
      <c r="AA46" s="338">
        <f t="shared" si="10"/>
        <v>1</v>
      </c>
      <c r="AB46" s="680" t="str">
        <f t="shared" si="11"/>
        <v/>
      </c>
      <c r="AC46" s="490" t="str">
        <f t="shared" si="12"/>
        <v/>
      </c>
      <c r="AD46" s="644">
        <v>197</v>
      </c>
      <c r="AE46" s="644">
        <v>2146</v>
      </c>
      <c r="AF46" s="669" t="s">
        <v>1223</v>
      </c>
      <c r="AG46" s="265">
        <v>30</v>
      </c>
      <c r="AH46" s="265"/>
      <c r="AI46" s="425">
        <f t="shared" si="9"/>
        <v>1</v>
      </c>
      <c r="AJ46" s="45">
        <f t="shared" si="13"/>
        <v>197</v>
      </c>
    </row>
    <row r="47" spans="1:36" ht="14.95" customHeight="1" x14ac:dyDescent="0.2">
      <c r="A47" s="677">
        <v>38</v>
      </c>
      <c r="B47" s="644">
        <v>197</v>
      </c>
      <c r="C47" s="644">
        <v>2150</v>
      </c>
      <c r="D47" s="669" t="s">
        <v>1224</v>
      </c>
      <c r="E47" s="681">
        <v>0</v>
      </c>
      <c r="F47" s="679">
        <v>0</v>
      </c>
      <c r="G47" s="679">
        <v>0</v>
      </c>
      <c r="H47" s="679">
        <v>1</v>
      </c>
      <c r="I47" s="679">
        <v>2</v>
      </c>
      <c r="J47" s="679">
        <v>1</v>
      </c>
      <c r="K47" s="679">
        <v>1</v>
      </c>
      <c r="L47" s="679">
        <v>3</v>
      </c>
      <c r="M47" s="679">
        <v>3</v>
      </c>
      <c r="N47" s="679">
        <v>0</v>
      </c>
      <c r="O47" s="679">
        <v>2</v>
      </c>
      <c r="P47" s="679">
        <v>2</v>
      </c>
      <c r="Q47" s="679">
        <v>2</v>
      </c>
      <c r="R47" s="679">
        <v>0</v>
      </c>
      <c r="S47" s="679">
        <v>1</v>
      </c>
      <c r="T47" s="337">
        <f t="shared" si="0"/>
        <v>18</v>
      </c>
      <c r="U47" s="531" t="s">
        <v>319</v>
      </c>
      <c r="V47" s="531">
        <f t="shared" si="5"/>
        <v>0</v>
      </c>
      <c r="W47" s="531"/>
      <c r="X47" s="429">
        <f t="shared" si="6"/>
        <v>18</v>
      </c>
      <c r="Y47" s="429">
        <f t="shared" si="7"/>
        <v>0</v>
      </c>
      <c r="Z47" s="339">
        <f t="shared" si="8"/>
        <v>0</v>
      </c>
      <c r="AA47" s="338">
        <f t="shared" si="10"/>
        <v>0</v>
      </c>
      <c r="AB47" s="680" t="str">
        <f t="shared" si="11"/>
        <v/>
      </c>
      <c r="AC47" s="490" t="str">
        <f t="shared" si="12"/>
        <v/>
      </c>
      <c r="AD47" s="644">
        <v>197</v>
      </c>
      <c r="AE47" s="644">
        <v>2150</v>
      </c>
      <c r="AF47" s="669" t="s">
        <v>1224</v>
      </c>
      <c r="AG47" s="265">
        <v>18</v>
      </c>
      <c r="AH47" s="265"/>
      <c r="AI47" s="425">
        <f t="shared" si="9"/>
        <v>1</v>
      </c>
      <c r="AJ47" s="45">
        <f t="shared" si="13"/>
        <v>197</v>
      </c>
    </row>
    <row r="48" spans="1:36" ht="14.95" customHeight="1" x14ac:dyDescent="0.2">
      <c r="A48" s="677">
        <v>39</v>
      </c>
      <c r="B48" s="340">
        <v>197</v>
      </c>
      <c r="C48" s="644">
        <v>2199</v>
      </c>
      <c r="D48" s="328" t="s">
        <v>1225</v>
      </c>
      <c r="E48" s="265">
        <v>0</v>
      </c>
      <c r="F48" s="679">
        <v>0</v>
      </c>
      <c r="G48" s="679">
        <v>0</v>
      </c>
      <c r="H48" s="679">
        <v>0</v>
      </c>
      <c r="I48" s="679">
        <v>0</v>
      </c>
      <c r="J48" s="679">
        <v>1</v>
      </c>
      <c r="K48" s="679">
        <v>0</v>
      </c>
      <c r="L48" s="679">
        <v>0</v>
      </c>
      <c r="M48" s="679">
        <v>1</v>
      </c>
      <c r="N48" s="679">
        <v>0</v>
      </c>
      <c r="O48" s="679">
        <v>1</v>
      </c>
      <c r="P48" s="679">
        <v>1</v>
      </c>
      <c r="Q48" s="679">
        <v>0</v>
      </c>
      <c r="R48" s="679">
        <v>0</v>
      </c>
      <c r="S48" s="679">
        <v>0</v>
      </c>
      <c r="T48" s="341">
        <f t="shared" si="0"/>
        <v>4</v>
      </c>
      <c r="U48" s="531" t="s">
        <v>319</v>
      </c>
      <c r="V48" s="531">
        <f t="shared" si="5"/>
        <v>0</v>
      </c>
      <c r="W48" s="531"/>
      <c r="X48" s="429">
        <f t="shared" si="6"/>
        <v>4</v>
      </c>
      <c r="Y48" s="429">
        <f t="shared" si="7"/>
        <v>0</v>
      </c>
      <c r="Z48" s="339">
        <f t="shared" si="8"/>
        <v>0</v>
      </c>
      <c r="AA48" s="338">
        <f t="shared" si="10"/>
        <v>0</v>
      </c>
      <c r="AB48" s="680" t="str">
        <f t="shared" si="11"/>
        <v/>
      </c>
      <c r="AC48" s="490" t="str">
        <f t="shared" si="12"/>
        <v/>
      </c>
      <c r="AD48" s="644">
        <v>197</v>
      </c>
      <c r="AE48" s="644">
        <v>2199</v>
      </c>
      <c r="AF48" s="669" t="s">
        <v>1225</v>
      </c>
      <c r="AG48" s="265">
        <v>4</v>
      </c>
      <c r="AH48" s="265"/>
      <c r="AI48" s="425">
        <f t="shared" si="9"/>
        <v>1</v>
      </c>
      <c r="AJ48" s="45">
        <f t="shared" si="13"/>
        <v>197</v>
      </c>
    </row>
    <row r="49" spans="1:36" ht="14.95" customHeight="1" x14ac:dyDescent="0.2">
      <c r="A49" s="677">
        <v>40</v>
      </c>
      <c r="B49" s="644">
        <v>197</v>
      </c>
      <c r="C49" s="644">
        <v>2218</v>
      </c>
      <c r="D49" s="669" t="s">
        <v>1226</v>
      </c>
      <c r="E49" s="678">
        <v>0</v>
      </c>
      <c r="F49" s="679">
        <v>0</v>
      </c>
      <c r="G49" s="679">
        <v>0</v>
      </c>
      <c r="H49" s="679">
        <v>2</v>
      </c>
      <c r="I49" s="679">
        <v>4</v>
      </c>
      <c r="J49" s="679">
        <v>7</v>
      </c>
      <c r="K49" s="679">
        <v>1</v>
      </c>
      <c r="L49" s="679">
        <v>4</v>
      </c>
      <c r="M49" s="679">
        <v>1</v>
      </c>
      <c r="N49" s="679">
        <v>4</v>
      </c>
      <c r="O49" s="679">
        <v>3</v>
      </c>
      <c r="P49" s="679">
        <v>4</v>
      </c>
      <c r="Q49" s="679">
        <v>1</v>
      </c>
      <c r="R49" s="679">
        <v>0</v>
      </c>
      <c r="S49" s="679">
        <v>0</v>
      </c>
      <c r="T49" s="337">
        <f t="shared" si="0"/>
        <v>31</v>
      </c>
      <c r="U49" s="531" t="s">
        <v>319</v>
      </c>
      <c r="V49" s="531">
        <f t="shared" si="5"/>
        <v>0</v>
      </c>
      <c r="W49" s="531"/>
      <c r="X49" s="429">
        <f t="shared" si="6"/>
        <v>37</v>
      </c>
      <c r="Y49" s="429">
        <f t="shared" si="7"/>
        <v>-6</v>
      </c>
      <c r="Z49" s="339">
        <f t="shared" si="8"/>
        <v>-0.16216216216216217</v>
      </c>
      <c r="AA49" s="338">
        <f t="shared" si="10"/>
        <v>-1</v>
      </c>
      <c r="AB49" s="680" t="str">
        <f t="shared" si="11"/>
        <v/>
      </c>
      <c r="AC49" s="490" t="str">
        <f t="shared" si="12"/>
        <v/>
      </c>
      <c r="AD49" s="644">
        <v>197</v>
      </c>
      <c r="AE49" s="644">
        <v>2218</v>
      </c>
      <c r="AF49" s="669" t="s">
        <v>1226</v>
      </c>
      <c r="AG49" s="265">
        <v>37</v>
      </c>
      <c r="AH49" s="265"/>
      <c r="AI49" s="425">
        <f t="shared" si="9"/>
        <v>1</v>
      </c>
      <c r="AJ49" s="45">
        <f t="shared" si="13"/>
        <v>197</v>
      </c>
    </row>
    <row r="50" spans="1:36" ht="14.95" customHeight="1" x14ac:dyDescent="0.2">
      <c r="A50" s="677">
        <v>41</v>
      </c>
      <c r="B50" s="644">
        <v>197</v>
      </c>
      <c r="C50" s="644">
        <v>2220</v>
      </c>
      <c r="D50" s="673" t="s">
        <v>1227</v>
      </c>
      <c r="E50" s="678">
        <v>0</v>
      </c>
      <c r="F50" s="679">
        <v>0</v>
      </c>
      <c r="G50" s="679">
        <v>5</v>
      </c>
      <c r="H50" s="679">
        <v>2</v>
      </c>
      <c r="I50" s="679">
        <v>1</v>
      </c>
      <c r="J50" s="679">
        <v>9</v>
      </c>
      <c r="K50" s="679">
        <v>3</v>
      </c>
      <c r="L50" s="679">
        <v>3</v>
      </c>
      <c r="M50" s="679">
        <v>3</v>
      </c>
      <c r="N50" s="679">
        <v>2</v>
      </c>
      <c r="O50" s="679">
        <v>3</v>
      </c>
      <c r="P50" s="679">
        <v>5</v>
      </c>
      <c r="Q50" s="679">
        <v>0</v>
      </c>
      <c r="R50" s="679">
        <v>3</v>
      </c>
      <c r="S50" s="679">
        <v>0</v>
      </c>
      <c r="T50" s="337">
        <f t="shared" si="0"/>
        <v>39</v>
      </c>
      <c r="U50" s="531" t="s">
        <v>319</v>
      </c>
      <c r="V50" s="531">
        <f t="shared" si="5"/>
        <v>0</v>
      </c>
      <c r="W50" s="531"/>
      <c r="X50" s="429">
        <f t="shared" si="6"/>
        <v>37</v>
      </c>
      <c r="Y50" s="429">
        <f t="shared" si="7"/>
        <v>2</v>
      </c>
      <c r="Z50" s="339">
        <f t="shared" si="8"/>
        <v>5.4054054054054057E-2</v>
      </c>
      <c r="AA50" s="338">
        <f t="shared" si="10"/>
        <v>1</v>
      </c>
      <c r="AB50" s="680" t="str">
        <f t="shared" si="11"/>
        <v/>
      </c>
      <c r="AC50" s="490" t="str">
        <f t="shared" si="12"/>
        <v/>
      </c>
      <c r="AD50" s="644">
        <v>197</v>
      </c>
      <c r="AE50" s="644">
        <v>2220</v>
      </c>
      <c r="AF50" s="669" t="s">
        <v>1227</v>
      </c>
      <c r="AG50" s="265">
        <v>37</v>
      </c>
      <c r="AH50" s="265"/>
      <c r="AI50" s="425">
        <f t="shared" si="9"/>
        <v>1</v>
      </c>
      <c r="AJ50" s="45">
        <f t="shared" si="13"/>
        <v>197</v>
      </c>
    </row>
    <row r="51" spans="1:36" ht="14.95" customHeight="1" x14ac:dyDescent="0.2">
      <c r="A51" s="677">
        <v>42</v>
      </c>
      <c r="B51" s="644">
        <v>197</v>
      </c>
      <c r="C51" s="644">
        <v>2237</v>
      </c>
      <c r="D51" s="673" t="s">
        <v>1228</v>
      </c>
      <c r="E51" s="681">
        <v>0</v>
      </c>
      <c r="F51" s="679">
        <v>0</v>
      </c>
      <c r="G51" s="679">
        <v>2</v>
      </c>
      <c r="H51" s="679">
        <v>3</v>
      </c>
      <c r="I51" s="679">
        <v>1</v>
      </c>
      <c r="J51" s="679">
        <v>6</v>
      </c>
      <c r="K51" s="679">
        <v>2</v>
      </c>
      <c r="L51" s="679">
        <v>5</v>
      </c>
      <c r="M51" s="679">
        <v>0</v>
      </c>
      <c r="N51" s="679">
        <v>3</v>
      </c>
      <c r="O51" s="679">
        <v>5</v>
      </c>
      <c r="P51" s="679">
        <v>6</v>
      </c>
      <c r="Q51" s="679">
        <v>4</v>
      </c>
      <c r="R51" s="679">
        <v>2</v>
      </c>
      <c r="S51" s="679">
        <v>1</v>
      </c>
      <c r="T51" s="337">
        <f t="shared" si="0"/>
        <v>40</v>
      </c>
      <c r="U51" s="531" t="s">
        <v>319</v>
      </c>
      <c r="V51" s="531">
        <f t="shared" si="5"/>
        <v>0</v>
      </c>
      <c r="W51" s="531"/>
      <c r="X51" s="429">
        <f t="shared" si="6"/>
        <v>40</v>
      </c>
      <c r="Y51" s="429">
        <f t="shared" si="7"/>
        <v>0</v>
      </c>
      <c r="Z51" s="339">
        <f t="shared" si="8"/>
        <v>0</v>
      </c>
      <c r="AA51" s="338">
        <f t="shared" si="10"/>
        <v>0</v>
      </c>
      <c r="AB51" s="680" t="str">
        <f t="shared" si="11"/>
        <v/>
      </c>
      <c r="AC51" s="490" t="str">
        <f t="shared" si="12"/>
        <v/>
      </c>
      <c r="AD51" s="644">
        <v>197</v>
      </c>
      <c r="AE51" s="644">
        <v>2237</v>
      </c>
      <c r="AF51" s="669" t="s">
        <v>1228</v>
      </c>
      <c r="AG51" s="265">
        <v>40</v>
      </c>
      <c r="AH51" s="265"/>
      <c r="AI51" s="425">
        <f t="shared" si="9"/>
        <v>1</v>
      </c>
      <c r="AJ51" s="45">
        <f t="shared" si="13"/>
        <v>197</v>
      </c>
    </row>
    <row r="52" spans="1:36" ht="14.95" customHeight="1" x14ac:dyDescent="0.2">
      <c r="A52" s="677">
        <v>43</v>
      </c>
      <c r="B52" s="644">
        <v>197</v>
      </c>
      <c r="C52" s="644">
        <v>2247</v>
      </c>
      <c r="D52" s="673" t="s">
        <v>1229</v>
      </c>
      <c r="E52" s="678">
        <v>0</v>
      </c>
      <c r="F52" s="679">
        <v>0</v>
      </c>
      <c r="G52" s="679">
        <v>0</v>
      </c>
      <c r="H52" s="679">
        <v>0</v>
      </c>
      <c r="I52" s="679">
        <v>0</v>
      </c>
      <c r="J52" s="679">
        <v>1</v>
      </c>
      <c r="K52" s="679">
        <v>1</v>
      </c>
      <c r="L52" s="679">
        <v>0</v>
      </c>
      <c r="M52" s="679">
        <v>0</v>
      </c>
      <c r="N52" s="679">
        <v>1</v>
      </c>
      <c r="O52" s="679">
        <v>1</v>
      </c>
      <c r="P52" s="679">
        <v>1</v>
      </c>
      <c r="Q52" s="679">
        <v>1</v>
      </c>
      <c r="R52" s="679">
        <v>1</v>
      </c>
      <c r="S52" s="679">
        <v>0</v>
      </c>
      <c r="T52" s="337">
        <f t="shared" si="0"/>
        <v>7</v>
      </c>
      <c r="U52" s="531" t="s">
        <v>319</v>
      </c>
      <c r="V52" s="531">
        <f t="shared" si="5"/>
        <v>0</v>
      </c>
      <c r="W52" s="531"/>
      <c r="X52" s="429">
        <f t="shared" si="6"/>
        <v>8</v>
      </c>
      <c r="Y52" s="429">
        <f t="shared" si="7"/>
        <v>-1</v>
      </c>
      <c r="Z52" s="339">
        <f t="shared" si="8"/>
        <v>-0.125</v>
      </c>
      <c r="AA52" s="338">
        <f t="shared" si="10"/>
        <v>-1</v>
      </c>
      <c r="AB52" s="680" t="str">
        <f t="shared" si="11"/>
        <v/>
      </c>
      <c r="AC52" s="490" t="str">
        <f t="shared" si="12"/>
        <v/>
      </c>
      <c r="AD52" s="644">
        <v>197</v>
      </c>
      <c r="AE52" s="644">
        <v>2247</v>
      </c>
      <c r="AF52" s="669" t="s">
        <v>1229</v>
      </c>
      <c r="AG52" s="265">
        <v>8</v>
      </c>
      <c r="AH52" s="265"/>
      <c r="AI52" s="425">
        <f t="shared" si="9"/>
        <v>1</v>
      </c>
      <c r="AJ52" s="45">
        <f t="shared" si="13"/>
        <v>197</v>
      </c>
    </row>
    <row r="53" spans="1:36" ht="14.95" customHeight="1" x14ac:dyDescent="0.2">
      <c r="A53" s="677">
        <v>44</v>
      </c>
      <c r="B53" s="644">
        <v>197</v>
      </c>
      <c r="C53" s="671">
        <v>2263</v>
      </c>
      <c r="D53" s="680" t="s">
        <v>1230</v>
      </c>
      <c r="E53" s="684">
        <v>0</v>
      </c>
      <c r="F53" s="679">
        <v>0</v>
      </c>
      <c r="G53" s="679">
        <v>0</v>
      </c>
      <c r="H53" s="679">
        <v>7</v>
      </c>
      <c r="I53" s="679">
        <v>5</v>
      </c>
      <c r="J53" s="679">
        <v>6</v>
      </c>
      <c r="K53" s="679">
        <v>8</v>
      </c>
      <c r="L53" s="679">
        <v>10</v>
      </c>
      <c r="M53" s="679">
        <v>11</v>
      </c>
      <c r="N53" s="679">
        <v>9</v>
      </c>
      <c r="O53" s="679">
        <v>7</v>
      </c>
      <c r="P53" s="679">
        <v>0</v>
      </c>
      <c r="Q53" s="679">
        <v>0</v>
      </c>
      <c r="R53" s="679">
        <v>0</v>
      </c>
      <c r="S53" s="679">
        <v>0</v>
      </c>
      <c r="T53" s="341">
        <f t="shared" si="0"/>
        <v>63</v>
      </c>
      <c r="U53" s="683" t="s">
        <v>319</v>
      </c>
      <c r="V53" s="531">
        <f t="shared" si="5"/>
        <v>0</v>
      </c>
      <c r="W53" s="531"/>
      <c r="X53" s="429">
        <f t="shared" si="6"/>
        <v>70</v>
      </c>
      <c r="Y53" s="429">
        <f t="shared" si="7"/>
        <v>-7</v>
      </c>
      <c r="Z53" s="339">
        <f t="shared" si="8"/>
        <v>-0.1</v>
      </c>
      <c r="AA53" s="338">
        <f t="shared" si="10"/>
        <v>-1</v>
      </c>
      <c r="AB53" s="680" t="str">
        <f t="shared" si="11"/>
        <v/>
      </c>
      <c r="AC53" s="490" t="str">
        <f t="shared" si="12"/>
        <v/>
      </c>
      <c r="AD53" s="644">
        <v>197</v>
      </c>
      <c r="AE53" s="644">
        <v>2263</v>
      </c>
      <c r="AF53" s="669" t="s">
        <v>1230</v>
      </c>
      <c r="AG53" s="265">
        <v>70</v>
      </c>
      <c r="AH53" s="265"/>
      <c r="AI53" s="425">
        <f t="shared" si="9"/>
        <v>1</v>
      </c>
      <c r="AJ53" s="45">
        <f t="shared" si="13"/>
        <v>197</v>
      </c>
    </row>
    <row r="54" spans="1:36" ht="14.95" customHeight="1" x14ac:dyDescent="0.2">
      <c r="A54" s="677">
        <v>45</v>
      </c>
      <c r="B54" s="644">
        <v>197</v>
      </c>
      <c r="C54" s="644">
        <v>2264</v>
      </c>
      <c r="D54" s="669" t="s">
        <v>1231</v>
      </c>
      <c r="E54" s="678">
        <v>0</v>
      </c>
      <c r="F54" s="679">
        <v>0</v>
      </c>
      <c r="G54" s="679">
        <v>0</v>
      </c>
      <c r="H54" s="679">
        <v>4</v>
      </c>
      <c r="I54" s="679">
        <v>4</v>
      </c>
      <c r="J54" s="679">
        <v>5</v>
      </c>
      <c r="K54" s="679">
        <v>1</v>
      </c>
      <c r="L54" s="679">
        <v>3</v>
      </c>
      <c r="M54" s="679">
        <v>3</v>
      </c>
      <c r="N54" s="679">
        <v>1</v>
      </c>
      <c r="O54" s="679">
        <v>4</v>
      </c>
      <c r="P54" s="679">
        <v>1</v>
      </c>
      <c r="Q54" s="679">
        <v>0</v>
      </c>
      <c r="R54" s="679">
        <v>0</v>
      </c>
      <c r="S54" s="679">
        <v>0</v>
      </c>
      <c r="T54" s="337">
        <f t="shared" si="0"/>
        <v>26</v>
      </c>
      <c r="U54" s="531" t="s">
        <v>319</v>
      </c>
      <c r="V54" s="531">
        <f t="shared" si="5"/>
        <v>0</v>
      </c>
      <c r="W54" s="531"/>
      <c r="X54" s="429">
        <f t="shared" si="6"/>
        <v>38</v>
      </c>
      <c r="Y54" s="429">
        <f t="shared" si="7"/>
        <v>-12</v>
      </c>
      <c r="Z54" s="339">
        <f t="shared" si="8"/>
        <v>-0.31578947368421051</v>
      </c>
      <c r="AA54" s="338">
        <f t="shared" si="10"/>
        <v>-1</v>
      </c>
      <c r="AB54" s="680" t="str">
        <f t="shared" si="11"/>
        <v/>
      </c>
      <c r="AC54" s="490" t="str">
        <f t="shared" si="12"/>
        <v/>
      </c>
      <c r="AD54" s="644">
        <v>197</v>
      </c>
      <c r="AE54" s="644">
        <v>2264</v>
      </c>
      <c r="AF54" s="669" t="s">
        <v>1231</v>
      </c>
      <c r="AG54" s="265">
        <v>38</v>
      </c>
      <c r="AH54" s="265"/>
      <c r="AI54" s="425">
        <f t="shared" si="9"/>
        <v>1</v>
      </c>
      <c r="AJ54" s="45">
        <f t="shared" si="13"/>
        <v>197</v>
      </c>
    </row>
    <row r="55" spans="1:36" ht="14.95" customHeight="1" x14ac:dyDescent="0.2">
      <c r="A55" s="677">
        <v>46</v>
      </c>
      <c r="B55" s="644">
        <v>197</v>
      </c>
      <c r="C55" s="644">
        <v>2265</v>
      </c>
      <c r="D55" s="669" t="s">
        <v>1232</v>
      </c>
      <c r="E55" s="678">
        <v>0</v>
      </c>
      <c r="F55" s="679">
        <v>0</v>
      </c>
      <c r="G55" s="679">
        <v>0</v>
      </c>
      <c r="H55" s="679">
        <v>17</v>
      </c>
      <c r="I55" s="679">
        <v>31</v>
      </c>
      <c r="J55" s="679">
        <v>26</v>
      </c>
      <c r="K55" s="679">
        <v>32</v>
      </c>
      <c r="L55" s="679">
        <v>16</v>
      </c>
      <c r="M55" s="679">
        <v>25</v>
      </c>
      <c r="N55" s="679">
        <v>22</v>
      </c>
      <c r="O55" s="679">
        <v>21</v>
      </c>
      <c r="P55" s="679">
        <v>15</v>
      </c>
      <c r="Q55" s="679">
        <v>18</v>
      </c>
      <c r="R55" s="679">
        <v>16</v>
      </c>
      <c r="S55" s="679">
        <v>14</v>
      </c>
      <c r="T55" s="337">
        <f t="shared" si="0"/>
        <v>253</v>
      </c>
      <c r="U55" s="531" t="s">
        <v>319</v>
      </c>
      <c r="V55" s="531">
        <f t="shared" si="5"/>
        <v>0</v>
      </c>
      <c r="W55" s="531"/>
      <c r="X55" s="429">
        <f t="shared" si="6"/>
        <v>304</v>
      </c>
      <c r="Y55" s="429">
        <f t="shared" si="7"/>
        <v>-51</v>
      </c>
      <c r="Z55" s="339">
        <f t="shared" si="8"/>
        <v>-0.16776315789473684</v>
      </c>
      <c r="AA55" s="338">
        <f t="shared" si="10"/>
        <v>-1</v>
      </c>
      <c r="AB55" s="680" t="str">
        <f t="shared" si="11"/>
        <v/>
      </c>
      <c r="AC55" s="490" t="str">
        <f t="shared" si="12"/>
        <v/>
      </c>
      <c r="AD55" s="644">
        <v>197</v>
      </c>
      <c r="AE55" s="644">
        <v>2265</v>
      </c>
      <c r="AF55" s="669" t="s">
        <v>1232</v>
      </c>
      <c r="AG55" s="265">
        <v>304</v>
      </c>
      <c r="AH55" s="265"/>
      <c r="AI55" s="425">
        <f t="shared" si="9"/>
        <v>1</v>
      </c>
      <c r="AJ55" s="45">
        <f t="shared" si="13"/>
        <v>197</v>
      </c>
    </row>
    <row r="56" spans="1:36" ht="14.95" customHeight="1" x14ac:dyDescent="0.2">
      <c r="A56" s="677">
        <v>47</v>
      </c>
      <c r="B56" s="644">
        <v>197</v>
      </c>
      <c r="C56" s="644">
        <v>2268</v>
      </c>
      <c r="D56" s="669" t="s">
        <v>1233</v>
      </c>
      <c r="E56" s="678">
        <v>0</v>
      </c>
      <c r="F56" s="679">
        <v>0</v>
      </c>
      <c r="G56" s="679">
        <v>13</v>
      </c>
      <c r="H56" s="679">
        <v>3</v>
      </c>
      <c r="I56" s="679">
        <v>6</v>
      </c>
      <c r="J56" s="679">
        <v>3</v>
      </c>
      <c r="K56" s="679">
        <v>4</v>
      </c>
      <c r="L56" s="679">
        <v>4</v>
      </c>
      <c r="M56" s="679">
        <v>4</v>
      </c>
      <c r="N56" s="679">
        <v>0</v>
      </c>
      <c r="O56" s="679">
        <v>0</v>
      </c>
      <c r="P56" s="679">
        <v>0</v>
      </c>
      <c r="Q56" s="679">
        <v>0</v>
      </c>
      <c r="R56" s="679">
        <v>0</v>
      </c>
      <c r="S56" s="679">
        <v>0</v>
      </c>
      <c r="T56" s="337">
        <f t="shared" si="0"/>
        <v>37</v>
      </c>
      <c r="U56" s="531" t="s">
        <v>319</v>
      </c>
      <c r="V56" s="531">
        <f t="shared" si="5"/>
        <v>0</v>
      </c>
      <c r="W56" s="531"/>
      <c r="X56" s="429">
        <f t="shared" si="6"/>
        <v>37</v>
      </c>
      <c r="Y56" s="429">
        <f t="shared" si="7"/>
        <v>0</v>
      </c>
      <c r="Z56" s="339">
        <f t="shared" si="8"/>
        <v>0</v>
      </c>
      <c r="AA56" s="338">
        <f t="shared" si="10"/>
        <v>0</v>
      </c>
      <c r="AB56" s="680" t="str">
        <f t="shared" si="11"/>
        <v/>
      </c>
      <c r="AC56" s="490" t="str">
        <f t="shared" si="12"/>
        <v/>
      </c>
      <c r="AD56" s="644">
        <v>197</v>
      </c>
      <c r="AE56" s="644">
        <v>2268</v>
      </c>
      <c r="AF56" s="669" t="s">
        <v>1233</v>
      </c>
      <c r="AG56" s="265">
        <v>37</v>
      </c>
      <c r="AH56" s="265"/>
      <c r="AI56" s="425">
        <f t="shared" si="9"/>
        <v>1</v>
      </c>
      <c r="AJ56" s="45">
        <f t="shared" si="13"/>
        <v>197</v>
      </c>
    </row>
    <row r="57" spans="1:36" ht="14.95" customHeight="1" x14ac:dyDescent="0.2">
      <c r="A57" s="677">
        <v>48</v>
      </c>
      <c r="B57" s="644">
        <v>197</v>
      </c>
      <c r="C57" s="644">
        <v>2272</v>
      </c>
      <c r="D57" s="669" t="s">
        <v>1234</v>
      </c>
      <c r="E57" s="678">
        <v>0</v>
      </c>
      <c r="F57" s="679">
        <v>0</v>
      </c>
      <c r="G57" s="679">
        <v>0</v>
      </c>
      <c r="H57" s="679">
        <v>0</v>
      </c>
      <c r="I57" s="679">
        <v>6</v>
      </c>
      <c r="J57" s="679">
        <v>4</v>
      </c>
      <c r="K57" s="679">
        <v>6</v>
      </c>
      <c r="L57" s="679">
        <v>3</v>
      </c>
      <c r="M57" s="679">
        <v>1</v>
      </c>
      <c r="N57" s="679">
        <v>4</v>
      </c>
      <c r="O57" s="679">
        <v>4</v>
      </c>
      <c r="P57" s="679">
        <v>4</v>
      </c>
      <c r="Q57" s="679">
        <v>1</v>
      </c>
      <c r="R57" s="679">
        <v>4</v>
      </c>
      <c r="S57" s="679">
        <v>0</v>
      </c>
      <c r="T57" s="337">
        <f t="shared" si="0"/>
        <v>37</v>
      </c>
      <c r="U57" s="531" t="s">
        <v>319</v>
      </c>
      <c r="V57" s="531">
        <f t="shared" si="5"/>
        <v>0</v>
      </c>
      <c r="W57" s="531"/>
      <c r="X57" s="429">
        <f t="shared" si="6"/>
        <v>50</v>
      </c>
      <c r="Y57" s="429">
        <f t="shared" si="7"/>
        <v>-13</v>
      </c>
      <c r="Z57" s="339">
        <f t="shared" si="8"/>
        <v>-0.26</v>
      </c>
      <c r="AA57" s="338">
        <f t="shared" si="10"/>
        <v>-1</v>
      </c>
      <c r="AB57" s="680" t="str">
        <f t="shared" si="11"/>
        <v/>
      </c>
      <c r="AC57" s="490" t="str">
        <f t="shared" si="12"/>
        <v/>
      </c>
      <c r="AD57" s="644">
        <v>197</v>
      </c>
      <c r="AE57" s="644">
        <v>2272</v>
      </c>
      <c r="AF57" s="669" t="s">
        <v>1234</v>
      </c>
      <c r="AG57" s="265">
        <v>50</v>
      </c>
      <c r="AH57" s="265"/>
      <c r="AI57" s="425">
        <f t="shared" si="9"/>
        <v>1</v>
      </c>
      <c r="AJ57" s="45">
        <f t="shared" si="13"/>
        <v>197</v>
      </c>
    </row>
    <row r="58" spans="1:36" ht="14.95" customHeight="1" x14ac:dyDescent="0.2">
      <c r="A58" s="677">
        <v>49</v>
      </c>
      <c r="B58" s="644">
        <v>197</v>
      </c>
      <c r="C58" s="644">
        <v>2273</v>
      </c>
      <c r="D58" s="673" t="s">
        <v>1235</v>
      </c>
      <c r="E58" s="678">
        <v>0</v>
      </c>
      <c r="F58" s="679">
        <v>0</v>
      </c>
      <c r="G58" s="679">
        <v>0</v>
      </c>
      <c r="H58" s="679">
        <v>1</v>
      </c>
      <c r="I58" s="679">
        <v>5</v>
      </c>
      <c r="J58" s="679">
        <v>1</v>
      </c>
      <c r="K58" s="679">
        <v>3</v>
      </c>
      <c r="L58" s="679">
        <v>7</v>
      </c>
      <c r="M58" s="679">
        <v>1</v>
      </c>
      <c r="N58" s="679">
        <v>2</v>
      </c>
      <c r="O58" s="679">
        <v>1</v>
      </c>
      <c r="P58" s="679">
        <v>3</v>
      </c>
      <c r="Q58" s="679">
        <v>1</v>
      </c>
      <c r="R58" s="679">
        <v>0</v>
      </c>
      <c r="S58" s="679">
        <v>0</v>
      </c>
      <c r="T58" s="337">
        <f t="shared" si="0"/>
        <v>25</v>
      </c>
      <c r="U58" s="531" t="s">
        <v>319</v>
      </c>
      <c r="V58" s="531">
        <f t="shared" si="5"/>
        <v>0</v>
      </c>
      <c r="W58" s="531"/>
      <c r="X58" s="429">
        <f t="shared" si="6"/>
        <v>23</v>
      </c>
      <c r="Y58" s="429">
        <f t="shared" si="7"/>
        <v>2</v>
      </c>
      <c r="Z58" s="339">
        <f t="shared" si="8"/>
        <v>8.6956521739130432E-2</v>
      </c>
      <c r="AA58" s="338">
        <f t="shared" si="10"/>
        <v>1</v>
      </c>
      <c r="AB58" s="680" t="str">
        <f t="shared" si="11"/>
        <v/>
      </c>
      <c r="AC58" s="490" t="str">
        <f t="shared" si="12"/>
        <v/>
      </c>
      <c r="AD58" s="644">
        <v>197</v>
      </c>
      <c r="AE58" s="644">
        <v>2273</v>
      </c>
      <c r="AF58" s="669" t="s">
        <v>1235</v>
      </c>
      <c r="AG58" s="265">
        <v>23</v>
      </c>
      <c r="AH58" s="265"/>
      <c r="AI58" s="425">
        <f t="shared" si="9"/>
        <v>1</v>
      </c>
      <c r="AJ58" s="45">
        <f t="shared" si="13"/>
        <v>197</v>
      </c>
    </row>
    <row r="59" spans="1:36" ht="14.95" customHeight="1" x14ac:dyDescent="0.2">
      <c r="A59" s="677">
        <v>50</v>
      </c>
      <c r="B59" s="644">
        <v>197</v>
      </c>
      <c r="C59" s="644">
        <v>2279</v>
      </c>
      <c r="D59" s="669" t="s">
        <v>1236</v>
      </c>
      <c r="E59" s="678">
        <v>0</v>
      </c>
      <c r="F59" s="679">
        <v>0</v>
      </c>
      <c r="G59" s="679">
        <v>3</v>
      </c>
      <c r="H59" s="679">
        <v>0</v>
      </c>
      <c r="I59" s="679">
        <v>0</v>
      </c>
      <c r="J59" s="679">
        <v>0</v>
      </c>
      <c r="K59" s="679">
        <v>0</v>
      </c>
      <c r="L59" s="679">
        <v>0</v>
      </c>
      <c r="M59" s="679">
        <v>0</v>
      </c>
      <c r="N59" s="679">
        <v>0</v>
      </c>
      <c r="O59" s="679">
        <v>0</v>
      </c>
      <c r="P59" s="679">
        <v>0</v>
      </c>
      <c r="Q59" s="679">
        <v>0</v>
      </c>
      <c r="R59" s="679">
        <v>0</v>
      </c>
      <c r="S59" s="679">
        <v>0</v>
      </c>
      <c r="T59" s="337">
        <f t="shared" si="0"/>
        <v>3</v>
      </c>
      <c r="U59" s="683" t="s">
        <v>319</v>
      </c>
      <c r="V59" s="531">
        <f t="shared" si="5"/>
        <v>0</v>
      </c>
      <c r="W59" s="531"/>
      <c r="X59" s="429">
        <f t="shared" si="6"/>
        <v>4</v>
      </c>
      <c r="Y59" s="429">
        <f t="shared" si="7"/>
        <v>-1</v>
      </c>
      <c r="Z59" s="339">
        <f t="shared" si="8"/>
        <v>-0.25</v>
      </c>
      <c r="AA59" s="338">
        <f t="shared" si="10"/>
        <v>-1</v>
      </c>
      <c r="AB59" s="680" t="str">
        <f t="shared" si="11"/>
        <v/>
      </c>
      <c r="AC59" s="490" t="str">
        <f t="shared" si="12"/>
        <v/>
      </c>
      <c r="AD59" s="644">
        <v>197</v>
      </c>
      <c r="AE59" s="644">
        <v>2279</v>
      </c>
      <c r="AF59" s="669" t="s">
        <v>1236</v>
      </c>
      <c r="AG59" s="265">
        <v>4</v>
      </c>
      <c r="AH59" s="265"/>
      <c r="AI59" s="425">
        <f t="shared" si="9"/>
        <v>1</v>
      </c>
      <c r="AJ59" s="45">
        <f t="shared" si="13"/>
        <v>197</v>
      </c>
    </row>
    <row r="60" spans="1:36" ht="14.95" customHeight="1" x14ac:dyDescent="0.2">
      <c r="A60" s="677">
        <v>51</v>
      </c>
      <c r="B60" s="644">
        <v>197</v>
      </c>
      <c r="C60" s="644">
        <v>2287</v>
      </c>
      <c r="D60" s="669" t="s">
        <v>1237</v>
      </c>
      <c r="E60" s="681">
        <v>0</v>
      </c>
      <c r="F60" s="679">
        <v>0</v>
      </c>
      <c r="G60" s="679">
        <v>0</v>
      </c>
      <c r="H60" s="679">
        <v>1</v>
      </c>
      <c r="I60" s="679">
        <v>1</v>
      </c>
      <c r="J60" s="679">
        <v>1</v>
      </c>
      <c r="K60" s="679">
        <v>2</v>
      </c>
      <c r="L60" s="679">
        <v>3</v>
      </c>
      <c r="M60" s="679">
        <v>1</v>
      </c>
      <c r="N60" s="679">
        <v>2</v>
      </c>
      <c r="O60" s="679">
        <v>1</v>
      </c>
      <c r="P60" s="679">
        <v>0</v>
      </c>
      <c r="Q60" s="679">
        <v>0</v>
      </c>
      <c r="R60" s="679">
        <v>0</v>
      </c>
      <c r="S60" s="679">
        <v>0</v>
      </c>
      <c r="T60" s="337">
        <f t="shared" si="0"/>
        <v>12</v>
      </c>
      <c r="U60" s="531" t="s">
        <v>319</v>
      </c>
      <c r="V60" s="531">
        <f t="shared" si="5"/>
        <v>0</v>
      </c>
      <c r="W60" s="531"/>
      <c r="X60" s="429">
        <f t="shared" si="6"/>
        <v>13</v>
      </c>
      <c r="Y60" s="429">
        <f t="shared" si="7"/>
        <v>-1</v>
      </c>
      <c r="Z60" s="339">
        <f t="shared" si="8"/>
        <v>-7.6923076923076927E-2</v>
      </c>
      <c r="AA60" s="338">
        <f t="shared" si="10"/>
        <v>-1</v>
      </c>
      <c r="AB60" s="680" t="str">
        <f t="shared" si="11"/>
        <v/>
      </c>
      <c r="AC60" s="490" t="str">
        <f t="shared" si="12"/>
        <v/>
      </c>
      <c r="AD60" s="644">
        <v>197</v>
      </c>
      <c r="AE60" s="644">
        <v>2287</v>
      </c>
      <c r="AF60" s="669" t="s">
        <v>1237</v>
      </c>
      <c r="AG60" s="265">
        <v>13</v>
      </c>
      <c r="AH60" s="265"/>
      <c r="AI60" s="425">
        <f t="shared" si="9"/>
        <v>1</v>
      </c>
      <c r="AJ60" s="45">
        <f t="shared" si="13"/>
        <v>197</v>
      </c>
    </row>
    <row r="61" spans="1:36" ht="14.95" customHeight="1" x14ac:dyDescent="0.2">
      <c r="A61" s="677">
        <v>52</v>
      </c>
      <c r="B61" s="644">
        <v>197</v>
      </c>
      <c r="C61" s="644">
        <v>2296</v>
      </c>
      <c r="D61" s="669" t="s">
        <v>1238</v>
      </c>
      <c r="E61" s="678">
        <v>0</v>
      </c>
      <c r="F61" s="679">
        <v>0</v>
      </c>
      <c r="G61" s="679">
        <v>3</v>
      </c>
      <c r="H61" s="679">
        <v>1</v>
      </c>
      <c r="I61" s="679">
        <v>1</v>
      </c>
      <c r="J61" s="679">
        <v>2</v>
      </c>
      <c r="K61" s="679">
        <v>0</v>
      </c>
      <c r="L61" s="679">
        <v>3</v>
      </c>
      <c r="M61" s="679">
        <v>1</v>
      </c>
      <c r="N61" s="679">
        <v>3</v>
      </c>
      <c r="O61" s="679">
        <v>0</v>
      </c>
      <c r="P61" s="679">
        <v>1</v>
      </c>
      <c r="Q61" s="679">
        <v>1</v>
      </c>
      <c r="R61" s="679">
        <v>1</v>
      </c>
      <c r="S61" s="679">
        <v>0</v>
      </c>
      <c r="T61" s="337">
        <f t="shared" si="0"/>
        <v>17</v>
      </c>
      <c r="U61" s="531">
        <v>5</v>
      </c>
      <c r="V61" s="531">
        <f t="shared" si="5"/>
        <v>17</v>
      </c>
      <c r="W61" s="531"/>
      <c r="X61" s="429">
        <f t="shared" si="6"/>
        <v>14</v>
      </c>
      <c r="Y61" s="429">
        <f t="shared" si="7"/>
        <v>3</v>
      </c>
      <c r="Z61" s="339">
        <f t="shared" si="8"/>
        <v>0.21428571428571427</v>
      </c>
      <c r="AA61" s="338">
        <f t="shared" si="10"/>
        <v>1</v>
      </c>
      <c r="AB61" s="680" t="str">
        <f t="shared" si="11"/>
        <v/>
      </c>
      <c r="AC61" s="490" t="str">
        <f t="shared" si="12"/>
        <v/>
      </c>
      <c r="AD61" s="644">
        <v>197</v>
      </c>
      <c r="AE61" s="644">
        <v>2296</v>
      </c>
      <c r="AF61" s="669" t="s">
        <v>1238</v>
      </c>
      <c r="AG61" s="265">
        <v>14</v>
      </c>
      <c r="AH61" s="265">
        <v>5</v>
      </c>
      <c r="AI61" s="425">
        <f t="shared" si="9"/>
        <v>1</v>
      </c>
      <c r="AJ61" s="45">
        <f t="shared" si="13"/>
        <v>197</v>
      </c>
    </row>
    <row r="62" spans="1:36" ht="14.95" customHeight="1" x14ac:dyDescent="0.2">
      <c r="A62" s="677">
        <v>53</v>
      </c>
      <c r="B62" s="644">
        <v>197</v>
      </c>
      <c r="C62" s="682">
        <v>2300</v>
      </c>
      <c r="D62" s="669" t="s">
        <v>1239</v>
      </c>
      <c r="E62" s="681">
        <v>0</v>
      </c>
      <c r="F62" s="679">
        <v>0</v>
      </c>
      <c r="G62" s="679">
        <v>8</v>
      </c>
      <c r="H62" s="679">
        <v>10</v>
      </c>
      <c r="I62" s="679">
        <v>8</v>
      </c>
      <c r="J62" s="679">
        <v>8</v>
      </c>
      <c r="K62" s="679">
        <v>12</v>
      </c>
      <c r="L62" s="679">
        <v>11</v>
      </c>
      <c r="M62" s="679">
        <v>10</v>
      </c>
      <c r="N62" s="679">
        <v>10</v>
      </c>
      <c r="O62" s="679">
        <v>7</v>
      </c>
      <c r="P62" s="679">
        <v>10</v>
      </c>
      <c r="Q62" s="679">
        <v>9</v>
      </c>
      <c r="R62" s="679">
        <v>7</v>
      </c>
      <c r="S62" s="679">
        <v>4</v>
      </c>
      <c r="T62" s="337">
        <f t="shared" si="0"/>
        <v>114</v>
      </c>
      <c r="U62" s="683">
        <v>5</v>
      </c>
      <c r="V62" s="531">
        <f t="shared" si="5"/>
        <v>114</v>
      </c>
      <c r="W62" s="531"/>
      <c r="X62" s="429">
        <f t="shared" si="6"/>
        <v>82</v>
      </c>
      <c r="Y62" s="429">
        <f t="shared" si="7"/>
        <v>32</v>
      </c>
      <c r="Z62" s="339">
        <f t="shared" si="8"/>
        <v>0.3902439024390244</v>
      </c>
      <c r="AA62" s="338">
        <f t="shared" si="10"/>
        <v>1</v>
      </c>
      <c r="AB62" s="680" t="str">
        <f t="shared" si="11"/>
        <v/>
      </c>
      <c r="AC62" s="490" t="str">
        <f t="shared" si="12"/>
        <v/>
      </c>
      <c r="AD62" s="644">
        <v>197</v>
      </c>
      <c r="AE62" s="644">
        <v>2300</v>
      </c>
      <c r="AF62" s="669" t="s">
        <v>1239</v>
      </c>
      <c r="AG62" s="265">
        <v>82</v>
      </c>
      <c r="AH62" s="265">
        <v>5</v>
      </c>
      <c r="AI62" s="425">
        <f t="shared" si="9"/>
        <v>1</v>
      </c>
      <c r="AJ62" s="45">
        <f t="shared" si="13"/>
        <v>197</v>
      </c>
    </row>
    <row r="63" spans="1:36" ht="14.95" customHeight="1" x14ac:dyDescent="0.2">
      <c r="A63" s="677">
        <v>54</v>
      </c>
      <c r="B63" s="644">
        <v>197</v>
      </c>
      <c r="C63" s="644">
        <v>2307</v>
      </c>
      <c r="D63" s="673" t="s">
        <v>1240</v>
      </c>
      <c r="E63" s="678">
        <v>0</v>
      </c>
      <c r="F63" s="679">
        <v>0</v>
      </c>
      <c r="G63" s="679">
        <v>0</v>
      </c>
      <c r="H63" s="679">
        <v>0</v>
      </c>
      <c r="I63" s="679">
        <v>0</v>
      </c>
      <c r="J63" s="679">
        <v>4</v>
      </c>
      <c r="K63" s="679">
        <v>2</v>
      </c>
      <c r="L63" s="679">
        <v>2</v>
      </c>
      <c r="M63" s="679">
        <v>4</v>
      </c>
      <c r="N63" s="679">
        <v>2</v>
      </c>
      <c r="O63" s="679">
        <v>0</v>
      </c>
      <c r="P63" s="679">
        <v>3</v>
      </c>
      <c r="Q63" s="679">
        <v>0</v>
      </c>
      <c r="R63" s="679">
        <v>0</v>
      </c>
      <c r="S63" s="679">
        <v>0</v>
      </c>
      <c r="T63" s="337">
        <f t="shared" si="0"/>
        <v>17</v>
      </c>
      <c r="U63" s="683" t="s">
        <v>319</v>
      </c>
      <c r="V63" s="531">
        <f t="shared" si="5"/>
        <v>0</v>
      </c>
      <c r="W63" s="531"/>
      <c r="X63" s="429">
        <f t="shared" si="6"/>
        <v>21</v>
      </c>
      <c r="Y63" s="429">
        <f t="shared" si="7"/>
        <v>-4</v>
      </c>
      <c r="Z63" s="339">
        <f t="shared" si="8"/>
        <v>-0.19047619047619047</v>
      </c>
      <c r="AA63" s="338">
        <f t="shared" si="10"/>
        <v>-1</v>
      </c>
      <c r="AB63" s="680" t="str">
        <f t="shared" si="11"/>
        <v/>
      </c>
      <c r="AC63" s="490" t="str">
        <f t="shared" si="12"/>
        <v/>
      </c>
      <c r="AD63" s="644">
        <v>197</v>
      </c>
      <c r="AE63" s="644">
        <v>2307</v>
      </c>
      <c r="AF63" s="669" t="s">
        <v>1240</v>
      </c>
      <c r="AG63" s="265">
        <v>21</v>
      </c>
      <c r="AH63" s="265"/>
      <c r="AI63" s="425">
        <f t="shared" si="9"/>
        <v>1</v>
      </c>
      <c r="AJ63" s="45">
        <f t="shared" si="13"/>
        <v>197</v>
      </c>
    </row>
    <row r="64" spans="1:36" ht="14.95" customHeight="1" x14ac:dyDescent="0.2">
      <c r="A64" s="677">
        <v>55</v>
      </c>
      <c r="B64" s="644">
        <v>197</v>
      </c>
      <c r="C64" s="644">
        <v>2318</v>
      </c>
      <c r="D64" s="673" t="s">
        <v>1241</v>
      </c>
      <c r="E64" s="678">
        <v>0</v>
      </c>
      <c r="F64" s="679">
        <v>0</v>
      </c>
      <c r="G64" s="679">
        <v>21</v>
      </c>
      <c r="H64" s="679">
        <v>19</v>
      </c>
      <c r="I64" s="679">
        <v>24</v>
      </c>
      <c r="J64" s="679">
        <v>21</v>
      </c>
      <c r="K64" s="679">
        <v>17</v>
      </c>
      <c r="L64" s="679">
        <v>16</v>
      </c>
      <c r="M64" s="679">
        <v>14</v>
      </c>
      <c r="N64" s="679">
        <v>20</v>
      </c>
      <c r="O64" s="679">
        <v>10</v>
      </c>
      <c r="P64" s="679">
        <v>11</v>
      </c>
      <c r="Q64" s="679">
        <v>4</v>
      </c>
      <c r="R64" s="679">
        <v>0</v>
      </c>
      <c r="S64" s="679">
        <v>0</v>
      </c>
      <c r="T64" s="337">
        <f t="shared" si="0"/>
        <v>177</v>
      </c>
      <c r="U64" s="531" t="s">
        <v>319</v>
      </c>
      <c r="V64" s="531">
        <f t="shared" si="5"/>
        <v>0</v>
      </c>
      <c r="W64" s="531"/>
      <c r="X64" s="429">
        <f t="shared" si="6"/>
        <v>169</v>
      </c>
      <c r="Y64" s="429">
        <f t="shared" si="7"/>
        <v>8</v>
      </c>
      <c r="Z64" s="339">
        <f t="shared" si="8"/>
        <v>4.7337278106508875E-2</v>
      </c>
      <c r="AA64" s="338">
        <f t="shared" si="10"/>
        <v>1</v>
      </c>
      <c r="AB64" s="680" t="str">
        <f t="shared" si="11"/>
        <v/>
      </c>
      <c r="AC64" s="490" t="str">
        <f t="shared" si="12"/>
        <v/>
      </c>
      <c r="AD64" s="644">
        <v>197</v>
      </c>
      <c r="AE64" s="644">
        <v>2318</v>
      </c>
      <c r="AF64" s="669" t="s">
        <v>1241</v>
      </c>
      <c r="AG64" s="265">
        <v>169</v>
      </c>
      <c r="AH64" s="265"/>
      <c r="AI64" s="425">
        <f t="shared" si="9"/>
        <v>1</v>
      </c>
      <c r="AJ64" s="45">
        <f t="shared" si="13"/>
        <v>197</v>
      </c>
    </row>
    <row r="65" spans="1:36" ht="14.95" customHeight="1" x14ac:dyDescent="0.2">
      <c r="A65" s="677">
        <v>56</v>
      </c>
      <c r="B65" s="644">
        <v>197</v>
      </c>
      <c r="C65" s="644">
        <v>2323</v>
      </c>
      <c r="D65" s="673" t="s">
        <v>1242</v>
      </c>
      <c r="E65" s="681">
        <v>0</v>
      </c>
      <c r="F65" s="679">
        <v>0</v>
      </c>
      <c r="G65" s="679">
        <v>0</v>
      </c>
      <c r="H65" s="679">
        <v>0</v>
      </c>
      <c r="I65" s="679">
        <v>3</v>
      </c>
      <c r="J65" s="679">
        <v>1</v>
      </c>
      <c r="K65" s="679">
        <v>3</v>
      </c>
      <c r="L65" s="679">
        <v>0</v>
      </c>
      <c r="M65" s="679">
        <v>1</v>
      </c>
      <c r="N65" s="679">
        <v>1</v>
      </c>
      <c r="O65" s="679">
        <v>2</v>
      </c>
      <c r="P65" s="679">
        <v>4</v>
      </c>
      <c r="Q65" s="679">
        <v>1</v>
      </c>
      <c r="R65" s="679">
        <v>0</v>
      </c>
      <c r="S65" s="679">
        <v>0</v>
      </c>
      <c r="T65" s="337">
        <f t="shared" si="0"/>
        <v>16</v>
      </c>
      <c r="U65" s="683" t="s">
        <v>319</v>
      </c>
      <c r="V65" s="531">
        <f t="shared" si="5"/>
        <v>0</v>
      </c>
      <c r="W65" s="531"/>
      <c r="X65" s="429">
        <f t="shared" si="6"/>
        <v>18</v>
      </c>
      <c r="Y65" s="429">
        <f t="shared" si="7"/>
        <v>-2</v>
      </c>
      <c r="Z65" s="339">
        <f t="shared" si="8"/>
        <v>-0.1111111111111111</v>
      </c>
      <c r="AA65" s="338">
        <f t="shared" si="10"/>
        <v>-1</v>
      </c>
      <c r="AB65" s="680" t="str">
        <f t="shared" si="11"/>
        <v/>
      </c>
      <c r="AC65" s="490" t="str">
        <f t="shared" si="12"/>
        <v/>
      </c>
      <c r="AD65" s="644">
        <v>197</v>
      </c>
      <c r="AE65" s="644">
        <v>2323</v>
      </c>
      <c r="AF65" s="669" t="s">
        <v>1242</v>
      </c>
      <c r="AG65" s="265">
        <v>18</v>
      </c>
      <c r="AH65" s="265"/>
      <c r="AI65" s="425">
        <f t="shared" si="9"/>
        <v>1</v>
      </c>
      <c r="AJ65" s="45">
        <f t="shared" si="13"/>
        <v>197</v>
      </c>
    </row>
    <row r="66" spans="1:36" ht="14.95" customHeight="1" x14ac:dyDescent="0.2">
      <c r="A66" s="677">
        <v>57</v>
      </c>
      <c r="B66" s="644">
        <v>197</v>
      </c>
      <c r="C66" s="644">
        <v>2324</v>
      </c>
      <c r="D66" s="673" t="s">
        <v>1243</v>
      </c>
      <c r="E66" s="678">
        <v>0</v>
      </c>
      <c r="F66" s="679">
        <v>0</v>
      </c>
      <c r="G66" s="679">
        <v>3</v>
      </c>
      <c r="H66" s="679">
        <v>1</v>
      </c>
      <c r="I66" s="679">
        <v>0</v>
      </c>
      <c r="J66" s="679">
        <v>3</v>
      </c>
      <c r="K66" s="679">
        <v>2</v>
      </c>
      <c r="L66" s="679">
        <v>0</v>
      </c>
      <c r="M66" s="679">
        <v>3</v>
      </c>
      <c r="N66" s="679">
        <v>0</v>
      </c>
      <c r="O66" s="679">
        <v>1</v>
      </c>
      <c r="P66" s="679">
        <v>0</v>
      </c>
      <c r="Q66" s="679">
        <v>0</v>
      </c>
      <c r="R66" s="679">
        <v>0</v>
      </c>
      <c r="S66" s="679">
        <v>0</v>
      </c>
      <c r="T66" s="337">
        <f t="shared" si="0"/>
        <v>13</v>
      </c>
      <c r="U66" s="241" t="s">
        <v>319</v>
      </c>
      <c r="V66" s="531">
        <f t="shared" si="5"/>
        <v>0</v>
      </c>
      <c r="W66" s="531"/>
      <c r="X66" s="429">
        <f t="shared" si="6"/>
        <v>13</v>
      </c>
      <c r="Y66" s="429">
        <f t="shared" si="7"/>
        <v>0</v>
      </c>
      <c r="Z66" s="339">
        <f t="shared" si="8"/>
        <v>0</v>
      </c>
      <c r="AA66" s="338">
        <f t="shared" si="10"/>
        <v>0</v>
      </c>
      <c r="AB66" s="680" t="str">
        <f t="shared" si="11"/>
        <v/>
      </c>
      <c r="AC66" s="490" t="str">
        <f t="shared" si="12"/>
        <v/>
      </c>
      <c r="AD66" s="644">
        <v>197</v>
      </c>
      <c r="AE66" s="644">
        <v>2324</v>
      </c>
      <c r="AF66" s="673" t="s">
        <v>1243</v>
      </c>
      <c r="AG66" s="265">
        <v>13</v>
      </c>
      <c r="AH66" s="265"/>
      <c r="AI66" s="425">
        <f t="shared" si="9"/>
        <v>1</v>
      </c>
      <c r="AJ66" s="45">
        <f t="shared" si="13"/>
        <v>197</v>
      </c>
    </row>
    <row r="67" spans="1:36" ht="14.95" customHeight="1" x14ac:dyDescent="0.2">
      <c r="A67" s="677">
        <v>58</v>
      </c>
      <c r="B67" s="644">
        <v>197</v>
      </c>
      <c r="C67" s="644">
        <v>2344</v>
      </c>
      <c r="D67" s="669" t="s">
        <v>1244</v>
      </c>
      <c r="E67" s="678">
        <v>0</v>
      </c>
      <c r="F67" s="679">
        <v>0</v>
      </c>
      <c r="G67" s="679">
        <v>16</v>
      </c>
      <c r="H67" s="679">
        <v>7</v>
      </c>
      <c r="I67" s="679">
        <v>13</v>
      </c>
      <c r="J67" s="679">
        <v>11</v>
      </c>
      <c r="K67" s="679">
        <v>10</v>
      </c>
      <c r="L67" s="679">
        <v>6</v>
      </c>
      <c r="M67" s="679">
        <v>10</v>
      </c>
      <c r="N67" s="679">
        <v>9</v>
      </c>
      <c r="O67" s="679">
        <v>0</v>
      </c>
      <c r="P67" s="679">
        <v>0</v>
      </c>
      <c r="Q67" s="679">
        <v>0</v>
      </c>
      <c r="R67" s="679">
        <v>0</v>
      </c>
      <c r="S67" s="679">
        <v>0</v>
      </c>
      <c r="T67" s="337">
        <f t="shared" si="0"/>
        <v>82</v>
      </c>
      <c r="U67" s="531" t="s">
        <v>319</v>
      </c>
      <c r="V67" s="531">
        <f t="shared" si="5"/>
        <v>0</v>
      </c>
      <c r="W67" s="531"/>
      <c r="X67" s="429">
        <f t="shared" si="6"/>
        <v>72</v>
      </c>
      <c r="Y67" s="429">
        <f t="shared" si="7"/>
        <v>10</v>
      </c>
      <c r="Z67" s="339">
        <f t="shared" si="8"/>
        <v>0.1388888888888889</v>
      </c>
      <c r="AA67" s="338">
        <f t="shared" si="10"/>
        <v>1</v>
      </c>
      <c r="AB67" s="680" t="str">
        <f t="shared" si="11"/>
        <v/>
      </c>
      <c r="AC67" s="490" t="str">
        <f t="shared" si="12"/>
        <v/>
      </c>
      <c r="AD67" s="644">
        <v>197</v>
      </c>
      <c r="AE67" s="644">
        <v>2344</v>
      </c>
      <c r="AF67" s="669" t="s">
        <v>1244</v>
      </c>
      <c r="AG67" s="265">
        <v>72</v>
      </c>
      <c r="AH67" s="265"/>
      <c r="AI67" s="425">
        <f t="shared" si="9"/>
        <v>1</v>
      </c>
      <c r="AJ67" s="45">
        <f>AD67</f>
        <v>197</v>
      </c>
    </row>
    <row r="68" spans="1:36" ht="14.95" customHeight="1" x14ac:dyDescent="0.2">
      <c r="A68" s="677">
        <v>59</v>
      </c>
      <c r="B68" s="644">
        <v>197</v>
      </c>
      <c r="C68" s="644">
        <v>2347</v>
      </c>
      <c r="D68" s="673" t="s">
        <v>1245</v>
      </c>
      <c r="E68" s="678">
        <v>0</v>
      </c>
      <c r="F68" s="679">
        <v>0</v>
      </c>
      <c r="G68" s="679">
        <v>7</v>
      </c>
      <c r="H68" s="679">
        <v>10</v>
      </c>
      <c r="I68" s="679">
        <v>13</v>
      </c>
      <c r="J68" s="679">
        <v>11</v>
      </c>
      <c r="K68" s="679">
        <v>9</v>
      </c>
      <c r="L68" s="679">
        <v>9</v>
      </c>
      <c r="M68" s="679">
        <v>4</v>
      </c>
      <c r="N68" s="679">
        <v>0</v>
      </c>
      <c r="O68" s="679">
        <v>0</v>
      </c>
      <c r="P68" s="679">
        <v>0</v>
      </c>
      <c r="Q68" s="679">
        <v>0</v>
      </c>
      <c r="R68" s="679">
        <v>0</v>
      </c>
      <c r="S68" s="679">
        <v>0</v>
      </c>
      <c r="T68" s="337">
        <f t="shared" si="0"/>
        <v>63</v>
      </c>
      <c r="U68" s="531" t="s">
        <v>319</v>
      </c>
      <c r="V68" s="531">
        <f t="shared" si="5"/>
        <v>0</v>
      </c>
      <c r="W68" s="531"/>
      <c r="X68" s="429">
        <f t="shared" si="6"/>
        <v>69</v>
      </c>
      <c r="Y68" s="429">
        <f t="shared" si="7"/>
        <v>-6</v>
      </c>
      <c r="Z68" s="339">
        <f t="shared" si="8"/>
        <v>-8.6956521739130432E-2</v>
      </c>
      <c r="AA68" s="338">
        <f t="shared" si="10"/>
        <v>-1</v>
      </c>
      <c r="AB68" s="680" t="str">
        <f t="shared" si="11"/>
        <v/>
      </c>
      <c r="AC68" s="490" t="str">
        <f t="shared" si="12"/>
        <v/>
      </c>
      <c r="AD68" s="644">
        <v>197</v>
      </c>
      <c r="AE68" s="644">
        <v>2347</v>
      </c>
      <c r="AF68" s="669" t="s">
        <v>1245</v>
      </c>
      <c r="AG68" s="265">
        <v>69</v>
      </c>
      <c r="AH68" s="265"/>
      <c r="AI68" s="425">
        <f t="shared" si="9"/>
        <v>1</v>
      </c>
      <c r="AJ68" s="45">
        <f>AD68</f>
        <v>197</v>
      </c>
    </row>
    <row r="69" spans="1:36" ht="14.95" customHeight="1" x14ac:dyDescent="0.2">
      <c r="A69" s="677">
        <v>60</v>
      </c>
      <c r="B69" s="644">
        <v>197</v>
      </c>
      <c r="C69" s="644">
        <v>2348</v>
      </c>
      <c r="D69" s="669" t="s">
        <v>1246</v>
      </c>
      <c r="E69" s="678">
        <v>0</v>
      </c>
      <c r="F69" s="679">
        <v>0</v>
      </c>
      <c r="G69" s="679">
        <v>0</v>
      </c>
      <c r="H69" s="679">
        <v>0</v>
      </c>
      <c r="I69" s="679">
        <v>8</v>
      </c>
      <c r="J69" s="679">
        <v>3</v>
      </c>
      <c r="K69" s="679">
        <v>2</v>
      </c>
      <c r="L69" s="679">
        <v>3</v>
      </c>
      <c r="M69" s="679">
        <v>2</v>
      </c>
      <c r="N69" s="679">
        <v>5</v>
      </c>
      <c r="O69" s="679">
        <v>1</v>
      </c>
      <c r="P69" s="679">
        <v>1</v>
      </c>
      <c r="Q69" s="679">
        <v>2</v>
      </c>
      <c r="R69" s="679">
        <v>0</v>
      </c>
      <c r="S69" s="679">
        <v>0</v>
      </c>
      <c r="T69" s="337">
        <f t="shared" si="0"/>
        <v>27</v>
      </c>
      <c r="U69" s="680" t="s">
        <v>319</v>
      </c>
      <c r="V69" s="531">
        <f t="shared" si="5"/>
        <v>0</v>
      </c>
      <c r="W69" s="531"/>
      <c r="X69" s="429">
        <f t="shared" si="6"/>
        <v>27</v>
      </c>
      <c r="Y69" s="429">
        <f t="shared" si="7"/>
        <v>0</v>
      </c>
      <c r="Z69" s="339">
        <f t="shared" si="8"/>
        <v>0</v>
      </c>
      <c r="AA69" s="338">
        <f t="shared" si="10"/>
        <v>0</v>
      </c>
      <c r="AB69" s="680" t="str">
        <f t="shared" si="11"/>
        <v/>
      </c>
      <c r="AC69" s="490" t="str">
        <f t="shared" si="12"/>
        <v/>
      </c>
      <c r="AD69" s="671">
        <v>197</v>
      </c>
      <c r="AE69" s="671">
        <v>2348</v>
      </c>
      <c r="AF69" s="680" t="s">
        <v>1246</v>
      </c>
      <c r="AG69" s="342">
        <v>27</v>
      </c>
      <c r="AH69" s="342"/>
      <c r="AI69" s="425">
        <f t="shared" si="9"/>
        <v>1</v>
      </c>
      <c r="AJ69" s="45">
        <f>AD69</f>
        <v>197</v>
      </c>
    </row>
    <row r="70" spans="1:36" ht="14.95" customHeight="1" x14ac:dyDescent="0.2">
      <c r="A70" s="677">
        <v>61</v>
      </c>
      <c r="B70" s="644">
        <v>197</v>
      </c>
      <c r="C70" s="644">
        <v>2349</v>
      </c>
      <c r="D70" s="669" t="s">
        <v>1247</v>
      </c>
      <c r="E70" s="678">
        <v>0</v>
      </c>
      <c r="F70" s="679">
        <v>0</v>
      </c>
      <c r="G70" s="679">
        <v>5</v>
      </c>
      <c r="H70" s="679">
        <v>1</v>
      </c>
      <c r="I70" s="679">
        <v>4</v>
      </c>
      <c r="J70" s="679">
        <v>1</v>
      </c>
      <c r="K70" s="679">
        <v>0</v>
      </c>
      <c r="L70" s="679">
        <v>0</v>
      </c>
      <c r="M70" s="679">
        <v>2</v>
      </c>
      <c r="N70" s="679">
        <v>0</v>
      </c>
      <c r="O70" s="679">
        <v>4</v>
      </c>
      <c r="P70" s="679">
        <v>0</v>
      </c>
      <c r="Q70" s="679">
        <v>1</v>
      </c>
      <c r="R70" s="679">
        <v>2</v>
      </c>
      <c r="S70" s="679">
        <v>0</v>
      </c>
      <c r="T70" s="337">
        <f t="shared" si="0"/>
        <v>20</v>
      </c>
      <c r="U70" s="680" t="s">
        <v>319</v>
      </c>
      <c r="V70" s="531">
        <f t="shared" si="5"/>
        <v>0</v>
      </c>
      <c r="W70" s="531"/>
      <c r="X70" s="429">
        <f t="shared" si="6"/>
        <v>14</v>
      </c>
      <c r="Y70" s="429">
        <f t="shared" si="7"/>
        <v>6</v>
      </c>
      <c r="Z70" s="339">
        <f t="shared" si="8"/>
        <v>0.42857142857142855</v>
      </c>
      <c r="AA70" s="338">
        <f t="shared" si="10"/>
        <v>1</v>
      </c>
      <c r="AB70" s="680" t="str">
        <f t="shared" si="11"/>
        <v/>
      </c>
      <c r="AC70" s="490" t="str">
        <f t="shared" si="12"/>
        <v/>
      </c>
      <c r="AD70" s="644">
        <v>197</v>
      </c>
      <c r="AE70" s="644">
        <v>2349</v>
      </c>
      <c r="AF70" s="669" t="s">
        <v>1247</v>
      </c>
      <c r="AG70" s="265">
        <v>14</v>
      </c>
      <c r="AH70" s="265"/>
      <c r="AI70" s="425">
        <f t="shared" si="9"/>
        <v>1</v>
      </c>
      <c r="AJ70" s="45">
        <f>AD70</f>
        <v>197</v>
      </c>
    </row>
    <row r="71" spans="1:36" ht="14.95" customHeight="1" x14ac:dyDescent="0.2">
      <c r="A71" s="677">
        <v>62</v>
      </c>
      <c r="B71" s="644">
        <v>197</v>
      </c>
      <c r="C71" s="644">
        <v>2352</v>
      </c>
      <c r="D71" s="669" t="s">
        <v>1248</v>
      </c>
      <c r="E71" s="678">
        <v>0</v>
      </c>
      <c r="F71" s="679">
        <v>0</v>
      </c>
      <c r="G71" s="679">
        <v>0</v>
      </c>
      <c r="H71" s="679">
        <v>2</v>
      </c>
      <c r="I71" s="679">
        <v>1</v>
      </c>
      <c r="J71" s="679">
        <v>5</v>
      </c>
      <c r="K71" s="679">
        <v>2</v>
      </c>
      <c r="L71" s="679">
        <v>3</v>
      </c>
      <c r="M71" s="679">
        <v>5</v>
      </c>
      <c r="N71" s="679">
        <v>4</v>
      </c>
      <c r="O71" s="679">
        <v>2</v>
      </c>
      <c r="P71" s="679">
        <v>2</v>
      </c>
      <c r="Q71" s="679">
        <v>1</v>
      </c>
      <c r="R71" s="679">
        <v>0</v>
      </c>
      <c r="S71" s="679">
        <v>0</v>
      </c>
      <c r="T71" s="337">
        <f t="shared" si="0"/>
        <v>27</v>
      </c>
      <c r="U71" s="680" t="s">
        <v>319</v>
      </c>
      <c r="V71" s="531">
        <f t="shared" si="5"/>
        <v>0</v>
      </c>
      <c r="W71" s="531"/>
      <c r="X71" s="429">
        <f t="shared" si="6"/>
        <v>25</v>
      </c>
      <c r="Y71" s="429">
        <f t="shared" si="7"/>
        <v>2</v>
      </c>
      <c r="Z71" s="339">
        <f t="shared" si="8"/>
        <v>0.08</v>
      </c>
      <c r="AA71" s="338">
        <f t="shared" si="10"/>
        <v>1</v>
      </c>
      <c r="AB71" s="680" t="str">
        <f t="shared" si="11"/>
        <v/>
      </c>
      <c r="AC71" s="490" t="str">
        <f t="shared" si="12"/>
        <v/>
      </c>
      <c r="AD71" s="644">
        <v>197</v>
      </c>
      <c r="AE71" s="644">
        <v>2352</v>
      </c>
      <c r="AF71" s="669" t="s">
        <v>1248</v>
      </c>
      <c r="AG71" s="265">
        <v>25</v>
      </c>
      <c r="AH71" s="265"/>
      <c r="AI71" s="425">
        <f t="shared" si="9"/>
        <v>1</v>
      </c>
      <c r="AJ71" s="45">
        <f>AD71</f>
        <v>197</v>
      </c>
    </row>
    <row r="72" spans="1:36" ht="14.95" customHeight="1" x14ac:dyDescent="0.2">
      <c r="A72" s="677">
        <v>63</v>
      </c>
      <c r="B72" s="644">
        <v>197</v>
      </c>
      <c r="C72" s="644">
        <v>2357</v>
      </c>
      <c r="D72" s="669" t="s">
        <v>222</v>
      </c>
      <c r="E72" s="678">
        <v>0</v>
      </c>
      <c r="F72" s="679">
        <v>0</v>
      </c>
      <c r="G72" s="679">
        <v>0</v>
      </c>
      <c r="H72" s="679">
        <v>3</v>
      </c>
      <c r="I72" s="679">
        <v>1</v>
      </c>
      <c r="J72" s="679">
        <v>4</v>
      </c>
      <c r="K72" s="679">
        <v>1</v>
      </c>
      <c r="L72" s="679">
        <v>2</v>
      </c>
      <c r="M72" s="679">
        <v>1</v>
      </c>
      <c r="N72" s="679">
        <v>1</v>
      </c>
      <c r="O72" s="679">
        <v>4</v>
      </c>
      <c r="P72" s="679">
        <v>1</v>
      </c>
      <c r="Q72" s="679">
        <v>0</v>
      </c>
      <c r="R72" s="679">
        <v>0</v>
      </c>
      <c r="S72" s="679">
        <v>0</v>
      </c>
      <c r="T72" s="337">
        <f t="shared" si="0"/>
        <v>18</v>
      </c>
      <c r="U72" s="669" t="s">
        <v>319</v>
      </c>
      <c r="V72" s="531">
        <f t="shared" si="5"/>
        <v>0</v>
      </c>
      <c r="W72" s="531"/>
      <c r="X72" s="429">
        <f t="shared" si="6"/>
        <v>0</v>
      </c>
      <c r="Y72" s="429">
        <f t="shared" si="7"/>
        <v>18</v>
      </c>
      <c r="Z72" s="339"/>
      <c r="AA72" s="338">
        <f t="shared" si="10"/>
        <v>1</v>
      </c>
      <c r="AB72" s="680">
        <f t="shared" si="11"/>
        <v>1</v>
      </c>
      <c r="AC72" s="490">
        <f t="shared" si="12"/>
        <v>1</v>
      </c>
    </row>
    <row r="73" spans="1:36" ht="14.95" customHeight="1" x14ac:dyDescent="0.2">
      <c r="A73" s="677">
        <v>64</v>
      </c>
      <c r="B73" s="644">
        <v>197</v>
      </c>
      <c r="C73" s="644">
        <v>2358</v>
      </c>
      <c r="D73" s="669" t="s">
        <v>220</v>
      </c>
      <c r="E73" s="678">
        <v>0</v>
      </c>
      <c r="F73" s="679">
        <v>0</v>
      </c>
      <c r="G73" s="679">
        <v>0</v>
      </c>
      <c r="H73" s="679">
        <v>0</v>
      </c>
      <c r="I73" s="679">
        <v>0</v>
      </c>
      <c r="J73" s="679">
        <v>0</v>
      </c>
      <c r="K73" s="679">
        <v>0</v>
      </c>
      <c r="L73" s="679">
        <v>1</v>
      </c>
      <c r="M73" s="679">
        <v>1</v>
      </c>
      <c r="N73" s="679">
        <v>4</v>
      </c>
      <c r="O73" s="679">
        <v>2</v>
      </c>
      <c r="P73" s="679">
        <v>2</v>
      </c>
      <c r="Q73" s="679">
        <v>0</v>
      </c>
      <c r="R73" s="679">
        <v>3</v>
      </c>
      <c r="S73" s="679">
        <v>2</v>
      </c>
      <c r="T73" s="337">
        <f t="shared" si="0"/>
        <v>15</v>
      </c>
      <c r="U73" s="669" t="s">
        <v>319</v>
      </c>
      <c r="V73" s="531">
        <f t="shared" si="5"/>
        <v>0</v>
      </c>
      <c r="W73" s="531"/>
      <c r="X73" s="429">
        <f t="shared" si="6"/>
        <v>0</v>
      </c>
      <c r="Y73" s="429">
        <f t="shared" si="7"/>
        <v>15</v>
      </c>
      <c r="Z73" s="339"/>
      <c r="AA73" s="338">
        <f t="shared" si="10"/>
        <v>1</v>
      </c>
      <c r="AB73" s="680">
        <f t="shared" si="11"/>
        <v>1</v>
      </c>
      <c r="AC73" s="490">
        <f t="shared" si="12"/>
        <v>1</v>
      </c>
    </row>
    <row r="74" spans="1:36" ht="14.95" customHeight="1" x14ac:dyDescent="0.2">
      <c r="A74" s="677">
        <v>65</v>
      </c>
      <c r="B74" s="644">
        <v>197</v>
      </c>
      <c r="C74" s="644">
        <v>2359</v>
      </c>
      <c r="D74" s="669" t="s">
        <v>224</v>
      </c>
      <c r="E74" s="681">
        <v>0</v>
      </c>
      <c r="F74" s="679">
        <v>0</v>
      </c>
      <c r="G74" s="679">
        <v>0</v>
      </c>
      <c r="H74" s="679">
        <v>1</v>
      </c>
      <c r="I74" s="679">
        <v>1</v>
      </c>
      <c r="J74" s="679">
        <v>2</v>
      </c>
      <c r="K74" s="679">
        <v>1</v>
      </c>
      <c r="L74" s="679">
        <v>4</v>
      </c>
      <c r="M74" s="679">
        <v>2</v>
      </c>
      <c r="N74" s="679">
        <v>3</v>
      </c>
      <c r="O74" s="679">
        <v>3</v>
      </c>
      <c r="P74" s="679">
        <v>0</v>
      </c>
      <c r="Q74" s="679">
        <v>0</v>
      </c>
      <c r="R74" s="679">
        <v>0</v>
      </c>
      <c r="S74" s="679">
        <v>0</v>
      </c>
      <c r="T74" s="337">
        <f t="shared" ref="T74" si="14">SUM(E74:S74)</f>
        <v>17</v>
      </c>
      <c r="U74" s="669" t="s">
        <v>319</v>
      </c>
      <c r="V74" s="531">
        <f t="shared" si="5"/>
        <v>0</v>
      </c>
      <c r="W74" s="531"/>
      <c r="X74" s="429">
        <f t="shared" si="6"/>
        <v>0</v>
      </c>
      <c r="Y74" s="429">
        <f t="shared" si="7"/>
        <v>17</v>
      </c>
      <c r="Z74" s="339"/>
      <c r="AA74" s="338">
        <f t="shared" si="10"/>
        <v>1</v>
      </c>
      <c r="AB74" s="680">
        <f t="shared" si="11"/>
        <v>1</v>
      </c>
      <c r="AC74" s="490">
        <f t="shared" si="12"/>
        <v>1</v>
      </c>
    </row>
    <row r="75" spans="1:36" ht="14.95" customHeight="1" x14ac:dyDescent="0.2">
      <c r="A75" s="677">
        <v>66</v>
      </c>
      <c r="B75" s="644">
        <v>197</v>
      </c>
      <c r="C75" s="644">
        <v>2360</v>
      </c>
      <c r="D75" s="669" t="s">
        <v>223</v>
      </c>
      <c r="E75" s="678">
        <v>0</v>
      </c>
      <c r="F75" s="679">
        <v>0</v>
      </c>
      <c r="G75" s="679">
        <v>0</v>
      </c>
      <c r="H75" s="679">
        <v>0</v>
      </c>
      <c r="I75" s="679">
        <v>1</v>
      </c>
      <c r="J75" s="679">
        <v>0</v>
      </c>
      <c r="K75" s="679">
        <v>0</v>
      </c>
      <c r="L75" s="679">
        <v>0</v>
      </c>
      <c r="M75" s="679">
        <v>2</v>
      </c>
      <c r="N75" s="679">
        <v>0</v>
      </c>
      <c r="O75" s="679">
        <v>2</v>
      </c>
      <c r="P75" s="679">
        <v>1</v>
      </c>
      <c r="Q75" s="679">
        <v>0</v>
      </c>
      <c r="R75" s="679">
        <v>0</v>
      </c>
      <c r="S75" s="679">
        <v>0</v>
      </c>
      <c r="T75" s="337">
        <f t="shared" ref="T75:T76" si="15">SUM(E75:S75)</f>
        <v>6</v>
      </c>
      <c r="U75" s="669" t="s">
        <v>319</v>
      </c>
      <c r="V75" s="531">
        <f t="shared" ref="V75:V76" si="16">IF(U75=5,T75,0)</f>
        <v>0</v>
      </c>
      <c r="W75" s="531"/>
      <c r="X75" s="429">
        <f t="shared" ref="X75" si="17">AG75</f>
        <v>0</v>
      </c>
      <c r="Y75" s="429">
        <f t="shared" ref="Y75" si="18">T75-X75</f>
        <v>6</v>
      </c>
      <c r="Z75" s="339"/>
      <c r="AA75" s="338">
        <f t="shared" ref="AA75:AA76" si="19">IF($Y75=0,0,IF(Y75&gt;0,1,-1))</f>
        <v>1</v>
      </c>
      <c r="AB75" s="680">
        <f t="shared" si="11"/>
        <v>1</v>
      </c>
      <c r="AC75" s="490">
        <f t="shared" si="12"/>
        <v>1</v>
      </c>
      <c r="AD75" s="644"/>
      <c r="AE75" s="682"/>
      <c r="AF75" s="669"/>
      <c r="AG75" s="265"/>
      <c r="AH75" s="265"/>
      <c r="AI75" s="421"/>
      <c r="AJ75" s="45"/>
    </row>
    <row r="76" spans="1:36" ht="14.95" customHeight="1" x14ac:dyDescent="0.2">
      <c r="A76" s="677">
        <v>67</v>
      </c>
      <c r="B76" s="644">
        <v>197</v>
      </c>
      <c r="C76" s="644">
        <v>2361</v>
      </c>
      <c r="D76" s="669" t="s">
        <v>221</v>
      </c>
      <c r="E76" s="681">
        <v>0</v>
      </c>
      <c r="F76" s="679">
        <v>0</v>
      </c>
      <c r="G76" s="679">
        <v>0</v>
      </c>
      <c r="H76" s="679">
        <v>2</v>
      </c>
      <c r="I76" s="679">
        <v>1</v>
      </c>
      <c r="J76" s="679">
        <v>2</v>
      </c>
      <c r="K76" s="679">
        <v>4</v>
      </c>
      <c r="L76" s="679">
        <v>2</v>
      </c>
      <c r="M76" s="679">
        <v>2</v>
      </c>
      <c r="N76" s="679">
        <v>3</v>
      </c>
      <c r="O76" s="679">
        <v>2</v>
      </c>
      <c r="P76" s="679">
        <v>0</v>
      </c>
      <c r="Q76" s="679">
        <v>0</v>
      </c>
      <c r="R76" s="679">
        <v>0</v>
      </c>
      <c r="S76" s="679">
        <v>0</v>
      </c>
      <c r="T76" s="337">
        <f t="shared" si="15"/>
        <v>18</v>
      </c>
      <c r="U76" s="669" t="s">
        <v>319</v>
      </c>
      <c r="V76" s="531">
        <f t="shared" si="16"/>
        <v>0</v>
      </c>
      <c r="W76" s="531"/>
      <c r="X76" s="429">
        <f>AG76</f>
        <v>0</v>
      </c>
      <c r="Y76" s="429">
        <f>T76-X76</f>
        <v>18</v>
      </c>
      <c r="Z76" s="339"/>
      <c r="AA76" s="338">
        <f t="shared" si="19"/>
        <v>1</v>
      </c>
      <c r="AB76" s="680">
        <f t="shared" si="11"/>
        <v>1</v>
      </c>
      <c r="AC76" s="490">
        <f t="shared" si="12"/>
        <v>1</v>
      </c>
      <c r="AD76" s="644"/>
      <c r="AE76" s="671"/>
      <c r="AF76" s="538"/>
      <c r="AG76" s="325"/>
      <c r="AH76" s="325"/>
      <c r="AI76" s="421"/>
      <c r="AJ76" s="45"/>
    </row>
    <row r="77" spans="1:36" ht="14.95" customHeight="1" x14ac:dyDescent="0.2">
      <c r="A77" s="677"/>
      <c r="B77" s="671"/>
      <c r="C77" s="671"/>
      <c r="D77" s="680"/>
      <c r="E77" s="684"/>
      <c r="F77" s="679"/>
      <c r="G77" s="679"/>
      <c r="H77" s="679"/>
      <c r="I77" s="679"/>
      <c r="J77" s="679"/>
      <c r="K77" s="679"/>
      <c r="L77" s="679"/>
      <c r="M77" s="679"/>
      <c r="N77" s="679"/>
      <c r="O77" s="679"/>
      <c r="P77" s="679"/>
      <c r="Q77" s="679"/>
      <c r="R77" s="679"/>
      <c r="S77" s="679"/>
      <c r="T77" s="341"/>
      <c r="U77" s="419" t="s">
        <v>319</v>
      </c>
      <c r="V77" s="531"/>
      <c r="W77" s="531"/>
      <c r="X77" s="531"/>
      <c r="Y77" s="429"/>
      <c r="Z77" s="339"/>
      <c r="AA77" s="338"/>
      <c r="AB77" s="680"/>
      <c r="AC77" s="680"/>
      <c r="AD77" s="644"/>
      <c r="AE77" s="644"/>
      <c r="AF77" s="669"/>
      <c r="AG77" s="265"/>
      <c r="AH77" s="265"/>
      <c r="AI77" s="421"/>
      <c r="AJ77" s="45"/>
    </row>
    <row r="78" spans="1:36" ht="14.95" customHeight="1" x14ac:dyDescent="0.2">
      <c r="A78" s="677"/>
      <c r="B78" s="671"/>
      <c r="C78" s="671"/>
      <c r="D78" s="680"/>
      <c r="E78" s="685"/>
      <c r="F78" s="679"/>
      <c r="G78" s="679"/>
      <c r="H78" s="679"/>
      <c r="I78" s="679"/>
      <c r="J78" s="679"/>
      <c r="K78" s="679"/>
      <c r="L78" s="679"/>
      <c r="M78" s="679"/>
      <c r="N78" s="679"/>
      <c r="O78" s="679"/>
      <c r="P78" s="679"/>
      <c r="Q78" s="679"/>
      <c r="R78" s="679"/>
      <c r="S78" s="679"/>
      <c r="T78" s="420"/>
      <c r="U78" s="419" t="s">
        <v>319</v>
      </c>
      <c r="V78" s="531"/>
      <c r="W78" s="531"/>
      <c r="X78" s="531"/>
      <c r="Y78" s="429"/>
      <c r="Z78" s="339"/>
      <c r="AA78" s="338"/>
      <c r="AB78" s="341"/>
      <c r="AC78" s="341"/>
      <c r="AD78" s="644"/>
      <c r="AE78" s="644"/>
      <c r="AF78" s="669"/>
      <c r="AG78" s="265"/>
      <c r="AH78" s="265"/>
      <c r="AI78" s="421"/>
      <c r="AJ78" s="45"/>
    </row>
    <row r="79" spans="1:36" ht="14.95" customHeight="1" x14ac:dyDescent="0.2">
      <c r="A79" s="677"/>
      <c r="B79" s="340"/>
      <c r="C79" s="644"/>
      <c r="D79" s="328"/>
      <c r="E79" s="265"/>
      <c r="F79" s="265"/>
      <c r="G79" s="265"/>
      <c r="H79" s="265"/>
      <c r="I79" s="265"/>
      <c r="J79" s="265"/>
      <c r="K79" s="265"/>
      <c r="L79" s="265"/>
      <c r="M79" s="265"/>
      <c r="N79" s="265"/>
      <c r="O79" s="265"/>
      <c r="P79" s="265"/>
      <c r="Q79" s="265"/>
      <c r="R79" s="265"/>
      <c r="S79" s="265"/>
      <c r="T79" s="337"/>
      <c r="U79" s="419"/>
      <c r="V79" s="329"/>
      <c r="W79" s="329"/>
      <c r="X79" s="532"/>
      <c r="Y79" s="429"/>
      <c r="Z79" s="337"/>
      <c r="AA79" s="338"/>
      <c r="AB79" s="341"/>
      <c r="AC79" s="513"/>
      <c r="AD79" s="335" t="s">
        <v>1096</v>
      </c>
      <c r="AE79" s="345"/>
      <c r="AF79" s="328"/>
      <c r="AG79" s="330"/>
      <c r="AH79" s="330"/>
      <c r="AI79" s="328"/>
    </row>
    <row r="80" spans="1:36" ht="14.95" customHeight="1" x14ac:dyDescent="0.2">
      <c r="A80" s="677"/>
      <c r="B80" s="340"/>
      <c r="C80" s="644"/>
      <c r="D80" s="328"/>
      <c r="E80" s="265"/>
      <c r="F80" s="265"/>
      <c r="G80" s="265"/>
      <c r="H80" s="265"/>
      <c r="I80" s="265"/>
      <c r="J80" s="265"/>
      <c r="K80" s="265"/>
      <c r="L80" s="265"/>
      <c r="M80" s="265"/>
      <c r="N80" s="265"/>
      <c r="O80" s="265"/>
      <c r="P80" s="265"/>
      <c r="Q80" s="265"/>
      <c r="R80" s="265"/>
      <c r="S80" s="265"/>
      <c r="T80" s="337"/>
      <c r="U80" s="419"/>
      <c r="V80" s="329"/>
      <c r="W80" s="329"/>
      <c r="Y80" s="532">
        <f>-AG80</f>
        <v>-45</v>
      </c>
      <c r="Z80" s="337"/>
      <c r="AA80" s="337"/>
      <c r="AB80" s="341"/>
      <c r="AC80" s="513"/>
      <c r="AD80" s="644">
        <v>197</v>
      </c>
      <c r="AE80" s="644">
        <v>2342</v>
      </c>
      <c r="AF80" s="669" t="s">
        <v>211</v>
      </c>
      <c r="AG80" s="678">
        <v>45</v>
      </c>
      <c r="AH80" s="678"/>
      <c r="AI80" s="687">
        <f>IF(AH80=1,0,1)</f>
        <v>1</v>
      </c>
      <c r="AJ80" s="639">
        <f>AD80</f>
        <v>197</v>
      </c>
    </row>
    <row r="81" spans="1:36" ht="14.95" customHeight="1" x14ac:dyDescent="0.2">
      <c r="A81" s="677"/>
      <c r="B81" s="340"/>
      <c r="C81" s="644"/>
      <c r="D81" s="328"/>
      <c r="E81" s="265"/>
      <c r="F81" s="265"/>
      <c r="G81" s="265"/>
      <c r="H81" s="265"/>
      <c r="I81" s="265"/>
      <c r="J81" s="265"/>
      <c r="K81" s="265"/>
      <c r="L81" s="265"/>
      <c r="M81" s="265"/>
      <c r="N81" s="265"/>
      <c r="O81" s="265"/>
      <c r="P81" s="265"/>
      <c r="Q81" s="265"/>
      <c r="R81" s="265"/>
      <c r="S81" s="265"/>
      <c r="T81" s="337"/>
      <c r="U81" s="419"/>
      <c r="V81" s="329"/>
      <c r="W81" s="329"/>
      <c r="Y81" s="532">
        <f>-AG81</f>
        <v>-9</v>
      </c>
      <c r="Z81" s="337"/>
      <c r="AA81" s="337"/>
      <c r="AB81" s="514"/>
      <c r="AC81" s="515"/>
      <c r="AD81" s="644">
        <v>197</v>
      </c>
      <c r="AE81" s="671">
        <v>2345</v>
      </c>
      <c r="AF81" s="680" t="s">
        <v>212</v>
      </c>
      <c r="AG81" s="684">
        <v>9</v>
      </c>
      <c r="AH81" s="684"/>
      <c r="AI81" s="687">
        <f>IF(AH81=1,0,1)</f>
        <v>1</v>
      </c>
      <c r="AJ81" s="639">
        <f>AD81</f>
        <v>197</v>
      </c>
    </row>
    <row r="82" spans="1:36" ht="14.95" customHeight="1" x14ac:dyDescent="0.2">
      <c r="A82" s="677"/>
      <c r="B82" s="340"/>
      <c r="C82" s="644"/>
      <c r="D82" s="328"/>
      <c r="E82" s="265"/>
      <c r="F82" s="265"/>
      <c r="G82" s="265"/>
      <c r="H82" s="265"/>
      <c r="I82" s="265"/>
      <c r="J82" s="265"/>
      <c r="K82" s="265"/>
      <c r="L82" s="265"/>
      <c r="M82" s="265"/>
      <c r="N82" s="265"/>
      <c r="O82" s="265"/>
      <c r="P82" s="265"/>
      <c r="Q82" s="265"/>
      <c r="R82" s="265"/>
      <c r="S82" s="265"/>
      <c r="T82" s="337"/>
      <c r="U82" s="419"/>
      <c r="V82" s="329"/>
      <c r="W82" s="329"/>
      <c r="Y82" s="532">
        <f>-AG82</f>
        <v>-49</v>
      </c>
      <c r="Z82" s="337"/>
      <c r="AA82" s="337"/>
      <c r="AB82" s="341"/>
      <c r="AC82" s="513"/>
      <c r="AD82" s="644">
        <v>197</v>
      </c>
      <c r="AE82" s="644">
        <v>2346</v>
      </c>
      <c r="AF82" s="669" t="s">
        <v>213</v>
      </c>
      <c r="AG82" s="678">
        <v>49</v>
      </c>
      <c r="AH82" s="678"/>
      <c r="AI82" s="687">
        <f>IF(AH82=1,0,1)</f>
        <v>1</v>
      </c>
      <c r="AJ82" s="639">
        <f>AD82</f>
        <v>197</v>
      </c>
    </row>
    <row r="83" spans="1:36" ht="14.95" customHeight="1" x14ac:dyDescent="0.2">
      <c r="A83" s="677"/>
      <c r="B83" s="340"/>
      <c r="C83" s="344"/>
      <c r="D83" s="328"/>
      <c r="E83" s="265"/>
      <c r="F83" s="265"/>
      <c r="G83" s="265"/>
      <c r="H83" s="265"/>
      <c r="I83" s="265"/>
      <c r="J83" s="265"/>
      <c r="K83" s="265"/>
      <c r="L83" s="265"/>
      <c r="M83" s="265"/>
      <c r="N83" s="265"/>
      <c r="O83" s="265"/>
      <c r="P83" s="265"/>
      <c r="Q83" s="265"/>
      <c r="R83" s="265"/>
      <c r="S83" s="265"/>
      <c r="T83" s="337"/>
      <c r="U83" s="419"/>
      <c r="V83" s="329"/>
      <c r="W83" s="329"/>
      <c r="X83" s="532"/>
      <c r="Y83" s="337"/>
      <c r="Z83" s="337"/>
      <c r="AA83" s="337"/>
      <c r="AB83" s="341"/>
      <c r="AC83" s="513"/>
      <c r="AD83" s="344"/>
      <c r="AE83" s="345"/>
      <c r="AF83" s="328"/>
      <c r="AG83" s="330"/>
      <c r="AH83" s="330"/>
      <c r="AI83" s="328"/>
    </row>
    <row r="84" spans="1:36" ht="14.95" customHeight="1" x14ac:dyDescent="0.2">
      <c r="A84" s="677"/>
      <c r="B84" s="340"/>
      <c r="C84" s="344"/>
      <c r="D84" s="328"/>
      <c r="E84" s="306"/>
      <c r="F84" s="306"/>
      <c r="G84" s="306"/>
      <c r="H84" s="306"/>
      <c r="I84" s="306"/>
      <c r="J84" s="306"/>
      <c r="K84" s="306"/>
      <c r="L84" s="306"/>
      <c r="M84" s="306"/>
      <c r="N84" s="306"/>
      <c r="O84" s="306"/>
      <c r="P84" s="306"/>
      <c r="Q84" s="306"/>
      <c r="R84" s="306"/>
      <c r="S84" s="306"/>
      <c r="T84" s="337"/>
      <c r="U84" s="419"/>
      <c r="V84" s="329"/>
      <c r="W84" s="329"/>
      <c r="X84" s="532"/>
      <c r="Y84" s="337"/>
      <c r="Z84" s="337"/>
      <c r="AA84" s="337"/>
      <c r="AB84" s="341"/>
      <c r="AC84" s="513"/>
      <c r="AD84" s="344"/>
      <c r="AE84" s="328"/>
      <c r="AF84" s="328"/>
      <c r="AG84" s="330"/>
      <c r="AH84" s="330"/>
      <c r="AI84" s="328"/>
    </row>
    <row r="85" spans="1:36" ht="14.95" customHeight="1" x14ac:dyDescent="0.2">
      <c r="A85" s="677"/>
      <c r="B85" s="677"/>
      <c r="C85" s="344"/>
      <c r="D85" s="346" t="s">
        <v>1184</v>
      </c>
      <c r="E85" s="330">
        <f>SUM(E10:E84)</f>
        <v>0</v>
      </c>
      <c r="F85" s="330">
        <f t="shared" ref="F85:Y85" si="20">SUM(F10:F84)</f>
        <v>0</v>
      </c>
      <c r="G85" s="330">
        <f t="shared" si="20"/>
        <v>142</v>
      </c>
      <c r="H85" s="330">
        <f t="shared" si="20"/>
        <v>204</v>
      </c>
      <c r="I85" s="330">
        <f t="shared" si="20"/>
        <v>303</v>
      </c>
      <c r="J85" s="330">
        <f t="shared" si="20"/>
        <v>299</v>
      </c>
      <c r="K85" s="330">
        <f t="shared" si="20"/>
        <v>253</v>
      </c>
      <c r="L85" s="330">
        <f t="shared" si="20"/>
        <v>247</v>
      </c>
      <c r="M85" s="330">
        <f t="shared" si="20"/>
        <v>248</v>
      </c>
      <c r="N85" s="330">
        <f t="shared" si="20"/>
        <v>236</v>
      </c>
      <c r="O85" s="330">
        <f t="shared" si="20"/>
        <v>221</v>
      </c>
      <c r="P85" s="330">
        <f t="shared" si="20"/>
        <v>209</v>
      </c>
      <c r="Q85" s="330">
        <f t="shared" si="20"/>
        <v>106</v>
      </c>
      <c r="R85" s="330">
        <f t="shared" si="20"/>
        <v>80</v>
      </c>
      <c r="S85" s="330">
        <f t="shared" si="20"/>
        <v>44</v>
      </c>
      <c r="T85" s="330">
        <f t="shared" si="20"/>
        <v>2592</v>
      </c>
      <c r="U85" s="243">
        <f>COUNTIF(U10:U84,"=5")</f>
        <v>14</v>
      </c>
      <c r="V85" s="330">
        <f t="shared" si="20"/>
        <v>452</v>
      </c>
      <c r="W85" s="330"/>
      <c r="X85" s="330"/>
      <c r="Y85" s="330">
        <f t="shared" si="20"/>
        <v>-62</v>
      </c>
      <c r="Z85" s="339"/>
      <c r="AA85" s="330">
        <f t="shared" ref="AA85" si="21">COUNT(AA10:AA84)</f>
        <v>67</v>
      </c>
      <c r="AB85" s="516">
        <f t="shared" ref="AB85:AC85" si="22">COUNT(AB10:AB84)</f>
        <v>5</v>
      </c>
      <c r="AC85" s="516">
        <f t="shared" si="22"/>
        <v>5</v>
      </c>
      <c r="AD85" s="344"/>
      <c r="AE85" s="328"/>
      <c r="AF85" s="328"/>
      <c r="AG85" s="330">
        <f>SUM(AG10:AG84)</f>
        <v>2654</v>
      </c>
      <c r="AH85" s="330"/>
      <c r="AI85" s="330">
        <f>SUM(AI10:AI84)+AH85</f>
        <v>65</v>
      </c>
    </row>
    <row r="86" spans="1:36" ht="14.95" customHeight="1" x14ac:dyDescent="0.2">
      <c r="A86" s="642"/>
      <c r="B86" s="642"/>
      <c r="C86" s="74"/>
      <c r="D86" s="47"/>
      <c r="E86" s="50"/>
      <c r="F86" s="50"/>
      <c r="G86" s="50"/>
      <c r="H86" s="50"/>
      <c r="I86" s="50"/>
      <c r="J86" s="50"/>
      <c r="K86" s="50"/>
      <c r="L86" s="50"/>
      <c r="M86" s="50"/>
      <c r="N86" s="50"/>
      <c r="O86" s="50"/>
      <c r="P86" s="50"/>
      <c r="Q86" s="50"/>
      <c r="R86" s="50"/>
      <c r="S86" s="50"/>
      <c r="T86" s="50"/>
      <c r="U86" s="333"/>
      <c r="V86" s="333"/>
      <c r="W86" s="333"/>
      <c r="X86" s="333"/>
      <c r="Y86" s="50"/>
      <c r="Z86" s="50"/>
      <c r="AA86" s="50"/>
      <c r="AB86" s="50"/>
      <c r="AC86" s="50"/>
      <c r="AD86" s="50"/>
      <c r="AG86" s="50"/>
      <c r="AH86" s="50"/>
      <c r="AI86" s="50"/>
    </row>
    <row r="87" spans="1:36" ht="14.95" customHeight="1" x14ac:dyDescent="0.2">
      <c r="A87" s="642"/>
      <c r="B87" s="642"/>
      <c r="C87" s="74"/>
      <c r="D87" s="47"/>
      <c r="E87" s="50"/>
      <c r="F87" s="50"/>
      <c r="G87" s="50"/>
      <c r="H87" s="50"/>
      <c r="I87" s="50"/>
      <c r="J87" s="50"/>
      <c r="K87" s="50"/>
      <c r="L87" s="50"/>
      <c r="M87" s="50"/>
      <c r="N87" s="50"/>
      <c r="O87" s="50"/>
      <c r="P87" s="50"/>
      <c r="Q87" s="50"/>
      <c r="R87" s="50"/>
      <c r="S87" s="50"/>
      <c r="T87" s="307">
        <f>'38'!T37</f>
        <v>2592</v>
      </c>
      <c r="U87" s="334"/>
      <c r="V87" s="334"/>
      <c r="W87" s="334"/>
      <c r="X87" s="334"/>
      <c r="Y87" s="50"/>
      <c r="Z87" s="50"/>
      <c r="AA87" s="50"/>
      <c r="AB87" s="50"/>
      <c r="AC87" s="50"/>
      <c r="AD87" s="50"/>
      <c r="AE87" s="48"/>
      <c r="AG87" s="36"/>
      <c r="AH87" s="36"/>
    </row>
    <row r="88" spans="1:36" ht="14.1" customHeight="1" x14ac:dyDescent="0.2">
      <c r="A88" s="642"/>
      <c r="B88" s="642"/>
      <c r="C88" s="79"/>
      <c r="E88" s="326"/>
      <c r="F88" s="326"/>
      <c r="G88" s="326"/>
      <c r="H88" s="326"/>
      <c r="I88" s="326"/>
      <c r="J88" s="326"/>
      <c r="K88" s="326"/>
      <c r="L88" s="326"/>
      <c r="M88" s="326"/>
      <c r="N88" s="326"/>
      <c r="O88" s="326"/>
      <c r="P88" s="326"/>
      <c r="Q88" s="326"/>
      <c r="R88" s="326"/>
      <c r="S88" s="326"/>
      <c r="T88" s="331">
        <f>T85-T87</f>
        <v>0</v>
      </c>
      <c r="U88" s="332"/>
      <c r="V88" s="332"/>
      <c r="W88" s="332"/>
      <c r="X88" s="332"/>
      <c r="Y88" s="331"/>
      <c r="Z88" s="331"/>
      <c r="AA88" s="331"/>
      <c r="AB88" s="331"/>
      <c r="AE88" s="150"/>
      <c r="AG88" s="36"/>
      <c r="AH88" s="36"/>
    </row>
    <row r="89" spans="1:36" ht="14.1" customHeight="1" x14ac:dyDescent="0.2">
      <c r="A89" s="642"/>
      <c r="B89" s="642"/>
      <c r="C89" s="74"/>
      <c r="U89" s="160"/>
      <c r="V89" s="160"/>
      <c r="W89" s="160"/>
      <c r="X89" s="160"/>
      <c r="Y89" s="80"/>
      <c r="Z89" s="80"/>
      <c r="AA89" s="80"/>
      <c r="AB89" s="80"/>
      <c r="AC89" s="75"/>
      <c r="AD89" s="74"/>
      <c r="AE89" s="639"/>
      <c r="AF89" s="640"/>
      <c r="AG89" s="640"/>
      <c r="AH89" s="640"/>
      <c r="AI89" s="640"/>
    </row>
    <row r="90" spans="1:36" ht="14.1" customHeight="1" x14ac:dyDescent="0.2">
      <c r="A90" s="642"/>
      <c r="B90" s="642"/>
      <c r="C90" s="335"/>
      <c r="E90" s="78"/>
      <c r="F90" s="78"/>
      <c r="G90" s="78"/>
      <c r="H90" s="78"/>
      <c r="I90" s="78"/>
      <c r="J90" s="78"/>
      <c r="K90" s="78"/>
      <c r="L90" s="78"/>
      <c r="M90" s="78"/>
      <c r="N90" s="78"/>
      <c r="O90" s="78"/>
      <c r="P90" s="78"/>
      <c r="Q90" s="78"/>
      <c r="R90" s="78"/>
      <c r="S90" s="78"/>
      <c r="T90" s="80"/>
      <c r="U90" s="160"/>
      <c r="V90" s="160"/>
      <c r="W90" s="160"/>
      <c r="X90" s="160"/>
      <c r="Y90" s="80"/>
      <c r="Z90" s="80"/>
      <c r="AA90" s="80"/>
      <c r="AB90" s="80"/>
      <c r="AC90" s="75"/>
      <c r="AD90" s="74"/>
      <c r="AE90" s="45"/>
    </row>
    <row r="91" spans="1:36" ht="14.1" customHeight="1" x14ac:dyDescent="0.2">
      <c r="A91" s="642"/>
      <c r="B91" s="642"/>
      <c r="C91" s="282"/>
      <c r="D91" s="162"/>
      <c r="G91" s="162"/>
      <c r="H91" s="162"/>
      <c r="I91" s="162"/>
      <c r="T91" s="336"/>
      <c r="U91" s="160"/>
      <c r="V91" s="160"/>
      <c r="W91" s="160"/>
      <c r="X91" s="160"/>
      <c r="Y91" s="80"/>
      <c r="Z91" s="80"/>
      <c r="AA91" s="80"/>
      <c r="AB91" s="80"/>
      <c r="AC91" s="75"/>
      <c r="AD91" s="74"/>
      <c r="AE91" s="45"/>
      <c r="AF91" s="174"/>
      <c r="AG91" s="175"/>
      <c r="AH91" s="175"/>
      <c r="AI91" s="175"/>
    </row>
    <row r="92" spans="1:36" ht="14.1" customHeight="1" x14ac:dyDescent="0.2">
      <c r="A92" s="642"/>
      <c r="B92" s="642"/>
      <c r="C92" s="74"/>
      <c r="T92" s="80"/>
      <c r="U92" s="160"/>
      <c r="V92" s="160"/>
      <c r="W92" s="160"/>
      <c r="X92" s="160"/>
      <c r="Y92" s="80"/>
      <c r="Z92" s="80"/>
      <c r="AA92" s="80"/>
      <c r="AB92" s="80"/>
      <c r="AC92" s="75"/>
      <c r="AD92" s="74"/>
      <c r="AE92" s="45"/>
    </row>
    <row r="93" spans="1:36" ht="14.1" customHeight="1" x14ac:dyDescent="0.2">
      <c r="A93" s="642"/>
      <c r="B93" s="642"/>
      <c r="C93" s="74"/>
      <c r="T93" s="80"/>
      <c r="U93" s="160"/>
      <c r="V93" s="160"/>
      <c r="W93" s="160"/>
      <c r="X93" s="160"/>
      <c r="Y93" s="80"/>
      <c r="Z93" s="80"/>
      <c r="AA93" s="80"/>
      <c r="AB93" s="80"/>
      <c r="AC93" s="75"/>
      <c r="AD93" s="74"/>
      <c r="AE93" s="45"/>
    </row>
    <row r="94" spans="1:36" ht="14.1" customHeight="1" x14ac:dyDescent="0.2">
      <c r="A94" s="642"/>
      <c r="B94" s="642"/>
      <c r="C94" s="79"/>
      <c r="E94" s="78"/>
      <c r="F94" s="78"/>
      <c r="G94" s="78"/>
      <c r="H94" s="78"/>
      <c r="I94" s="78"/>
      <c r="J94" s="78"/>
      <c r="K94" s="78"/>
      <c r="L94" s="78"/>
      <c r="M94" s="78"/>
      <c r="N94" s="78"/>
      <c r="O94" s="78"/>
      <c r="P94" s="78"/>
      <c r="Q94" s="78"/>
      <c r="R94" s="78"/>
      <c r="S94" s="78"/>
      <c r="T94" s="80"/>
      <c r="U94" s="160"/>
      <c r="V94" s="160"/>
      <c r="W94" s="160"/>
      <c r="X94" s="160"/>
      <c r="Y94" s="80"/>
      <c r="Z94" s="80"/>
      <c r="AA94" s="80"/>
      <c r="AB94" s="80"/>
      <c r="AC94" s="75"/>
      <c r="AD94" s="74"/>
      <c r="AE94" s="45"/>
    </row>
    <row r="95" spans="1:36" ht="14.1" customHeight="1" x14ac:dyDescent="0.2">
      <c r="A95" s="642"/>
      <c r="B95" s="642"/>
      <c r="C95" s="74"/>
      <c r="T95" s="80"/>
      <c r="U95" s="160"/>
      <c r="V95" s="160"/>
      <c r="W95" s="160"/>
      <c r="X95" s="160"/>
      <c r="Y95" s="80"/>
      <c r="Z95" s="80"/>
      <c r="AA95" s="80"/>
      <c r="AB95" s="80"/>
      <c r="AC95" s="75"/>
      <c r="AD95" s="74"/>
      <c r="AE95" s="45"/>
    </row>
    <row r="96" spans="1:36" ht="14.1" customHeight="1" x14ac:dyDescent="0.2">
      <c r="A96" s="642"/>
      <c r="B96" s="642"/>
      <c r="C96" s="74"/>
      <c r="E96" s="67"/>
      <c r="F96" s="67"/>
      <c r="G96" s="67"/>
      <c r="H96" s="67"/>
      <c r="I96" s="67"/>
      <c r="J96" s="67"/>
      <c r="K96" s="67"/>
      <c r="L96" s="67"/>
      <c r="M96" s="67"/>
      <c r="N96" s="67"/>
      <c r="O96" s="67"/>
      <c r="P96" s="67"/>
      <c r="Q96" s="67"/>
      <c r="R96" s="67"/>
      <c r="S96" s="67"/>
      <c r="T96" s="80"/>
      <c r="U96" s="160"/>
      <c r="V96" s="160"/>
      <c r="W96" s="160"/>
      <c r="X96" s="160"/>
      <c r="Y96" s="80"/>
      <c r="Z96" s="80"/>
      <c r="AA96" s="80"/>
      <c r="AB96" s="80"/>
      <c r="AC96" s="75"/>
      <c r="AD96" s="74"/>
      <c r="AE96" s="45"/>
    </row>
    <row r="97" spans="1:31" ht="14.1" customHeight="1" x14ac:dyDescent="0.2">
      <c r="A97" s="642"/>
      <c r="B97" s="642"/>
      <c r="C97" s="74"/>
      <c r="T97" s="80"/>
      <c r="U97" s="160"/>
      <c r="V97" s="160"/>
      <c r="W97" s="160"/>
      <c r="X97" s="160"/>
      <c r="Y97" s="80"/>
      <c r="Z97" s="80"/>
      <c r="AA97" s="80"/>
      <c r="AB97" s="80"/>
      <c r="AC97" s="75"/>
      <c r="AD97" s="74"/>
      <c r="AE97" s="45"/>
    </row>
    <row r="98" spans="1:31" ht="14.1" customHeight="1" x14ac:dyDescent="0.2">
      <c r="A98" s="642"/>
      <c r="B98" s="642"/>
      <c r="C98" s="74"/>
      <c r="E98" s="67"/>
      <c r="F98" s="67"/>
      <c r="G98" s="67"/>
      <c r="H98" s="67"/>
      <c r="I98" s="67"/>
      <c r="J98" s="67"/>
      <c r="K98" s="67"/>
      <c r="L98" s="67"/>
      <c r="M98" s="67"/>
      <c r="N98" s="67"/>
      <c r="O98" s="67"/>
      <c r="P98" s="67"/>
      <c r="Q98" s="67"/>
      <c r="R98" s="67"/>
      <c r="S98" s="67"/>
      <c r="T98" s="80"/>
      <c r="U98" s="160"/>
      <c r="V98" s="160"/>
      <c r="W98" s="160"/>
      <c r="X98" s="160"/>
      <c r="Y98" s="80"/>
      <c r="Z98" s="80"/>
      <c r="AA98" s="80"/>
      <c r="AB98" s="80"/>
      <c r="AC98" s="75"/>
      <c r="AD98" s="74"/>
      <c r="AE98" s="45"/>
    </row>
    <row r="99" spans="1:31" ht="14.1" customHeight="1" x14ac:dyDescent="0.2">
      <c r="A99" s="642"/>
      <c r="B99" s="642"/>
      <c r="C99" s="74"/>
      <c r="E99" s="67"/>
      <c r="F99" s="67"/>
      <c r="G99" s="67"/>
      <c r="H99" s="67"/>
      <c r="I99" s="67"/>
      <c r="J99" s="67"/>
      <c r="K99" s="67"/>
      <c r="L99" s="67"/>
      <c r="M99" s="67"/>
      <c r="N99" s="67"/>
      <c r="O99" s="67"/>
      <c r="P99" s="67"/>
      <c r="Q99" s="67"/>
      <c r="R99" s="67"/>
      <c r="S99" s="67"/>
      <c r="T99" s="80"/>
      <c r="U99" s="160"/>
      <c r="V99" s="160"/>
      <c r="W99" s="160"/>
      <c r="X99" s="160"/>
      <c r="Y99" s="80"/>
      <c r="Z99" s="80"/>
      <c r="AA99" s="80"/>
      <c r="AB99" s="80"/>
      <c r="AC99" s="75"/>
      <c r="AD99" s="74"/>
      <c r="AE99" s="45"/>
    </row>
    <row r="100" spans="1:31" ht="14.1" customHeight="1" x14ac:dyDescent="0.2">
      <c r="A100" s="642"/>
      <c r="B100" s="642"/>
      <c r="C100" s="79"/>
      <c r="E100" s="78"/>
      <c r="F100" s="78"/>
      <c r="G100" s="78"/>
      <c r="H100" s="78"/>
      <c r="I100" s="78"/>
      <c r="J100" s="78"/>
      <c r="K100" s="78"/>
      <c r="L100" s="78"/>
      <c r="M100" s="78"/>
      <c r="N100" s="78"/>
      <c r="O100" s="78"/>
      <c r="P100" s="78"/>
      <c r="Q100" s="78"/>
      <c r="R100" s="78"/>
      <c r="S100" s="78"/>
      <c r="T100" s="80"/>
      <c r="U100" s="160"/>
      <c r="V100" s="160"/>
      <c r="W100" s="160"/>
      <c r="X100" s="160"/>
      <c r="Y100" s="80"/>
      <c r="Z100" s="80"/>
      <c r="AA100" s="80"/>
      <c r="AB100" s="80"/>
      <c r="AC100" s="75"/>
      <c r="AD100" s="74"/>
      <c r="AE100" s="45"/>
    </row>
    <row r="101" spans="1:31" ht="14.1" customHeight="1" x14ac:dyDescent="0.2">
      <c r="A101" s="642"/>
      <c r="B101" s="642"/>
      <c r="C101" s="74"/>
      <c r="T101" s="80"/>
      <c r="U101" s="160"/>
      <c r="V101" s="160"/>
      <c r="W101" s="160"/>
      <c r="X101" s="160"/>
      <c r="Y101" s="80"/>
      <c r="Z101" s="80"/>
      <c r="AA101" s="80"/>
      <c r="AB101" s="80"/>
      <c r="AC101" s="75"/>
      <c r="AD101" s="74"/>
      <c r="AE101" s="45"/>
    </row>
    <row r="102" spans="1:31" ht="14.1" customHeight="1" x14ac:dyDescent="0.2">
      <c r="A102" s="642"/>
      <c r="B102" s="642"/>
      <c r="C102" s="74"/>
      <c r="T102" s="80"/>
      <c r="U102" s="160"/>
      <c r="V102" s="160"/>
      <c r="W102" s="160"/>
      <c r="X102" s="160"/>
      <c r="Y102" s="80"/>
      <c r="Z102" s="80"/>
      <c r="AA102" s="80"/>
      <c r="AB102" s="80"/>
      <c r="AC102" s="75"/>
      <c r="AD102" s="74"/>
      <c r="AE102" s="45"/>
    </row>
    <row r="103" spans="1:31" ht="14.1" customHeight="1" x14ac:dyDescent="0.2">
      <c r="A103" s="642"/>
      <c r="B103" s="642"/>
      <c r="C103" s="74"/>
      <c r="T103" s="80"/>
      <c r="U103" s="160"/>
      <c r="V103" s="160"/>
      <c r="W103" s="160"/>
      <c r="X103" s="160"/>
      <c r="Y103" s="80"/>
      <c r="Z103" s="80"/>
      <c r="AA103" s="80"/>
      <c r="AB103" s="80"/>
      <c r="AC103" s="75"/>
      <c r="AD103" s="74"/>
      <c r="AE103" s="45"/>
    </row>
    <row r="104" spans="1:31" ht="14.1" customHeight="1" x14ac:dyDescent="0.2">
      <c r="A104" s="642"/>
      <c r="B104" s="642"/>
      <c r="C104" s="74"/>
      <c r="T104" s="80"/>
      <c r="U104" s="160"/>
      <c r="V104" s="160"/>
      <c r="W104" s="160"/>
      <c r="X104" s="160"/>
      <c r="Y104" s="80"/>
      <c r="Z104" s="80"/>
      <c r="AA104" s="80"/>
      <c r="AB104" s="80"/>
      <c r="AC104" s="75"/>
      <c r="AD104" s="74"/>
      <c r="AE104" s="45"/>
    </row>
    <row r="105" spans="1:31" ht="14.1" customHeight="1" x14ac:dyDescent="0.2">
      <c r="A105" s="642"/>
      <c r="B105" s="642"/>
      <c r="C105" s="74"/>
      <c r="T105" s="80"/>
      <c r="U105" s="160"/>
      <c r="V105" s="160"/>
      <c r="W105" s="160"/>
      <c r="X105" s="160"/>
      <c r="Y105" s="80"/>
      <c r="Z105" s="80"/>
      <c r="AA105" s="80"/>
      <c r="AB105" s="80"/>
      <c r="AC105" s="75"/>
      <c r="AD105" s="74"/>
      <c r="AE105" s="45"/>
    </row>
    <row r="106" spans="1:31" ht="14.1" customHeight="1" x14ac:dyDescent="0.2">
      <c r="A106" s="642"/>
      <c r="B106" s="642"/>
      <c r="C106" s="74"/>
      <c r="E106" s="67"/>
      <c r="F106" s="67"/>
      <c r="G106" s="67"/>
      <c r="H106" s="67"/>
      <c r="I106" s="67"/>
      <c r="J106" s="67"/>
      <c r="K106" s="67"/>
      <c r="L106" s="67"/>
      <c r="M106" s="67"/>
      <c r="N106" s="67"/>
      <c r="O106" s="67"/>
      <c r="P106" s="67"/>
      <c r="Q106" s="67"/>
      <c r="R106" s="67"/>
      <c r="S106" s="67"/>
      <c r="T106" s="80"/>
      <c r="U106" s="160"/>
      <c r="V106" s="160"/>
      <c r="W106" s="160"/>
      <c r="X106" s="160"/>
      <c r="Y106" s="80"/>
      <c r="Z106" s="80"/>
      <c r="AA106" s="80"/>
      <c r="AB106" s="80"/>
      <c r="AC106" s="75"/>
      <c r="AD106" s="74"/>
      <c r="AE106" s="45"/>
    </row>
    <row r="107" spans="1:31" ht="14.1" customHeight="1" x14ac:dyDescent="0.2">
      <c r="A107" s="642"/>
      <c r="B107" s="642"/>
      <c r="C107" s="74"/>
      <c r="E107" s="78"/>
      <c r="F107" s="78"/>
      <c r="G107" s="78"/>
      <c r="H107" s="78"/>
      <c r="I107" s="78"/>
      <c r="J107" s="78"/>
      <c r="K107" s="78"/>
      <c r="L107" s="78"/>
      <c r="M107" s="78"/>
      <c r="N107" s="78"/>
      <c r="O107" s="78"/>
      <c r="P107" s="78"/>
      <c r="Q107" s="78"/>
      <c r="R107" s="78"/>
      <c r="S107" s="78"/>
      <c r="T107" s="80"/>
      <c r="U107" s="160"/>
      <c r="V107" s="160"/>
      <c r="W107" s="160"/>
      <c r="X107" s="160"/>
      <c r="Y107" s="80"/>
      <c r="Z107" s="80"/>
      <c r="AA107" s="80"/>
      <c r="AB107" s="80"/>
      <c r="AC107" s="75"/>
      <c r="AD107" s="74"/>
      <c r="AE107" s="45"/>
    </row>
    <row r="108" spans="1:31" ht="14.1" customHeight="1" x14ac:dyDescent="0.2">
      <c r="A108" s="642"/>
      <c r="B108" s="642"/>
      <c r="C108" s="79"/>
      <c r="E108" s="78"/>
      <c r="F108" s="78"/>
      <c r="G108" s="78"/>
      <c r="H108" s="78"/>
      <c r="I108" s="78"/>
      <c r="J108" s="78"/>
      <c r="K108" s="78"/>
      <c r="L108" s="78"/>
      <c r="M108" s="78"/>
      <c r="N108" s="78"/>
      <c r="O108" s="78"/>
      <c r="P108" s="78"/>
      <c r="Q108" s="78"/>
      <c r="R108" s="78"/>
      <c r="S108" s="78"/>
      <c r="T108" s="80"/>
      <c r="U108" s="160"/>
      <c r="V108" s="160"/>
      <c r="W108" s="160"/>
      <c r="X108" s="160"/>
      <c r="Y108" s="80"/>
      <c r="Z108" s="80"/>
      <c r="AA108" s="80"/>
      <c r="AB108" s="80"/>
      <c r="AE108" s="45"/>
    </row>
    <row r="109" spans="1:31" ht="14.1" customHeight="1" x14ac:dyDescent="0.2">
      <c r="A109" s="642"/>
      <c r="B109" s="642"/>
      <c r="C109" s="79"/>
      <c r="E109" s="78"/>
      <c r="F109" s="78"/>
      <c r="G109" s="78"/>
      <c r="H109" s="78"/>
      <c r="I109" s="78"/>
      <c r="J109" s="78"/>
      <c r="K109" s="78"/>
      <c r="L109" s="78"/>
      <c r="M109" s="78"/>
      <c r="N109" s="78"/>
      <c r="O109" s="78"/>
      <c r="P109" s="78"/>
      <c r="Q109" s="78"/>
      <c r="R109" s="78"/>
      <c r="S109" s="78"/>
      <c r="T109" s="80"/>
      <c r="U109" s="160"/>
      <c r="V109" s="160"/>
      <c r="W109" s="160"/>
      <c r="X109" s="160"/>
      <c r="Y109" s="80"/>
      <c r="Z109" s="80"/>
      <c r="AA109" s="80"/>
      <c r="AB109" s="80"/>
      <c r="AE109" s="45"/>
    </row>
    <row r="110" spans="1:31" ht="14.1" customHeight="1" x14ac:dyDescent="0.2">
      <c r="A110" s="642"/>
      <c r="B110" s="642"/>
      <c r="C110" s="74"/>
      <c r="T110" s="80"/>
      <c r="U110" s="160"/>
      <c r="V110" s="160"/>
      <c r="W110" s="160"/>
      <c r="X110" s="160"/>
      <c r="Y110" s="80"/>
      <c r="Z110" s="80"/>
      <c r="AA110" s="80"/>
      <c r="AB110" s="80"/>
      <c r="AE110" s="45"/>
    </row>
    <row r="111" spans="1:31" ht="14.1" customHeight="1" x14ac:dyDescent="0.2">
      <c r="A111" s="642"/>
      <c r="B111" s="642"/>
      <c r="C111" s="74"/>
      <c r="E111" s="78"/>
      <c r="F111" s="78"/>
      <c r="G111" s="78"/>
      <c r="H111" s="78"/>
      <c r="I111" s="78"/>
      <c r="J111" s="78"/>
      <c r="K111" s="78"/>
      <c r="L111" s="78"/>
      <c r="M111" s="78"/>
      <c r="N111" s="78"/>
      <c r="O111" s="78"/>
      <c r="P111" s="78"/>
      <c r="Q111" s="78"/>
      <c r="R111" s="78"/>
      <c r="S111" s="78"/>
      <c r="T111" s="80"/>
      <c r="U111" s="160"/>
      <c r="V111" s="160"/>
      <c r="W111" s="160"/>
      <c r="X111" s="160"/>
      <c r="Y111" s="80"/>
      <c r="Z111" s="80"/>
      <c r="AA111" s="80"/>
      <c r="AB111" s="80"/>
      <c r="AE111" s="45"/>
    </row>
    <row r="112" spans="1:31" ht="14.1" customHeight="1" x14ac:dyDescent="0.2">
      <c r="C112" s="79"/>
      <c r="E112" s="78"/>
      <c r="F112" s="78"/>
      <c r="G112" s="78"/>
      <c r="H112" s="78"/>
      <c r="I112" s="78"/>
      <c r="J112" s="78"/>
      <c r="K112" s="78"/>
      <c r="L112" s="78"/>
      <c r="M112" s="78"/>
      <c r="N112" s="78"/>
      <c r="O112" s="78"/>
      <c r="P112" s="78"/>
      <c r="Q112" s="78"/>
      <c r="R112" s="78"/>
      <c r="S112" s="78"/>
      <c r="T112" s="80"/>
      <c r="U112" s="160"/>
      <c r="V112" s="160"/>
      <c r="W112" s="160"/>
      <c r="X112" s="160"/>
      <c r="Y112" s="80"/>
      <c r="Z112" s="80"/>
      <c r="AA112" s="80"/>
      <c r="AB112" s="80"/>
      <c r="AE112" s="45"/>
    </row>
    <row r="113" spans="3:31" ht="14.1" customHeight="1" x14ac:dyDescent="0.2">
      <c r="C113" s="74"/>
      <c r="T113" s="80"/>
      <c r="U113" s="160"/>
      <c r="V113" s="160"/>
      <c r="W113" s="160"/>
      <c r="X113" s="160"/>
      <c r="Y113" s="80"/>
      <c r="Z113" s="80"/>
      <c r="AA113" s="80"/>
      <c r="AB113" s="80"/>
      <c r="AE113" s="45"/>
    </row>
    <row r="114" spans="3:31" ht="14.1" customHeight="1" x14ac:dyDescent="0.2">
      <c r="C114" s="45"/>
      <c r="T114" s="80"/>
      <c r="U114" s="160"/>
      <c r="V114" s="160"/>
      <c r="W114" s="160"/>
      <c r="X114" s="160"/>
      <c r="Y114" s="80"/>
      <c r="Z114" s="80"/>
      <c r="AA114" s="80"/>
      <c r="AB114" s="80"/>
      <c r="AE114" s="45"/>
    </row>
    <row r="115" spans="3:31" ht="14.1" customHeight="1" x14ac:dyDescent="0.2">
      <c r="C115" s="45"/>
      <c r="T115" s="80"/>
      <c r="U115" s="160"/>
      <c r="V115" s="160"/>
      <c r="W115" s="160"/>
      <c r="X115" s="160"/>
      <c r="Y115" s="80"/>
      <c r="Z115" s="80"/>
      <c r="AA115" s="80"/>
      <c r="AB115" s="80"/>
      <c r="AE115" s="45"/>
    </row>
    <row r="116" spans="3:31" ht="14.1" customHeight="1" x14ac:dyDescent="0.2">
      <c r="C116" s="45"/>
      <c r="AE116" s="45"/>
    </row>
    <row r="117" spans="3:31" ht="14.1" customHeight="1" x14ac:dyDescent="0.2">
      <c r="AE117" s="45"/>
    </row>
    <row r="118" spans="3:31" ht="14.1" customHeight="1" x14ac:dyDescent="0.2">
      <c r="AE118" s="45"/>
    </row>
    <row r="119" spans="3:31" ht="14.1" customHeight="1" x14ac:dyDescent="0.2">
      <c r="AE119" s="45"/>
    </row>
    <row r="120" spans="3:31" ht="14.1" customHeight="1" x14ac:dyDescent="0.2">
      <c r="AE120" s="45"/>
    </row>
    <row r="121" spans="3:31" ht="14.1" customHeight="1" x14ac:dyDescent="0.2">
      <c r="AE121" s="45"/>
    </row>
    <row r="122" spans="3:31" ht="14.1" customHeight="1" x14ac:dyDescent="0.2">
      <c r="AE122" s="45"/>
    </row>
    <row r="123" spans="3:31" ht="14.1" customHeight="1" x14ac:dyDescent="0.2">
      <c r="AE123" s="45"/>
    </row>
    <row r="124" spans="3:31" ht="14.1" customHeight="1" x14ac:dyDescent="0.2">
      <c r="AE124" s="45"/>
    </row>
    <row r="125" spans="3:31" ht="14.1" customHeight="1" x14ac:dyDescent="0.2"/>
    <row r="126" spans="3:31" ht="14.1" customHeight="1" x14ac:dyDescent="0.2"/>
    <row r="127" spans="3:31" ht="14.1" customHeight="1" x14ac:dyDescent="0.2"/>
    <row r="128" spans="3:31" ht="14.1" customHeight="1" x14ac:dyDescent="0.2"/>
    <row r="129" ht="14.1" customHeight="1" x14ac:dyDescent="0.2"/>
    <row r="130" ht="14.1" customHeight="1" x14ac:dyDescent="0.2"/>
    <row r="131" ht="14.1" customHeight="1" x14ac:dyDescent="0.2"/>
    <row r="132" ht="14.1" customHeight="1" x14ac:dyDescent="0.2"/>
    <row r="133" ht="14.1" customHeight="1" x14ac:dyDescent="0.2"/>
    <row r="134" ht="14.1" customHeight="1" x14ac:dyDescent="0.2"/>
    <row r="135" ht="14.1" customHeight="1" x14ac:dyDescent="0.2"/>
    <row r="136" ht="14.1" customHeight="1" x14ac:dyDescent="0.2"/>
    <row r="137" ht="14.1" customHeight="1" x14ac:dyDescent="0.2"/>
    <row r="138" ht="14.1" customHeight="1" x14ac:dyDescent="0.2"/>
    <row r="139" ht="14.1" customHeight="1" x14ac:dyDescent="0.2"/>
    <row r="140" ht="14.1" customHeight="1" x14ac:dyDescent="0.2"/>
    <row r="141" ht="14.1" customHeight="1" x14ac:dyDescent="0.2"/>
    <row r="142" ht="14.1" customHeight="1" x14ac:dyDescent="0.2"/>
    <row r="143" ht="14.1" customHeight="1" x14ac:dyDescent="0.2"/>
    <row r="144" ht="14.1" customHeight="1" x14ac:dyDescent="0.2"/>
    <row r="145" ht="14.1" customHeight="1" x14ac:dyDescent="0.2"/>
    <row r="146" ht="14.1" customHeight="1" x14ac:dyDescent="0.2"/>
    <row r="147" ht="14.1" customHeight="1" x14ac:dyDescent="0.2"/>
    <row r="148" ht="14.1" customHeight="1" x14ac:dyDescent="0.2"/>
    <row r="149" ht="14.1" customHeight="1" x14ac:dyDescent="0.2"/>
    <row r="150" ht="14.1" customHeight="1" x14ac:dyDescent="0.2"/>
    <row r="151" ht="14.1" customHeight="1" x14ac:dyDescent="0.2"/>
    <row r="152" ht="14.1" customHeight="1" x14ac:dyDescent="0.2"/>
    <row r="153" ht="14.1" customHeight="1" x14ac:dyDescent="0.2"/>
    <row r="154" ht="14.1" customHeight="1" x14ac:dyDescent="0.2"/>
    <row r="155" ht="14.1" customHeight="1" x14ac:dyDescent="0.2"/>
    <row r="156" ht="14.1" customHeight="1" x14ac:dyDescent="0.2"/>
    <row r="157" ht="14.1" customHeight="1" x14ac:dyDescent="0.2"/>
    <row r="158" ht="14.1" customHeight="1" x14ac:dyDescent="0.2"/>
    <row r="159" ht="14.1" customHeight="1" x14ac:dyDescent="0.2"/>
    <row r="160" ht="14.1" customHeight="1" x14ac:dyDescent="0.2"/>
    <row r="161" ht="14.1" customHeight="1" x14ac:dyDescent="0.2"/>
    <row r="162" ht="14.1" customHeight="1" x14ac:dyDescent="0.2"/>
    <row r="163" ht="14.1" customHeight="1" x14ac:dyDescent="0.2"/>
    <row r="164" ht="14.1" customHeight="1" x14ac:dyDescent="0.2"/>
    <row r="165" ht="14.1" customHeight="1" x14ac:dyDescent="0.2"/>
    <row r="166" ht="14.1" customHeight="1" x14ac:dyDescent="0.2"/>
    <row r="167" ht="14.1" customHeight="1" x14ac:dyDescent="0.2"/>
    <row r="168" ht="14.1" customHeight="1" x14ac:dyDescent="0.2"/>
    <row r="169" ht="14.1" customHeight="1" x14ac:dyDescent="0.2"/>
    <row r="170" ht="14.1" customHeight="1" x14ac:dyDescent="0.2"/>
    <row r="171" ht="14.1" customHeight="1" x14ac:dyDescent="0.2"/>
    <row r="172" ht="14.1" customHeight="1" x14ac:dyDescent="0.2"/>
    <row r="173" ht="14.1" customHeight="1" x14ac:dyDescent="0.2"/>
    <row r="174" ht="14.1" customHeight="1" x14ac:dyDescent="0.2"/>
    <row r="175" ht="14.1" customHeight="1" x14ac:dyDescent="0.2"/>
    <row r="176" ht="14.1" customHeight="1" x14ac:dyDescent="0.2"/>
    <row r="177" ht="14.1" customHeight="1" x14ac:dyDescent="0.2"/>
    <row r="178" ht="14.1" customHeight="1" x14ac:dyDescent="0.2"/>
    <row r="179" ht="14.1" customHeight="1" x14ac:dyDescent="0.2"/>
    <row r="180" ht="14.1" customHeight="1" x14ac:dyDescent="0.2"/>
    <row r="181" ht="14.1" customHeight="1" x14ac:dyDescent="0.2"/>
    <row r="182" ht="14.1" customHeight="1" x14ac:dyDescent="0.2"/>
    <row r="183" ht="14.1" customHeight="1" x14ac:dyDescent="0.2"/>
    <row r="184" ht="14.1" customHeight="1" x14ac:dyDescent="0.2"/>
    <row r="185" ht="14.1" customHeight="1" x14ac:dyDescent="0.2"/>
    <row r="186" ht="14.1" customHeight="1" x14ac:dyDescent="0.2"/>
    <row r="187" ht="14.1" customHeight="1" x14ac:dyDescent="0.2"/>
    <row r="188" ht="14.1" customHeight="1" x14ac:dyDescent="0.2"/>
    <row r="189" ht="14.1" customHeight="1" x14ac:dyDescent="0.2"/>
    <row r="190" ht="14.1" customHeight="1" x14ac:dyDescent="0.2"/>
    <row r="191" ht="14.1" customHeight="1" x14ac:dyDescent="0.2"/>
    <row r="192" ht="14.1" customHeight="1" x14ac:dyDescent="0.2"/>
    <row r="193" ht="14.1" customHeight="1" x14ac:dyDescent="0.2"/>
  </sheetData>
  <sortState xmlns:xlrd2="http://schemas.microsoft.com/office/spreadsheetml/2017/richdata2" ref="AD10:AJ75">
    <sortCondition ref="AE10:AE75"/>
  </sortState>
  <mergeCells count="7">
    <mergeCell ref="AD7:AJ7"/>
    <mergeCell ref="AD6:AG6"/>
    <mergeCell ref="Y3:Z3"/>
    <mergeCell ref="Y4:Z4"/>
    <mergeCell ref="Y5:Z5"/>
    <mergeCell ref="Y6:Z6"/>
    <mergeCell ref="Y7:Z7"/>
  </mergeCells>
  <printOptions horizontalCentered="1" gridLines="1"/>
  <pageMargins left="0" right="0" top="0.23622047244094491" bottom="0.19685039370078741" header="0.51181102362204722" footer="0.51181102362204722"/>
  <pageSetup paperSize="5" scale="72" orientation="portrait" horizontalDpi="1200" verticalDpi="12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7">
    <tabColor rgb="FFD0FAFE"/>
  </sheetPr>
  <dimension ref="A1:Q929"/>
  <sheetViews>
    <sheetView showZeros="0" workbookViewId="0">
      <pane ySplit="4" topLeftCell="A5" activePane="bottomLeft" state="frozen"/>
      <selection activeCell="C10" sqref="C10"/>
      <selection pane="bottomLeft" activeCell="C5" sqref="C5"/>
    </sheetView>
  </sheetViews>
  <sheetFormatPr defaultColWidth="9.125" defaultRowHeight="11.55" x14ac:dyDescent="0.2"/>
  <cols>
    <col min="1" max="1" width="5.75" style="51" customWidth="1"/>
    <col min="2" max="2" width="38.75" style="51" bestFit="1" customWidth="1"/>
    <col min="3" max="3" width="6.75" style="222" customWidth="1"/>
    <col min="4" max="4" width="45.375" style="36" bestFit="1" customWidth="1"/>
    <col min="5" max="7" width="25.75" style="36" customWidth="1"/>
    <col min="8" max="8" width="25.75" style="222" customWidth="1"/>
    <col min="9" max="10" width="5.75" style="36" customWidth="1"/>
    <col min="11" max="11" width="30.75" style="36" customWidth="1"/>
    <col min="12" max="12" width="6.75" style="36" customWidth="1"/>
    <col min="13" max="15" width="30.75" style="36" customWidth="1"/>
    <col min="16" max="16" width="30.625" style="36" customWidth="1"/>
    <col min="17" max="17" width="25.75" style="36" customWidth="1"/>
    <col min="18" max="16384" width="9.125" style="36"/>
  </cols>
  <sheetData>
    <row r="1" spans="1:17" ht="14.1" customHeight="1" x14ac:dyDescent="0.2">
      <c r="A1" s="537" t="s">
        <v>1249</v>
      </c>
      <c r="B1" s="507"/>
      <c r="C1" s="537" t="s">
        <v>1250</v>
      </c>
      <c r="D1" s="538"/>
      <c r="E1" s="508"/>
      <c r="F1" s="81"/>
      <c r="G1" s="36" t="s">
        <v>1251</v>
      </c>
      <c r="H1" s="36" t="s">
        <v>1252</v>
      </c>
    </row>
    <row r="2" spans="1:17" ht="14.1" customHeight="1" x14ac:dyDescent="0.2">
      <c r="A2" s="202"/>
      <c r="C2" s="539" t="s">
        <v>1253</v>
      </c>
      <c r="D2" s="67"/>
      <c r="G2" s="36" t="s">
        <v>1254</v>
      </c>
      <c r="H2" s="640" t="s">
        <v>1255</v>
      </c>
    </row>
    <row r="3" spans="1:17" ht="14.1" customHeight="1" x14ac:dyDescent="0.2">
      <c r="A3" s="503"/>
      <c r="B3" s="504"/>
      <c r="C3" s="505" t="s">
        <v>1256</v>
      </c>
      <c r="D3" s="506">
        <v>2</v>
      </c>
      <c r="E3" s="506">
        <v>3</v>
      </c>
      <c r="F3" s="506">
        <v>4</v>
      </c>
      <c r="G3" s="506">
        <v>5</v>
      </c>
      <c r="H3" s="245">
        <v>6</v>
      </c>
      <c r="J3" s="817" t="s">
        <v>1257</v>
      </c>
      <c r="K3" s="817"/>
    </row>
    <row r="4" spans="1:17" ht="14.1" customHeight="1" x14ac:dyDescent="0.2">
      <c r="A4" s="40" t="s">
        <v>309</v>
      </c>
      <c r="B4" s="82" t="s">
        <v>1258</v>
      </c>
      <c r="C4" s="290" t="s">
        <v>264</v>
      </c>
      <c r="D4" s="71" t="s">
        <v>300</v>
      </c>
      <c r="E4" s="51" t="s">
        <v>1259</v>
      </c>
      <c r="F4" s="51" t="s">
        <v>1260</v>
      </c>
      <c r="G4" s="47" t="s">
        <v>1261</v>
      </c>
      <c r="H4" s="536" t="s">
        <v>1262</v>
      </c>
      <c r="J4" s="40" t="s">
        <v>309</v>
      </c>
      <c r="K4" s="82" t="s">
        <v>1258</v>
      </c>
      <c r="L4" s="244" t="s">
        <v>264</v>
      </c>
      <c r="M4" s="71" t="s">
        <v>300</v>
      </c>
      <c r="N4" s="51" t="s">
        <v>1259</v>
      </c>
      <c r="O4" s="51" t="s">
        <v>1260</v>
      </c>
      <c r="P4" s="47" t="s">
        <v>1261</v>
      </c>
      <c r="Q4" s="536" t="s">
        <v>1262</v>
      </c>
    </row>
    <row r="5" spans="1:17" ht="14.1" customHeight="1" x14ac:dyDescent="0.2">
      <c r="A5" s="45">
        <v>151</v>
      </c>
      <c r="B5" s="36" t="s">
        <v>1263</v>
      </c>
      <c r="C5" s="40">
        <v>1001</v>
      </c>
      <c r="D5" s="36" t="s">
        <v>1264</v>
      </c>
      <c r="E5" s="36" t="s">
        <v>1265</v>
      </c>
      <c r="G5" s="36" t="s">
        <v>1266</v>
      </c>
      <c r="H5" s="174" t="str">
        <f t="shared" ref="H5:H68" si="0">IF(OR(C5=1180,C5=1287,C5=1808,C5=1887),"Winnipeg",IF(G5=$G$1,$H$1,IF(G5=$G$2,$H$2,IF(G5="MACGREGOR","McGregor",IF(G5="N.-D.-DE-LOURDES","N.-D.-de-Lourdes",IF(G5="STE ROSE DU LAC","Ste Rose du Lac",IF(G5="PORTAGE LA PRAIRIE","Portage la Prairie",IF(G5="LAC DU BONNET","Lac du Bonnet",IF(G5="GOD'S LAKE NARROWS","God's Lake Narrows",IF(G5="MCCREARY","McCreary",PROPER(G5)))))))))))</f>
        <v>Winnipeg</v>
      </c>
      <c r="J5" s="45">
        <v>151</v>
      </c>
      <c r="K5" s="36" t="s">
        <v>1263</v>
      </c>
      <c r="L5" s="45">
        <v>1001</v>
      </c>
      <c r="M5" s="36" t="s">
        <v>1264</v>
      </c>
      <c r="N5" s="36" t="s">
        <v>1265</v>
      </c>
      <c r="P5" s="36" t="s">
        <v>1266</v>
      </c>
      <c r="Q5" s="174" t="str">
        <f>IF(OR(L5=1180,L5=1287,L5=1808,L5=1887),"Winnipeg",IF(P5=$G$1,$H$1,IF(P5=$G$2,$H$2,IF(P5="MACGREGOR","McGregor",IF(P5="N.-D.-DE-LOURDES","N.-D.-de-Lourdes",IF(P5="STE ROSE DU LAC","Ste Rose du Lac",IF(P5="PORTAGE LA PRAIRIE","Portage la Prairie",IF(P5="LAC DU BONNET","Lac du Bonnet",IF(P5="GOD'S LAKE NARROWS","God's Lake Narrows",IF(P5="MCCREARY","McCreary",PROPER(P5)))))))))))</f>
        <v>Winnipeg</v>
      </c>
    </row>
    <row r="6" spans="1:17" ht="14.1" customHeight="1" x14ac:dyDescent="0.2">
      <c r="A6" s="45">
        <v>114</v>
      </c>
      <c r="B6" s="36" t="s">
        <v>1267</v>
      </c>
      <c r="C6" s="40">
        <v>1002</v>
      </c>
      <c r="D6" s="36" t="s">
        <v>1268</v>
      </c>
      <c r="E6" s="36" t="s">
        <v>1269</v>
      </c>
      <c r="G6" s="36" t="s">
        <v>1266</v>
      </c>
      <c r="H6" s="174" t="str">
        <f t="shared" si="0"/>
        <v>Winnipeg</v>
      </c>
      <c r="J6" s="45">
        <v>114</v>
      </c>
      <c r="K6" s="36" t="s">
        <v>1267</v>
      </c>
      <c r="L6" s="45">
        <v>1002</v>
      </c>
      <c r="M6" s="36" t="s">
        <v>1268</v>
      </c>
      <c r="N6" s="36" t="s">
        <v>1269</v>
      </c>
      <c r="P6" s="36" t="s">
        <v>1266</v>
      </c>
      <c r="Q6" s="174" t="str">
        <f t="shared" ref="Q6:Q69" si="1">IF(OR(L6=1180,L6=1287,L6=1808,L6=1887),"Winnipeg",IF(P6=$G$1,$H$1,IF(P6=$G$2,$H$2,IF(P6="MACGREGOR","McGregor",IF(P6="N.-D.-DE-LOURDES","N.-D.-de-Lourdes",IF(P6="STE ROSE DU LAC","Ste Rose du Lac",IF(P6="PORTAGE LA PRAIRIE","Portage la Prairie",IF(P6="LAC DU BONNET","Lac du Bonnet",IF(P6="GOD'S LAKE NARROWS","God's Lake Narrows",IF(P6="MCCREARY","McCreary",PROPER(P6)))))))))))</f>
        <v>Winnipeg</v>
      </c>
    </row>
    <row r="7" spans="1:17" ht="14.1" customHeight="1" x14ac:dyDescent="0.2">
      <c r="A7" s="45">
        <v>121</v>
      </c>
      <c r="B7" s="36" t="s">
        <v>1270</v>
      </c>
      <c r="C7" s="40">
        <v>1003</v>
      </c>
      <c r="D7" s="36" t="s">
        <v>1271</v>
      </c>
      <c r="E7" s="36" t="s">
        <v>1272</v>
      </c>
      <c r="F7" s="36" t="s">
        <v>1273</v>
      </c>
      <c r="G7" s="36" t="s">
        <v>1274</v>
      </c>
      <c r="H7" s="174" t="str">
        <f t="shared" si="0"/>
        <v>Portage la Prairie</v>
      </c>
      <c r="J7" s="45">
        <v>121</v>
      </c>
      <c r="K7" s="36" t="s">
        <v>1270</v>
      </c>
      <c r="L7" s="45">
        <v>1003</v>
      </c>
      <c r="M7" s="36" t="s">
        <v>1271</v>
      </c>
      <c r="N7" s="36" t="s">
        <v>1272</v>
      </c>
      <c r="O7" s="36" t="s">
        <v>1273</v>
      </c>
      <c r="P7" s="36" t="s">
        <v>1274</v>
      </c>
      <c r="Q7" s="174" t="str">
        <f t="shared" si="1"/>
        <v>Portage la Prairie</v>
      </c>
    </row>
    <row r="8" spans="1:17" ht="14.1" customHeight="1" x14ac:dyDescent="0.2">
      <c r="A8" s="45">
        <v>119</v>
      </c>
      <c r="B8" s="36" t="s">
        <v>1275</v>
      </c>
      <c r="C8" s="40">
        <v>1007</v>
      </c>
      <c r="D8" s="36" t="s">
        <v>1276</v>
      </c>
      <c r="E8" s="36" t="s">
        <v>1277</v>
      </c>
      <c r="G8" s="36" t="s">
        <v>1278</v>
      </c>
      <c r="H8" s="174" t="str">
        <f t="shared" si="0"/>
        <v>Brandon</v>
      </c>
      <c r="J8" s="45">
        <v>119</v>
      </c>
      <c r="K8" s="36" t="s">
        <v>1275</v>
      </c>
      <c r="L8" s="45">
        <v>1007</v>
      </c>
      <c r="M8" s="36" t="s">
        <v>1276</v>
      </c>
      <c r="N8" s="36" t="s">
        <v>1277</v>
      </c>
      <c r="P8" s="36" t="s">
        <v>1278</v>
      </c>
      <c r="Q8" s="174" t="str">
        <f t="shared" si="1"/>
        <v>Brandon</v>
      </c>
    </row>
    <row r="9" spans="1:17" ht="14.1" customHeight="1" x14ac:dyDescent="0.2">
      <c r="A9" s="45">
        <v>192</v>
      </c>
      <c r="B9" s="36" t="s">
        <v>1279</v>
      </c>
      <c r="C9" s="40">
        <v>1008</v>
      </c>
      <c r="D9" s="36" t="s">
        <v>1280</v>
      </c>
      <c r="E9" s="36" t="s">
        <v>1281</v>
      </c>
      <c r="G9" s="36" t="s">
        <v>1282</v>
      </c>
      <c r="H9" s="174" t="str">
        <f t="shared" si="0"/>
        <v>Cross Lake</v>
      </c>
      <c r="J9" s="45">
        <v>192</v>
      </c>
      <c r="K9" s="36" t="s">
        <v>1279</v>
      </c>
      <c r="L9" s="45">
        <v>1008</v>
      </c>
      <c r="M9" s="36" t="s">
        <v>1280</v>
      </c>
      <c r="N9" s="36" t="s">
        <v>1281</v>
      </c>
      <c r="P9" s="36" t="s">
        <v>1282</v>
      </c>
      <c r="Q9" s="174" t="str">
        <f t="shared" si="1"/>
        <v>Cross Lake</v>
      </c>
    </row>
    <row r="10" spans="1:17" ht="14.1" customHeight="1" x14ac:dyDescent="0.2">
      <c r="A10" s="45">
        <v>196</v>
      </c>
      <c r="B10" s="36" t="s">
        <v>1283</v>
      </c>
      <c r="C10" s="40">
        <v>1011</v>
      </c>
      <c r="D10" s="36" t="s">
        <v>1284</v>
      </c>
      <c r="E10" s="36" t="s">
        <v>1285</v>
      </c>
      <c r="G10" s="36" t="s">
        <v>1266</v>
      </c>
      <c r="H10" s="174" t="str">
        <f t="shared" si="0"/>
        <v>Winnipeg</v>
      </c>
      <c r="J10" s="45">
        <v>196</v>
      </c>
      <c r="K10" s="36" t="s">
        <v>1283</v>
      </c>
      <c r="L10" s="45">
        <v>1011</v>
      </c>
      <c r="M10" s="36" t="s">
        <v>1284</v>
      </c>
      <c r="N10" s="36" t="s">
        <v>1285</v>
      </c>
      <c r="P10" s="36" t="s">
        <v>1266</v>
      </c>
      <c r="Q10" s="174" t="str">
        <f t="shared" si="1"/>
        <v>Winnipeg</v>
      </c>
    </row>
    <row r="11" spans="1:17" ht="14.1" customHeight="1" x14ac:dyDescent="0.2">
      <c r="A11" s="45">
        <v>189</v>
      </c>
      <c r="B11" s="36" t="s">
        <v>1286</v>
      </c>
      <c r="C11" s="40">
        <v>1012</v>
      </c>
      <c r="D11" s="36" t="s">
        <v>1287</v>
      </c>
      <c r="E11" s="36" t="s">
        <v>1288</v>
      </c>
      <c r="G11" s="36" t="s">
        <v>1289</v>
      </c>
      <c r="H11" s="174" t="str">
        <f t="shared" si="0"/>
        <v>Lac du Bonnet</v>
      </c>
      <c r="J11" s="45">
        <v>189</v>
      </c>
      <c r="K11" s="36" t="s">
        <v>1286</v>
      </c>
      <c r="L11" s="45">
        <v>1012</v>
      </c>
      <c r="M11" s="36" t="s">
        <v>1287</v>
      </c>
      <c r="N11" s="36" t="s">
        <v>1288</v>
      </c>
      <c r="P11" s="36" t="s">
        <v>1289</v>
      </c>
      <c r="Q11" s="174" t="str">
        <f t="shared" si="1"/>
        <v>Lac du Bonnet</v>
      </c>
    </row>
    <row r="12" spans="1:17" ht="14.1" customHeight="1" x14ac:dyDescent="0.2">
      <c r="A12" s="45">
        <v>194</v>
      </c>
      <c r="B12" s="36" t="s">
        <v>1290</v>
      </c>
      <c r="C12" s="40">
        <v>1014</v>
      </c>
      <c r="D12" s="36" t="s">
        <v>1291</v>
      </c>
      <c r="E12" s="36" t="s">
        <v>1292</v>
      </c>
      <c r="F12" s="36" t="s">
        <v>1293</v>
      </c>
      <c r="G12" s="36" t="s">
        <v>1294</v>
      </c>
      <c r="H12" s="174" t="str">
        <f t="shared" si="0"/>
        <v>Decker</v>
      </c>
      <c r="J12" s="45">
        <v>194</v>
      </c>
      <c r="K12" s="36" t="s">
        <v>1290</v>
      </c>
      <c r="L12" s="45">
        <v>1014</v>
      </c>
      <c r="M12" s="36" t="s">
        <v>1291</v>
      </c>
      <c r="N12" s="36" t="s">
        <v>1292</v>
      </c>
      <c r="O12" s="36" t="s">
        <v>1293</v>
      </c>
      <c r="P12" s="36" t="s">
        <v>1294</v>
      </c>
      <c r="Q12" s="174" t="str">
        <f t="shared" si="1"/>
        <v>Decker</v>
      </c>
    </row>
    <row r="13" spans="1:17" ht="14.1" customHeight="1" x14ac:dyDescent="0.2">
      <c r="A13" s="45">
        <v>186</v>
      </c>
      <c r="B13" s="36" t="s">
        <v>1295</v>
      </c>
      <c r="C13" s="40">
        <v>1016</v>
      </c>
      <c r="D13" s="36" t="s">
        <v>1296</v>
      </c>
      <c r="E13" s="36" t="s">
        <v>1297</v>
      </c>
      <c r="G13" s="36" t="s">
        <v>1266</v>
      </c>
      <c r="H13" s="174" t="str">
        <f t="shared" si="0"/>
        <v>Winnipeg</v>
      </c>
      <c r="J13" s="45">
        <v>186</v>
      </c>
      <c r="K13" s="36" t="s">
        <v>1295</v>
      </c>
      <c r="L13" s="45">
        <v>1016</v>
      </c>
      <c r="M13" s="36" t="s">
        <v>1296</v>
      </c>
      <c r="N13" s="36" t="s">
        <v>1297</v>
      </c>
      <c r="P13" s="36" t="s">
        <v>1266</v>
      </c>
      <c r="Q13" s="174" t="str">
        <f t="shared" si="1"/>
        <v>Winnipeg</v>
      </c>
    </row>
    <row r="14" spans="1:17" ht="14.1" customHeight="1" x14ac:dyDescent="0.2">
      <c r="A14" s="45">
        <v>186</v>
      </c>
      <c r="B14" s="36" t="s">
        <v>1295</v>
      </c>
      <c r="C14" s="40">
        <v>1017</v>
      </c>
      <c r="D14" s="36" t="s">
        <v>1298</v>
      </c>
      <c r="E14" s="36" t="s">
        <v>1299</v>
      </c>
      <c r="G14" s="36" t="s">
        <v>1266</v>
      </c>
      <c r="H14" s="174" t="str">
        <f t="shared" si="0"/>
        <v>Winnipeg</v>
      </c>
      <c r="J14" s="45">
        <v>186</v>
      </c>
      <c r="K14" s="36" t="s">
        <v>1295</v>
      </c>
      <c r="L14" s="45">
        <v>1017</v>
      </c>
      <c r="M14" s="36" t="s">
        <v>1298</v>
      </c>
      <c r="N14" s="36" t="s">
        <v>1299</v>
      </c>
      <c r="P14" s="36" t="s">
        <v>1266</v>
      </c>
      <c r="Q14" s="174" t="str">
        <f t="shared" si="1"/>
        <v>Winnipeg</v>
      </c>
    </row>
    <row r="15" spans="1:17" ht="14.1" customHeight="1" x14ac:dyDescent="0.2">
      <c r="A15" s="45">
        <v>186</v>
      </c>
      <c r="B15" s="36" t="s">
        <v>1295</v>
      </c>
      <c r="C15" s="40">
        <v>1018</v>
      </c>
      <c r="D15" s="36" t="s">
        <v>1300</v>
      </c>
      <c r="E15" s="36" t="s">
        <v>1301</v>
      </c>
      <c r="G15" s="36" t="s">
        <v>1266</v>
      </c>
      <c r="H15" s="174" t="str">
        <f t="shared" si="0"/>
        <v>Winnipeg</v>
      </c>
      <c r="J15" s="45">
        <v>186</v>
      </c>
      <c r="K15" s="36" t="s">
        <v>1295</v>
      </c>
      <c r="L15" s="45">
        <v>1018</v>
      </c>
      <c r="M15" s="36" t="s">
        <v>1300</v>
      </c>
      <c r="N15" s="36" t="s">
        <v>1301</v>
      </c>
      <c r="P15" s="36" t="s">
        <v>1266</v>
      </c>
      <c r="Q15" s="174" t="str">
        <f t="shared" si="1"/>
        <v>Winnipeg</v>
      </c>
    </row>
    <row r="16" spans="1:17" ht="14.1" customHeight="1" x14ac:dyDescent="0.2">
      <c r="A16" s="45">
        <v>118</v>
      </c>
      <c r="B16" s="36" t="s">
        <v>1302</v>
      </c>
      <c r="C16" s="40">
        <v>1019</v>
      </c>
      <c r="D16" s="36" t="s">
        <v>1303</v>
      </c>
      <c r="E16" s="36" t="s">
        <v>1304</v>
      </c>
      <c r="G16" s="36" t="s">
        <v>1266</v>
      </c>
      <c r="H16" s="174" t="str">
        <f t="shared" si="0"/>
        <v>Winnipeg</v>
      </c>
      <c r="J16" s="45">
        <v>118</v>
      </c>
      <c r="K16" s="36" t="s">
        <v>1302</v>
      </c>
      <c r="L16" s="45">
        <v>1019</v>
      </c>
      <c r="M16" s="36" t="s">
        <v>1303</v>
      </c>
      <c r="N16" s="36" t="s">
        <v>1304</v>
      </c>
      <c r="P16" s="36" t="s">
        <v>1266</v>
      </c>
      <c r="Q16" s="174" t="str">
        <f t="shared" si="1"/>
        <v>Winnipeg</v>
      </c>
    </row>
    <row r="17" spans="1:17" ht="14.1" customHeight="1" x14ac:dyDescent="0.2">
      <c r="A17" s="45">
        <v>196</v>
      </c>
      <c r="B17" s="36" t="s">
        <v>1283</v>
      </c>
      <c r="C17" s="40">
        <v>1020</v>
      </c>
      <c r="D17" s="36" t="s">
        <v>1305</v>
      </c>
      <c r="E17" s="36" t="s">
        <v>1306</v>
      </c>
      <c r="G17" s="36" t="s">
        <v>1266</v>
      </c>
      <c r="H17" s="174" t="str">
        <f t="shared" si="0"/>
        <v>Winnipeg</v>
      </c>
      <c r="J17" s="45">
        <v>196</v>
      </c>
      <c r="K17" s="36" t="s">
        <v>1283</v>
      </c>
      <c r="L17" s="45">
        <v>1020</v>
      </c>
      <c r="M17" s="36" t="s">
        <v>1305</v>
      </c>
      <c r="N17" s="36" t="s">
        <v>1306</v>
      </c>
      <c r="P17" s="36" t="s">
        <v>1266</v>
      </c>
      <c r="Q17" s="174" t="str">
        <f t="shared" si="1"/>
        <v>Winnipeg</v>
      </c>
    </row>
    <row r="18" spans="1:17" ht="14.1" customHeight="1" x14ac:dyDescent="0.2">
      <c r="A18" s="45">
        <v>171</v>
      </c>
      <c r="B18" s="36" t="s">
        <v>1307</v>
      </c>
      <c r="C18" s="40">
        <v>1021</v>
      </c>
      <c r="D18" s="36" t="s">
        <v>1308</v>
      </c>
      <c r="E18" s="36" t="s">
        <v>1309</v>
      </c>
      <c r="F18" s="36" t="s">
        <v>1310</v>
      </c>
      <c r="G18" s="36" t="s">
        <v>1311</v>
      </c>
      <c r="H18" s="174" t="str">
        <f t="shared" si="0"/>
        <v>The Pas</v>
      </c>
      <c r="J18" s="45">
        <v>171</v>
      </c>
      <c r="K18" s="36" t="s">
        <v>1307</v>
      </c>
      <c r="L18" s="45">
        <v>1021</v>
      </c>
      <c r="M18" s="36" t="s">
        <v>1308</v>
      </c>
      <c r="N18" s="36" t="s">
        <v>1309</v>
      </c>
      <c r="O18" s="36" t="s">
        <v>1310</v>
      </c>
      <c r="P18" s="36" t="s">
        <v>1311</v>
      </c>
      <c r="Q18" s="174" t="str">
        <f t="shared" si="1"/>
        <v>The Pas</v>
      </c>
    </row>
    <row r="19" spans="1:17" ht="14.1" customHeight="1" x14ac:dyDescent="0.2">
      <c r="A19" s="45">
        <v>151</v>
      </c>
      <c r="B19" s="36" t="s">
        <v>1263</v>
      </c>
      <c r="C19" s="40">
        <v>1022</v>
      </c>
      <c r="D19" s="36" t="s">
        <v>1312</v>
      </c>
      <c r="E19" s="36" t="s">
        <v>1313</v>
      </c>
      <c r="G19" s="36" t="s">
        <v>1266</v>
      </c>
      <c r="H19" s="174" t="str">
        <f t="shared" si="0"/>
        <v>Winnipeg</v>
      </c>
      <c r="J19" s="45">
        <v>151</v>
      </c>
      <c r="K19" s="36" t="s">
        <v>1263</v>
      </c>
      <c r="L19" s="45">
        <v>1022</v>
      </c>
      <c r="M19" s="36" t="s">
        <v>1312</v>
      </c>
      <c r="N19" s="36" t="s">
        <v>1313</v>
      </c>
      <c r="P19" s="36" t="s">
        <v>1266</v>
      </c>
      <c r="Q19" s="174" t="str">
        <f t="shared" si="1"/>
        <v>Winnipeg</v>
      </c>
    </row>
    <row r="20" spans="1:17" ht="14.1" customHeight="1" x14ac:dyDescent="0.2">
      <c r="A20" s="45">
        <v>127</v>
      </c>
      <c r="B20" s="36" t="s">
        <v>1314</v>
      </c>
      <c r="C20" s="40">
        <v>1023</v>
      </c>
      <c r="D20" s="36" t="s">
        <v>1315</v>
      </c>
      <c r="E20" s="36" t="s">
        <v>1316</v>
      </c>
      <c r="G20" s="36" t="s">
        <v>1317</v>
      </c>
      <c r="H20" s="174" t="str">
        <f t="shared" si="0"/>
        <v>Langruth</v>
      </c>
      <c r="J20" s="45">
        <v>127</v>
      </c>
      <c r="K20" s="36" t="s">
        <v>1314</v>
      </c>
      <c r="L20" s="45">
        <v>1023</v>
      </c>
      <c r="M20" s="36" t="s">
        <v>1315</v>
      </c>
      <c r="N20" s="36" t="s">
        <v>1316</v>
      </c>
      <c r="P20" s="36" t="s">
        <v>1317</v>
      </c>
      <c r="Q20" s="174" t="str">
        <f t="shared" si="1"/>
        <v>Langruth</v>
      </c>
    </row>
    <row r="21" spans="1:17" ht="14.1" customHeight="1" x14ac:dyDescent="0.2">
      <c r="A21" s="45">
        <v>192</v>
      </c>
      <c r="B21" s="36" t="s">
        <v>1279</v>
      </c>
      <c r="C21" s="40">
        <v>1024</v>
      </c>
      <c r="D21" s="36" t="s">
        <v>1318</v>
      </c>
      <c r="E21" s="36" t="s">
        <v>1319</v>
      </c>
      <c r="G21" s="36" t="s">
        <v>1320</v>
      </c>
      <c r="H21" s="174" t="str">
        <f t="shared" si="0"/>
        <v>Gillam</v>
      </c>
      <c r="J21" s="45">
        <v>192</v>
      </c>
      <c r="K21" s="36" t="s">
        <v>1279</v>
      </c>
      <c r="L21" s="45">
        <v>1024</v>
      </c>
      <c r="M21" s="36" t="s">
        <v>1318</v>
      </c>
      <c r="N21" s="36" t="s">
        <v>1319</v>
      </c>
      <c r="P21" s="36" t="s">
        <v>1320</v>
      </c>
      <c r="Q21" s="174" t="str">
        <f t="shared" si="1"/>
        <v>Gillam</v>
      </c>
    </row>
    <row r="22" spans="1:17" ht="14.1" customHeight="1" x14ac:dyDescent="0.2">
      <c r="A22" s="45">
        <v>151</v>
      </c>
      <c r="B22" s="36" t="s">
        <v>1263</v>
      </c>
      <c r="C22" s="40">
        <v>1025</v>
      </c>
      <c r="D22" s="36" t="s">
        <v>1321</v>
      </c>
      <c r="E22" s="36" t="s">
        <v>1322</v>
      </c>
      <c r="G22" s="36" t="s">
        <v>1266</v>
      </c>
      <c r="H22" s="174" t="str">
        <f t="shared" si="0"/>
        <v>Winnipeg</v>
      </c>
      <c r="J22" s="45">
        <v>151</v>
      </c>
      <c r="K22" s="36" t="s">
        <v>1263</v>
      </c>
      <c r="L22" s="45">
        <v>1025</v>
      </c>
      <c r="M22" s="36" t="s">
        <v>1321</v>
      </c>
      <c r="N22" s="36" t="s">
        <v>1322</v>
      </c>
      <c r="P22" s="36" t="s">
        <v>1266</v>
      </c>
      <c r="Q22" s="174" t="str">
        <f t="shared" si="1"/>
        <v>Winnipeg</v>
      </c>
    </row>
    <row r="23" spans="1:17" ht="14.1" customHeight="1" x14ac:dyDescent="0.2">
      <c r="A23" s="45">
        <v>189</v>
      </c>
      <c r="B23" s="36" t="s">
        <v>1286</v>
      </c>
      <c r="C23" s="40">
        <v>1027</v>
      </c>
      <c r="D23" s="36" t="s">
        <v>1323</v>
      </c>
      <c r="E23" s="36" t="s">
        <v>1324</v>
      </c>
      <c r="G23" s="36" t="s">
        <v>1325</v>
      </c>
      <c r="H23" s="174" t="str">
        <f t="shared" si="0"/>
        <v>Anola</v>
      </c>
      <c r="J23" s="45">
        <v>189</v>
      </c>
      <c r="K23" s="36" t="s">
        <v>1286</v>
      </c>
      <c r="L23" s="45">
        <v>1027</v>
      </c>
      <c r="M23" s="36" t="s">
        <v>1323</v>
      </c>
      <c r="N23" s="36" t="s">
        <v>1324</v>
      </c>
      <c r="P23" s="36" t="s">
        <v>1325</v>
      </c>
      <c r="Q23" s="174" t="str">
        <f t="shared" si="1"/>
        <v>Anola</v>
      </c>
    </row>
    <row r="24" spans="1:17" ht="14.1" customHeight="1" x14ac:dyDescent="0.2">
      <c r="A24" s="45">
        <v>155</v>
      </c>
      <c r="B24" s="36" t="s">
        <v>1326</v>
      </c>
      <c r="C24" s="40">
        <v>1028</v>
      </c>
      <c r="D24" s="36" t="s">
        <v>1327</v>
      </c>
      <c r="E24" s="36" t="s">
        <v>1328</v>
      </c>
      <c r="G24" s="36" t="s">
        <v>1329</v>
      </c>
      <c r="H24" s="174" t="str">
        <f t="shared" si="0"/>
        <v>Balmoral</v>
      </c>
      <c r="J24" s="45">
        <v>155</v>
      </c>
      <c r="K24" s="36" t="s">
        <v>1326</v>
      </c>
      <c r="L24" s="45">
        <v>1028</v>
      </c>
      <c r="M24" s="36" t="s">
        <v>1327</v>
      </c>
      <c r="N24" s="36" t="s">
        <v>1328</v>
      </c>
      <c r="P24" s="36" t="s">
        <v>1329</v>
      </c>
      <c r="Q24" s="174" t="str">
        <f t="shared" si="1"/>
        <v>Balmoral</v>
      </c>
    </row>
    <row r="25" spans="1:17" ht="14.1" customHeight="1" x14ac:dyDescent="0.2">
      <c r="A25" s="45">
        <v>121</v>
      </c>
      <c r="B25" s="36" t="s">
        <v>1270</v>
      </c>
      <c r="C25" s="40">
        <v>1029</v>
      </c>
      <c r="D25" s="36" t="s">
        <v>1330</v>
      </c>
      <c r="E25" s="36" t="s">
        <v>1331</v>
      </c>
      <c r="G25" s="36" t="s">
        <v>1274</v>
      </c>
      <c r="H25" s="174" t="str">
        <f t="shared" si="0"/>
        <v>Portage la Prairie</v>
      </c>
      <c r="J25" s="45">
        <v>121</v>
      </c>
      <c r="K25" s="36" t="s">
        <v>1270</v>
      </c>
      <c r="L25" s="45">
        <v>1029</v>
      </c>
      <c r="M25" s="36" t="s">
        <v>1330</v>
      </c>
      <c r="N25" s="36" t="s">
        <v>1331</v>
      </c>
      <c r="P25" s="36" t="s">
        <v>1274</v>
      </c>
      <c r="Q25" s="174" t="str">
        <f t="shared" si="1"/>
        <v>Portage la Prairie</v>
      </c>
    </row>
    <row r="26" spans="1:17" ht="14.1" customHeight="1" x14ac:dyDescent="0.2">
      <c r="A26" s="45">
        <v>192</v>
      </c>
      <c r="B26" s="36" t="s">
        <v>1279</v>
      </c>
      <c r="C26" s="40">
        <v>1031</v>
      </c>
      <c r="D26" s="36" t="s">
        <v>1332</v>
      </c>
      <c r="E26" s="36" t="s">
        <v>1328</v>
      </c>
      <c r="G26" s="36" t="s">
        <v>1333</v>
      </c>
      <c r="H26" s="174" t="str">
        <f t="shared" si="0"/>
        <v>Sherridon</v>
      </c>
      <c r="J26" s="45">
        <v>192</v>
      </c>
      <c r="K26" s="36" t="s">
        <v>1279</v>
      </c>
      <c r="L26" s="45">
        <v>1031</v>
      </c>
      <c r="M26" s="36" t="s">
        <v>1332</v>
      </c>
      <c r="N26" s="36" t="s">
        <v>1328</v>
      </c>
      <c r="P26" s="36" t="s">
        <v>1333</v>
      </c>
      <c r="Q26" s="174" t="str">
        <f t="shared" si="1"/>
        <v>Sherridon</v>
      </c>
    </row>
    <row r="27" spans="1:17" ht="14.1" customHeight="1" x14ac:dyDescent="0.2">
      <c r="A27" s="45">
        <v>192</v>
      </c>
      <c r="B27" s="36" t="s">
        <v>1279</v>
      </c>
      <c r="C27" s="40">
        <v>1032</v>
      </c>
      <c r="D27" s="36" t="s">
        <v>1334</v>
      </c>
      <c r="E27" s="36" t="s">
        <v>1328</v>
      </c>
      <c r="G27" s="36" t="s">
        <v>1335</v>
      </c>
      <c r="H27" s="174" t="str">
        <f t="shared" si="0"/>
        <v>South Indian Lake</v>
      </c>
      <c r="J27" s="45">
        <v>192</v>
      </c>
      <c r="K27" s="36" t="s">
        <v>1279</v>
      </c>
      <c r="L27" s="45">
        <v>1032</v>
      </c>
      <c r="M27" s="36" t="s">
        <v>1334</v>
      </c>
      <c r="N27" s="36" t="s">
        <v>1328</v>
      </c>
      <c r="P27" s="36" t="s">
        <v>1335</v>
      </c>
      <c r="Q27" s="174" t="str">
        <f t="shared" si="1"/>
        <v>South Indian Lake</v>
      </c>
    </row>
    <row r="28" spans="1:17" ht="14.1" customHeight="1" x14ac:dyDescent="0.2">
      <c r="A28" s="45">
        <v>102</v>
      </c>
      <c r="B28" s="36" t="s">
        <v>1336</v>
      </c>
      <c r="C28" s="40">
        <v>1033</v>
      </c>
      <c r="D28" s="36" t="s">
        <v>1337</v>
      </c>
      <c r="E28" s="36" t="s">
        <v>1338</v>
      </c>
      <c r="G28" s="36" t="s">
        <v>1339</v>
      </c>
      <c r="H28" s="174" t="str">
        <f t="shared" si="0"/>
        <v>Thompson</v>
      </c>
      <c r="J28" s="45">
        <v>102</v>
      </c>
      <c r="K28" s="36" t="s">
        <v>1336</v>
      </c>
      <c r="L28" s="45">
        <v>1033</v>
      </c>
      <c r="M28" s="36" t="s">
        <v>1337</v>
      </c>
      <c r="N28" s="36" t="s">
        <v>1338</v>
      </c>
      <c r="P28" s="36" t="s">
        <v>1339</v>
      </c>
      <c r="Q28" s="174" t="str">
        <f t="shared" si="1"/>
        <v>Thompson</v>
      </c>
    </row>
    <row r="29" spans="1:17" ht="14.1" customHeight="1" x14ac:dyDescent="0.2">
      <c r="A29" s="45">
        <v>190</v>
      </c>
      <c r="B29" s="36" t="s">
        <v>1340</v>
      </c>
      <c r="C29" s="40">
        <v>1035</v>
      </c>
      <c r="D29" s="36" t="s">
        <v>1341</v>
      </c>
      <c r="E29" s="36" t="s">
        <v>1342</v>
      </c>
      <c r="G29" s="36" t="s">
        <v>1343</v>
      </c>
      <c r="H29" s="174" t="str">
        <f t="shared" si="0"/>
        <v>St. Malo</v>
      </c>
      <c r="J29" s="45">
        <v>190</v>
      </c>
      <c r="K29" s="36" t="s">
        <v>1340</v>
      </c>
      <c r="L29" s="45">
        <v>1035</v>
      </c>
      <c r="M29" s="36" t="s">
        <v>1341</v>
      </c>
      <c r="N29" s="36" t="s">
        <v>1342</v>
      </c>
      <c r="P29" s="36" t="s">
        <v>1343</v>
      </c>
      <c r="Q29" s="174" t="str">
        <f t="shared" si="1"/>
        <v>St. Malo</v>
      </c>
    </row>
    <row r="30" spans="1:17" ht="14.1" customHeight="1" x14ac:dyDescent="0.2">
      <c r="A30" s="45">
        <v>119</v>
      </c>
      <c r="B30" s="36" t="s">
        <v>1275</v>
      </c>
      <c r="C30" s="40">
        <v>1037</v>
      </c>
      <c r="D30" s="36" t="s">
        <v>1344</v>
      </c>
      <c r="E30" s="36" t="s">
        <v>1345</v>
      </c>
      <c r="F30" s="36" t="s">
        <v>1346</v>
      </c>
      <c r="G30" s="36" t="s">
        <v>1278</v>
      </c>
      <c r="H30" s="174" t="str">
        <f t="shared" si="0"/>
        <v>Brandon</v>
      </c>
      <c r="J30" s="45">
        <v>119</v>
      </c>
      <c r="K30" s="36" t="s">
        <v>1275</v>
      </c>
      <c r="L30" s="45">
        <v>1037</v>
      </c>
      <c r="M30" s="36" t="s">
        <v>1344</v>
      </c>
      <c r="N30" s="36" t="s">
        <v>1345</v>
      </c>
      <c r="O30" s="36" t="s">
        <v>1346</v>
      </c>
      <c r="P30" s="36" t="s">
        <v>1278</v>
      </c>
      <c r="Q30" s="174" t="str">
        <f t="shared" si="1"/>
        <v>Brandon</v>
      </c>
    </row>
    <row r="31" spans="1:17" ht="14.1" customHeight="1" x14ac:dyDescent="0.2">
      <c r="A31" s="45">
        <v>186</v>
      </c>
      <c r="B31" s="36" t="s">
        <v>1295</v>
      </c>
      <c r="C31" s="40">
        <v>1039</v>
      </c>
      <c r="D31" s="36" t="s">
        <v>1347</v>
      </c>
      <c r="E31" s="36" t="s">
        <v>1348</v>
      </c>
      <c r="G31" s="36" t="s">
        <v>1266</v>
      </c>
      <c r="H31" s="174" t="str">
        <f t="shared" si="0"/>
        <v>Winnipeg</v>
      </c>
      <c r="J31" s="45">
        <v>186</v>
      </c>
      <c r="K31" s="36" t="s">
        <v>1295</v>
      </c>
      <c r="L31" s="45">
        <v>1039</v>
      </c>
      <c r="M31" s="36" t="s">
        <v>1347</v>
      </c>
      <c r="N31" s="36" t="s">
        <v>1348</v>
      </c>
      <c r="P31" s="36" t="s">
        <v>1266</v>
      </c>
      <c r="Q31" s="174" t="str">
        <f t="shared" si="1"/>
        <v>Winnipeg</v>
      </c>
    </row>
    <row r="32" spans="1:17" ht="14.1" customHeight="1" x14ac:dyDescent="0.2">
      <c r="A32" s="45">
        <v>154</v>
      </c>
      <c r="B32" s="36" t="s">
        <v>1349</v>
      </c>
      <c r="C32" s="40">
        <v>1040</v>
      </c>
      <c r="D32" s="36" t="s">
        <v>1350</v>
      </c>
      <c r="E32" s="36" t="s">
        <v>1351</v>
      </c>
      <c r="G32" s="36" t="s">
        <v>1352</v>
      </c>
      <c r="H32" s="174" t="str">
        <f t="shared" si="0"/>
        <v>Selkirk</v>
      </c>
      <c r="J32" s="45">
        <v>154</v>
      </c>
      <c r="K32" s="36" t="s">
        <v>1349</v>
      </c>
      <c r="L32" s="45">
        <v>1040</v>
      </c>
      <c r="M32" s="36" t="s">
        <v>1350</v>
      </c>
      <c r="N32" s="36" t="s">
        <v>1351</v>
      </c>
      <c r="P32" s="36" t="s">
        <v>1352</v>
      </c>
      <c r="Q32" s="174" t="str">
        <f t="shared" si="1"/>
        <v>Selkirk</v>
      </c>
    </row>
    <row r="33" spans="1:17" ht="14.1" customHeight="1" x14ac:dyDescent="0.2">
      <c r="A33" s="45">
        <v>194</v>
      </c>
      <c r="B33" s="36" t="s">
        <v>1290</v>
      </c>
      <c r="C33" s="40">
        <v>1042</v>
      </c>
      <c r="D33" s="36" t="s">
        <v>1353</v>
      </c>
      <c r="E33" s="36" t="s">
        <v>1319</v>
      </c>
      <c r="G33" s="36" t="s">
        <v>1354</v>
      </c>
      <c r="H33" s="174" t="str">
        <f t="shared" si="0"/>
        <v>Birtle</v>
      </c>
      <c r="J33" s="45">
        <v>194</v>
      </c>
      <c r="K33" s="36" t="s">
        <v>1290</v>
      </c>
      <c r="L33" s="45">
        <v>1042</v>
      </c>
      <c r="M33" s="36" t="s">
        <v>1353</v>
      </c>
      <c r="N33" s="36" t="s">
        <v>1319</v>
      </c>
      <c r="P33" s="36" t="s">
        <v>1354</v>
      </c>
      <c r="Q33" s="174" t="str">
        <f t="shared" si="1"/>
        <v>Birtle</v>
      </c>
    </row>
    <row r="34" spans="1:17" ht="14.1" customHeight="1" x14ac:dyDescent="0.2">
      <c r="A34" s="45">
        <v>103</v>
      </c>
      <c r="B34" s="36" t="s">
        <v>1355</v>
      </c>
      <c r="C34" s="40">
        <v>1043</v>
      </c>
      <c r="D34" s="36" t="s">
        <v>1356</v>
      </c>
      <c r="E34" s="36" t="s">
        <v>1357</v>
      </c>
      <c r="G34" s="36" t="s">
        <v>1358</v>
      </c>
      <c r="H34" s="174" t="str">
        <f t="shared" si="0"/>
        <v>Virden</v>
      </c>
      <c r="J34" s="45">
        <v>103</v>
      </c>
      <c r="K34" s="36" t="s">
        <v>1355</v>
      </c>
      <c r="L34" s="45">
        <v>1043</v>
      </c>
      <c r="M34" s="36" t="s">
        <v>1356</v>
      </c>
      <c r="N34" s="36" t="s">
        <v>1357</v>
      </c>
      <c r="P34" s="36" t="s">
        <v>1358</v>
      </c>
      <c r="Q34" s="174" t="str">
        <f t="shared" si="1"/>
        <v>Virden</v>
      </c>
    </row>
    <row r="35" spans="1:17" ht="14.1" customHeight="1" x14ac:dyDescent="0.2">
      <c r="A35" s="45">
        <v>151</v>
      </c>
      <c r="B35" s="36" t="s">
        <v>1263</v>
      </c>
      <c r="C35" s="40">
        <v>1046</v>
      </c>
      <c r="D35" s="36" t="s">
        <v>1359</v>
      </c>
      <c r="E35" s="36" t="s">
        <v>1360</v>
      </c>
      <c r="G35" s="36" t="s">
        <v>1266</v>
      </c>
      <c r="H35" s="174" t="str">
        <f t="shared" si="0"/>
        <v>Winnipeg</v>
      </c>
      <c r="J35" s="45">
        <v>151</v>
      </c>
      <c r="K35" s="36" t="s">
        <v>1263</v>
      </c>
      <c r="L35" s="45">
        <v>1046</v>
      </c>
      <c r="M35" s="36" t="s">
        <v>1359</v>
      </c>
      <c r="N35" s="36" t="s">
        <v>1360</v>
      </c>
      <c r="P35" s="36" t="s">
        <v>1266</v>
      </c>
      <c r="Q35" s="174" t="str">
        <f t="shared" si="1"/>
        <v>Winnipeg</v>
      </c>
    </row>
    <row r="36" spans="1:17" ht="14.1" customHeight="1" x14ac:dyDescent="0.2">
      <c r="A36" s="45">
        <v>176</v>
      </c>
      <c r="B36" s="36" t="s">
        <v>1361</v>
      </c>
      <c r="C36" s="40">
        <v>1049</v>
      </c>
      <c r="D36" s="36" t="s">
        <v>1362</v>
      </c>
      <c r="E36" s="36" t="s">
        <v>1363</v>
      </c>
      <c r="G36" s="36" t="s">
        <v>1266</v>
      </c>
      <c r="H36" s="174" t="str">
        <f t="shared" si="0"/>
        <v>Winnipeg</v>
      </c>
      <c r="J36" s="45">
        <v>176</v>
      </c>
      <c r="K36" s="36" t="s">
        <v>1361</v>
      </c>
      <c r="L36" s="45">
        <v>1049</v>
      </c>
      <c r="M36" s="36" t="s">
        <v>1362</v>
      </c>
      <c r="N36" s="36" t="s">
        <v>1363</v>
      </c>
      <c r="P36" s="36" t="s">
        <v>1266</v>
      </c>
      <c r="Q36" s="174" t="str">
        <f t="shared" si="1"/>
        <v>Winnipeg</v>
      </c>
    </row>
    <row r="37" spans="1:17" ht="14.1" customHeight="1" x14ac:dyDescent="0.2">
      <c r="A37" s="45">
        <v>118</v>
      </c>
      <c r="B37" s="36" t="s">
        <v>1302</v>
      </c>
      <c r="C37" s="40">
        <v>1050</v>
      </c>
      <c r="D37" s="36" t="s">
        <v>1364</v>
      </c>
      <c r="E37" s="36" t="s">
        <v>1365</v>
      </c>
      <c r="G37" s="36" t="s">
        <v>1266</v>
      </c>
      <c r="H37" s="174" t="str">
        <f t="shared" si="0"/>
        <v>Winnipeg</v>
      </c>
      <c r="J37" s="45">
        <v>118</v>
      </c>
      <c r="K37" s="36" t="s">
        <v>1302</v>
      </c>
      <c r="L37" s="45">
        <v>1050</v>
      </c>
      <c r="M37" s="36" t="s">
        <v>1364</v>
      </c>
      <c r="N37" s="36" t="s">
        <v>1365</v>
      </c>
      <c r="P37" s="36" t="s">
        <v>1266</v>
      </c>
      <c r="Q37" s="174" t="str">
        <f t="shared" si="1"/>
        <v>Winnipeg</v>
      </c>
    </row>
    <row r="38" spans="1:17" ht="14.1" customHeight="1" x14ac:dyDescent="0.2">
      <c r="A38" s="45">
        <v>195</v>
      </c>
      <c r="B38" s="36" t="s">
        <v>1366</v>
      </c>
      <c r="C38" s="40">
        <v>1052</v>
      </c>
      <c r="D38" s="36" t="s">
        <v>1367</v>
      </c>
      <c r="E38" s="36" t="s">
        <v>1368</v>
      </c>
      <c r="F38" s="36" t="s">
        <v>1369</v>
      </c>
      <c r="G38" s="36" t="s">
        <v>1370</v>
      </c>
      <c r="H38" s="174" t="str">
        <f t="shared" si="0"/>
        <v>Elie</v>
      </c>
      <c r="J38" s="45">
        <v>195</v>
      </c>
      <c r="K38" s="36" t="s">
        <v>1366</v>
      </c>
      <c r="L38" s="45">
        <v>1052</v>
      </c>
      <c r="M38" s="36" t="s">
        <v>1367</v>
      </c>
      <c r="N38" s="36" t="s">
        <v>1368</v>
      </c>
      <c r="O38" s="36" t="s">
        <v>1369</v>
      </c>
      <c r="P38" s="36" t="s">
        <v>1370</v>
      </c>
      <c r="Q38" s="174" t="str">
        <f t="shared" si="1"/>
        <v>Elie</v>
      </c>
    </row>
    <row r="39" spans="1:17" ht="14.1" customHeight="1" x14ac:dyDescent="0.2">
      <c r="A39" s="45">
        <v>195</v>
      </c>
      <c r="B39" s="36" t="s">
        <v>1366</v>
      </c>
      <c r="C39" s="40">
        <v>1053</v>
      </c>
      <c r="D39" s="36" t="s">
        <v>1371</v>
      </c>
      <c r="E39" s="36" t="s">
        <v>1368</v>
      </c>
      <c r="F39" s="36" t="s">
        <v>1369</v>
      </c>
      <c r="G39" s="36" t="s">
        <v>1370</v>
      </c>
      <c r="H39" s="174" t="str">
        <f t="shared" si="0"/>
        <v>Elie</v>
      </c>
      <c r="J39" s="45">
        <v>195</v>
      </c>
      <c r="K39" s="36" t="s">
        <v>1366</v>
      </c>
      <c r="L39" s="45">
        <v>1053</v>
      </c>
      <c r="M39" s="36" t="s">
        <v>1371</v>
      </c>
      <c r="N39" s="36" t="s">
        <v>1368</v>
      </c>
      <c r="O39" s="36" t="s">
        <v>1369</v>
      </c>
      <c r="P39" s="36" t="s">
        <v>1370</v>
      </c>
      <c r="Q39" s="174" t="str">
        <f t="shared" si="1"/>
        <v>Elie</v>
      </c>
    </row>
    <row r="40" spans="1:17" ht="14.1" customHeight="1" x14ac:dyDescent="0.2">
      <c r="A40" s="45">
        <v>195</v>
      </c>
      <c r="B40" s="36" t="s">
        <v>1366</v>
      </c>
      <c r="C40" s="40">
        <v>1054</v>
      </c>
      <c r="D40" s="36" t="s">
        <v>1372</v>
      </c>
      <c r="E40" s="36" t="s">
        <v>1373</v>
      </c>
      <c r="G40" s="36" t="s">
        <v>1374</v>
      </c>
      <c r="H40" s="174" t="str">
        <f t="shared" si="0"/>
        <v>St. Francois Xavier</v>
      </c>
      <c r="J40" s="45">
        <v>195</v>
      </c>
      <c r="K40" s="36" t="s">
        <v>1366</v>
      </c>
      <c r="L40" s="45">
        <v>1054</v>
      </c>
      <c r="M40" s="36" t="s">
        <v>1372</v>
      </c>
      <c r="N40" s="36" t="s">
        <v>1373</v>
      </c>
      <c r="P40" s="36" t="s">
        <v>1374</v>
      </c>
      <c r="Q40" s="174" t="str">
        <f t="shared" si="1"/>
        <v>St. Francois Xavier</v>
      </c>
    </row>
    <row r="41" spans="1:17" ht="14.1" customHeight="1" x14ac:dyDescent="0.2">
      <c r="A41" s="45">
        <v>121</v>
      </c>
      <c r="B41" s="36" t="s">
        <v>1270</v>
      </c>
      <c r="C41" s="40">
        <v>1055</v>
      </c>
      <c r="D41" s="36" t="s">
        <v>1375</v>
      </c>
      <c r="E41" s="36" t="s">
        <v>1376</v>
      </c>
      <c r="F41" s="36" t="s">
        <v>1273</v>
      </c>
      <c r="G41" s="36" t="s">
        <v>1274</v>
      </c>
      <c r="H41" s="174" t="str">
        <f t="shared" si="0"/>
        <v>Portage la Prairie</v>
      </c>
      <c r="J41" s="45">
        <v>121</v>
      </c>
      <c r="K41" s="36" t="s">
        <v>1270</v>
      </c>
      <c r="L41" s="45">
        <v>1055</v>
      </c>
      <c r="M41" s="36" t="s">
        <v>1375</v>
      </c>
      <c r="N41" s="36" t="s">
        <v>1376</v>
      </c>
      <c r="O41" s="36" t="s">
        <v>1273</v>
      </c>
      <c r="P41" s="36" t="s">
        <v>1274</v>
      </c>
      <c r="Q41" s="174" t="str">
        <f t="shared" si="1"/>
        <v>Portage la Prairie</v>
      </c>
    </row>
    <row r="42" spans="1:17" ht="14.1" customHeight="1" x14ac:dyDescent="0.2">
      <c r="A42" s="45">
        <v>194</v>
      </c>
      <c r="B42" s="36" t="s">
        <v>1290</v>
      </c>
      <c r="C42" s="40">
        <v>1057</v>
      </c>
      <c r="D42" s="36" t="s">
        <v>1377</v>
      </c>
      <c r="E42" s="36" t="s">
        <v>1378</v>
      </c>
      <c r="G42" s="36" t="s">
        <v>1379</v>
      </c>
      <c r="H42" s="174" t="str">
        <f t="shared" si="0"/>
        <v>Inglis</v>
      </c>
      <c r="J42" s="45">
        <v>194</v>
      </c>
      <c r="K42" s="36" t="s">
        <v>1290</v>
      </c>
      <c r="L42" s="45">
        <v>1057</v>
      </c>
      <c r="M42" s="36" t="s">
        <v>1377</v>
      </c>
      <c r="N42" s="36" t="s">
        <v>1378</v>
      </c>
      <c r="P42" s="36" t="s">
        <v>1379</v>
      </c>
      <c r="Q42" s="174" t="str">
        <f t="shared" si="1"/>
        <v>Inglis</v>
      </c>
    </row>
    <row r="43" spans="1:17" ht="14.1" customHeight="1" x14ac:dyDescent="0.2">
      <c r="A43" s="45">
        <v>135</v>
      </c>
      <c r="B43" s="36" t="s">
        <v>1380</v>
      </c>
      <c r="C43" s="40">
        <v>1058</v>
      </c>
      <c r="D43" s="36" t="s">
        <v>1381</v>
      </c>
      <c r="E43" s="36" t="s">
        <v>1382</v>
      </c>
      <c r="G43" s="36" t="s">
        <v>1383</v>
      </c>
      <c r="H43" s="174" t="str">
        <f t="shared" si="0"/>
        <v>Easterville</v>
      </c>
      <c r="J43" s="45">
        <v>135</v>
      </c>
      <c r="K43" s="36" t="s">
        <v>1380</v>
      </c>
      <c r="L43" s="45">
        <v>1058</v>
      </c>
      <c r="M43" s="36" t="s">
        <v>1381</v>
      </c>
      <c r="N43" s="36" t="s">
        <v>1382</v>
      </c>
      <c r="P43" s="36" t="s">
        <v>1383</v>
      </c>
      <c r="Q43" s="174" t="str">
        <f t="shared" si="1"/>
        <v>Easterville</v>
      </c>
    </row>
    <row r="44" spans="1:17" ht="14.1" customHeight="1" x14ac:dyDescent="0.2">
      <c r="A44" s="45">
        <v>185</v>
      </c>
      <c r="B44" s="36" t="s">
        <v>1384</v>
      </c>
      <c r="C44" s="40">
        <v>1059</v>
      </c>
      <c r="D44" s="36" t="s">
        <v>1385</v>
      </c>
      <c r="E44" s="36" t="s">
        <v>1328</v>
      </c>
      <c r="G44" s="36" t="s">
        <v>1386</v>
      </c>
      <c r="H44" s="174" t="str">
        <f t="shared" si="0"/>
        <v>Sprague</v>
      </c>
      <c r="J44" s="45">
        <v>185</v>
      </c>
      <c r="K44" s="36" t="s">
        <v>1384</v>
      </c>
      <c r="L44" s="45">
        <v>1059</v>
      </c>
      <c r="M44" s="36" t="s">
        <v>1385</v>
      </c>
      <c r="N44" s="36" t="s">
        <v>1328</v>
      </c>
      <c r="P44" s="36" t="s">
        <v>1386</v>
      </c>
      <c r="Q44" s="174" t="str">
        <f t="shared" si="1"/>
        <v>Sprague</v>
      </c>
    </row>
    <row r="45" spans="1:17" ht="14.1" customHeight="1" x14ac:dyDescent="0.2">
      <c r="A45" s="45">
        <v>151</v>
      </c>
      <c r="B45" s="36" t="s">
        <v>1263</v>
      </c>
      <c r="C45" s="40">
        <v>1060</v>
      </c>
      <c r="D45" s="36" t="s">
        <v>1387</v>
      </c>
      <c r="E45" s="36" t="s">
        <v>1388</v>
      </c>
      <c r="G45" s="36" t="s">
        <v>1266</v>
      </c>
      <c r="H45" s="174" t="str">
        <f t="shared" si="0"/>
        <v>Winnipeg</v>
      </c>
      <c r="J45" s="45">
        <v>151</v>
      </c>
      <c r="K45" s="36" t="s">
        <v>1263</v>
      </c>
      <c r="L45" s="45">
        <v>1060</v>
      </c>
      <c r="M45" s="36" t="s">
        <v>1389</v>
      </c>
      <c r="N45" s="36" t="s">
        <v>1388</v>
      </c>
      <c r="P45" s="36" t="s">
        <v>1266</v>
      </c>
      <c r="Q45" s="174" t="str">
        <f t="shared" si="1"/>
        <v>Winnipeg</v>
      </c>
    </row>
    <row r="46" spans="1:17" ht="14.1" customHeight="1" x14ac:dyDescent="0.2">
      <c r="A46" s="45">
        <v>151</v>
      </c>
      <c r="B46" s="36" t="s">
        <v>1263</v>
      </c>
      <c r="C46" s="40">
        <v>1061</v>
      </c>
      <c r="D46" s="36" t="s">
        <v>1390</v>
      </c>
      <c r="E46" s="36" t="s">
        <v>1391</v>
      </c>
      <c r="G46" s="36" t="s">
        <v>1266</v>
      </c>
      <c r="H46" s="174" t="str">
        <f t="shared" si="0"/>
        <v>Winnipeg</v>
      </c>
      <c r="J46" s="45">
        <v>151</v>
      </c>
      <c r="K46" s="36" t="s">
        <v>1263</v>
      </c>
      <c r="L46" s="45">
        <v>1061</v>
      </c>
      <c r="M46" s="36" t="s">
        <v>1390</v>
      </c>
      <c r="N46" s="36" t="s">
        <v>1391</v>
      </c>
      <c r="P46" s="36" t="s">
        <v>1266</v>
      </c>
      <c r="Q46" s="174" t="str">
        <f t="shared" si="1"/>
        <v>Winnipeg</v>
      </c>
    </row>
    <row r="47" spans="1:17" ht="14.1" customHeight="1" x14ac:dyDescent="0.2">
      <c r="A47" s="45">
        <v>188</v>
      </c>
      <c r="B47" s="36" t="s">
        <v>1392</v>
      </c>
      <c r="C47" s="40">
        <v>1062</v>
      </c>
      <c r="D47" s="36" t="s">
        <v>1393</v>
      </c>
      <c r="E47" s="36" t="s">
        <v>1394</v>
      </c>
      <c r="G47" s="36" t="s">
        <v>1266</v>
      </c>
      <c r="H47" s="174" t="str">
        <f t="shared" si="0"/>
        <v>Winnipeg</v>
      </c>
      <c r="J47" s="45">
        <v>188</v>
      </c>
      <c r="K47" s="36" t="s">
        <v>1392</v>
      </c>
      <c r="L47" s="45">
        <v>1062</v>
      </c>
      <c r="M47" s="36" t="s">
        <v>1393</v>
      </c>
      <c r="N47" s="36" t="s">
        <v>1394</v>
      </c>
      <c r="P47" s="36" t="s">
        <v>1266</v>
      </c>
      <c r="Q47" s="174" t="str">
        <f t="shared" si="1"/>
        <v>Winnipeg</v>
      </c>
    </row>
    <row r="48" spans="1:17" ht="14.1" customHeight="1" x14ac:dyDescent="0.2">
      <c r="A48" s="45">
        <v>128</v>
      </c>
      <c r="B48" s="36" t="s">
        <v>1395</v>
      </c>
      <c r="C48" s="40">
        <v>1063</v>
      </c>
      <c r="D48" s="36" t="s">
        <v>1396</v>
      </c>
      <c r="E48" s="36" t="s">
        <v>1397</v>
      </c>
      <c r="G48" s="36" t="s">
        <v>1398</v>
      </c>
      <c r="H48" s="174" t="str">
        <f t="shared" si="0"/>
        <v>Glenella</v>
      </c>
      <c r="J48" s="45">
        <v>128</v>
      </c>
      <c r="K48" s="36" t="s">
        <v>1395</v>
      </c>
      <c r="L48" s="45">
        <v>1063</v>
      </c>
      <c r="M48" s="36" t="s">
        <v>1396</v>
      </c>
      <c r="N48" s="36" t="s">
        <v>1397</v>
      </c>
      <c r="P48" s="36" t="s">
        <v>1398</v>
      </c>
      <c r="Q48" s="174" t="str">
        <f t="shared" si="1"/>
        <v>Glenella</v>
      </c>
    </row>
    <row r="49" spans="1:17" ht="14.1" customHeight="1" x14ac:dyDescent="0.2">
      <c r="A49" s="45">
        <v>197</v>
      </c>
      <c r="B49" s="36" t="s">
        <v>1399</v>
      </c>
      <c r="C49" s="40">
        <v>1066</v>
      </c>
      <c r="D49" s="36" t="s">
        <v>1400</v>
      </c>
      <c r="E49" s="36" t="s">
        <v>1401</v>
      </c>
      <c r="G49" s="36" t="s">
        <v>1402</v>
      </c>
      <c r="H49" s="174" t="str">
        <f t="shared" si="0"/>
        <v>Elgin</v>
      </c>
      <c r="J49" s="45">
        <v>197</v>
      </c>
      <c r="K49" s="36" t="s">
        <v>1399</v>
      </c>
      <c r="L49" s="45">
        <v>1066</v>
      </c>
      <c r="M49" s="36" t="s">
        <v>1400</v>
      </c>
      <c r="N49" s="36" t="s">
        <v>1401</v>
      </c>
      <c r="P49" s="36" t="s">
        <v>1402</v>
      </c>
      <c r="Q49" s="174" t="str">
        <f t="shared" si="1"/>
        <v>Elgin</v>
      </c>
    </row>
    <row r="50" spans="1:17" ht="14.1" customHeight="1" x14ac:dyDescent="0.2">
      <c r="A50" s="45">
        <v>135</v>
      </c>
      <c r="B50" s="36" t="s">
        <v>1380</v>
      </c>
      <c r="C50" s="40">
        <v>1068</v>
      </c>
      <c r="D50" s="36" t="s">
        <v>1403</v>
      </c>
      <c r="E50" s="36" t="s">
        <v>1404</v>
      </c>
      <c r="G50" s="36" t="s">
        <v>1405</v>
      </c>
      <c r="H50" s="174" t="str">
        <f t="shared" si="0"/>
        <v>Swan Lake</v>
      </c>
      <c r="J50" s="45">
        <v>135</v>
      </c>
      <c r="K50" s="36" t="s">
        <v>1380</v>
      </c>
      <c r="L50" s="45">
        <v>1068</v>
      </c>
      <c r="M50" s="36" t="s">
        <v>1403</v>
      </c>
      <c r="N50" s="36" t="s">
        <v>1404</v>
      </c>
      <c r="P50" s="36" t="s">
        <v>1405</v>
      </c>
      <c r="Q50" s="174" t="str">
        <f t="shared" si="1"/>
        <v>Swan Lake</v>
      </c>
    </row>
    <row r="51" spans="1:17" ht="14.1" customHeight="1" x14ac:dyDescent="0.2">
      <c r="A51" s="45">
        <v>190</v>
      </c>
      <c r="B51" s="36" t="s">
        <v>1340</v>
      </c>
      <c r="C51" s="40">
        <v>1069</v>
      </c>
      <c r="D51" s="36" t="s">
        <v>1406</v>
      </c>
      <c r="E51" s="36" t="s">
        <v>1407</v>
      </c>
      <c r="G51" s="36" t="s">
        <v>1408</v>
      </c>
      <c r="H51" s="174" t="str">
        <f t="shared" si="0"/>
        <v>Starbuck</v>
      </c>
      <c r="J51" s="45">
        <v>190</v>
      </c>
      <c r="K51" s="36" t="s">
        <v>1340</v>
      </c>
      <c r="L51" s="45">
        <v>1069</v>
      </c>
      <c r="M51" s="36" t="s">
        <v>1406</v>
      </c>
      <c r="N51" s="36" t="s">
        <v>1407</v>
      </c>
      <c r="P51" s="36" t="s">
        <v>1408</v>
      </c>
      <c r="Q51" s="174" t="str">
        <f t="shared" si="1"/>
        <v>Starbuck</v>
      </c>
    </row>
    <row r="52" spans="1:17" ht="14.1" customHeight="1" x14ac:dyDescent="0.2">
      <c r="A52" s="45">
        <v>195</v>
      </c>
      <c r="B52" s="36" t="s">
        <v>1366</v>
      </c>
      <c r="C52" s="40">
        <v>1070</v>
      </c>
      <c r="D52" s="36" t="s">
        <v>1409</v>
      </c>
      <c r="E52" s="36" t="s">
        <v>1410</v>
      </c>
      <c r="F52" s="36" t="s">
        <v>1411</v>
      </c>
      <c r="G52" s="36" t="s">
        <v>1370</v>
      </c>
      <c r="H52" s="174" t="str">
        <f t="shared" si="0"/>
        <v>Elie</v>
      </c>
      <c r="J52" s="45">
        <v>195</v>
      </c>
      <c r="K52" s="36" t="s">
        <v>1366</v>
      </c>
      <c r="L52" s="45">
        <v>1070</v>
      </c>
      <c r="M52" s="36" t="s">
        <v>1409</v>
      </c>
      <c r="N52" s="36" t="s">
        <v>1410</v>
      </c>
      <c r="O52" s="36" t="s">
        <v>1411</v>
      </c>
      <c r="P52" s="36" t="s">
        <v>1370</v>
      </c>
      <c r="Q52" s="174" t="str">
        <f t="shared" si="1"/>
        <v>Elie</v>
      </c>
    </row>
    <row r="53" spans="1:17" ht="14.1" customHeight="1" x14ac:dyDescent="0.2">
      <c r="A53" s="45">
        <v>187</v>
      </c>
      <c r="B53" s="36" t="s">
        <v>1412</v>
      </c>
      <c r="C53" s="40">
        <v>1072</v>
      </c>
      <c r="D53" s="36" t="s">
        <v>1413</v>
      </c>
      <c r="E53" s="36" t="s">
        <v>1414</v>
      </c>
      <c r="G53" s="36" t="s">
        <v>1415</v>
      </c>
      <c r="H53" s="174" t="str">
        <f t="shared" si="0"/>
        <v>Dauphin</v>
      </c>
      <c r="J53" s="45">
        <v>187</v>
      </c>
      <c r="K53" s="36" t="s">
        <v>1412</v>
      </c>
      <c r="L53" s="45">
        <v>1072</v>
      </c>
      <c r="M53" s="36" t="s">
        <v>1413</v>
      </c>
      <c r="N53" s="36" t="s">
        <v>1414</v>
      </c>
      <c r="P53" s="36" t="s">
        <v>1415</v>
      </c>
      <c r="Q53" s="174" t="str">
        <f t="shared" si="1"/>
        <v>Dauphin</v>
      </c>
    </row>
    <row r="54" spans="1:17" ht="14.1" customHeight="1" x14ac:dyDescent="0.2">
      <c r="A54" s="45">
        <v>192</v>
      </c>
      <c r="B54" s="36" t="s">
        <v>1279</v>
      </c>
      <c r="C54" s="40">
        <v>1073</v>
      </c>
      <c r="D54" s="36" t="s">
        <v>1416</v>
      </c>
      <c r="E54" s="36" t="s">
        <v>1417</v>
      </c>
      <c r="G54" s="36" t="s">
        <v>1418</v>
      </c>
      <c r="H54" s="174" t="str">
        <f t="shared" si="0"/>
        <v>Lynn Lake</v>
      </c>
      <c r="J54" s="45">
        <v>192</v>
      </c>
      <c r="K54" s="36" t="s">
        <v>1279</v>
      </c>
      <c r="L54" s="45">
        <v>1073</v>
      </c>
      <c r="M54" s="36" t="s">
        <v>1416</v>
      </c>
      <c r="N54" s="36" t="s">
        <v>1417</v>
      </c>
      <c r="P54" s="36" t="s">
        <v>1418</v>
      </c>
      <c r="Q54" s="174" t="str">
        <f t="shared" si="1"/>
        <v>Lynn Lake</v>
      </c>
    </row>
    <row r="55" spans="1:17" ht="14.1" customHeight="1" x14ac:dyDescent="0.2">
      <c r="A55" s="45">
        <v>114</v>
      </c>
      <c r="B55" s="36" t="s">
        <v>1267</v>
      </c>
      <c r="C55" s="40">
        <v>1076</v>
      </c>
      <c r="D55" s="36" t="s">
        <v>1419</v>
      </c>
      <c r="E55" s="36" t="s">
        <v>1420</v>
      </c>
      <c r="G55" s="36" t="s">
        <v>1266</v>
      </c>
      <c r="H55" s="174" t="str">
        <f t="shared" si="0"/>
        <v>Winnipeg</v>
      </c>
      <c r="J55" s="45">
        <v>114</v>
      </c>
      <c r="K55" s="36" t="s">
        <v>1267</v>
      </c>
      <c r="L55" s="45">
        <v>1076</v>
      </c>
      <c r="M55" s="36" t="s">
        <v>1419</v>
      </c>
      <c r="N55" s="36" t="s">
        <v>1420</v>
      </c>
      <c r="P55" s="36" t="s">
        <v>1266</v>
      </c>
      <c r="Q55" s="174" t="str">
        <f t="shared" si="1"/>
        <v>Winnipeg</v>
      </c>
    </row>
    <row r="56" spans="1:17" ht="14.1" customHeight="1" x14ac:dyDescent="0.2">
      <c r="A56" s="45">
        <v>107</v>
      </c>
      <c r="B56" s="36" t="s">
        <v>1421</v>
      </c>
      <c r="C56" s="40">
        <v>1077</v>
      </c>
      <c r="D56" s="36" t="s">
        <v>1422</v>
      </c>
      <c r="E56" s="36" t="s">
        <v>1423</v>
      </c>
      <c r="G56" s="36" t="s">
        <v>1266</v>
      </c>
      <c r="H56" s="174" t="str">
        <f t="shared" si="0"/>
        <v>Winnipeg</v>
      </c>
      <c r="J56" s="45">
        <v>107</v>
      </c>
      <c r="K56" s="36" t="s">
        <v>1421</v>
      </c>
      <c r="L56" s="45">
        <v>1077</v>
      </c>
      <c r="M56" s="36" t="s">
        <v>1422</v>
      </c>
      <c r="N56" s="36" t="s">
        <v>1423</v>
      </c>
      <c r="P56" s="36" t="s">
        <v>1266</v>
      </c>
      <c r="Q56" s="174" t="str">
        <f t="shared" si="1"/>
        <v>Winnipeg</v>
      </c>
    </row>
    <row r="57" spans="1:17" ht="14.1" customHeight="1" x14ac:dyDescent="0.2">
      <c r="A57" s="45">
        <v>118</v>
      </c>
      <c r="B57" s="36" t="s">
        <v>1302</v>
      </c>
      <c r="C57" s="40">
        <v>1078</v>
      </c>
      <c r="D57" s="36" t="s">
        <v>1424</v>
      </c>
      <c r="E57" s="36" t="s">
        <v>1425</v>
      </c>
      <c r="G57" s="36" t="s">
        <v>1266</v>
      </c>
      <c r="H57" s="174" t="str">
        <f t="shared" si="0"/>
        <v>Winnipeg</v>
      </c>
      <c r="J57" s="45">
        <v>118</v>
      </c>
      <c r="K57" s="36" t="s">
        <v>1302</v>
      </c>
      <c r="L57" s="45">
        <v>1078</v>
      </c>
      <c r="M57" s="36" t="s">
        <v>1424</v>
      </c>
      <c r="N57" s="36" t="s">
        <v>1425</v>
      </c>
      <c r="P57" s="36" t="s">
        <v>1266</v>
      </c>
      <c r="Q57" s="174" t="str">
        <f t="shared" si="1"/>
        <v>Winnipeg</v>
      </c>
    </row>
    <row r="58" spans="1:17" ht="14.1" customHeight="1" x14ac:dyDescent="0.2">
      <c r="A58" s="45">
        <v>118</v>
      </c>
      <c r="B58" s="36" t="s">
        <v>1302</v>
      </c>
      <c r="C58" s="40">
        <v>1079</v>
      </c>
      <c r="D58" s="36" t="s">
        <v>1426</v>
      </c>
      <c r="E58" s="36" t="s">
        <v>1427</v>
      </c>
      <c r="G58" s="36" t="s">
        <v>1266</v>
      </c>
      <c r="H58" s="174" t="str">
        <f t="shared" si="0"/>
        <v>Winnipeg</v>
      </c>
      <c r="J58" s="45">
        <v>118</v>
      </c>
      <c r="K58" s="36" t="s">
        <v>1302</v>
      </c>
      <c r="L58" s="45">
        <v>1079</v>
      </c>
      <c r="M58" s="36" t="s">
        <v>1426</v>
      </c>
      <c r="N58" s="36" t="s">
        <v>1427</v>
      </c>
      <c r="P58" s="36" t="s">
        <v>1266</v>
      </c>
      <c r="Q58" s="174" t="str">
        <f t="shared" si="1"/>
        <v>Winnipeg</v>
      </c>
    </row>
    <row r="59" spans="1:17" ht="14.1" customHeight="1" x14ac:dyDescent="0.2">
      <c r="A59" s="45">
        <v>118</v>
      </c>
      <c r="B59" s="36" t="s">
        <v>1302</v>
      </c>
      <c r="C59" s="40">
        <v>1080</v>
      </c>
      <c r="D59" s="36" t="s">
        <v>1428</v>
      </c>
      <c r="E59" s="36" t="s">
        <v>1429</v>
      </c>
      <c r="G59" s="36" t="s">
        <v>1266</v>
      </c>
      <c r="H59" s="174" t="str">
        <f t="shared" si="0"/>
        <v>Winnipeg</v>
      </c>
      <c r="J59" s="45">
        <v>118</v>
      </c>
      <c r="K59" s="36" t="s">
        <v>1302</v>
      </c>
      <c r="L59" s="45">
        <v>1080</v>
      </c>
      <c r="M59" s="36" t="s">
        <v>1428</v>
      </c>
      <c r="N59" s="36" t="s">
        <v>1429</v>
      </c>
      <c r="P59" s="36" t="s">
        <v>1266</v>
      </c>
      <c r="Q59" s="174" t="str">
        <f t="shared" si="1"/>
        <v>Winnipeg</v>
      </c>
    </row>
    <row r="60" spans="1:17" ht="14.1" customHeight="1" x14ac:dyDescent="0.2">
      <c r="A60" s="45">
        <v>196</v>
      </c>
      <c r="B60" s="36" t="s">
        <v>1283</v>
      </c>
      <c r="C60" s="40">
        <v>1081</v>
      </c>
      <c r="D60" s="36" t="s">
        <v>1430</v>
      </c>
      <c r="E60" s="36" t="s">
        <v>1431</v>
      </c>
      <c r="G60" s="36" t="s">
        <v>1266</v>
      </c>
      <c r="H60" s="174" t="str">
        <f t="shared" si="0"/>
        <v>Winnipeg</v>
      </c>
      <c r="J60" s="45">
        <v>196</v>
      </c>
      <c r="K60" s="36" t="s">
        <v>1283</v>
      </c>
      <c r="L60" s="45">
        <v>1081</v>
      </c>
      <c r="M60" s="36" t="s">
        <v>1430</v>
      </c>
      <c r="N60" s="36" t="s">
        <v>1431</v>
      </c>
      <c r="P60" s="36" t="s">
        <v>1266</v>
      </c>
      <c r="Q60" s="174" t="str">
        <f t="shared" si="1"/>
        <v>Winnipeg</v>
      </c>
    </row>
    <row r="61" spans="1:17" ht="14.1" customHeight="1" x14ac:dyDescent="0.2">
      <c r="A61" s="45">
        <v>190</v>
      </c>
      <c r="B61" s="36" t="s">
        <v>1340</v>
      </c>
      <c r="C61" s="40">
        <v>1084</v>
      </c>
      <c r="D61" s="36" t="s">
        <v>1432</v>
      </c>
      <c r="E61" s="36" t="s">
        <v>1433</v>
      </c>
      <c r="G61" s="36" t="s">
        <v>1434</v>
      </c>
      <c r="H61" s="174" t="str">
        <f t="shared" si="0"/>
        <v>Morris</v>
      </c>
      <c r="J61" s="45">
        <v>190</v>
      </c>
      <c r="K61" s="36" t="s">
        <v>1340</v>
      </c>
      <c r="L61" s="45">
        <v>1084</v>
      </c>
      <c r="M61" s="36" t="s">
        <v>1432</v>
      </c>
      <c r="N61" s="36" t="s">
        <v>1433</v>
      </c>
      <c r="P61" s="36" t="s">
        <v>1434</v>
      </c>
      <c r="Q61" s="174" t="str">
        <f t="shared" si="1"/>
        <v>Morris</v>
      </c>
    </row>
    <row r="62" spans="1:17" ht="14.1" customHeight="1" x14ac:dyDescent="0.2">
      <c r="A62" s="45">
        <v>120</v>
      </c>
      <c r="B62" s="36" t="s">
        <v>1435</v>
      </c>
      <c r="C62" s="40">
        <v>1085</v>
      </c>
      <c r="D62" s="36" t="s">
        <v>1436</v>
      </c>
      <c r="E62" s="36" t="s">
        <v>1437</v>
      </c>
      <c r="G62" s="36" t="s">
        <v>1438</v>
      </c>
      <c r="H62" s="174" t="str">
        <f t="shared" si="0"/>
        <v>Swan River</v>
      </c>
      <c r="J62" s="45">
        <v>120</v>
      </c>
      <c r="K62" s="36" t="s">
        <v>1435</v>
      </c>
      <c r="L62" s="45">
        <v>1085</v>
      </c>
      <c r="M62" s="36" t="s">
        <v>1436</v>
      </c>
      <c r="N62" s="36" t="s">
        <v>1437</v>
      </c>
      <c r="P62" s="36" t="s">
        <v>1438</v>
      </c>
      <c r="Q62" s="174" t="str">
        <f t="shared" si="1"/>
        <v>Swan River</v>
      </c>
    </row>
    <row r="63" spans="1:17" ht="14.1" customHeight="1" x14ac:dyDescent="0.2">
      <c r="A63" s="45">
        <v>197</v>
      </c>
      <c r="B63" s="36" t="s">
        <v>1399</v>
      </c>
      <c r="C63" s="40">
        <v>1086</v>
      </c>
      <c r="D63" s="36" t="s">
        <v>1439</v>
      </c>
      <c r="E63" s="36" t="s">
        <v>1440</v>
      </c>
      <c r="G63" s="36" t="s">
        <v>1441</v>
      </c>
      <c r="H63" s="174" t="str">
        <f t="shared" si="0"/>
        <v>Roblin</v>
      </c>
      <c r="J63" s="45">
        <v>197</v>
      </c>
      <c r="K63" s="36" t="s">
        <v>1399</v>
      </c>
      <c r="L63" s="45">
        <v>1086</v>
      </c>
      <c r="M63" s="36" t="s">
        <v>1439</v>
      </c>
      <c r="N63" s="36" t="s">
        <v>1440</v>
      </c>
      <c r="P63" s="36" t="s">
        <v>1441</v>
      </c>
      <c r="Q63" s="174" t="str">
        <f t="shared" si="1"/>
        <v>Roblin</v>
      </c>
    </row>
    <row r="64" spans="1:17" ht="14.1" customHeight="1" x14ac:dyDescent="0.2">
      <c r="A64" s="45">
        <v>198</v>
      </c>
      <c r="B64" s="36" t="s">
        <v>1442</v>
      </c>
      <c r="C64" s="40">
        <v>1087</v>
      </c>
      <c r="D64" s="36" t="s">
        <v>1443</v>
      </c>
      <c r="E64" s="36" t="s">
        <v>1444</v>
      </c>
      <c r="G64" s="36" t="s">
        <v>1266</v>
      </c>
      <c r="H64" s="174" t="str">
        <f t="shared" si="0"/>
        <v>Winnipeg</v>
      </c>
      <c r="J64" s="45">
        <v>198</v>
      </c>
      <c r="K64" s="36" t="s">
        <v>1442</v>
      </c>
      <c r="L64" s="45">
        <v>1087</v>
      </c>
      <c r="M64" s="36" t="s">
        <v>1443</v>
      </c>
      <c r="N64" s="36" t="s">
        <v>1444</v>
      </c>
      <c r="P64" s="36" t="s">
        <v>1266</v>
      </c>
      <c r="Q64" s="174" t="str">
        <f t="shared" si="1"/>
        <v>Winnipeg</v>
      </c>
    </row>
    <row r="65" spans="1:17" ht="14.1" customHeight="1" x14ac:dyDescent="0.2">
      <c r="A65" s="45">
        <v>118</v>
      </c>
      <c r="B65" s="36" t="s">
        <v>1302</v>
      </c>
      <c r="C65" s="40">
        <v>1088</v>
      </c>
      <c r="D65" s="36" t="s">
        <v>1445</v>
      </c>
      <c r="E65" s="36" t="s">
        <v>1446</v>
      </c>
      <c r="G65" s="36" t="s">
        <v>1266</v>
      </c>
      <c r="H65" s="174" t="str">
        <f t="shared" si="0"/>
        <v>Winnipeg</v>
      </c>
      <c r="J65" s="45">
        <v>118</v>
      </c>
      <c r="K65" s="36" t="s">
        <v>1302</v>
      </c>
      <c r="L65" s="45">
        <v>1088</v>
      </c>
      <c r="M65" s="36" t="s">
        <v>1445</v>
      </c>
      <c r="N65" s="36" t="s">
        <v>1446</v>
      </c>
      <c r="P65" s="36" t="s">
        <v>1266</v>
      </c>
      <c r="Q65" s="174" t="str">
        <f t="shared" si="1"/>
        <v>Winnipeg</v>
      </c>
    </row>
    <row r="66" spans="1:17" ht="14.1" customHeight="1" x14ac:dyDescent="0.2">
      <c r="A66" s="45">
        <v>149</v>
      </c>
      <c r="B66" s="36" t="s">
        <v>1447</v>
      </c>
      <c r="C66" s="40">
        <v>1090</v>
      </c>
      <c r="D66" s="36" t="s">
        <v>1448</v>
      </c>
      <c r="E66" s="36" t="s">
        <v>1449</v>
      </c>
      <c r="G66" s="36" t="s">
        <v>1450</v>
      </c>
      <c r="H66" s="174" t="str">
        <f t="shared" si="0"/>
        <v>Ashern</v>
      </c>
      <c r="J66" s="45">
        <v>149</v>
      </c>
      <c r="K66" s="36" t="s">
        <v>1447</v>
      </c>
      <c r="L66" s="45">
        <v>1090</v>
      </c>
      <c r="M66" s="36" t="s">
        <v>1448</v>
      </c>
      <c r="N66" s="36" t="s">
        <v>1449</v>
      </c>
      <c r="P66" s="36" t="s">
        <v>1450</v>
      </c>
      <c r="Q66" s="174" t="str">
        <f t="shared" si="1"/>
        <v>Ashern</v>
      </c>
    </row>
    <row r="67" spans="1:17" ht="14.1" customHeight="1" x14ac:dyDescent="0.2">
      <c r="A67" s="45">
        <v>105</v>
      </c>
      <c r="B67" s="36" t="s">
        <v>1451</v>
      </c>
      <c r="C67" s="40">
        <v>1091</v>
      </c>
      <c r="D67" s="36" t="s">
        <v>1452</v>
      </c>
      <c r="E67" s="36" t="s">
        <v>1453</v>
      </c>
      <c r="G67" s="36" t="s">
        <v>1454</v>
      </c>
      <c r="H67" s="174" t="str">
        <f t="shared" si="0"/>
        <v>Schanzenfeld</v>
      </c>
      <c r="J67" s="45">
        <v>105</v>
      </c>
      <c r="K67" s="36" t="s">
        <v>1451</v>
      </c>
      <c r="L67" s="45">
        <v>1091</v>
      </c>
      <c r="M67" s="36" t="s">
        <v>1452</v>
      </c>
      <c r="N67" s="36" t="s">
        <v>1453</v>
      </c>
      <c r="P67" s="36" t="s">
        <v>1454</v>
      </c>
      <c r="Q67" s="174" t="str">
        <f t="shared" si="1"/>
        <v>Schanzenfeld</v>
      </c>
    </row>
    <row r="68" spans="1:17" ht="14.1" customHeight="1" x14ac:dyDescent="0.2">
      <c r="A68" s="45">
        <v>193</v>
      </c>
      <c r="B68" s="36" t="s">
        <v>1455</v>
      </c>
      <c r="C68" s="40">
        <v>1092</v>
      </c>
      <c r="D68" s="36" t="s">
        <v>1456</v>
      </c>
      <c r="E68" s="36" t="s">
        <v>1457</v>
      </c>
      <c r="F68" s="36" t="s">
        <v>1458</v>
      </c>
      <c r="G68" s="36" t="s">
        <v>1459</v>
      </c>
      <c r="H68" s="174" t="str">
        <f t="shared" si="0"/>
        <v>Holland</v>
      </c>
      <c r="J68" s="45">
        <v>193</v>
      </c>
      <c r="K68" s="36" t="s">
        <v>1455</v>
      </c>
      <c r="L68" s="45">
        <v>1092</v>
      </c>
      <c r="M68" s="36" t="s">
        <v>1456</v>
      </c>
      <c r="N68" s="36" t="s">
        <v>1457</v>
      </c>
      <c r="O68" s="36" t="s">
        <v>1458</v>
      </c>
      <c r="P68" s="36" t="s">
        <v>1459</v>
      </c>
      <c r="Q68" s="174" t="str">
        <f t="shared" si="1"/>
        <v>Holland</v>
      </c>
    </row>
    <row r="69" spans="1:17" ht="14.1" customHeight="1" x14ac:dyDescent="0.2">
      <c r="A69" s="45">
        <v>194</v>
      </c>
      <c r="B69" s="36" t="s">
        <v>1290</v>
      </c>
      <c r="C69" s="40">
        <v>1093</v>
      </c>
      <c r="D69" s="36" t="s">
        <v>1460</v>
      </c>
      <c r="E69" s="36" t="s">
        <v>1461</v>
      </c>
      <c r="G69" s="36" t="s">
        <v>1462</v>
      </c>
      <c r="H69" s="174" t="str">
        <f t="shared" ref="H69:H132" si="2">IF(OR(C69=1180,C69=1287,C69=1808,C69=1887),"Winnipeg",IF(G69=$G$1,$H$1,IF(G69=$G$2,$H$2,IF(G69="MACGREGOR","McGregor",IF(G69="N.-D.-DE-LOURDES","N.-D.-de-Lourdes",IF(G69="STE ROSE DU LAC","Ste Rose du Lac",IF(G69="PORTAGE LA PRAIRIE","Portage la Prairie",IF(G69="LAC DU BONNET","Lac du Bonnet",IF(G69="GOD'S LAKE NARROWS","God's Lake Narrows",IF(G69="MCCREARY","McCreary",PROPER(G69)))))))))))</f>
        <v>Miniota</v>
      </c>
      <c r="J69" s="45">
        <v>194</v>
      </c>
      <c r="K69" s="36" t="s">
        <v>1290</v>
      </c>
      <c r="L69" s="45">
        <v>1093</v>
      </c>
      <c r="M69" s="36" t="s">
        <v>1460</v>
      </c>
      <c r="N69" s="36" t="s">
        <v>1461</v>
      </c>
      <c r="P69" s="36" t="s">
        <v>1462</v>
      </c>
      <c r="Q69" s="174" t="str">
        <f t="shared" si="1"/>
        <v>Miniota</v>
      </c>
    </row>
    <row r="70" spans="1:17" ht="14.1" customHeight="1" x14ac:dyDescent="0.2">
      <c r="A70" s="45">
        <v>189</v>
      </c>
      <c r="B70" s="36" t="s">
        <v>1286</v>
      </c>
      <c r="C70" s="40">
        <v>1094</v>
      </c>
      <c r="D70" s="36" t="s">
        <v>1463</v>
      </c>
      <c r="E70" s="36" t="s">
        <v>1464</v>
      </c>
      <c r="G70" s="36" t="s">
        <v>1325</v>
      </c>
      <c r="H70" s="174" t="str">
        <f t="shared" si="2"/>
        <v>Anola</v>
      </c>
      <c r="J70" s="45">
        <v>189</v>
      </c>
      <c r="K70" s="36" t="s">
        <v>1286</v>
      </c>
      <c r="L70" s="45">
        <v>1094</v>
      </c>
      <c r="M70" s="36" t="s">
        <v>1463</v>
      </c>
      <c r="N70" s="36" t="s">
        <v>1464</v>
      </c>
      <c r="P70" s="36" t="s">
        <v>1325</v>
      </c>
      <c r="Q70" s="174" t="str">
        <f t="shared" ref="Q70:Q133" si="3">IF(OR(L70=1180,L70=1287,L70=1808,L70=1887),"Winnipeg",IF(P70=$G$1,$H$1,IF(P70=$G$2,$H$2,IF(P70="MACGREGOR","McGregor",IF(P70="N.-D.-DE-LOURDES","N.-D.-de-Lourdes",IF(P70="STE ROSE DU LAC","Ste Rose du Lac",IF(P70="PORTAGE LA PRAIRIE","Portage la Prairie",IF(P70="LAC DU BONNET","Lac du Bonnet",IF(P70="GOD'S LAKE NARROWS","God's Lake Narrows",IF(P70="MCCREARY","McCreary",PROPER(P70)))))))))))</f>
        <v>Anola</v>
      </c>
    </row>
    <row r="71" spans="1:17" ht="14.1" customHeight="1" x14ac:dyDescent="0.2">
      <c r="A71" s="45">
        <v>197</v>
      </c>
      <c r="B71" s="36" t="s">
        <v>1399</v>
      </c>
      <c r="C71" s="40">
        <v>1095</v>
      </c>
      <c r="D71" s="36" t="s">
        <v>1465</v>
      </c>
      <c r="E71" s="36" t="s">
        <v>1466</v>
      </c>
      <c r="G71" s="36" t="s">
        <v>1467</v>
      </c>
      <c r="H71" s="174" t="str">
        <f t="shared" si="2"/>
        <v>Plum Coulee</v>
      </c>
      <c r="J71" s="45">
        <v>197</v>
      </c>
      <c r="K71" s="36" t="s">
        <v>1399</v>
      </c>
      <c r="L71" s="45">
        <v>1095</v>
      </c>
      <c r="M71" s="36" t="s">
        <v>1465</v>
      </c>
      <c r="N71" s="36" t="s">
        <v>1466</v>
      </c>
      <c r="P71" s="36" t="s">
        <v>1467</v>
      </c>
      <c r="Q71" s="174" t="str">
        <f t="shared" si="3"/>
        <v>Plum Coulee</v>
      </c>
    </row>
    <row r="72" spans="1:17" ht="14.1" customHeight="1" x14ac:dyDescent="0.2">
      <c r="A72" s="45">
        <v>193</v>
      </c>
      <c r="B72" s="36" t="s">
        <v>1455</v>
      </c>
      <c r="C72" s="40">
        <v>1096</v>
      </c>
      <c r="D72" s="36" t="s">
        <v>1468</v>
      </c>
      <c r="E72" s="36" t="s">
        <v>1469</v>
      </c>
      <c r="G72" s="36" t="s">
        <v>1470</v>
      </c>
      <c r="H72" s="174" t="str">
        <f t="shared" si="2"/>
        <v>Manitou</v>
      </c>
      <c r="J72" s="45">
        <v>193</v>
      </c>
      <c r="K72" s="36" t="s">
        <v>1455</v>
      </c>
      <c r="L72" s="45">
        <v>1096</v>
      </c>
      <c r="M72" s="36" t="s">
        <v>1468</v>
      </c>
      <c r="N72" s="36" t="s">
        <v>1469</v>
      </c>
      <c r="P72" s="36" t="s">
        <v>1470</v>
      </c>
      <c r="Q72" s="174" t="str">
        <f t="shared" si="3"/>
        <v>Manitou</v>
      </c>
    </row>
    <row r="73" spans="1:17" ht="14.1" customHeight="1" x14ac:dyDescent="0.2">
      <c r="A73" s="45">
        <v>120</v>
      </c>
      <c r="B73" s="36" t="s">
        <v>1435</v>
      </c>
      <c r="C73" s="40">
        <v>1097</v>
      </c>
      <c r="D73" s="36" t="s">
        <v>1471</v>
      </c>
      <c r="E73" s="36" t="s">
        <v>1472</v>
      </c>
      <c r="G73" s="36" t="s">
        <v>1473</v>
      </c>
      <c r="H73" s="174" t="str">
        <f t="shared" si="2"/>
        <v>Bowsman</v>
      </c>
      <c r="J73" s="45">
        <v>120</v>
      </c>
      <c r="K73" s="36" t="s">
        <v>1435</v>
      </c>
      <c r="L73" s="45">
        <v>1097</v>
      </c>
      <c r="M73" s="36" t="s">
        <v>1471</v>
      </c>
      <c r="N73" s="36" t="s">
        <v>1472</v>
      </c>
      <c r="P73" s="36" t="s">
        <v>1473</v>
      </c>
      <c r="Q73" s="174" t="str">
        <f t="shared" si="3"/>
        <v>Bowsman</v>
      </c>
    </row>
    <row r="74" spans="1:17" ht="14.1" customHeight="1" x14ac:dyDescent="0.2">
      <c r="A74" s="45">
        <v>141</v>
      </c>
      <c r="B74" s="36" t="s">
        <v>1474</v>
      </c>
      <c r="C74" s="40">
        <v>1098</v>
      </c>
      <c r="D74" s="36" t="s">
        <v>1475</v>
      </c>
      <c r="E74" s="36" t="s">
        <v>1476</v>
      </c>
      <c r="F74" s="36" t="s">
        <v>1477</v>
      </c>
      <c r="G74" s="36" t="s">
        <v>1478</v>
      </c>
      <c r="H74" s="174" t="str">
        <f t="shared" si="2"/>
        <v>Killarney</v>
      </c>
      <c r="J74" s="45">
        <v>141</v>
      </c>
      <c r="K74" s="36" t="s">
        <v>1474</v>
      </c>
      <c r="L74" s="45">
        <v>1098</v>
      </c>
      <c r="M74" s="36" t="s">
        <v>1475</v>
      </c>
      <c r="N74" s="36" t="s">
        <v>1476</v>
      </c>
      <c r="O74" s="36" t="s">
        <v>1477</v>
      </c>
      <c r="P74" s="36" t="s">
        <v>1478</v>
      </c>
      <c r="Q74" s="174" t="str">
        <f t="shared" si="3"/>
        <v>Killarney</v>
      </c>
    </row>
    <row r="75" spans="1:17" ht="14.1" customHeight="1" x14ac:dyDescent="0.2">
      <c r="A75" s="45">
        <v>107</v>
      </c>
      <c r="B75" s="36" t="s">
        <v>1421</v>
      </c>
      <c r="C75" s="40">
        <v>1101</v>
      </c>
      <c r="D75" s="36" t="s">
        <v>1479</v>
      </c>
      <c r="E75" s="36" t="s">
        <v>1480</v>
      </c>
      <c r="G75" s="36" t="s">
        <v>1266</v>
      </c>
      <c r="H75" s="174" t="str">
        <f t="shared" si="2"/>
        <v>Winnipeg</v>
      </c>
      <c r="J75" s="45">
        <v>107</v>
      </c>
      <c r="K75" s="36" t="s">
        <v>1421</v>
      </c>
      <c r="L75" s="45">
        <v>1101</v>
      </c>
      <c r="M75" s="36" t="s">
        <v>1479</v>
      </c>
      <c r="N75" s="36" t="s">
        <v>1480</v>
      </c>
      <c r="P75" s="36" t="s">
        <v>1266</v>
      </c>
      <c r="Q75" s="174" t="str">
        <f t="shared" si="3"/>
        <v>Winnipeg</v>
      </c>
    </row>
    <row r="76" spans="1:17" ht="14.1" customHeight="1" x14ac:dyDescent="0.2">
      <c r="A76" s="45">
        <v>188</v>
      </c>
      <c r="B76" s="36" t="s">
        <v>1392</v>
      </c>
      <c r="C76" s="40">
        <v>1104</v>
      </c>
      <c r="D76" s="36" t="s">
        <v>1481</v>
      </c>
      <c r="E76" s="36" t="s">
        <v>1482</v>
      </c>
      <c r="G76" s="36" t="s">
        <v>1266</v>
      </c>
      <c r="H76" s="174" t="str">
        <f t="shared" si="2"/>
        <v>Winnipeg</v>
      </c>
      <c r="J76" s="45">
        <v>188</v>
      </c>
      <c r="K76" s="36" t="s">
        <v>1392</v>
      </c>
      <c r="L76" s="45">
        <v>1104</v>
      </c>
      <c r="M76" s="36" t="s">
        <v>1481</v>
      </c>
      <c r="N76" s="36" t="s">
        <v>1482</v>
      </c>
      <c r="P76" s="36" t="s">
        <v>1266</v>
      </c>
      <c r="Q76" s="174" t="str">
        <f t="shared" si="3"/>
        <v>Winnipeg</v>
      </c>
    </row>
    <row r="77" spans="1:17" ht="14.1" customHeight="1" x14ac:dyDescent="0.2">
      <c r="A77" s="45">
        <v>196</v>
      </c>
      <c r="B77" s="36" t="s">
        <v>1283</v>
      </c>
      <c r="C77" s="40">
        <v>1105</v>
      </c>
      <c r="D77" s="36" t="s">
        <v>1483</v>
      </c>
      <c r="E77" s="36" t="s">
        <v>1484</v>
      </c>
      <c r="G77" s="36" t="s">
        <v>1266</v>
      </c>
      <c r="H77" s="174" t="str">
        <f t="shared" si="2"/>
        <v>Winnipeg</v>
      </c>
      <c r="J77" s="45">
        <v>196</v>
      </c>
      <c r="K77" s="36" t="s">
        <v>1283</v>
      </c>
      <c r="L77" s="45">
        <v>1105</v>
      </c>
      <c r="M77" s="36" t="s">
        <v>1483</v>
      </c>
      <c r="N77" s="36" t="s">
        <v>1484</v>
      </c>
      <c r="P77" s="36" t="s">
        <v>1266</v>
      </c>
      <c r="Q77" s="174" t="str">
        <f t="shared" si="3"/>
        <v>Winnipeg</v>
      </c>
    </row>
    <row r="78" spans="1:17" ht="14.1" customHeight="1" x14ac:dyDescent="0.2">
      <c r="A78" s="45">
        <v>155</v>
      </c>
      <c r="B78" s="36" t="s">
        <v>1326</v>
      </c>
      <c r="C78" s="40">
        <v>1106</v>
      </c>
      <c r="D78" s="36" t="s">
        <v>1485</v>
      </c>
      <c r="E78" s="36" t="s">
        <v>1486</v>
      </c>
      <c r="G78" s="36" t="s">
        <v>1487</v>
      </c>
      <c r="H78" s="174" t="str">
        <f t="shared" si="2"/>
        <v>Stonewall</v>
      </c>
      <c r="J78" s="45">
        <v>155</v>
      </c>
      <c r="K78" s="36" t="s">
        <v>1326</v>
      </c>
      <c r="L78" s="45">
        <v>1106</v>
      </c>
      <c r="M78" s="36" t="s">
        <v>1485</v>
      </c>
      <c r="N78" s="36" t="s">
        <v>1486</v>
      </c>
      <c r="P78" s="36" t="s">
        <v>1487</v>
      </c>
      <c r="Q78" s="174" t="str">
        <f t="shared" si="3"/>
        <v>Stonewall</v>
      </c>
    </row>
    <row r="79" spans="1:17" ht="14.1" customHeight="1" x14ac:dyDescent="0.2">
      <c r="A79" s="45">
        <v>105</v>
      </c>
      <c r="B79" s="36" t="s">
        <v>1451</v>
      </c>
      <c r="C79" s="40">
        <v>1107</v>
      </c>
      <c r="D79" s="36" t="s">
        <v>1488</v>
      </c>
      <c r="E79" s="36" t="s">
        <v>1489</v>
      </c>
      <c r="F79" s="36" t="s">
        <v>1490</v>
      </c>
      <c r="G79" s="36" t="s">
        <v>1467</v>
      </c>
      <c r="H79" s="174" t="str">
        <f t="shared" si="2"/>
        <v>Plum Coulee</v>
      </c>
      <c r="J79" s="45">
        <v>105</v>
      </c>
      <c r="K79" s="36" t="s">
        <v>1451</v>
      </c>
      <c r="L79" s="45">
        <v>1107</v>
      </c>
      <c r="M79" s="36" t="s">
        <v>1488</v>
      </c>
      <c r="N79" s="36" t="s">
        <v>1489</v>
      </c>
      <c r="O79" s="36" t="s">
        <v>1490</v>
      </c>
      <c r="P79" s="36" t="s">
        <v>1467</v>
      </c>
      <c r="Q79" s="174" t="str">
        <f t="shared" si="3"/>
        <v>Plum Coulee</v>
      </c>
    </row>
    <row r="80" spans="1:17" ht="14.1" customHeight="1" x14ac:dyDescent="0.2">
      <c r="A80" s="45">
        <v>196</v>
      </c>
      <c r="B80" s="36" t="s">
        <v>1283</v>
      </c>
      <c r="C80" s="40">
        <v>1109</v>
      </c>
      <c r="D80" s="36" t="s">
        <v>1491</v>
      </c>
      <c r="E80" s="36" t="s">
        <v>1492</v>
      </c>
      <c r="G80" s="36" t="s">
        <v>1493</v>
      </c>
      <c r="H80" s="174" t="str">
        <f t="shared" si="2"/>
        <v>East St. Paul</v>
      </c>
      <c r="J80" s="45">
        <v>196</v>
      </c>
      <c r="K80" s="36" t="s">
        <v>1283</v>
      </c>
      <c r="L80" s="45">
        <v>1109</v>
      </c>
      <c r="M80" s="36" t="s">
        <v>1491</v>
      </c>
      <c r="N80" s="36" t="s">
        <v>1492</v>
      </c>
      <c r="P80" s="36" t="s">
        <v>1493</v>
      </c>
      <c r="Q80" s="174" t="str">
        <f t="shared" si="3"/>
        <v>East St. Paul</v>
      </c>
    </row>
    <row r="81" spans="1:17" ht="14.1" customHeight="1" x14ac:dyDescent="0.2">
      <c r="A81" s="45">
        <v>197</v>
      </c>
      <c r="B81" s="36" t="s">
        <v>1399</v>
      </c>
      <c r="C81" s="40">
        <v>1110</v>
      </c>
      <c r="D81" s="36" t="s">
        <v>1494</v>
      </c>
      <c r="E81" s="36" t="s">
        <v>1495</v>
      </c>
      <c r="G81" s="36" t="s">
        <v>1370</v>
      </c>
      <c r="H81" s="174" t="str">
        <f t="shared" si="2"/>
        <v>Elie</v>
      </c>
      <c r="J81" s="45">
        <v>197</v>
      </c>
      <c r="K81" s="36" t="s">
        <v>1399</v>
      </c>
      <c r="L81" s="45">
        <v>1110</v>
      </c>
      <c r="M81" s="36" t="s">
        <v>1494</v>
      </c>
      <c r="N81" s="36" t="s">
        <v>1495</v>
      </c>
      <c r="P81" s="36" t="s">
        <v>1370</v>
      </c>
      <c r="Q81" s="174" t="str">
        <f t="shared" si="3"/>
        <v>Elie</v>
      </c>
    </row>
    <row r="82" spans="1:17" ht="14.1" customHeight="1" x14ac:dyDescent="0.2">
      <c r="A82" s="45">
        <v>119</v>
      </c>
      <c r="B82" s="36" t="s">
        <v>1275</v>
      </c>
      <c r="C82" s="40">
        <v>1112</v>
      </c>
      <c r="D82" s="36" t="s">
        <v>1496</v>
      </c>
      <c r="E82" s="36" t="s">
        <v>1497</v>
      </c>
      <c r="G82" s="36" t="s">
        <v>1278</v>
      </c>
      <c r="H82" s="174" t="str">
        <f t="shared" si="2"/>
        <v>Brandon</v>
      </c>
      <c r="J82" s="45">
        <v>119</v>
      </c>
      <c r="K82" s="36" t="s">
        <v>1275</v>
      </c>
      <c r="L82" s="45">
        <v>1112</v>
      </c>
      <c r="M82" s="36" t="s">
        <v>1496</v>
      </c>
      <c r="N82" s="36" t="s">
        <v>1497</v>
      </c>
      <c r="P82" s="36" t="s">
        <v>1278</v>
      </c>
      <c r="Q82" s="174" t="str">
        <f t="shared" si="3"/>
        <v>Brandon</v>
      </c>
    </row>
    <row r="83" spans="1:17" ht="14.1" customHeight="1" x14ac:dyDescent="0.2">
      <c r="A83" s="45">
        <v>151</v>
      </c>
      <c r="B83" s="36" t="s">
        <v>1263</v>
      </c>
      <c r="C83" s="40">
        <v>1113</v>
      </c>
      <c r="D83" s="36" t="s">
        <v>1498</v>
      </c>
      <c r="E83" s="36" t="s">
        <v>1499</v>
      </c>
      <c r="G83" s="36" t="s">
        <v>1266</v>
      </c>
      <c r="H83" s="174" t="str">
        <f t="shared" si="2"/>
        <v>Winnipeg</v>
      </c>
      <c r="J83" s="45">
        <v>151</v>
      </c>
      <c r="K83" s="36" t="s">
        <v>1263</v>
      </c>
      <c r="L83" s="45">
        <v>1113</v>
      </c>
      <c r="M83" s="36" t="s">
        <v>1498</v>
      </c>
      <c r="N83" s="36" t="s">
        <v>1499</v>
      </c>
      <c r="P83" s="36" t="s">
        <v>1266</v>
      </c>
      <c r="Q83" s="174" t="str">
        <f t="shared" si="3"/>
        <v>Winnipeg</v>
      </c>
    </row>
    <row r="84" spans="1:17" ht="14.1" customHeight="1" x14ac:dyDescent="0.2">
      <c r="A84" s="45">
        <v>188</v>
      </c>
      <c r="B84" s="36" t="s">
        <v>1392</v>
      </c>
      <c r="C84" s="40">
        <v>1114</v>
      </c>
      <c r="D84" s="36" t="s">
        <v>1500</v>
      </c>
      <c r="E84" s="36" t="s">
        <v>1501</v>
      </c>
      <c r="G84" s="36" t="s">
        <v>1266</v>
      </c>
      <c r="H84" s="174" t="str">
        <f t="shared" si="2"/>
        <v>Winnipeg</v>
      </c>
      <c r="J84" s="45">
        <v>188</v>
      </c>
      <c r="K84" s="36" t="s">
        <v>1392</v>
      </c>
      <c r="L84" s="45">
        <v>1114</v>
      </c>
      <c r="M84" s="36" t="s">
        <v>1500</v>
      </c>
      <c r="N84" s="36" t="s">
        <v>1501</v>
      </c>
      <c r="P84" s="36" t="s">
        <v>1266</v>
      </c>
      <c r="Q84" s="174" t="str">
        <f t="shared" si="3"/>
        <v>Winnipeg</v>
      </c>
    </row>
    <row r="85" spans="1:17" ht="14.1" customHeight="1" x14ac:dyDescent="0.2">
      <c r="A85" s="45">
        <v>136</v>
      </c>
      <c r="B85" s="36" t="s">
        <v>1502</v>
      </c>
      <c r="C85" s="40">
        <v>1115</v>
      </c>
      <c r="D85" s="36" t="s">
        <v>1503</v>
      </c>
      <c r="E85" s="36" t="s">
        <v>1504</v>
      </c>
      <c r="G85" s="36" t="s">
        <v>1505</v>
      </c>
      <c r="H85" s="174" t="str">
        <f t="shared" si="2"/>
        <v>Lorette</v>
      </c>
      <c r="J85" s="45">
        <v>136</v>
      </c>
      <c r="K85" s="36" t="s">
        <v>1502</v>
      </c>
      <c r="L85" s="45">
        <v>1115</v>
      </c>
      <c r="M85" s="36" t="s">
        <v>1503</v>
      </c>
      <c r="N85" s="36" t="s">
        <v>1504</v>
      </c>
      <c r="P85" s="36" t="s">
        <v>1505</v>
      </c>
      <c r="Q85" s="174" t="str">
        <f t="shared" si="3"/>
        <v>Lorette</v>
      </c>
    </row>
    <row r="86" spans="1:17" ht="14.1" customHeight="1" x14ac:dyDescent="0.2">
      <c r="A86" s="45">
        <v>149</v>
      </c>
      <c r="B86" s="36" t="s">
        <v>1447</v>
      </c>
      <c r="C86" s="40">
        <v>1116</v>
      </c>
      <c r="D86" s="36" t="s">
        <v>1506</v>
      </c>
      <c r="E86" s="36" t="s">
        <v>1507</v>
      </c>
      <c r="G86" s="36" t="s">
        <v>1508</v>
      </c>
      <c r="H86" s="174" t="str">
        <f t="shared" si="2"/>
        <v>Eriksdale</v>
      </c>
      <c r="J86" s="45">
        <v>149</v>
      </c>
      <c r="K86" s="36" t="s">
        <v>1447</v>
      </c>
      <c r="L86" s="45">
        <v>1116</v>
      </c>
      <c r="M86" s="36" t="s">
        <v>1506</v>
      </c>
      <c r="N86" s="36" t="s">
        <v>1507</v>
      </c>
      <c r="P86" s="36" t="s">
        <v>1508</v>
      </c>
      <c r="Q86" s="174" t="str">
        <f t="shared" si="3"/>
        <v>Eriksdale</v>
      </c>
    </row>
    <row r="87" spans="1:17" ht="14.1" customHeight="1" x14ac:dyDescent="0.2">
      <c r="A87" s="45">
        <v>153</v>
      </c>
      <c r="B87" s="36" t="s">
        <v>1509</v>
      </c>
      <c r="C87" s="40">
        <v>1117</v>
      </c>
      <c r="D87" s="36" t="s">
        <v>1510</v>
      </c>
      <c r="E87" s="36" t="s">
        <v>1328</v>
      </c>
      <c r="G87" s="36" t="s">
        <v>1511</v>
      </c>
      <c r="H87" s="174" t="str">
        <f t="shared" si="2"/>
        <v>Brookdale</v>
      </c>
      <c r="J87" s="45">
        <v>153</v>
      </c>
      <c r="K87" s="36" t="s">
        <v>1509</v>
      </c>
      <c r="L87" s="45">
        <v>1117</v>
      </c>
      <c r="M87" s="36" t="s">
        <v>1510</v>
      </c>
      <c r="N87" s="36" t="s">
        <v>1328</v>
      </c>
      <c r="P87" s="36" t="s">
        <v>1511</v>
      </c>
      <c r="Q87" s="174" t="str">
        <f t="shared" si="3"/>
        <v>Brookdale</v>
      </c>
    </row>
    <row r="88" spans="1:17" ht="14.1" customHeight="1" x14ac:dyDescent="0.2">
      <c r="A88" s="45">
        <v>187</v>
      </c>
      <c r="B88" s="36" t="s">
        <v>1412</v>
      </c>
      <c r="C88" s="40">
        <v>1118</v>
      </c>
      <c r="D88" s="36" t="s">
        <v>1512</v>
      </c>
      <c r="E88" s="36" t="s">
        <v>1328</v>
      </c>
      <c r="G88" s="36" t="s">
        <v>1513</v>
      </c>
      <c r="H88" s="174" t="str">
        <f t="shared" si="2"/>
        <v>Ochre River</v>
      </c>
      <c r="J88" s="45">
        <v>187</v>
      </c>
      <c r="K88" s="36" t="s">
        <v>1412</v>
      </c>
      <c r="L88" s="45">
        <v>1118</v>
      </c>
      <c r="M88" s="36" t="s">
        <v>1512</v>
      </c>
      <c r="N88" s="36" t="s">
        <v>1328</v>
      </c>
      <c r="P88" s="36" t="s">
        <v>1513</v>
      </c>
      <c r="Q88" s="174" t="str">
        <f t="shared" si="3"/>
        <v>Ochre River</v>
      </c>
    </row>
    <row r="89" spans="1:17" ht="14.1" customHeight="1" x14ac:dyDescent="0.2">
      <c r="A89" s="45">
        <v>151</v>
      </c>
      <c r="B89" s="36" t="s">
        <v>1263</v>
      </c>
      <c r="C89" s="40">
        <v>1120</v>
      </c>
      <c r="D89" s="36" t="s">
        <v>1514</v>
      </c>
      <c r="E89" s="36" t="s">
        <v>1515</v>
      </c>
      <c r="G89" s="36" t="s">
        <v>1266</v>
      </c>
      <c r="H89" s="174" t="str">
        <f t="shared" si="2"/>
        <v>Winnipeg</v>
      </c>
      <c r="J89" s="45">
        <v>151</v>
      </c>
      <c r="K89" s="36" t="s">
        <v>1263</v>
      </c>
      <c r="L89" s="45">
        <v>1120</v>
      </c>
      <c r="M89" s="36" t="s">
        <v>1514</v>
      </c>
      <c r="N89" s="36" t="s">
        <v>1515</v>
      </c>
      <c r="P89" s="36" t="s">
        <v>1266</v>
      </c>
      <c r="Q89" s="174" t="str">
        <f t="shared" si="3"/>
        <v>Winnipeg</v>
      </c>
    </row>
    <row r="90" spans="1:17" ht="14.1" customHeight="1" x14ac:dyDescent="0.2">
      <c r="A90" s="45">
        <v>174</v>
      </c>
      <c r="B90" s="36" t="s">
        <v>1516</v>
      </c>
      <c r="C90" s="40">
        <v>1122</v>
      </c>
      <c r="D90" s="36" t="s">
        <v>1517</v>
      </c>
      <c r="E90" s="36" t="s">
        <v>1518</v>
      </c>
      <c r="G90" s="36" t="s">
        <v>1519</v>
      </c>
      <c r="H90" s="174" t="str">
        <f t="shared" si="2"/>
        <v>Blumenort</v>
      </c>
      <c r="J90" s="45">
        <v>174</v>
      </c>
      <c r="K90" s="36" t="s">
        <v>1516</v>
      </c>
      <c r="L90" s="45">
        <v>1122</v>
      </c>
      <c r="M90" s="36" t="s">
        <v>1517</v>
      </c>
      <c r="N90" s="36" t="s">
        <v>1518</v>
      </c>
      <c r="P90" s="36" t="s">
        <v>1519</v>
      </c>
      <c r="Q90" s="174" t="str">
        <f t="shared" si="3"/>
        <v>Blumenort</v>
      </c>
    </row>
    <row r="91" spans="1:17" ht="14.1" customHeight="1" x14ac:dyDescent="0.2">
      <c r="A91" s="45">
        <v>149</v>
      </c>
      <c r="B91" s="36" t="s">
        <v>1447</v>
      </c>
      <c r="C91" s="40">
        <v>1123</v>
      </c>
      <c r="D91" s="36" t="s">
        <v>1520</v>
      </c>
      <c r="E91" s="36" t="s">
        <v>1521</v>
      </c>
      <c r="F91" s="36" t="s">
        <v>1293</v>
      </c>
      <c r="G91" s="36" t="s">
        <v>1522</v>
      </c>
      <c r="H91" s="174" t="str">
        <f t="shared" si="2"/>
        <v>Poplarfield</v>
      </c>
      <c r="J91" s="45">
        <v>149</v>
      </c>
      <c r="K91" s="36" t="s">
        <v>1447</v>
      </c>
      <c r="L91" s="45">
        <v>1123</v>
      </c>
      <c r="M91" s="36" t="s">
        <v>1520</v>
      </c>
      <c r="N91" s="36" t="s">
        <v>1521</v>
      </c>
      <c r="O91" s="36" t="s">
        <v>1293</v>
      </c>
      <c r="P91" s="36" t="s">
        <v>1522</v>
      </c>
      <c r="Q91" s="174" t="str">
        <f t="shared" si="3"/>
        <v>Poplarfield</v>
      </c>
    </row>
    <row r="92" spans="1:17" ht="14.1" customHeight="1" x14ac:dyDescent="0.2">
      <c r="A92" s="45">
        <v>105</v>
      </c>
      <c r="B92" s="36" t="s">
        <v>1451</v>
      </c>
      <c r="C92" s="40">
        <v>1124</v>
      </c>
      <c r="D92" s="36" t="s">
        <v>1523</v>
      </c>
      <c r="E92" s="36" t="s">
        <v>1524</v>
      </c>
      <c r="G92" s="36" t="s">
        <v>1525</v>
      </c>
      <c r="H92" s="174" t="str">
        <f t="shared" si="2"/>
        <v>Winkler</v>
      </c>
      <c r="J92" s="45">
        <v>105</v>
      </c>
      <c r="K92" s="36" t="s">
        <v>1451</v>
      </c>
      <c r="L92" s="45">
        <v>1124</v>
      </c>
      <c r="M92" s="36" t="s">
        <v>1523</v>
      </c>
      <c r="N92" s="36" t="s">
        <v>1524</v>
      </c>
      <c r="P92" s="36" t="s">
        <v>1525</v>
      </c>
      <c r="Q92" s="174" t="str">
        <f t="shared" si="3"/>
        <v>Winkler</v>
      </c>
    </row>
    <row r="93" spans="1:17" ht="14.1" customHeight="1" x14ac:dyDescent="0.2">
      <c r="A93" s="45">
        <v>194</v>
      </c>
      <c r="B93" s="36" t="s">
        <v>1290</v>
      </c>
      <c r="C93" s="40">
        <v>1125</v>
      </c>
      <c r="D93" s="36" t="s">
        <v>1526</v>
      </c>
      <c r="E93" s="36" t="s">
        <v>1527</v>
      </c>
      <c r="G93" s="36" t="s">
        <v>1528</v>
      </c>
      <c r="H93" s="174" t="str">
        <f t="shared" si="2"/>
        <v>Strathclair</v>
      </c>
      <c r="J93" s="45">
        <v>194</v>
      </c>
      <c r="K93" s="36" t="s">
        <v>1290</v>
      </c>
      <c r="L93" s="45">
        <v>1125</v>
      </c>
      <c r="M93" s="36" t="s">
        <v>1526</v>
      </c>
      <c r="N93" s="36" t="s">
        <v>1527</v>
      </c>
      <c r="P93" s="36" t="s">
        <v>1528</v>
      </c>
      <c r="Q93" s="174" t="str">
        <f t="shared" si="3"/>
        <v>Strathclair</v>
      </c>
    </row>
    <row r="94" spans="1:17" ht="14.1" customHeight="1" x14ac:dyDescent="0.2">
      <c r="A94" s="45">
        <v>197</v>
      </c>
      <c r="B94" s="36" t="s">
        <v>1399</v>
      </c>
      <c r="C94" s="40">
        <v>1126</v>
      </c>
      <c r="D94" s="36" t="s">
        <v>1529</v>
      </c>
      <c r="E94" s="36" t="s">
        <v>1530</v>
      </c>
      <c r="G94" s="36" t="s">
        <v>1531</v>
      </c>
      <c r="H94" s="174" t="str">
        <f t="shared" si="2"/>
        <v>Cromer</v>
      </c>
      <c r="J94" s="45">
        <v>197</v>
      </c>
      <c r="K94" s="36" t="s">
        <v>1399</v>
      </c>
      <c r="L94" s="45">
        <v>1126</v>
      </c>
      <c r="M94" s="36" t="s">
        <v>1529</v>
      </c>
      <c r="N94" s="36" t="s">
        <v>1530</v>
      </c>
      <c r="P94" s="36" t="s">
        <v>1531</v>
      </c>
      <c r="Q94" s="174" t="str">
        <f t="shared" si="3"/>
        <v>Cromer</v>
      </c>
    </row>
    <row r="95" spans="1:17" ht="14.1" customHeight="1" x14ac:dyDescent="0.2">
      <c r="A95" s="45">
        <v>151</v>
      </c>
      <c r="B95" s="36" t="s">
        <v>1263</v>
      </c>
      <c r="C95" s="40">
        <v>1127</v>
      </c>
      <c r="D95" s="36" t="s">
        <v>1532</v>
      </c>
      <c r="E95" s="36" t="s">
        <v>1533</v>
      </c>
      <c r="G95" s="36" t="s">
        <v>1266</v>
      </c>
      <c r="H95" s="174" t="str">
        <f t="shared" si="2"/>
        <v>Winnipeg</v>
      </c>
      <c r="J95" s="45">
        <v>151</v>
      </c>
      <c r="K95" s="36" t="s">
        <v>1263</v>
      </c>
      <c r="L95" s="45">
        <v>1127</v>
      </c>
      <c r="M95" s="36" t="s">
        <v>1532</v>
      </c>
      <c r="N95" s="36" t="s">
        <v>1533</v>
      </c>
      <c r="P95" s="36" t="s">
        <v>1266</v>
      </c>
      <c r="Q95" s="174" t="str">
        <f t="shared" si="3"/>
        <v>Winnipeg</v>
      </c>
    </row>
    <row r="96" spans="1:17" ht="14.1" customHeight="1" x14ac:dyDescent="0.2">
      <c r="A96" s="45">
        <v>186</v>
      </c>
      <c r="B96" s="36" t="s">
        <v>1295</v>
      </c>
      <c r="C96" s="40">
        <v>1128</v>
      </c>
      <c r="D96" s="36" t="s">
        <v>1534</v>
      </c>
      <c r="E96" s="36" t="s">
        <v>1535</v>
      </c>
      <c r="G96" s="36" t="s">
        <v>1266</v>
      </c>
      <c r="H96" s="174" t="str">
        <f t="shared" si="2"/>
        <v>Winnipeg</v>
      </c>
      <c r="J96" s="45">
        <v>186</v>
      </c>
      <c r="K96" s="36" t="s">
        <v>1295</v>
      </c>
      <c r="L96" s="45">
        <v>1128</v>
      </c>
      <c r="M96" s="36" t="s">
        <v>1534</v>
      </c>
      <c r="N96" s="36" t="s">
        <v>1535</v>
      </c>
      <c r="P96" s="36" t="s">
        <v>1266</v>
      </c>
      <c r="Q96" s="174" t="str">
        <f t="shared" si="3"/>
        <v>Winnipeg</v>
      </c>
    </row>
    <row r="97" spans="1:17" ht="14.1" customHeight="1" x14ac:dyDescent="0.2">
      <c r="A97" s="45">
        <v>174</v>
      </c>
      <c r="B97" s="36" t="s">
        <v>1516</v>
      </c>
      <c r="C97" s="40">
        <v>1129</v>
      </c>
      <c r="D97" s="36" t="s">
        <v>1536</v>
      </c>
      <c r="E97" s="36" t="s">
        <v>1537</v>
      </c>
      <c r="G97" s="36" t="s">
        <v>1538</v>
      </c>
      <c r="H97" s="174" t="str">
        <f t="shared" si="2"/>
        <v>Landmark</v>
      </c>
      <c r="J97" s="45">
        <v>174</v>
      </c>
      <c r="K97" s="36" t="s">
        <v>1516</v>
      </c>
      <c r="L97" s="45">
        <v>1129</v>
      </c>
      <c r="M97" s="36" t="s">
        <v>1536</v>
      </c>
      <c r="N97" s="36" t="s">
        <v>1537</v>
      </c>
      <c r="P97" s="36" t="s">
        <v>1538</v>
      </c>
      <c r="Q97" s="174" t="str">
        <f t="shared" si="3"/>
        <v>Landmark</v>
      </c>
    </row>
    <row r="98" spans="1:17" ht="14.1" customHeight="1" x14ac:dyDescent="0.2">
      <c r="A98" s="45">
        <v>149</v>
      </c>
      <c r="B98" s="36" t="s">
        <v>1447</v>
      </c>
      <c r="C98" s="40">
        <v>1130</v>
      </c>
      <c r="D98" s="36" t="s">
        <v>1539</v>
      </c>
      <c r="E98" s="36" t="s">
        <v>1540</v>
      </c>
      <c r="G98" s="36" t="s">
        <v>1541</v>
      </c>
      <c r="H98" s="174" t="str">
        <f t="shared" si="2"/>
        <v>Lundar</v>
      </c>
      <c r="J98" s="45">
        <v>149</v>
      </c>
      <c r="K98" s="36" t="s">
        <v>1447</v>
      </c>
      <c r="L98" s="45">
        <v>1130</v>
      </c>
      <c r="M98" s="36" t="s">
        <v>1539</v>
      </c>
      <c r="N98" s="36" t="s">
        <v>1540</v>
      </c>
      <c r="P98" s="36" t="s">
        <v>1541</v>
      </c>
      <c r="Q98" s="174" t="str">
        <f t="shared" si="3"/>
        <v>Lundar</v>
      </c>
    </row>
    <row r="99" spans="1:17" ht="14.1" customHeight="1" x14ac:dyDescent="0.2">
      <c r="A99" s="45">
        <v>151</v>
      </c>
      <c r="B99" s="36" t="s">
        <v>1263</v>
      </c>
      <c r="C99" s="40">
        <v>1134</v>
      </c>
      <c r="D99" s="36" t="s">
        <v>1542</v>
      </c>
      <c r="E99" s="36" t="s">
        <v>1543</v>
      </c>
      <c r="G99" s="36" t="s">
        <v>1266</v>
      </c>
      <c r="H99" s="174" t="str">
        <f t="shared" si="2"/>
        <v>Winnipeg</v>
      </c>
      <c r="J99" s="45">
        <v>151</v>
      </c>
      <c r="K99" s="36" t="s">
        <v>1263</v>
      </c>
      <c r="L99" s="45">
        <v>1134</v>
      </c>
      <c r="M99" s="36" t="s">
        <v>1542</v>
      </c>
      <c r="N99" s="36" t="s">
        <v>1543</v>
      </c>
      <c r="P99" s="36" t="s">
        <v>1266</v>
      </c>
      <c r="Q99" s="174" t="str">
        <f t="shared" si="3"/>
        <v>Winnipeg</v>
      </c>
    </row>
    <row r="100" spans="1:17" ht="14.1" customHeight="1" x14ac:dyDescent="0.2">
      <c r="A100" s="45">
        <v>114</v>
      </c>
      <c r="B100" s="36" t="s">
        <v>1267</v>
      </c>
      <c r="C100" s="40">
        <v>1135</v>
      </c>
      <c r="D100" s="36" t="s">
        <v>1544</v>
      </c>
      <c r="E100" s="36" t="s">
        <v>1545</v>
      </c>
      <c r="G100" s="36" t="s">
        <v>1266</v>
      </c>
      <c r="H100" s="174" t="str">
        <f t="shared" si="2"/>
        <v>Winnipeg</v>
      </c>
      <c r="J100" s="45">
        <v>114</v>
      </c>
      <c r="K100" s="36" t="s">
        <v>1267</v>
      </c>
      <c r="L100" s="45">
        <v>1135</v>
      </c>
      <c r="M100" s="36" t="s">
        <v>1544</v>
      </c>
      <c r="N100" s="36" t="s">
        <v>1545</v>
      </c>
      <c r="P100" s="36" t="s">
        <v>1266</v>
      </c>
      <c r="Q100" s="174" t="str">
        <f t="shared" si="3"/>
        <v>Winnipeg</v>
      </c>
    </row>
    <row r="101" spans="1:17" ht="14.1" customHeight="1" x14ac:dyDescent="0.2">
      <c r="A101" s="45">
        <v>186</v>
      </c>
      <c r="B101" s="36" t="s">
        <v>1295</v>
      </c>
      <c r="C101" s="40">
        <v>1136</v>
      </c>
      <c r="D101" s="36" t="s">
        <v>1546</v>
      </c>
      <c r="E101" s="36" t="s">
        <v>1547</v>
      </c>
      <c r="G101" s="36" t="s">
        <v>1266</v>
      </c>
      <c r="H101" s="174" t="str">
        <f t="shared" si="2"/>
        <v>Winnipeg</v>
      </c>
      <c r="J101" s="45">
        <v>186</v>
      </c>
      <c r="K101" s="36" t="s">
        <v>1295</v>
      </c>
      <c r="L101" s="45">
        <v>1136</v>
      </c>
      <c r="M101" s="36" t="s">
        <v>1546</v>
      </c>
      <c r="N101" s="36" t="s">
        <v>1547</v>
      </c>
      <c r="P101" s="36" t="s">
        <v>1266</v>
      </c>
      <c r="Q101" s="174" t="str">
        <f t="shared" si="3"/>
        <v>Winnipeg</v>
      </c>
    </row>
    <row r="102" spans="1:17" ht="14.1" customHeight="1" x14ac:dyDescent="0.2">
      <c r="A102" s="45">
        <v>151</v>
      </c>
      <c r="B102" s="36" t="s">
        <v>1263</v>
      </c>
      <c r="C102" s="40">
        <v>1137</v>
      </c>
      <c r="D102" s="36" t="s">
        <v>1548</v>
      </c>
      <c r="E102" s="36" t="s">
        <v>1549</v>
      </c>
      <c r="G102" s="36" t="s">
        <v>1266</v>
      </c>
      <c r="H102" s="174" t="str">
        <f t="shared" si="2"/>
        <v>Winnipeg</v>
      </c>
      <c r="J102" s="45">
        <v>151</v>
      </c>
      <c r="K102" s="36" t="s">
        <v>1263</v>
      </c>
      <c r="L102" s="45">
        <v>1137</v>
      </c>
      <c r="M102" s="36" t="s">
        <v>1548</v>
      </c>
      <c r="N102" s="36" t="s">
        <v>1549</v>
      </c>
      <c r="P102" s="36" t="s">
        <v>1266</v>
      </c>
      <c r="Q102" s="174" t="str">
        <f t="shared" si="3"/>
        <v>Winnipeg</v>
      </c>
    </row>
    <row r="103" spans="1:17" ht="14.1" customHeight="1" x14ac:dyDescent="0.2">
      <c r="A103" s="45">
        <v>188</v>
      </c>
      <c r="B103" s="36" t="s">
        <v>1392</v>
      </c>
      <c r="C103" s="40">
        <v>1138</v>
      </c>
      <c r="D103" s="36" t="s">
        <v>1550</v>
      </c>
      <c r="E103" s="36" t="s">
        <v>1551</v>
      </c>
      <c r="G103" s="36" t="s">
        <v>1266</v>
      </c>
      <c r="H103" s="174" t="str">
        <f t="shared" si="2"/>
        <v>Winnipeg</v>
      </c>
      <c r="J103" s="45">
        <v>188</v>
      </c>
      <c r="K103" s="36" t="s">
        <v>1392</v>
      </c>
      <c r="L103" s="45">
        <v>1138</v>
      </c>
      <c r="M103" s="36" t="s">
        <v>1550</v>
      </c>
      <c r="N103" s="36" t="s">
        <v>1551</v>
      </c>
      <c r="P103" s="36" t="s">
        <v>1266</v>
      </c>
      <c r="Q103" s="174" t="str">
        <f t="shared" si="3"/>
        <v>Winnipeg</v>
      </c>
    </row>
    <row r="104" spans="1:17" ht="14.1" customHeight="1" x14ac:dyDescent="0.2">
      <c r="A104" s="45">
        <v>196</v>
      </c>
      <c r="B104" s="36" t="s">
        <v>1283</v>
      </c>
      <c r="C104" s="40">
        <v>1139</v>
      </c>
      <c r="D104" s="36" t="s">
        <v>1552</v>
      </c>
      <c r="E104" s="36" t="s">
        <v>1553</v>
      </c>
      <c r="G104" s="36" t="s">
        <v>1266</v>
      </c>
      <c r="H104" s="174" t="str">
        <f t="shared" si="2"/>
        <v>Winnipeg</v>
      </c>
      <c r="J104" s="45">
        <v>196</v>
      </c>
      <c r="K104" s="36" t="s">
        <v>1283</v>
      </c>
      <c r="L104" s="45">
        <v>1139</v>
      </c>
      <c r="M104" s="36" t="s">
        <v>1552</v>
      </c>
      <c r="N104" s="36" t="s">
        <v>1553</v>
      </c>
      <c r="P104" s="36" t="s">
        <v>1266</v>
      </c>
      <c r="Q104" s="174" t="str">
        <f t="shared" si="3"/>
        <v>Winnipeg</v>
      </c>
    </row>
    <row r="105" spans="1:17" ht="14.1" customHeight="1" x14ac:dyDescent="0.2">
      <c r="A105" s="45">
        <v>121</v>
      </c>
      <c r="B105" s="36" t="s">
        <v>1270</v>
      </c>
      <c r="C105" s="40">
        <v>1142</v>
      </c>
      <c r="D105" s="36" t="s">
        <v>1554</v>
      </c>
      <c r="E105" s="36" t="s">
        <v>1555</v>
      </c>
      <c r="G105" s="36" t="s">
        <v>1274</v>
      </c>
      <c r="H105" s="174" t="str">
        <f t="shared" si="2"/>
        <v>Portage la Prairie</v>
      </c>
      <c r="J105" s="45">
        <v>121</v>
      </c>
      <c r="K105" s="36" t="s">
        <v>1270</v>
      </c>
      <c r="L105" s="45">
        <v>1142</v>
      </c>
      <c r="M105" s="36" t="s">
        <v>1554</v>
      </c>
      <c r="N105" s="36" t="s">
        <v>1555</v>
      </c>
      <c r="P105" s="36" t="s">
        <v>1274</v>
      </c>
      <c r="Q105" s="174" t="str">
        <f t="shared" si="3"/>
        <v>Portage la Prairie</v>
      </c>
    </row>
    <row r="106" spans="1:17" ht="14.1" customHeight="1" x14ac:dyDescent="0.2">
      <c r="A106" s="45">
        <v>196</v>
      </c>
      <c r="B106" s="36" t="s">
        <v>1283</v>
      </c>
      <c r="C106" s="40">
        <v>1144</v>
      </c>
      <c r="D106" s="36" t="s">
        <v>1556</v>
      </c>
      <c r="E106" s="36" t="s">
        <v>1557</v>
      </c>
      <c r="G106" s="36" t="s">
        <v>1266</v>
      </c>
      <c r="H106" s="174" t="str">
        <f t="shared" si="2"/>
        <v>Winnipeg</v>
      </c>
      <c r="J106" s="45">
        <v>196</v>
      </c>
      <c r="K106" s="36" t="s">
        <v>1283</v>
      </c>
      <c r="L106" s="45">
        <v>1144</v>
      </c>
      <c r="M106" s="36" t="s">
        <v>1556</v>
      </c>
      <c r="N106" s="36" t="s">
        <v>1557</v>
      </c>
      <c r="P106" s="36" t="s">
        <v>1266</v>
      </c>
      <c r="Q106" s="174" t="str">
        <f t="shared" si="3"/>
        <v>Winnipeg</v>
      </c>
    </row>
    <row r="107" spans="1:17" ht="14.1" customHeight="1" x14ac:dyDescent="0.2">
      <c r="A107" s="45">
        <v>155</v>
      </c>
      <c r="B107" s="36" t="s">
        <v>1326</v>
      </c>
      <c r="C107" s="40">
        <v>1145</v>
      </c>
      <c r="D107" s="36" t="s">
        <v>1558</v>
      </c>
      <c r="E107" s="36" t="s">
        <v>1559</v>
      </c>
      <c r="G107" s="36" t="s">
        <v>1487</v>
      </c>
      <c r="H107" s="174" t="str">
        <f t="shared" si="2"/>
        <v>Stonewall</v>
      </c>
      <c r="J107" s="45">
        <v>155</v>
      </c>
      <c r="K107" s="36" t="s">
        <v>1326</v>
      </c>
      <c r="L107" s="45">
        <v>1145</v>
      </c>
      <c r="M107" s="36" t="s">
        <v>1558</v>
      </c>
      <c r="N107" s="36" t="s">
        <v>1559</v>
      </c>
      <c r="P107" s="36" t="s">
        <v>1487</v>
      </c>
      <c r="Q107" s="174" t="str">
        <f t="shared" si="3"/>
        <v>Stonewall</v>
      </c>
    </row>
    <row r="108" spans="1:17" ht="14.1" customHeight="1" x14ac:dyDescent="0.2">
      <c r="A108" s="45">
        <v>127</v>
      </c>
      <c r="B108" s="36" t="s">
        <v>1314</v>
      </c>
      <c r="C108" s="40">
        <v>1146</v>
      </c>
      <c r="D108" s="36" t="s">
        <v>1560</v>
      </c>
      <c r="E108" s="36" t="s">
        <v>1507</v>
      </c>
      <c r="G108" s="36" t="s">
        <v>1561</v>
      </c>
      <c r="H108" s="174" t="str">
        <f t="shared" si="2"/>
        <v>Austin</v>
      </c>
      <c r="J108" s="45">
        <v>127</v>
      </c>
      <c r="K108" s="36" t="s">
        <v>1314</v>
      </c>
      <c r="L108" s="45">
        <v>1146</v>
      </c>
      <c r="M108" s="36" t="s">
        <v>1560</v>
      </c>
      <c r="N108" s="36" t="s">
        <v>1507</v>
      </c>
      <c r="P108" s="36" t="s">
        <v>1561</v>
      </c>
      <c r="Q108" s="174" t="str">
        <f t="shared" si="3"/>
        <v>Austin</v>
      </c>
    </row>
    <row r="109" spans="1:17" ht="14.1" customHeight="1" x14ac:dyDescent="0.2">
      <c r="A109" s="45">
        <v>107</v>
      </c>
      <c r="B109" s="36" t="s">
        <v>1421</v>
      </c>
      <c r="C109" s="40">
        <v>1148</v>
      </c>
      <c r="D109" s="36" t="s">
        <v>1562</v>
      </c>
      <c r="E109" s="36" t="s">
        <v>1563</v>
      </c>
      <c r="G109" s="36" t="s">
        <v>1278</v>
      </c>
      <c r="H109" s="174" t="str">
        <f t="shared" si="2"/>
        <v>Brandon</v>
      </c>
      <c r="J109" s="45">
        <v>107</v>
      </c>
      <c r="K109" s="36" t="s">
        <v>1421</v>
      </c>
      <c r="L109" s="45">
        <v>1148</v>
      </c>
      <c r="M109" s="36" t="s">
        <v>1562</v>
      </c>
      <c r="N109" s="36" t="s">
        <v>1563</v>
      </c>
      <c r="P109" s="36" t="s">
        <v>1278</v>
      </c>
      <c r="Q109" s="174" t="str">
        <f t="shared" si="3"/>
        <v>Brandon</v>
      </c>
    </row>
    <row r="110" spans="1:17" ht="14.1" customHeight="1" x14ac:dyDescent="0.2">
      <c r="A110" s="45">
        <v>140</v>
      </c>
      <c r="B110" s="36" t="s">
        <v>1564</v>
      </c>
      <c r="C110" s="40">
        <v>1152</v>
      </c>
      <c r="D110" s="36" t="s">
        <v>1565</v>
      </c>
      <c r="E110" s="36" t="s">
        <v>1566</v>
      </c>
      <c r="F110" s="36" t="s">
        <v>1567</v>
      </c>
      <c r="G110" s="36" t="s">
        <v>1568</v>
      </c>
      <c r="H110" s="174" t="str">
        <f t="shared" si="2"/>
        <v>Saint-Jean-Baptiste</v>
      </c>
      <c r="J110" s="45">
        <v>140</v>
      </c>
      <c r="K110" s="36" t="s">
        <v>1564</v>
      </c>
      <c r="L110" s="45">
        <v>1152</v>
      </c>
      <c r="M110" s="36" t="s">
        <v>1565</v>
      </c>
      <c r="N110" s="36" t="s">
        <v>1566</v>
      </c>
      <c r="O110" s="36" t="s">
        <v>1567</v>
      </c>
      <c r="P110" s="36" t="s">
        <v>1568</v>
      </c>
      <c r="Q110" s="174" t="str">
        <f t="shared" si="3"/>
        <v>Saint-Jean-Baptiste</v>
      </c>
    </row>
    <row r="111" spans="1:17" ht="14.1" customHeight="1" x14ac:dyDescent="0.2">
      <c r="A111" s="45">
        <v>191</v>
      </c>
      <c r="B111" s="36" t="s">
        <v>1569</v>
      </c>
      <c r="C111" s="40">
        <v>1153</v>
      </c>
      <c r="D111" s="36" t="s">
        <v>1570</v>
      </c>
      <c r="E111" s="36" t="s">
        <v>1527</v>
      </c>
      <c r="G111" s="36" t="s">
        <v>1571</v>
      </c>
      <c r="H111" s="174" t="str">
        <f t="shared" si="2"/>
        <v>Hartney</v>
      </c>
      <c r="J111" s="45">
        <v>191</v>
      </c>
      <c r="K111" s="36" t="s">
        <v>1569</v>
      </c>
      <c r="L111" s="45">
        <v>1153</v>
      </c>
      <c r="M111" s="36" t="s">
        <v>1570</v>
      </c>
      <c r="N111" s="36" t="s">
        <v>1527</v>
      </c>
      <c r="P111" s="36" t="s">
        <v>1571</v>
      </c>
      <c r="Q111" s="174" t="str">
        <f t="shared" si="3"/>
        <v>Hartney</v>
      </c>
    </row>
    <row r="112" spans="1:17" ht="14.1" customHeight="1" x14ac:dyDescent="0.2">
      <c r="A112" s="45">
        <v>107</v>
      </c>
      <c r="B112" s="36" t="s">
        <v>1421</v>
      </c>
      <c r="C112" s="40">
        <v>1155</v>
      </c>
      <c r="D112" s="36" t="s">
        <v>1572</v>
      </c>
      <c r="E112" s="36" t="s">
        <v>1573</v>
      </c>
      <c r="G112" s="36" t="s">
        <v>1266</v>
      </c>
      <c r="H112" s="174" t="str">
        <f t="shared" si="2"/>
        <v>Winnipeg</v>
      </c>
      <c r="J112" s="45">
        <v>107</v>
      </c>
      <c r="K112" s="36" t="s">
        <v>1421</v>
      </c>
      <c r="L112" s="45">
        <v>1155</v>
      </c>
      <c r="M112" s="36" t="s">
        <v>1572</v>
      </c>
      <c r="N112" s="36" t="s">
        <v>1573</v>
      </c>
      <c r="P112" s="36" t="s">
        <v>1266</v>
      </c>
      <c r="Q112" s="174" t="str">
        <f t="shared" si="3"/>
        <v>Winnipeg</v>
      </c>
    </row>
    <row r="113" spans="1:17" ht="14.1" customHeight="1" x14ac:dyDescent="0.2">
      <c r="A113" s="45">
        <v>186</v>
      </c>
      <c r="B113" s="36" t="s">
        <v>1295</v>
      </c>
      <c r="C113" s="40">
        <v>1156</v>
      </c>
      <c r="D113" s="36" t="s">
        <v>1574</v>
      </c>
      <c r="E113" s="36" t="s">
        <v>1575</v>
      </c>
      <c r="G113" s="36" t="s">
        <v>1266</v>
      </c>
      <c r="H113" s="174" t="str">
        <f t="shared" si="2"/>
        <v>Winnipeg</v>
      </c>
      <c r="J113" s="45">
        <v>186</v>
      </c>
      <c r="K113" s="36" t="s">
        <v>1295</v>
      </c>
      <c r="L113" s="45">
        <v>1156</v>
      </c>
      <c r="M113" s="36" t="s">
        <v>1574</v>
      </c>
      <c r="N113" s="36" t="s">
        <v>1575</v>
      </c>
      <c r="P113" s="36" t="s">
        <v>1266</v>
      </c>
      <c r="Q113" s="174" t="str">
        <f t="shared" si="3"/>
        <v>Winnipeg</v>
      </c>
    </row>
    <row r="114" spans="1:17" ht="14.1" customHeight="1" x14ac:dyDescent="0.2">
      <c r="A114" s="45">
        <v>107</v>
      </c>
      <c r="B114" s="36" t="s">
        <v>1421</v>
      </c>
      <c r="C114" s="40">
        <v>1157</v>
      </c>
      <c r="D114" s="36" t="s">
        <v>1576</v>
      </c>
      <c r="E114" s="36" t="s">
        <v>1577</v>
      </c>
      <c r="G114" s="36" t="s">
        <v>1578</v>
      </c>
      <c r="H114" s="174" t="str">
        <f t="shared" si="2"/>
        <v>Carman</v>
      </c>
      <c r="J114" s="45">
        <v>107</v>
      </c>
      <c r="K114" s="36" t="s">
        <v>1421</v>
      </c>
      <c r="L114" s="45">
        <v>1157</v>
      </c>
      <c r="M114" s="36" t="s">
        <v>1576</v>
      </c>
      <c r="N114" s="36" t="s">
        <v>1577</v>
      </c>
      <c r="P114" s="36" t="s">
        <v>1578</v>
      </c>
      <c r="Q114" s="174" t="str">
        <f t="shared" si="3"/>
        <v>Carman</v>
      </c>
    </row>
    <row r="115" spans="1:17" ht="14.1" customHeight="1" x14ac:dyDescent="0.2">
      <c r="A115" s="45">
        <v>156</v>
      </c>
      <c r="B115" s="36" t="s">
        <v>1579</v>
      </c>
      <c r="C115" s="40">
        <v>1158</v>
      </c>
      <c r="D115" s="36" t="s">
        <v>1580</v>
      </c>
      <c r="E115" s="36" t="s">
        <v>1581</v>
      </c>
      <c r="G115" s="36" t="s">
        <v>1582</v>
      </c>
      <c r="H115" s="174" t="str">
        <f t="shared" si="2"/>
        <v>Oak River</v>
      </c>
      <c r="J115" s="45">
        <v>156</v>
      </c>
      <c r="K115" s="36" t="s">
        <v>1579</v>
      </c>
      <c r="L115" s="45">
        <v>1158</v>
      </c>
      <c r="M115" s="36" t="s">
        <v>1580</v>
      </c>
      <c r="N115" s="36" t="s">
        <v>1581</v>
      </c>
      <c r="P115" s="36" t="s">
        <v>1582</v>
      </c>
      <c r="Q115" s="174" t="str">
        <f t="shared" si="3"/>
        <v>Oak River</v>
      </c>
    </row>
    <row r="116" spans="1:17" ht="14.1" customHeight="1" x14ac:dyDescent="0.2">
      <c r="A116" s="45">
        <v>155</v>
      </c>
      <c r="B116" s="36" t="s">
        <v>1326</v>
      </c>
      <c r="C116" s="40">
        <v>1160</v>
      </c>
      <c r="D116" s="36" t="s">
        <v>1583</v>
      </c>
      <c r="E116" s="36" t="s">
        <v>1537</v>
      </c>
      <c r="G116" s="36" t="s">
        <v>1584</v>
      </c>
      <c r="H116" s="174" t="str">
        <f t="shared" si="2"/>
        <v>Woodlands</v>
      </c>
      <c r="J116" s="45">
        <v>155</v>
      </c>
      <c r="K116" s="36" t="s">
        <v>1326</v>
      </c>
      <c r="L116" s="45">
        <v>1160</v>
      </c>
      <c r="M116" s="36" t="s">
        <v>1583</v>
      </c>
      <c r="N116" s="36" t="s">
        <v>1537</v>
      </c>
      <c r="P116" s="36" t="s">
        <v>1584</v>
      </c>
      <c r="Q116" s="174" t="str">
        <f t="shared" si="3"/>
        <v>Woodlands</v>
      </c>
    </row>
    <row r="117" spans="1:17" ht="14.1" customHeight="1" x14ac:dyDescent="0.2">
      <c r="A117" s="45">
        <v>187</v>
      </c>
      <c r="B117" s="36" t="s">
        <v>1412</v>
      </c>
      <c r="C117" s="40">
        <v>1161</v>
      </c>
      <c r="D117" s="36" t="s">
        <v>1585</v>
      </c>
      <c r="E117" s="36" t="s">
        <v>1586</v>
      </c>
      <c r="G117" s="36" t="s">
        <v>1587</v>
      </c>
      <c r="H117" s="174" t="str">
        <f t="shared" si="2"/>
        <v>Ethelbert</v>
      </c>
      <c r="J117" s="45">
        <v>187</v>
      </c>
      <c r="K117" s="36" t="s">
        <v>1412</v>
      </c>
      <c r="L117" s="45">
        <v>1161</v>
      </c>
      <c r="M117" s="36" t="s">
        <v>1585</v>
      </c>
      <c r="N117" s="36" t="s">
        <v>1586</v>
      </c>
      <c r="P117" s="36" t="s">
        <v>1587</v>
      </c>
      <c r="Q117" s="174" t="str">
        <f t="shared" si="3"/>
        <v>Ethelbert</v>
      </c>
    </row>
    <row r="118" spans="1:17" ht="14.1" customHeight="1" x14ac:dyDescent="0.2">
      <c r="A118" s="45">
        <v>156</v>
      </c>
      <c r="B118" s="36" t="s">
        <v>1579</v>
      </c>
      <c r="C118" s="40">
        <v>1163</v>
      </c>
      <c r="D118" s="36" t="s">
        <v>1588</v>
      </c>
      <c r="E118" s="36" t="s">
        <v>1589</v>
      </c>
      <c r="F118" s="36" t="s">
        <v>1590</v>
      </c>
      <c r="G118" s="36" t="s">
        <v>1591</v>
      </c>
      <c r="H118" s="174" t="str">
        <f t="shared" si="2"/>
        <v>Minnedosa</v>
      </c>
      <c r="J118" s="45">
        <v>156</v>
      </c>
      <c r="K118" s="36" t="s">
        <v>1579</v>
      </c>
      <c r="L118" s="45">
        <v>1163</v>
      </c>
      <c r="M118" s="36" t="s">
        <v>1588</v>
      </c>
      <c r="N118" s="36" t="s">
        <v>1589</v>
      </c>
      <c r="O118" s="36" t="s">
        <v>1590</v>
      </c>
      <c r="P118" s="36" t="s">
        <v>1591</v>
      </c>
      <c r="Q118" s="174" t="str">
        <f t="shared" si="3"/>
        <v>Minnedosa</v>
      </c>
    </row>
    <row r="119" spans="1:17" ht="14.1" customHeight="1" x14ac:dyDescent="0.2">
      <c r="A119" s="45">
        <v>192</v>
      </c>
      <c r="B119" s="36" t="s">
        <v>1279</v>
      </c>
      <c r="C119" s="40">
        <v>1164</v>
      </c>
      <c r="D119" s="36" t="s">
        <v>1592</v>
      </c>
      <c r="E119" s="36" t="s">
        <v>1593</v>
      </c>
      <c r="G119" s="36" t="s">
        <v>1594</v>
      </c>
      <c r="H119" s="174" t="str">
        <f t="shared" si="2"/>
        <v>Snow Lake</v>
      </c>
      <c r="J119" s="45">
        <v>192</v>
      </c>
      <c r="K119" s="36" t="s">
        <v>1279</v>
      </c>
      <c r="L119" s="45">
        <v>1164</v>
      </c>
      <c r="M119" s="36" t="s">
        <v>1592</v>
      </c>
      <c r="N119" s="36" t="s">
        <v>1593</v>
      </c>
      <c r="P119" s="36" t="s">
        <v>1594</v>
      </c>
      <c r="Q119" s="174" t="str">
        <f t="shared" si="3"/>
        <v>Snow Lake</v>
      </c>
    </row>
    <row r="120" spans="1:17" ht="14.1" customHeight="1" x14ac:dyDescent="0.2">
      <c r="A120" s="45">
        <v>151</v>
      </c>
      <c r="B120" s="36" t="s">
        <v>1263</v>
      </c>
      <c r="C120" s="40">
        <v>1166</v>
      </c>
      <c r="D120" s="36" t="s">
        <v>1595</v>
      </c>
      <c r="E120" s="36" t="s">
        <v>1596</v>
      </c>
      <c r="G120" s="36" t="s">
        <v>1266</v>
      </c>
      <c r="H120" s="174" t="str">
        <f t="shared" si="2"/>
        <v>Winnipeg</v>
      </c>
      <c r="J120" s="45">
        <v>151</v>
      </c>
      <c r="K120" s="36" t="s">
        <v>1263</v>
      </c>
      <c r="L120" s="45">
        <v>1166</v>
      </c>
      <c r="M120" s="36" t="s">
        <v>1595</v>
      </c>
      <c r="N120" s="36" t="s">
        <v>1596</v>
      </c>
      <c r="P120" s="36" t="s">
        <v>1266</v>
      </c>
      <c r="Q120" s="174" t="str">
        <f t="shared" si="3"/>
        <v>Winnipeg</v>
      </c>
    </row>
    <row r="121" spans="1:17" ht="14.1" customHeight="1" x14ac:dyDescent="0.2">
      <c r="A121" s="45">
        <v>114</v>
      </c>
      <c r="B121" s="36" t="s">
        <v>1267</v>
      </c>
      <c r="C121" s="40">
        <v>1167</v>
      </c>
      <c r="D121" s="36" t="s">
        <v>1597</v>
      </c>
      <c r="E121" s="36" t="s">
        <v>1598</v>
      </c>
      <c r="G121" s="36" t="s">
        <v>1266</v>
      </c>
      <c r="H121" s="174" t="str">
        <f t="shared" si="2"/>
        <v>Winnipeg</v>
      </c>
      <c r="J121" s="45">
        <v>114</v>
      </c>
      <c r="K121" s="36" t="s">
        <v>1267</v>
      </c>
      <c r="L121" s="45">
        <v>1167</v>
      </c>
      <c r="M121" s="36" t="s">
        <v>1597</v>
      </c>
      <c r="N121" s="36" t="s">
        <v>1598</v>
      </c>
      <c r="P121" s="36" t="s">
        <v>1266</v>
      </c>
      <c r="Q121" s="174" t="str">
        <f t="shared" si="3"/>
        <v>Winnipeg</v>
      </c>
    </row>
    <row r="122" spans="1:17" ht="14.1" customHeight="1" x14ac:dyDescent="0.2">
      <c r="A122" s="45">
        <v>149</v>
      </c>
      <c r="B122" s="36" t="s">
        <v>1447</v>
      </c>
      <c r="C122" s="40">
        <v>1168</v>
      </c>
      <c r="D122" s="36" t="s">
        <v>1599</v>
      </c>
      <c r="E122" s="36" t="s">
        <v>1600</v>
      </c>
      <c r="F122" s="36" t="s">
        <v>1601</v>
      </c>
      <c r="G122" s="36" t="s">
        <v>1602</v>
      </c>
      <c r="H122" s="174" t="str">
        <f t="shared" si="2"/>
        <v>Hodgson</v>
      </c>
      <c r="J122" s="45">
        <v>149</v>
      </c>
      <c r="K122" s="36" t="s">
        <v>1447</v>
      </c>
      <c r="L122" s="45">
        <v>1168</v>
      </c>
      <c r="M122" s="36" t="s">
        <v>1599</v>
      </c>
      <c r="N122" s="36" t="s">
        <v>1600</v>
      </c>
      <c r="O122" s="36" t="s">
        <v>1601</v>
      </c>
      <c r="P122" s="36" t="s">
        <v>1602</v>
      </c>
      <c r="Q122" s="174" t="str">
        <f t="shared" si="3"/>
        <v>Hodgson</v>
      </c>
    </row>
    <row r="123" spans="1:17" ht="14.1" customHeight="1" x14ac:dyDescent="0.2">
      <c r="A123" s="45">
        <v>156</v>
      </c>
      <c r="B123" s="36" t="s">
        <v>1579</v>
      </c>
      <c r="C123" s="40">
        <v>1169</v>
      </c>
      <c r="D123" s="36" t="s">
        <v>1603</v>
      </c>
      <c r="E123" s="36" t="s">
        <v>1604</v>
      </c>
      <c r="G123" s="36" t="s">
        <v>1605</v>
      </c>
      <c r="H123" s="174" t="str">
        <f t="shared" si="2"/>
        <v>Douglas</v>
      </c>
      <c r="J123" s="45">
        <v>156</v>
      </c>
      <c r="K123" s="36" t="s">
        <v>1579</v>
      </c>
      <c r="L123" s="45">
        <v>1169</v>
      </c>
      <c r="M123" s="36" t="s">
        <v>1603</v>
      </c>
      <c r="N123" s="36" t="s">
        <v>1604</v>
      </c>
      <c r="P123" s="36" t="s">
        <v>1605</v>
      </c>
      <c r="Q123" s="174" t="str">
        <f t="shared" si="3"/>
        <v>Douglas</v>
      </c>
    </row>
    <row r="124" spans="1:17" ht="14.1" customHeight="1" x14ac:dyDescent="0.2">
      <c r="A124" s="45">
        <v>186</v>
      </c>
      <c r="B124" s="36" t="s">
        <v>1295</v>
      </c>
      <c r="C124" s="40">
        <v>1171</v>
      </c>
      <c r="D124" s="36" t="s">
        <v>1606</v>
      </c>
      <c r="E124" s="36" t="s">
        <v>1607</v>
      </c>
      <c r="G124" s="36" t="s">
        <v>1266</v>
      </c>
      <c r="H124" s="174" t="str">
        <f t="shared" si="2"/>
        <v>Winnipeg</v>
      </c>
      <c r="J124" s="45">
        <v>186</v>
      </c>
      <c r="K124" s="36" t="s">
        <v>1295</v>
      </c>
      <c r="L124" s="45">
        <v>1171</v>
      </c>
      <c r="M124" s="36" t="s">
        <v>1606</v>
      </c>
      <c r="N124" s="36" t="s">
        <v>1607</v>
      </c>
      <c r="P124" s="36" t="s">
        <v>1266</v>
      </c>
      <c r="Q124" s="174" t="str">
        <f t="shared" si="3"/>
        <v>Winnipeg</v>
      </c>
    </row>
    <row r="125" spans="1:17" ht="14.1" customHeight="1" x14ac:dyDescent="0.2">
      <c r="A125" s="45">
        <v>197</v>
      </c>
      <c r="B125" s="36" t="s">
        <v>1399</v>
      </c>
      <c r="C125" s="40">
        <v>1176</v>
      </c>
      <c r="D125" s="36" t="s">
        <v>1608</v>
      </c>
      <c r="E125" s="36" t="s">
        <v>1609</v>
      </c>
      <c r="G125" s="36" t="s">
        <v>1610</v>
      </c>
      <c r="H125" s="174" t="str">
        <f t="shared" si="2"/>
        <v>Ste. Anne</v>
      </c>
      <c r="J125" s="45">
        <v>197</v>
      </c>
      <c r="K125" s="36" t="s">
        <v>1399</v>
      </c>
      <c r="L125" s="45">
        <v>1176</v>
      </c>
      <c r="M125" s="36" t="s">
        <v>1608</v>
      </c>
      <c r="N125" s="36" t="s">
        <v>1609</v>
      </c>
      <c r="P125" s="36" t="s">
        <v>1610</v>
      </c>
      <c r="Q125" s="174" t="str">
        <f t="shared" si="3"/>
        <v>Ste. Anne</v>
      </c>
    </row>
    <row r="126" spans="1:17" ht="14.1" customHeight="1" x14ac:dyDescent="0.2">
      <c r="A126" s="45">
        <v>185</v>
      </c>
      <c r="B126" s="36" t="s">
        <v>1384</v>
      </c>
      <c r="C126" s="40">
        <v>1177</v>
      </c>
      <c r="D126" s="36" t="s">
        <v>1611</v>
      </c>
      <c r="E126" s="36" t="s">
        <v>1612</v>
      </c>
      <c r="G126" s="36" t="s">
        <v>1613</v>
      </c>
      <c r="H126" s="174" t="str">
        <f t="shared" si="2"/>
        <v>Emerson</v>
      </c>
      <c r="J126" s="45">
        <v>185</v>
      </c>
      <c r="K126" s="36" t="s">
        <v>1384</v>
      </c>
      <c r="L126" s="45">
        <v>1177</v>
      </c>
      <c r="M126" s="36" t="s">
        <v>1611</v>
      </c>
      <c r="N126" s="36" t="s">
        <v>1612</v>
      </c>
      <c r="P126" s="36" t="s">
        <v>1613</v>
      </c>
      <c r="Q126" s="174" t="str">
        <f t="shared" si="3"/>
        <v>Emerson</v>
      </c>
    </row>
    <row r="127" spans="1:17" ht="14.1" customHeight="1" x14ac:dyDescent="0.2">
      <c r="A127" s="45">
        <v>150</v>
      </c>
      <c r="B127" s="36" t="s">
        <v>1614</v>
      </c>
      <c r="C127" s="40">
        <v>1178</v>
      </c>
      <c r="D127" s="36" t="s">
        <v>1615</v>
      </c>
      <c r="E127" s="36" t="s">
        <v>1616</v>
      </c>
      <c r="G127" s="36" t="s">
        <v>1617</v>
      </c>
      <c r="H127" s="174" t="str">
        <f t="shared" si="2"/>
        <v>Flin Flon</v>
      </c>
      <c r="J127" s="45">
        <v>150</v>
      </c>
      <c r="K127" s="36" t="s">
        <v>1614</v>
      </c>
      <c r="L127" s="45">
        <v>1178</v>
      </c>
      <c r="M127" s="36" t="s">
        <v>1615</v>
      </c>
      <c r="N127" s="36" t="s">
        <v>1616</v>
      </c>
      <c r="P127" s="36" t="s">
        <v>1617</v>
      </c>
      <c r="Q127" s="174" t="str">
        <f t="shared" si="3"/>
        <v>Flin Flon</v>
      </c>
    </row>
    <row r="128" spans="1:17" ht="14.1" customHeight="1" x14ac:dyDescent="0.2">
      <c r="A128" s="45">
        <v>140</v>
      </c>
      <c r="B128" s="36" t="s">
        <v>1564</v>
      </c>
      <c r="C128" s="40">
        <v>1180</v>
      </c>
      <c r="D128" s="36" t="s">
        <v>1618</v>
      </c>
      <c r="E128" s="36" t="s">
        <v>1619</v>
      </c>
      <c r="G128" s="36" t="s">
        <v>1266</v>
      </c>
      <c r="H128" s="174" t="str">
        <f t="shared" si="2"/>
        <v>Winnipeg</v>
      </c>
      <c r="J128" s="45">
        <v>140</v>
      </c>
      <c r="K128" s="36" t="s">
        <v>1564</v>
      </c>
      <c r="L128" s="45">
        <v>1180</v>
      </c>
      <c r="M128" s="36" t="s">
        <v>1618</v>
      </c>
      <c r="N128" s="36" t="s">
        <v>1619</v>
      </c>
      <c r="P128" s="36" t="s">
        <v>1266</v>
      </c>
      <c r="Q128" s="174" t="str">
        <f t="shared" si="3"/>
        <v>Winnipeg</v>
      </c>
    </row>
    <row r="129" spans="1:17" ht="14.1" customHeight="1" x14ac:dyDescent="0.2">
      <c r="A129" s="45">
        <v>154</v>
      </c>
      <c r="B129" s="36" t="s">
        <v>1349</v>
      </c>
      <c r="C129" s="40">
        <v>1181</v>
      </c>
      <c r="D129" s="36" t="s">
        <v>1620</v>
      </c>
      <c r="E129" s="36" t="s">
        <v>1621</v>
      </c>
      <c r="G129" s="36" t="s">
        <v>1622</v>
      </c>
      <c r="H129" s="174" t="str">
        <f t="shared" si="2"/>
        <v>East Selkirk</v>
      </c>
      <c r="J129" s="45">
        <v>154</v>
      </c>
      <c r="K129" s="36" t="s">
        <v>1349</v>
      </c>
      <c r="L129" s="45">
        <v>1181</v>
      </c>
      <c r="M129" s="36" t="s">
        <v>1620</v>
      </c>
      <c r="N129" s="36" t="s">
        <v>1621</v>
      </c>
      <c r="P129" s="36" t="s">
        <v>1622</v>
      </c>
      <c r="Q129" s="174" t="str">
        <f t="shared" si="3"/>
        <v>East Selkirk</v>
      </c>
    </row>
    <row r="130" spans="1:17" ht="14.1" customHeight="1" x14ac:dyDescent="0.2">
      <c r="A130" s="45">
        <v>174</v>
      </c>
      <c r="B130" s="36" t="s">
        <v>1516</v>
      </c>
      <c r="C130" s="40">
        <v>1182</v>
      </c>
      <c r="D130" s="36" t="s">
        <v>1623</v>
      </c>
      <c r="E130" s="36" t="s">
        <v>1624</v>
      </c>
      <c r="G130" s="36" t="s">
        <v>1625</v>
      </c>
      <c r="H130" s="174" t="str">
        <f t="shared" si="2"/>
        <v>Steinbach</v>
      </c>
      <c r="J130" s="45">
        <v>174</v>
      </c>
      <c r="K130" s="36" t="s">
        <v>1516</v>
      </c>
      <c r="L130" s="45">
        <v>1182</v>
      </c>
      <c r="M130" s="36" t="s">
        <v>1623</v>
      </c>
      <c r="N130" s="36" t="s">
        <v>1624</v>
      </c>
      <c r="P130" s="36" t="s">
        <v>1625</v>
      </c>
      <c r="Q130" s="174" t="str">
        <f t="shared" si="3"/>
        <v>Steinbach</v>
      </c>
    </row>
    <row r="131" spans="1:17" ht="14.1" customHeight="1" x14ac:dyDescent="0.2">
      <c r="A131" s="45">
        <v>153</v>
      </c>
      <c r="B131" s="36" t="s">
        <v>1509</v>
      </c>
      <c r="C131" s="40">
        <v>1184</v>
      </c>
      <c r="D131" s="36" t="s">
        <v>1626</v>
      </c>
      <c r="E131" s="36" t="s">
        <v>1627</v>
      </c>
      <c r="G131" s="36" t="s">
        <v>1628</v>
      </c>
      <c r="H131" s="174" t="str">
        <f t="shared" si="2"/>
        <v>Eden</v>
      </c>
      <c r="J131" s="45">
        <v>153</v>
      </c>
      <c r="K131" s="36" t="s">
        <v>1509</v>
      </c>
      <c r="L131" s="45">
        <v>1184</v>
      </c>
      <c r="M131" s="36" t="s">
        <v>1626</v>
      </c>
      <c r="N131" s="36" t="s">
        <v>1627</v>
      </c>
      <c r="P131" s="36" t="s">
        <v>1628</v>
      </c>
      <c r="Q131" s="174" t="str">
        <f t="shared" si="3"/>
        <v>Eden</v>
      </c>
    </row>
    <row r="132" spans="1:17" ht="14.1" customHeight="1" x14ac:dyDescent="0.2">
      <c r="A132" s="45">
        <v>192</v>
      </c>
      <c r="B132" s="36" t="s">
        <v>1279</v>
      </c>
      <c r="C132" s="40">
        <v>1185</v>
      </c>
      <c r="D132" s="36" t="s">
        <v>1629</v>
      </c>
      <c r="E132" s="36" t="s">
        <v>1630</v>
      </c>
      <c r="G132" s="36" t="s">
        <v>1631</v>
      </c>
      <c r="H132" s="174" t="str">
        <f t="shared" si="2"/>
        <v>Rorketon</v>
      </c>
      <c r="J132" s="45">
        <v>192</v>
      </c>
      <c r="K132" s="36" t="s">
        <v>1279</v>
      </c>
      <c r="L132" s="45">
        <v>1185</v>
      </c>
      <c r="M132" s="36" t="s">
        <v>1629</v>
      </c>
      <c r="N132" s="36" t="s">
        <v>1630</v>
      </c>
      <c r="P132" s="36" t="s">
        <v>1631</v>
      </c>
      <c r="Q132" s="174" t="str">
        <f t="shared" si="3"/>
        <v>Rorketon</v>
      </c>
    </row>
    <row r="133" spans="1:17" ht="14.1" customHeight="1" x14ac:dyDescent="0.2">
      <c r="A133" s="45">
        <v>191</v>
      </c>
      <c r="B133" s="36" t="s">
        <v>1569</v>
      </c>
      <c r="C133" s="40">
        <v>1186</v>
      </c>
      <c r="D133" s="36" t="s">
        <v>1632</v>
      </c>
      <c r="E133" s="36" t="s">
        <v>1633</v>
      </c>
      <c r="G133" s="36" t="s">
        <v>1634</v>
      </c>
      <c r="H133" s="174" t="str">
        <f t="shared" ref="H133:H196" si="4">IF(OR(C133=1180,C133=1287,C133=1808,C133=1887),"Winnipeg",IF(G133=$G$1,$H$1,IF(G133=$G$2,$H$2,IF(G133="MACGREGOR","McGregor",IF(G133="N.-D.-DE-LOURDES","N.-D.-de-Lourdes",IF(G133="STE ROSE DU LAC","Ste Rose du Lac",IF(G133="PORTAGE LA PRAIRIE","Portage la Prairie",IF(G133="LAC DU BONNET","Lac du Bonnet",IF(G133="GOD'S LAKE NARROWS","God's Lake Narrows",IF(G133="MCCREARY","McCreary",PROPER(G133)))))))))))</f>
        <v>Wawanesa</v>
      </c>
      <c r="J133" s="45">
        <v>191</v>
      </c>
      <c r="K133" s="36" t="s">
        <v>1569</v>
      </c>
      <c r="L133" s="45">
        <v>1186</v>
      </c>
      <c r="M133" s="36" t="s">
        <v>1632</v>
      </c>
      <c r="N133" s="36" t="s">
        <v>1633</v>
      </c>
      <c r="P133" s="36" t="s">
        <v>1634</v>
      </c>
      <c r="Q133" s="174" t="str">
        <f t="shared" si="3"/>
        <v>Wawanesa</v>
      </c>
    </row>
    <row r="134" spans="1:17" ht="14.1" customHeight="1" x14ac:dyDescent="0.2">
      <c r="A134" s="45">
        <v>186</v>
      </c>
      <c r="B134" s="36" t="s">
        <v>1295</v>
      </c>
      <c r="C134" s="40">
        <v>1189</v>
      </c>
      <c r="D134" s="36" t="s">
        <v>1635</v>
      </c>
      <c r="E134" s="36" t="s">
        <v>1636</v>
      </c>
      <c r="G134" s="36" t="s">
        <v>1266</v>
      </c>
      <c r="H134" s="174" t="str">
        <f t="shared" si="4"/>
        <v>Winnipeg</v>
      </c>
      <c r="J134" s="45">
        <v>186</v>
      </c>
      <c r="K134" s="36" t="s">
        <v>1295</v>
      </c>
      <c r="L134" s="45">
        <v>1189</v>
      </c>
      <c r="M134" s="36" t="s">
        <v>1635</v>
      </c>
      <c r="N134" s="36" t="s">
        <v>1636</v>
      </c>
      <c r="P134" s="36" t="s">
        <v>1266</v>
      </c>
      <c r="Q134" s="174" t="str">
        <f t="shared" ref="Q134:Q197" si="5">IF(OR(L134=1180,L134=1287,L134=1808,L134=1887),"Winnipeg",IF(P134=$G$1,$H$1,IF(P134=$G$2,$H$2,IF(P134="MACGREGOR","McGregor",IF(P134="N.-D.-DE-LOURDES","N.-D.-de-Lourdes",IF(P134="STE ROSE DU LAC","Ste Rose du Lac",IF(P134="PORTAGE LA PRAIRIE","Portage la Prairie",IF(P134="LAC DU BONNET","Lac du Bonnet",IF(P134="GOD'S LAKE NARROWS","God's Lake Narrows",IF(P134="MCCREARY","McCreary",PROPER(P134)))))))))))</f>
        <v>Winnipeg</v>
      </c>
    </row>
    <row r="135" spans="1:17" ht="14.1" customHeight="1" x14ac:dyDescent="0.2">
      <c r="A135" s="45">
        <v>189</v>
      </c>
      <c r="B135" s="36" t="s">
        <v>1286</v>
      </c>
      <c r="C135" s="40">
        <v>1190</v>
      </c>
      <c r="D135" s="36" t="s">
        <v>1637</v>
      </c>
      <c r="E135" s="36" t="s">
        <v>1638</v>
      </c>
      <c r="G135" s="36" t="s">
        <v>1639</v>
      </c>
      <c r="H135" s="174" t="str">
        <f t="shared" si="4"/>
        <v>Oakbank</v>
      </c>
      <c r="J135" s="45">
        <v>189</v>
      </c>
      <c r="K135" s="36" t="s">
        <v>1286</v>
      </c>
      <c r="L135" s="45">
        <v>1190</v>
      </c>
      <c r="M135" s="36" t="s">
        <v>1637</v>
      </c>
      <c r="N135" s="36" t="s">
        <v>1638</v>
      </c>
      <c r="P135" s="36" t="s">
        <v>1639</v>
      </c>
      <c r="Q135" s="174" t="str">
        <f t="shared" si="5"/>
        <v>Oakbank</v>
      </c>
    </row>
    <row r="136" spans="1:17" ht="14.1" customHeight="1" x14ac:dyDescent="0.2">
      <c r="A136" s="45">
        <v>190</v>
      </c>
      <c r="B136" s="36" t="s">
        <v>1340</v>
      </c>
      <c r="C136" s="40">
        <v>1191</v>
      </c>
      <c r="D136" s="36" t="s">
        <v>1640</v>
      </c>
      <c r="E136" s="36" t="s">
        <v>1281</v>
      </c>
      <c r="F136" s="36" t="s">
        <v>1641</v>
      </c>
      <c r="G136" s="36" t="s">
        <v>1642</v>
      </c>
      <c r="H136" s="174" t="str">
        <f t="shared" si="4"/>
        <v>Sanford</v>
      </c>
      <c r="J136" s="45">
        <v>190</v>
      </c>
      <c r="K136" s="36" t="s">
        <v>1340</v>
      </c>
      <c r="L136" s="45">
        <v>1191</v>
      </c>
      <c r="M136" s="36" t="s">
        <v>1640</v>
      </c>
      <c r="N136" s="36" t="s">
        <v>1281</v>
      </c>
      <c r="O136" s="36" t="s">
        <v>1641</v>
      </c>
      <c r="P136" s="36" t="s">
        <v>1642</v>
      </c>
      <c r="Q136" s="174" t="str">
        <f t="shared" si="5"/>
        <v>Sanford</v>
      </c>
    </row>
    <row r="137" spans="1:17" ht="14.1" customHeight="1" x14ac:dyDescent="0.2">
      <c r="A137" s="45">
        <v>120</v>
      </c>
      <c r="B137" s="36" t="s">
        <v>1435</v>
      </c>
      <c r="C137" s="40">
        <v>1193</v>
      </c>
      <c r="D137" s="36" t="s">
        <v>1643</v>
      </c>
      <c r="E137" s="36" t="s">
        <v>1644</v>
      </c>
      <c r="G137" s="36" t="s">
        <v>1438</v>
      </c>
      <c r="H137" s="174" t="str">
        <f t="shared" si="4"/>
        <v>Swan River</v>
      </c>
      <c r="J137" s="45">
        <v>120</v>
      </c>
      <c r="K137" s="36" t="s">
        <v>1435</v>
      </c>
      <c r="L137" s="45">
        <v>1193</v>
      </c>
      <c r="M137" s="36" t="s">
        <v>1643</v>
      </c>
      <c r="N137" s="36" t="s">
        <v>1644</v>
      </c>
      <c r="P137" s="36" t="s">
        <v>1438</v>
      </c>
      <c r="Q137" s="174" t="str">
        <f t="shared" si="5"/>
        <v>Swan River</v>
      </c>
    </row>
    <row r="138" spans="1:17" ht="14.1" customHeight="1" x14ac:dyDescent="0.2">
      <c r="A138" s="45">
        <v>151</v>
      </c>
      <c r="B138" s="36" t="s">
        <v>1263</v>
      </c>
      <c r="C138" s="40">
        <v>1196</v>
      </c>
      <c r="D138" s="36" t="s">
        <v>1645</v>
      </c>
      <c r="E138" s="36" t="s">
        <v>1646</v>
      </c>
      <c r="G138" s="36" t="s">
        <v>1266</v>
      </c>
      <c r="H138" s="174" t="str">
        <f t="shared" si="4"/>
        <v>Winnipeg</v>
      </c>
      <c r="J138" s="45">
        <v>151</v>
      </c>
      <c r="K138" s="36" t="s">
        <v>1263</v>
      </c>
      <c r="L138" s="45">
        <v>1196</v>
      </c>
      <c r="M138" s="36" t="s">
        <v>1645</v>
      </c>
      <c r="N138" s="36" t="s">
        <v>1646</v>
      </c>
      <c r="P138" s="36" t="s">
        <v>1266</v>
      </c>
      <c r="Q138" s="174" t="str">
        <f t="shared" si="5"/>
        <v>Winnipeg</v>
      </c>
    </row>
    <row r="139" spans="1:17" ht="14.1" customHeight="1" x14ac:dyDescent="0.2">
      <c r="A139" s="45">
        <v>114</v>
      </c>
      <c r="B139" s="36" t="s">
        <v>1267</v>
      </c>
      <c r="C139" s="40">
        <v>1197</v>
      </c>
      <c r="D139" s="36" t="s">
        <v>1647</v>
      </c>
      <c r="E139" s="36" t="s">
        <v>1648</v>
      </c>
      <c r="G139" s="36" t="s">
        <v>1649</v>
      </c>
      <c r="H139" s="174" t="str">
        <f t="shared" si="4"/>
        <v>Headingley</v>
      </c>
      <c r="J139" s="45">
        <v>114</v>
      </c>
      <c r="K139" s="36" t="s">
        <v>1267</v>
      </c>
      <c r="L139" s="45">
        <v>1197</v>
      </c>
      <c r="M139" s="36" t="s">
        <v>1647</v>
      </c>
      <c r="N139" s="36" t="s">
        <v>1648</v>
      </c>
      <c r="P139" s="36" t="s">
        <v>1649</v>
      </c>
      <c r="Q139" s="174" t="str">
        <f t="shared" si="5"/>
        <v>Headingley</v>
      </c>
    </row>
    <row r="140" spans="1:17" ht="14.1" customHeight="1" x14ac:dyDescent="0.2">
      <c r="A140" s="45">
        <v>174</v>
      </c>
      <c r="B140" s="36" t="s">
        <v>1516</v>
      </c>
      <c r="C140" s="40">
        <v>1198</v>
      </c>
      <c r="D140" s="36" t="s">
        <v>1650</v>
      </c>
      <c r="E140" s="36" t="s">
        <v>1651</v>
      </c>
      <c r="G140" s="36" t="s">
        <v>1625</v>
      </c>
      <c r="H140" s="174" t="str">
        <f t="shared" si="4"/>
        <v>Steinbach</v>
      </c>
      <c r="J140" s="45">
        <v>174</v>
      </c>
      <c r="K140" s="36" t="s">
        <v>1516</v>
      </c>
      <c r="L140" s="45">
        <v>1198</v>
      </c>
      <c r="M140" s="36" t="s">
        <v>1650</v>
      </c>
      <c r="N140" s="36" t="s">
        <v>1651</v>
      </c>
      <c r="P140" s="36" t="s">
        <v>1625</v>
      </c>
      <c r="Q140" s="174" t="str">
        <f t="shared" si="5"/>
        <v>Steinbach</v>
      </c>
    </row>
    <row r="141" spans="1:17" ht="14.1" customHeight="1" x14ac:dyDescent="0.2">
      <c r="A141" s="45">
        <v>188</v>
      </c>
      <c r="B141" s="36" t="s">
        <v>1392</v>
      </c>
      <c r="C141" s="40">
        <v>1202</v>
      </c>
      <c r="D141" s="36" t="s">
        <v>1652</v>
      </c>
      <c r="E141" s="36" t="s">
        <v>1653</v>
      </c>
      <c r="G141" s="36" t="s">
        <v>1266</v>
      </c>
      <c r="H141" s="174" t="str">
        <f t="shared" si="4"/>
        <v>Winnipeg</v>
      </c>
      <c r="J141" s="45">
        <v>188</v>
      </c>
      <c r="K141" s="36" t="s">
        <v>1392</v>
      </c>
      <c r="L141" s="45">
        <v>1202</v>
      </c>
      <c r="M141" s="36" t="s">
        <v>1652</v>
      </c>
      <c r="N141" s="36" t="s">
        <v>1653</v>
      </c>
      <c r="P141" s="36" t="s">
        <v>1266</v>
      </c>
      <c r="Q141" s="174" t="str">
        <f t="shared" si="5"/>
        <v>Winnipeg</v>
      </c>
    </row>
    <row r="142" spans="1:17" ht="14.1" customHeight="1" x14ac:dyDescent="0.2">
      <c r="A142" s="45">
        <v>140</v>
      </c>
      <c r="B142" s="36" t="s">
        <v>1564</v>
      </c>
      <c r="C142" s="40">
        <v>1204</v>
      </c>
      <c r="D142" s="36" t="s">
        <v>1654</v>
      </c>
      <c r="E142" s="36" t="s">
        <v>1655</v>
      </c>
      <c r="G142" s="36" t="s">
        <v>1656</v>
      </c>
      <c r="H142" s="174" t="str">
        <f t="shared" si="4"/>
        <v>Saint-Norbert</v>
      </c>
      <c r="J142" s="45">
        <v>140</v>
      </c>
      <c r="K142" s="36" t="s">
        <v>1564</v>
      </c>
      <c r="L142" s="45">
        <v>1204</v>
      </c>
      <c r="M142" s="36" t="s">
        <v>1654</v>
      </c>
      <c r="N142" s="36" t="s">
        <v>1655</v>
      </c>
      <c r="P142" s="36" t="s">
        <v>1656</v>
      </c>
      <c r="Q142" s="174" t="str">
        <f t="shared" si="5"/>
        <v>Saint-Norbert</v>
      </c>
    </row>
    <row r="143" spans="1:17" ht="14.1" customHeight="1" x14ac:dyDescent="0.2">
      <c r="A143" s="45">
        <v>155</v>
      </c>
      <c r="B143" s="36" t="s">
        <v>1326</v>
      </c>
      <c r="C143" s="40">
        <v>1205</v>
      </c>
      <c r="D143" s="36" t="s">
        <v>1657</v>
      </c>
      <c r="E143" s="36" t="s">
        <v>1658</v>
      </c>
      <c r="F143" s="36" t="s">
        <v>1659</v>
      </c>
      <c r="G143" s="36" t="s">
        <v>1660</v>
      </c>
      <c r="H143" s="174" t="str">
        <f t="shared" si="4"/>
        <v>Argyle</v>
      </c>
      <c r="J143" s="45">
        <v>155</v>
      </c>
      <c r="K143" s="36" t="s">
        <v>1326</v>
      </c>
      <c r="L143" s="45">
        <v>1205</v>
      </c>
      <c r="M143" s="36" t="s">
        <v>1657</v>
      </c>
      <c r="N143" s="36" t="s">
        <v>1658</v>
      </c>
      <c r="O143" s="36" t="s">
        <v>1659</v>
      </c>
      <c r="P143" s="36" t="s">
        <v>1660</v>
      </c>
      <c r="Q143" s="174" t="str">
        <f t="shared" si="5"/>
        <v>Argyle</v>
      </c>
    </row>
    <row r="144" spans="1:17" ht="14.1" customHeight="1" x14ac:dyDescent="0.2">
      <c r="A144" s="45">
        <v>197</v>
      </c>
      <c r="B144" s="36" t="s">
        <v>1399</v>
      </c>
      <c r="C144" s="40">
        <v>1207</v>
      </c>
      <c r="D144" s="36" t="s">
        <v>1661</v>
      </c>
      <c r="E144" s="36" t="s">
        <v>1281</v>
      </c>
      <c r="G144" s="36" t="s">
        <v>1662</v>
      </c>
      <c r="H144" s="174" t="str">
        <f t="shared" si="4"/>
        <v>Grandview</v>
      </c>
      <c r="J144" s="45">
        <v>197</v>
      </c>
      <c r="K144" s="36" t="s">
        <v>1399</v>
      </c>
      <c r="L144" s="45">
        <v>1207</v>
      </c>
      <c r="M144" s="36" t="s">
        <v>1661</v>
      </c>
      <c r="N144" s="36" t="s">
        <v>1281</v>
      </c>
      <c r="P144" s="36" t="s">
        <v>1662</v>
      </c>
      <c r="Q144" s="174" t="str">
        <f t="shared" si="5"/>
        <v>Grandview</v>
      </c>
    </row>
    <row r="145" spans="1:17" ht="14.1" customHeight="1" x14ac:dyDescent="0.2">
      <c r="A145" s="45">
        <v>151</v>
      </c>
      <c r="B145" s="36" t="s">
        <v>1263</v>
      </c>
      <c r="C145" s="40">
        <v>1210</v>
      </c>
      <c r="D145" s="36" t="s">
        <v>1663</v>
      </c>
      <c r="E145" s="36" t="s">
        <v>1664</v>
      </c>
      <c r="G145" s="36" t="s">
        <v>1266</v>
      </c>
      <c r="H145" s="174" t="str">
        <f t="shared" si="4"/>
        <v>Winnipeg</v>
      </c>
      <c r="J145" s="45">
        <v>151</v>
      </c>
      <c r="K145" s="36" t="s">
        <v>1263</v>
      </c>
      <c r="L145" s="45">
        <v>1210</v>
      </c>
      <c r="M145" s="36" t="s">
        <v>1663</v>
      </c>
      <c r="N145" s="36" t="s">
        <v>1664</v>
      </c>
      <c r="P145" s="36" t="s">
        <v>1266</v>
      </c>
      <c r="Q145" s="174" t="str">
        <f t="shared" si="5"/>
        <v>Winnipeg</v>
      </c>
    </row>
    <row r="146" spans="1:17" ht="14.1" customHeight="1" x14ac:dyDescent="0.2">
      <c r="A146" s="45">
        <v>151</v>
      </c>
      <c r="B146" s="36" t="s">
        <v>1263</v>
      </c>
      <c r="C146" s="40">
        <v>1211</v>
      </c>
      <c r="D146" s="36" t="s">
        <v>1665</v>
      </c>
      <c r="E146" s="36" t="s">
        <v>1533</v>
      </c>
      <c r="G146" s="36" t="s">
        <v>1266</v>
      </c>
      <c r="H146" s="174" t="str">
        <f t="shared" si="4"/>
        <v>Winnipeg</v>
      </c>
      <c r="J146" s="45">
        <v>151</v>
      </c>
      <c r="K146" s="36" t="s">
        <v>1263</v>
      </c>
      <c r="L146" s="45">
        <v>1211</v>
      </c>
      <c r="M146" s="36" t="s">
        <v>1665</v>
      </c>
      <c r="N146" s="36" t="s">
        <v>1533</v>
      </c>
      <c r="P146" s="36" t="s">
        <v>1266</v>
      </c>
      <c r="Q146" s="174" t="str">
        <f t="shared" si="5"/>
        <v>Winnipeg</v>
      </c>
    </row>
    <row r="147" spans="1:17" ht="14.1" customHeight="1" x14ac:dyDescent="0.2">
      <c r="A147" s="45">
        <v>119</v>
      </c>
      <c r="B147" s="36" t="s">
        <v>1275</v>
      </c>
      <c r="C147" s="40">
        <v>1215</v>
      </c>
      <c r="D147" s="36" t="s">
        <v>1666</v>
      </c>
      <c r="E147" s="36" t="s">
        <v>1667</v>
      </c>
      <c r="G147" s="36" t="s">
        <v>1278</v>
      </c>
      <c r="H147" s="174" t="str">
        <f t="shared" si="4"/>
        <v>Brandon</v>
      </c>
      <c r="J147" s="45">
        <v>119</v>
      </c>
      <c r="K147" s="36" t="s">
        <v>1275</v>
      </c>
      <c r="L147" s="45">
        <v>1215</v>
      </c>
      <c r="M147" s="36" t="s">
        <v>1666</v>
      </c>
      <c r="N147" s="36" t="s">
        <v>1667</v>
      </c>
      <c r="P147" s="36" t="s">
        <v>1278</v>
      </c>
      <c r="Q147" s="174" t="str">
        <f t="shared" si="5"/>
        <v>Brandon</v>
      </c>
    </row>
    <row r="148" spans="1:17" ht="14.1" customHeight="1" x14ac:dyDescent="0.2">
      <c r="A148" s="45">
        <v>135</v>
      </c>
      <c r="B148" s="36" t="s">
        <v>1380</v>
      </c>
      <c r="C148" s="40">
        <v>1216</v>
      </c>
      <c r="D148" s="36" t="s">
        <v>1668</v>
      </c>
      <c r="E148" s="36" t="s">
        <v>1669</v>
      </c>
      <c r="G148" s="36" t="s">
        <v>1670</v>
      </c>
      <c r="H148" s="174" t="str">
        <f t="shared" si="4"/>
        <v>Gypsumville</v>
      </c>
      <c r="J148" s="45">
        <v>135</v>
      </c>
      <c r="K148" s="36" t="s">
        <v>1380</v>
      </c>
      <c r="L148" s="45">
        <v>1216</v>
      </c>
      <c r="M148" s="36" t="s">
        <v>1668</v>
      </c>
      <c r="N148" s="36" t="s">
        <v>1669</v>
      </c>
      <c r="P148" s="36" t="s">
        <v>1670</v>
      </c>
      <c r="Q148" s="174" t="str">
        <f t="shared" si="5"/>
        <v>Gypsumville</v>
      </c>
    </row>
    <row r="149" spans="1:17" ht="14.1" customHeight="1" x14ac:dyDescent="0.2">
      <c r="A149" s="45">
        <v>135</v>
      </c>
      <c r="B149" s="36" t="s">
        <v>1380</v>
      </c>
      <c r="C149" s="40">
        <v>1217</v>
      </c>
      <c r="D149" s="36" t="s">
        <v>1671</v>
      </c>
      <c r="E149" s="36" t="s">
        <v>1672</v>
      </c>
      <c r="F149" s="36" t="s">
        <v>1673</v>
      </c>
      <c r="G149" s="36" t="s">
        <v>1674</v>
      </c>
      <c r="H149" s="174" t="str">
        <f t="shared" si="4"/>
        <v>Pauingassi</v>
      </c>
      <c r="J149" s="45">
        <v>135</v>
      </c>
      <c r="K149" s="36" t="s">
        <v>1380</v>
      </c>
      <c r="L149" s="45">
        <v>1217</v>
      </c>
      <c r="M149" s="36" t="s">
        <v>1671</v>
      </c>
      <c r="N149" s="36" t="s">
        <v>1672</v>
      </c>
      <c r="O149" s="36" t="s">
        <v>1673</v>
      </c>
      <c r="P149" s="36" t="s">
        <v>1674</v>
      </c>
      <c r="Q149" s="174" t="str">
        <f t="shared" si="5"/>
        <v>Pauingassi</v>
      </c>
    </row>
    <row r="150" spans="1:17" ht="14.1" customHeight="1" x14ac:dyDescent="0.2">
      <c r="A150" s="45">
        <v>151</v>
      </c>
      <c r="B150" s="36" t="s">
        <v>1263</v>
      </c>
      <c r="C150" s="40">
        <v>1218</v>
      </c>
      <c r="D150" s="36" t="s">
        <v>1675</v>
      </c>
      <c r="E150" s="36" t="s">
        <v>1676</v>
      </c>
      <c r="G150" s="36" t="s">
        <v>1266</v>
      </c>
      <c r="H150" s="174" t="str">
        <f t="shared" si="4"/>
        <v>Winnipeg</v>
      </c>
      <c r="J150" s="45">
        <v>151</v>
      </c>
      <c r="K150" s="36" t="s">
        <v>1263</v>
      </c>
      <c r="L150" s="45">
        <v>1218</v>
      </c>
      <c r="M150" s="36" t="s">
        <v>1675</v>
      </c>
      <c r="N150" s="36" t="s">
        <v>1676</v>
      </c>
      <c r="P150" s="36" t="s">
        <v>1266</v>
      </c>
      <c r="Q150" s="174" t="str">
        <f t="shared" si="5"/>
        <v>Winnipeg</v>
      </c>
    </row>
    <row r="151" spans="1:17" ht="14.1" customHeight="1" x14ac:dyDescent="0.2">
      <c r="A151" s="45">
        <v>176</v>
      </c>
      <c r="B151" s="36" t="s">
        <v>1361</v>
      </c>
      <c r="C151" s="40">
        <v>1219</v>
      </c>
      <c r="D151" s="36" t="s">
        <v>1677</v>
      </c>
      <c r="E151" s="36" t="s">
        <v>1678</v>
      </c>
      <c r="G151" s="36" t="s">
        <v>1649</v>
      </c>
      <c r="H151" s="174" t="str">
        <f t="shared" si="4"/>
        <v>Headingley</v>
      </c>
      <c r="J151" s="45">
        <v>176</v>
      </c>
      <c r="K151" s="36" t="s">
        <v>1361</v>
      </c>
      <c r="L151" s="45">
        <v>1219</v>
      </c>
      <c r="M151" s="36" t="s">
        <v>1677</v>
      </c>
      <c r="N151" s="36" t="s">
        <v>1678</v>
      </c>
      <c r="P151" s="36" t="s">
        <v>1649</v>
      </c>
      <c r="Q151" s="174" t="str">
        <f t="shared" si="5"/>
        <v>Headingley</v>
      </c>
    </row>
    <row r="152" spans="1:17" ht="14.1" customHeight="1" x14ac:dyDescent="0.2">
      <c r="A152" s="45">
        <v>127</v>
      </c>
      <c r="B152" s="36" t="s">
        <v>1314</v>
      </c>
      <c r="C152" s="40">
        <v>1220</v>
      </c>
      <c r="D152" s="36" t="s">
        <v>1679</v>
      </c>
      <c r="E152" s="36" t="s">
        <v>1680</v>
      </c>
      <c r="F152" s="36" t="s">
        <v>1507</v>
      </c>
      <c r="G152" s="36" t="s">
        <v>1561</v>
      </c>
      <c r="H152" s="174" t="str">
        <f t="shared" si="4"/>
        <v>Austin</v>
      </c>
      <c r="J152" s="45">
        <v>127</v>
      </c>
      <c r="K152" s="36" t="s">
        <v>1314</v>
      </c>
      <c r="L152" s="45">
        <v>1220</v>
      </c>
      <c r="M152" s="36" t="s">
        <v>1679</v>
      </c>
      <c r="N152" s="36" t="s">
        <v>1680</v>
      </c>
      <c r="O152" s="36" t="s">
        <v>1507</v>
      </c>
      <c r="P152" s="36" t="s">
        <v>1561</v>
      </c>
      <c r="Q152" s="174" t="str">
        <f t="shared" si="5"/>
        <v>Austin</v>
      </c>
    </row>
    <row r="153" spans="1:17" ht="14.1" customHeight="1" x14ac:dyDescent="0.2">
      <c r="A153" s="45">
        <v>153</v>
      </c>
      <c r="B153" s="36" t="s">
        <v>1509</v>
      </c>
      <c r="C153" s="40">
        <v>1221</v>
      </c>
      <c r="D153" s="36" t="s">
        <v>1681</v>
      </c>
      <c r="E153" s="36" t="s">
        <v>1682</v>
      </c>
      <c r="G153" s="36" t="s">
        <v>1511</v>
      </c>
      <c r="H153" s="174" t="str">
        <f t="shared" si="4"/>
        <v>Brookdale</v>
      </c>
      <c r="J153" s="45">
        <v>153</v>
      </c>
      <c r="K153" s="36" t="s">
        <v>1509</v>
      </c>
      <c r="L153" s="45">
        <v>1221</v>
      </c>
      <c r="M153" s="36" t="s">
        <v>1681</v>
      </c>
      <c r="N153" s="36" t="s">
        <v>1682</v>
      </c>
      <c r="P153" s="36" t="s">
        <v>1511</v>
      </c>
      <c r="Q153" s="174" t="str">
        <f t="shared" si="5"/>
        <v>Brookdale</v>
      </c>
    </row>
    <row r="154" spans="1:17" ht="14.1" customHeight="1" x14ac:dyDescent="0.2">
      <c r="A154" s="45">
        <v>128</v>
      </c>
      <c r="B154" s="36" t="s">
        <v>1395</v>
      </c>
      <c r="C154" s="40">
        <v>1222</v>
      </c>
      <c r="D154" s="36" t="s">
        <v>1683</v>
      </c>
      <c r="E154" s="36" t="s">
        <v>1684</v>
      </c>
      <c r="G154" s="36" t="s">
        <v>1685</v>
      </c>
      <c r="H154" s="174" t="str">
        <f t="shared" si="4"/>
        <v>McCreary</v>
      </c>
      <c r="J154" s="45">
        <v>128</v>
      </c>
      <c r="K154" s="36" t="s">
        <v>1395</v>
      </c>
      <c r="L154" s="45">
        <v>1222</v>
      </c>
      <c r="M154" s="36" t="s">
        <v>1683</v>
      </c>
      <c r="N154" s="36" t="s">
        <v>1684</v>
      </c>
      <c r="P154" s="36" t="s">
        <v>1685</v>
      </c>
      <c r="Q154" s="174" t="str">
        <f t="shared" si="5"/>
        <v>McCreary</v>
      </c>
    </row>
    <row r="155" spans="1:17" ht="14.1" customHeight="1" x14ac:dyDescent="0.2">
      <c r="A155" s="45">
        <v>187</v>
      </c>
      <c r="B155" s="36" t="s">
        <v>1412</v>
      </c>
      <c r="C155" s="40">
        <v>1223</v>
      </c>
      <c r="D155" s="36" t="s">
        <v>1686</v>
      </c>
      <c r="E155" s="36" t="s">
        <v>1687</v>
      </c>
      <c r="G155" s="36" t="s">
        <v>1415</v>
      </c>
      <c r="H155" s="174" t="str">
        <f t="shared" si="4"/>
        <v>Dauphin</v>
      </c>
      <c r="J155" s="45">
        <v>187</v>
      </c>
      <c r="K155" s="36" t="s">
        <v>1412</v>
      </c>
      <c r="L155" s="45">
        <v>1223</v>
      </c>
      <c r="M155" s="36" t="s">
        <v>1686</v>
      </c>
      <c r="N155" s="36" t="s">
        <v>1687</v>
      </c>
      <c r="P155" s="36" t="s">
        <v>1415</v>
      </c>
      <c r="Q155" s="174" t="str">
        <f t="shared" si="5"/>
        <v>Dauphin</v>
      </c>
    </row>
    <row r="156" spans="1:17" ht="14.1" customHeight="1" x14ac:dyDescent="0.2">
      <c r="A156" s="45">
        <v>103</v>
      </c>
      <c r="B156" s="36" t="s">
        <v>1355</v>
      </c>
      <c r="C156" s="40">
        <v>1224</v>
      </c>
      <c r="D156" s="36" t="s">
        <v>1688</v>
      </c>
      <c r="E156" s="36" t="s">
        <v>1689</v>
      </c>
      <c r="G156" s="36" t="s">
        <v>1358</v>
      </c>
      <c r="H156" s="174" t="str">
        <f t="shared" si="4"/>
        <v>Virden</v>
      </c>
      <c r="J156" s="45">
        <v>103</v>
      </c>
      <c r="K156" s="36" t="s">
        <v>1355</v>
      </c>
      <c r="L156" s="45">
        <v>1224</v>
      </c>
      <c r="M156" s="36" t="s">
        <v>1688</v>
      </c>
      <c r="N156" s="36" t="s">
        <v>1689</v>
      </c>
      <c r="P156" s="36" t="s">
        <v>1358</v>
      </c>
      <c r="Q156" s="174" t="str">
        <f t="shared" si="5"/>
        <v>Virden</v>
      </c>
    </row>
    <row r="157" spans="1:17" s="129" customFormat="1" ht="14.1" customHeight="1" x14ac:dyDescent="0.2">
      <c r="A157" s="45">
        <v>188</v>
      </c>
      <c r="B157" s="36" t="s">
        <v>1392</v>
      </c>
      <c r="C157" s="40">
        <v>1227</v>
      </c>
      <c r="D157" s="36" t="s">
        <v>1690</v>
      </c>
      <c r="E157" s="36" t="s">
        <v>1691</v>
      </c>
      <c r="F157" s="36"/>
      <c r="G157" s="36" t="s">
        <v>1266</v>
      </c>
      <c r="H157" s="174" t="str">
        <f t="shared" si="4"/>
        <v>Winnipeg</v>
      </c>
      <c r="J157" s="45">
        <v>188</v>
      </c>
      <c r="K157" s="36" t="s">
        <v>1392</v>
      </c>
      <c r="L157" s="45">
        <v>1227</v>
      </c>
      <c r="M157" s="36" t="s">
        <v>1690</v>
      </c>
      <c r="N157" s="36" t="s">
        <v>1691</v>
      </c>
      <c r="O157" s="36"/>
      <c r="P157" s="36" t="s">
        <v>1266</v>
      </c>
      <c r="Q157" s="174" t="str">
        <f t="shared" si="5"/>
        <v>Winnipeg</v>
      </c>
    </row>
    <row r="158" spans="1:17" ht="14.1" customHeight="1" x14ac:dyDescent="0.2">
      <c r="A158" s="45">
        <v>195</v>
      </c>
      <c r="B158" s="36" t="s">
        <v>1366</v>
      </c>
      <c r="C158" s="40">
        <v>1230</v>
      </c>
      <c r="D158" s="36" t="s">
        <v>1692</v>
      </c>
      <c r="E158" s="36" t="s">
        <v>1368</v>
      </c>
      <c r="F158" s="36" t="s">
        <v>1369</v>
      </c>
      <c r="G158" s="36" t="s">
        <v>1370</v>
      </c>
      <c r="H158" s="174" t="str">
        <f t="shared" si="4"/>
        <v>Elie</v>
      </c>
      <c r="J158" s="45">
        <v>195</v>
      </c>
      <c r="K158" s="36" t="s">
        <v>1366</v>
      </c>
      <c r="L158" s="45">
        <v>1230</v>
      </c>
      <c r="M158" s="36" t="s">
        <v>1692</v>
      </c>
      <c r="N158" s="36" t="s">
        <v>1368</v>
      </c>
      <c r="O158" s="36" t="s">
        <v>1369</v>
      </c>
      <c r="P158" s="36" t="s">
        <v>1370</v>
      </c>
      <c r="Q158" s="174" t="str">
        <f t="shared" si="5"/>
        <v>Elie</v>
      </c>
    </row>
    <row r="159" spans="1:17" ht="14.1" customHeight="1" x14ac:dyDescent="0.2">
      <c r="A159" s="45">
        <v>188</v>
      </c>
      <c r="B159" s="36" t="s">
        <v>1392</v>
      </c>
      <c r="C159" s="40">
        <v>1231</v>
      </c>
      <c r="D159" s="36" t="s">
        <v>1693</v>
      </c>
      <c r="E159" s="36" t="s">
        <v>1694</v>
      </c>
      <c r="G159" s="36" t="s">
        <v>1266</v>
      </c>
      <c r="H159" s="174" t="str">
        <f t="shared" si="4"/>
        <v>Winnipeg</v>
      </c>
      <c r="J159" s="45">
        <v>188</v>
      </c>
      <c r="K159" s="36" t="s">
        <v>1392</v>
      </c>
      <c r="L159" s="45">
        <v>1231</v>
      </c>
      <c r="M159" s="36" t="s">
        <v>1693</v>
      </c>
      <c r="N159" s="36" t="s">
        <v>1694</v>
      </c>
      <c r="P159" s="36" t="s">
        <v>1266</v>
      </c>
      <c r="Q159" s="174" t="str">
        <f t="shared" si="5"/>
        <v>Winnipeg</v>
      </c>
    </row>
    <row r="160" spans="1:17" ht="14.1" customHeight="1" x14ac:dyDescent="0.2">
      <c r="A160" s="45">
        <v>198</v>
      </c>
      <c r="B160" s="36" t="s">
        <v>1442</v>
      </c>
      <c r="C160" s="40">
        <v>1232</v>
      </c>
      <c r="D160" s="36" t="s">
        <v>1695</v>
      </c>
      <c r="E160" s="36" t="s">
        <v>1696</v>
      </c>
      <c r="G160" s="36" t="s">
        <v>1266</v>
      </c>
      <c r="H160" s="174" t="str">
        <f t="shared" si="4"/>
        <v>Winnipeg</v>
      </c>
      <c r="J160" s="45">
        <v>198</v>
      </c>
      <c r="K160" s="36" t="s">
        <v>1442</v>
      </c>
      <c r="L160" s="45">
        <v>1232</v>
      </c>
      <c r="M160" s="36" t="s">
        <v>1695</v>
      </c>
      <c r="N160" s="36" t="s">
        <v>1696</v>
      </c>
      <c r="P160" s="36" t="s">
        <v>1266</v>
      </c>
      <c r="Q160" s="174" t="str">
        <f t="shared" si="5"/>
        <v>Winnipeg</v>
      </c>
    </row>
    <row r="161" spans="1:17" ht="14.1" customHeight="1" x14ac:dyDescent="0.2">
      <c r="A161" s="45">
        <v>196</v>
      </c>
      <c r="B161" s="36" t="s">
        <v>1283</v>
      </c>
      <c r="C161" s="40">
        <v>1233</v>
      </c>
      <c r="D161" s="36" t="s">
        <v>1697</v>
      </c>
      <c r="E161" s="36" t="s">
        <v>1698</v>
      </c>
      <c r="G161" s="36" t="s">
        <v>1266</v>
      </c>
      <c r="H161" s="174" t="str">
        <f t="shared" si="4"/>
        <v>Winnipeg</v>
      </c>
      <c r="J161" s="45">
        <v>196</v>
      </c>
      <c r="K161" s="36" t="s">
        <v>1283</v>
      </c>
      <c r="L161" s="45">
        <v>1233</v>
      </c>
      <c r="M161" s="36" t="s">
        <v>1697</v>
      </c>
      <c r="N161" s="36" t="s">
        <v>1698</v>
      </c>
      <c r="P161" s="36" t="s">
        <v>1266</v>
      </c>
      <c r="Q161" s="174" t="str">
        <f t="shared" si="5"/>
        <v>Winnipeg</v>
      </c>
    </row>
    <row r="162" spans="1:17" ht="14.1" customHeight="1" x14ac:dyDescent="0.2">
      <c r="A162" s="45">
        <v>174</v>
      </c>
      <c r="B162" s="36" t="s">
        <v>1516</v>
      </c>
      <c r="C162" s="40">
        <v>1234</v>
      </c>
      <c r="D162" s="36" t="s">
        <v>1699</v>
      </c>
      <c r="E162" s="36" t="s">
        <v>1700</v>
      </c>
      <c r="G162" s="36" t="s">
        <v>1701</v>
      </c>
      <c r="H162" s="174" t="str">
        <f t="shared" si="4"/>
        <v>Kleefeld</v>
      </c>
      <c r="J162" s="45">
        <v>174</v>
      </c>
      <c r="K162" s="36" t="s">
        <v>1516</v>
      </c>
      <c r="L162" s="45">
        <v>1234</v>
      </c>
      <c r="M162" s="36" t="s">
        <v>1699</v>
      </c>
      <c r="N162" s="36" t="s">
        <v>1700</v>
      </c>
      <c r="P162" s="36" t="s">
        <v>1701</v>
      </c>
      <c r="Q162" s="174" t="str">
        <f t="shared" si="5"/>
        <v>Kleefeld</v>
      </c>
    </row>
    <row r="163" spans="1:17" ht="14.1" customHeight="1" x14ac:dyDescent="0.2">
      <c r="A163" s="45">
        <v>197</v>
      </c>
      <c r="B163" s="36" t="s">
        <v>1399</v>
      </c>
      <c r="C163" s="40">
        <v>1236</v>
      </c>
      <c r="D163" s="36" t="s">
        <v>1702</v>
      </c>
      <c r="E163" s="36" t="s">
        <v>1703</v>
      </c>
      <c r="G163" s="36" t="s">
        <v>1704</v>
      </c>
      <c r="H163" s="174" t="str">
        <f t="shared" si="4"/>
        <v>Arborg</v>
      </c>
      <c r="J163" s="45">
        <v>197</v>
      </c>
      <c r="K163" s="36" t="s">
        <v>1399</v>
      </c>
      <c r="L163" s="45">
        <v>1236</v>
      </c>
      <c r="M163" s="36" t="s">
        <v>1702</v>
      </c>
      <c r="N163" s="36" t="s">
        <v>1703</v>
      </c>
      <c r="P163" s="36" t="s">
        <v>1704</v>
      </c>
      <c r="Q163" s="174" t="str">
        <f t="shared" si="5"/>
        <v>Arborg</v>
      </c>
    </row>
    <row r="164" spans="1:17" ht="14.1" customHeight="1" x14ac:dyDescent="0.2">
      <c r="A164" s="45">
        <v>121</v>
      </c>
      <c r="B164" s="36" t="s">
        <v>1270</v>
      </c>
      <c r="C164" s="40">
        <v>1237</v>
      </c>
      <c r="D164" s="36" t="s">
        <v>1705</v>
      </c>
      <c r="E164" s="36" t="s">
        <v>1527</v>
      </c>
      <c r="G164" s="36" t="s">
        <v>1706</v>
      </c>
      <c r="H164" s="174" t="str">
        <f t="shared" si="4"/>
        <v>Oakville</v>
      </c>
      <c r="J164" s="45">
        <v>121</v>
      </c>
      <c r="K164" s="36" t="s">
        <v>1270</v>
      </c>
      <c r="L164" s="45">
        <v>1237</v>
      </c>
      <c r="M164" s="36" t="s">
        <v>1705</v>
      </c>
      <c r="N164" s="36" t="s">
        <v>1527</v>
      </c>
      <c r="P164" s="36" t="s">
        <v>1706</v>
      </c>
      <c r="Q164" s="174" t="str">
        <f t="shared" si="5"/>
        <v>Oakville</v>
      </c>
    </row>
    <row r="165" spans="1:17" ht="14.1" customHeight="1" x14ac:dyDescent="0.2">
      <c r="A165" s="45">
        <v>193</v>
      </c>
      <c r="B165" s="36" t="s">
        <v>1455</v>
      </c>
      <c r="C165" s="40">
        <v>1238</v>
      </c>
      <c r="D165" s="36" t="s">
        <v>1707</v>
      </c>
      <c r="E165" s="36" t="s">
        <v>1708</v>
      </c>
      <c r="G165" s="36" t="s">
        <v>1709</v>
      </c>
      <c r="H165" s="174" t="str">
        <f t="shared" si="4"/>
        <v>Treherne</v>
      </c>
      <c r="J165" s="45">
        <v>193</v>
      </c>
      <c r="K165" s="36" t="s">
        <v>1455</v>
      </c>
      <c r="L165" s="45">
        <v>1238</v>
      </c>
      <c r="M165" s="36" t="s">
        <v>1707</v>
      </c>
      <c r="N165" s="36" t="s">
        <v>1708</v>
      </c>
      <c r="P165" s="36" t="s">
        <v>1709</v>
      </c>
      <c r="Q165" s="174" t="str">
        <f t="shared" si="5"/>
        <v>Treherne</v>
      </c>
    </row>
    <row r="166" spans="1:17" ht="14.1" customHeight="1" x14ac:dyDescent="0.2">
      <c r="A166" s="45">
        <v>107</v>
      </c>
      <c r="B166" s="36" t="s">
        <v>1421</v>
      </c>
      <c r="C166" s="40">
        <v>1239</v>
      </c>
      <c r="D166" s="36" t="s">
        <v>1710</v>
      </c>
      <c r="E166" s="36" t="s">
        <v>1711</v>
      </c>
      <c r="G166" s="36" t="s">
        <v>1438</v>
      </c>
      <c r="H166" s="174" t="str">
        <f t="shared" si="4"/>
        <v>Swan River</v>
      </c>
      <c r="J166" s="45">
        <v>107</v>
      </c>
      <c r="K166" s="36" t="s">
        <v>1421</v>
      </c>
      <c r="L166" s="45">
        <v>1239</v>
      </c>
      <c r="M166" s="36" t="s">
        <v>1710</v>
      </c>
      <c r="N166" s="36" t="s">
        <v>1711</v>
      </c>
      <c r="P166" s="36" t="s">
        <v>1438</v>
      </c>
      <c r="Q166" s="174" t="str">
        <f t="shared" si="5"/>
        <v>Swan River</v>
      </c>
    </row>
    <row r="167" spans="1:17" ht="14.1" customHeight="1" x14ac:dyDescent="0.2">
      <c r="A167" s="45">
        <v>135</v>
      </c>
      <c r="B167" s="36" t="s">
        <v>1380</v>
      </c>
      <c r="C167" s="40">
        <v>1240</v>
      </c>
      <c r="D167" s="36" t="s">
        <v>1712</v>
      </c>
      <c r="E167" s="36" t="s">
        <v>1328</v>
      </c>
      <c r="G167" s="36" t="s">
        <v>1713</v>
      </c>
      <c r="H167" s="174" t="str">
        <f t="shared" si="4"/>
        <v>Ebb And Flow</v>
      </c>
      <c r="J167" s="45">
        <v>135</v>
      </c>
      <c r="K167" s="36" t="s">
        <v>1380</v>
      </c>
      <c r="L167" s="45">
        <v>1240</v>
      </c>
      <c r="M167" s="36" t="s">
        <v>1712</v>
      </c>
      <c r="N167" s="36" t="s">
        <v>1328</v>
      </c>
      <c r="P167" s="36" t="s">
        <v>1713</v>
      </c>
      <c r="Q167" s="174" t="str">
        <f t="shared" si="5"/>
        <v>Ebb And Flow</v>
      </c>
    </row>
    <row r="168" spans="1:17" ht="14.1" customHeight="1" x14ac:dyDescent="0.2">
      <c r="A168" s="45">
        <v>198</v>
      </c>
      <c r="B168" s="36" t="s">
        <v>1442</v>
      </c>
      <c r="C168" s="40">
        <v>1241</v>
      </c>
      <c r="D168" s="36" t="s">
        <v>1714</v>
      </c>
      <c r="E168" s="36" t="s">
        <v>1715</v>
      </c>
      <c r="G168" s="36" t="s">
        <v>1266</v>
      </c>
      <c r="H168" s="174" t="str">
        <f t="shared" si="4"/>
        <v>Winnipeg</v>
      </c>
      <c r="J168" s="45">
        <v>198</v>
      </c>
      <c r="K168" s="36" t="s">
        <v>1442</v>
      </c>
      <c r="L168" s="45">
        <v>1241</v>
      </c>
      <c r="M168" s="36" t="s">
        <v>1714</v>
      </c>
      <c r="N168" s="36" t="s">
        <v>1715</v>
      </c>
      <c r="P168" s="36" t="s">
        <v>1266</v>
      </c>
      <c r="Q168" s="174" t="str">
        <f t="shared" si="5"/>
        <v>Winnipeg</v>
      </c>
    </row>
    <row r="169" spans="1:17" ht="14.1" customHeight="1" x14ac:dyDescent="0.2">
      <c r="A169" s="45">
        <v>107</v>
      </c>
      <c r="B169" s="36" t="s">
        <v>1421</v>
      </c>
      <c r="C169" s="40">
        <v>1242</v>
      </c>
      <c r="D169" s="36" t="s">
        <v>1716</v>
      </c>
      <c r="E169" s="36" t="s">
        <v>1717</v>
      </c>
      <c r="G169" s="36" t="s">
        <v>1266</v>
      </c>
      <c r="H169" s="174" t="str">
        <f t="shared" si="4"/>
        <v>Winnipeg</v>
      </c>
      <c r="J169" s="45">
        <v>107</v>
      </c>
      <c r="K169" s="36" t="s">
        <v>1421</v>
      </c>
      <c r="L169" s="45">
        <v>1242</v>
      </c>
      <c r="M169" s="36" t="s">
        <v>1716</v>
      </c>
      <c r="N169" s="36" t="s">
        <v>1717</v>
      </c>
      <c r="P169" s="36" t="s">
        <v>1266</v>
      </c>
      <c r="Q169" s="174" t="str">
        <f t="shared" si="5"/>
        <v>Winnipeg</v>
      </c>
    </row>
    <row r="170" spans="1:17" ht="14.1" customHeight="1" x14ac:dyDescent="0.2">
      <c r="A170" s="45">
        <v>198</v>
      </c>
      <c r="B170" s="36" t="s">
        <v>1442</v>
      </c>
      <c r="C170" s="40">
        <v>1244</v>
      </c>
      <c r="D170" s="36" t="s">
        <v>1718</v>
      </c>
      <c r="E170" s="36" t="s">
        <v>1719</v>
      </c>
      <c r="G170" s="36" t="s">
        <v>1266</v>
      </c>
      <c r="H170" s="174" t="str">
        <f t="shared" si="4"/>
        <v>Winnipeg</v>
      </c>
      <c r="J170" s="45">
        <v>198</v>
      </c>
      <c r="K170" s="36" t="s">
        <v>1442</v>
      </c>
      <c r="L170" s="45">
        <v>1244</v>
      </c>
      <c r="M170" s="36" t="s">
        <v>1718</v>
      </c>
      <c r="N170" s="36" t="s">
        <v>1719</v>
      </c>
      <c r="P170" s="36" t="s">
        <v>1266</v>
      </c>
      <c r="Q170" s="174" t="str">
        <f t="shared" si="5"/>
        <v>Winnipeg</v>
      </c>
    </row>
    <row r="171" spans="1:17" ht="14.1" customHeight="1" x14ac:dyDescent="0.2">
      <c r="A171" s="45">
        <v>186</v>
      </c>
      <c r="B171" s="36" t="s">
        <v>1295</v>
      </c>
      <c r="C171" s="40">
        <v>1246</v>
      </c>
      <c r="D171" s="36" t="s">
        <v>1720</v>
      </c>
      <c r="E171" s="36" t="s">
        <v>1721</v>
      </c>
      <c r="G171" s="36" t="s">
        <v>1266</v>
      </c>
      <c r="H171" s="174" t="str">
        <f t="shared" si="4"/>
        <v>Winnipeg</v>
      </c>
      <c r="J171" s="45">
        <v>186</v>
      </c>
      <c r="K171" s="36" t="s">
        <v>1295</v>
      </c>
      <c r="L171" s="45">
        <v>1246</v>
      </c>
      <c r="M171" s="36" t="s">
        <v>1720</v>
      </c>
      <c r="N171" s="36" t="s">
        <v>1721</v>
      </c>
      <c r="P171" s="36" t="s">
        <v>1266</v>
      </c>
      <c r="Q171" s="174" t="str">
        <f t="shared" si="5"/>
        <v>Winnipeg</v>
      </c>
    </row>
    <row r="172" spans="1:17" ht="14.1" customHeight="1" x14ac:dyDescent="0.2">
      <c r="A172" s="45">
        <v>191</v>
      </c>
      <c r="B172" s="36" t="s">
        <v>1569</v>
      </c>
      <c r="C172" s="40">
        <v>1250</v>
      </c>
      <c r="D172" s="36" t="s">
        <v>1722</v>
      </c>
      <c r="E172" s="36" t="s">
        <v>1723</v>
      </c>
      <c r="G172" s="36" t="s">
        <v>1724</v>
      </c>
      <c r="H172" s="174" t="str">
        <f t="shared" si="4"/>
        <v>Souris</v>
      </c>
      <c r="J172" s="45">
        <v>191</v>
      </c>
      <c r="K172" s="36" t="s">
        <v>1569</v>
      </c>
      <c r="L172" s="45">
        <v>1250</v>
      </c>
      <c r="M172" s="36" t="s">
        <v>1722</v>
      </c>
      <c r="N172" s="36" t="s">
        <v>1723</v>
      </c>
      <c r="P172" s="36" t="s">
        <v>1724</v>
      </c>
      <c r="Q172" s="174" t="str">
        <f t="shared" si="5"/>
        <v>Souris</v>
      </c>
    </row>
    <row r="173" spans="1:17" ht="14.1" customHeight="1" x14ac:dyDescent="0.2">
      <c r="A173" s="45">
        <v>151</v>
      </c>
      <c r="B173" s="36" t="s">
        <v>1263</v>
      </c>
      <c r="C173" s="40">
        <v>1251</v>
      </c>
      <c r="D173" s="36" t="s">
        <v>1725</v>
      </c>
      <c r="E173" s="36" t="s">
        <v>1726</v>
      </c>
      <c r="G173" s="36" t="s">
        <v>1266</v>
      </c>
      <c r="H173" s="174" t="str">
        <f t="shared" si="4"/>
        <v>Winnipeg</v>
      </c>
      <c r="J173" s="45">
        <v>151</v>
      </c>
      <c r="K173" s="36" t="s">
        <v>1263</v>
      </c>
      <c r="L173" s="45">
        <v>1251</v>
      </c>
      <c r="M173" s="36" t="s">
        <v>1725</v>
      </c>
      <c r="N173" s="36" t="s">
        <v>1726</v>
      </c>
      <c r="P173" s="36" t="s">
        <v>1266</v>
      </c>
      <c r="Q173" s="174" t="str">
        <f t="shared" si="5"/>
        <v>Winnipeg</v>
      </c>
    </row>
    <row r="174" spans="1:17" ht="14.1" customHeight="1" x14ac:dyDescent="0.2">
      <c r="A174" s="45">
        <v>114</v>
      </c>
      <c r="B174" s="36" t="s">
        <v>1267</v>
      </c>
      <c r="C174" s="40">
        <v>1252</v>
      </c>
      <c r="D174" s="36" t="s">
        <v>1727</v>
      </c>
      <c r="E174" s="36" t="s">
        <v>1728</v>
      </c>
      <c r="G174" s="36" t="s">
        <v>1266</v>
      </c>
      <c r="H174" s="174" t="str">
        <f t="shared" si="4"/>
        <v>Winnipeg</v>
      </c>
      <c r="J174" s="45">
        <v>114</v>
      </c>
      <c r="K174" s="36" t="s">
        <v>1267</v>
      </c>
      <c r="L174" s="45">
        <v>1252</v>
      </c>
      <c r="M174" s="36" t="s">
        <v>1727</v>
      </c>
      <c r="N174" s="36" t="s">
        <v>1728</v>
      </c>
      <c r="P174" s="36" t="s">
        <v>1266</v>
      </c>
      <c r="Q174" s="174" t="str">
        <f t="shared" si="5"/>
        <v>Winnipeg</v>
      </c>
    </row>
    <row r="175" spans="1:17" ht="14.1" customHeight="1" x14ac:dyDescent="0.2">
      <c r="A175" s="45">
        <v>198</v>
      </c>
      <c r="B175" s="36" t="s">
        <v>1442</v>
      </c>
      <c r="C175" s="40">
        <v>1257</v>
      </c>
      <c r="D175" s="36" t="s">
        <v>1729</v>
      </c>
      <c r="E175" s="36" t="s">
        <v>1730</v>
      </c>
      <c r="G175" s="36" t="s">
        <v>1266</v>
      </c>
      <c r="H175" s="174" t="str">
        <f t="shared" si="4"/>
        <v>Winnipeg</v>
      </c>
      <c r="J175" s="45">
        <v>198</v>
      </c>
      <c r="K175" s="36" t="s">
        <v>1442</v>
      </c>
      <c r="L175" s="45">
        <v>1257</v>
      </c>
      <c r="M175" s="36" t="s">
        <v>1729</v>
      </c>
      <c r="N175" s="36" t="s">
        <v>1730</v>
      </c>
      <c r="P175" s="36" t="s">
        <v>1266</v>
      </c>
      <c r="Q175" s="174" t="str">
        <f t="shared" si="5"/>
        <v>Winnipeg</v>
      </c>
    </row>
    <row r="176" spans="1:17" ht="14.1" customHeight="1" x14ac:dyDescent="0.2">
      <c r="A176" s="45">
        <v>171</v>
      </c>
      <c r="B176" s="36" t="s">
        <v>1307</v>
      </c>
      <c r="C176" s="40">
        <v>1260</v>
      </c>
      <c r="D176" s="36" t="s">
        <v>1731</v>
      </c>
      <c r="E176" s="36" t="s">
        <v>1309</v>
      </c>
      <c r="F176" s="36" t="s">
        <v>1732</v>
      </c>
      <c r="G176" s="36" t="s">
        <v>1311</v>
      </c>
      <c r="H176" s="174" t="str">
        <f t="shared" si="4"/>
        <v>The Pas</v>
      </c>
      <c r="J176" s="45">
        <v>171</v>
      </c>
      <c r="K176" s="36" t="s">
        <v>1307</v>
      </c>
      <c r="L176" s="45">
        <v>1260</v>
      </c>
      <c r="M176" s="36" t="s">
        <v>1731</v>
      </c>
      <c r="N176" s="36" t="s">
        <v>1309</v>
      </c>
      <c r="O176" s="36" t="s">
        <v>1732</v>
      </c>
      <c r="P176" s="36" t="s">
        <v>1311</v>
      </c>
      <c r="Q176" s="174" t="str">
        <f t="shared" si="5"/>
        <v>The Pas</v>
      </c>
    </row>
    <row r="177" spans="1:17" ht="14.1" customHeight="1" x14ac:dyDescent="0.2">
      <c r="A177" s="45">
        <v>188</v>
      </c>
      <c r="B177" s="36" t="s">
        <v>1392</v>
      </c>
      <c r="C177" s="40">
        <v>1262</v>
      </c>
      <c r="D177" s="36" t="s">
        <v>1733</v>
      </c>
      <c r="E177" s="36" t="s">
        <v>1734</v>
      </c>
      <c r="G177" s="36" t="s">
        <v>1266</v>
      </c>
      <c r="H177" s="174" t="str">
        <f t="shared" si="4"/>
        <v>Winnipeg</v>
      </c>
      <c r="J177" s="45">
        <v>188</v>
      </c>
      <c r="K177" s="36" t="s">
        <v>1392</v>
      </c>
      <c r="L177" s="45">
        <v>1262</v>
      </c>
      <c r="M177" s="36" t="s">
        <v>1733</v>
      </c>
      <c r="N177" s="36" t="s">
        <v>1734</v>
      </c>
      <c r="P177" s="36" t="s">
        <v>1266</v>
      </c>
      <c r="Q177" s="174" t="str">
        <f t="shared" si="5"/>
        <v>Winnipeg</v>
      </c>
    </row>
    <row r="178" spans="1:17" ht="14.1" customHeight="1" x14ac:dyDescent="0.2">
      <c r="A178" s="45">
        <v>188</v>
      </c>
      <c r="B178" s="36" t="s">
        <v>1392</v>
      </c>
      <c r="C178" s="40">
        <v>1263</v>
      </c>
      <c r="D178" s="36" t="s">
        <v>1735</v>
      </c>
      <c r="E178" s="36" t="s">
        <v>1736</v>
      </c>
      <c r="G178" s="36" t="s">
        <v>1266</v>
      </c>
      <c r="H178" s="174" t="str">
        <f t="shared" si="4"/>
        <v>Winnipeg</v>
      </c>
      <c r="J178" s="45">
        <v>188</v>
      </c>
      <c r="K178" s="36" t="s">
        <v>1392</v>
      </c>
      <c r="L178" s="45">
        <v>1263</v>
      </c>
      <c r="M178" s="36" t="s">
        <v>1735</v>
      </c>
      <c r="N178" s="36" t="s">
        <v>1736</v>
      </c>
      <c r="P178" s="36" t="s">
        <v>1266</v>
      </c>
      <c r="Q178" s="174" t="str">
        <f t="shared" si="5"/>
        <v>Winnipeg</v>
      </c>
    </row>
    <row r="179" spans="1:17" ht="14.1" customHeight="1" x14ac:dyDescent="0.2">
      <c r="A179" s="45">
        <v>196</v>
      </c>
      <c r="B179" s="36" t="s">
        <v>1283</v>
      </c>
      <c r="C179" s="40">
        <v>1264</v>
      </c>
      <c r="D179" s="36" t="s">
        <v>1737</v>
      </c>
      <c r="E179" s="36" t="s">
        <v>1738</v>
      </c>
      <c r="G179" s="36" t="s">
        <v>1266</v>
      </c>
      <c r="H179" s="174" t="str">
        <f t="shared" si="4"/>
        <v>Winnipeg</v>
      </c>
      <c r="J179" s="45">
        <v>196</v>
      </c>
      <c r="K179" s="36" t="s">
        <v>1283</v>
      </c>
      <c r="L179" s="45">
        <v>1264</v>
      </c>
      <c r="M179" s="36" t="s">
        <v>1737</v>
      </c>
      <c r="N179" s="36" t="s">
        <v>1738</v>
      </c>
      <c r="P179" s="36" t="s">
        <v>1266</v>
      </c>
      <c r="Q179" s="174" t="str">
        <f t="shared" si="5"/>
        <v>Winnipeg</v>
      </c>
    </row>
    <row r="180" spans="1:17" ht="14.1" customHeight="1" x14ac:dyDescent="0.2">
      <c r="A180" s="45">
        <v>196</v>
      </c>
      <c r="B180" s="36" t="s">
        <v>1283</v>
      </c>
      <c r="C180" s="40">
        <v>1265</v>
      </c>
      <c r="D180" s="36" t="s">
        <v>1739</v>
      </c>
      <c r="E180" s="36" t="s">
        <v>1740</v>
      </c>
      <c r="G180" s="36" t="s">
        <v>1266</v>
      </c>
      <c r="H180" s="174" t="str">
        <f t="shared" si="4"/>
        <v>Winnipeg</v>
      </c>
      <c r="J180" s="45">
        <v>196</v>
      </c>
      <c r="K180" s="36" t="s">
        <v>1283</v>
      </c>
      <c r="L180" s="45">
        <v>1265</v>
      </c>
      <c r="M180" s="36" t="s">
        <v>1739</v>
      </c>
      <c r="N180" s="36" t="s">
        <v>1740</v>
      </c>
      <c r="P180" s="36" t="s">
        <v>1266</v>
      </c>
      <c r="Q180" s="174" t="str">
        <f t="shared" si="5"/>
        <v>Winnipeg</v>
      </c>
    </row>
    <row r="181" spans="1:17" ht="14.1" customHeight="1" x14ac:dyDescent="0.2">
      <c r="A181" s="45">
        <v>189</v>
      </c>
      <c r="B181" s="36" t="s">
        <v>1286</v>
      </c>
      <c r="C181" s="40">
        <v>1266</v>
      </c>
      <c r="D181" s="36" t="s">
        <v>1741</v>
      </c>
      <c r="E181" s="36" t="s">
        <v>1742</v>
      </c>
      <c r="G181" s="36" t="s">
        <v>1743</v>
      </c>
      <c r="H181" s="174" t="str">
        <f t="shared" si="4"/>
        <v>Tyndall</v>
      </c>
      <c r="J181" s="45">
        <v>189</v>
      </c>
      <c r="K181" s="36" t="s">
        <v>1286</v>
      </c>
      <c r="L181" s="45">
        <v>1266</v>
      </c>
      <c r="M181" s="36" t="s">
        <v>1741</v>
      </c>
      <c r="N181" s="36" t="s">
        <v>1742</v>
      </c>
      <c r="P181" s="36" t="s">
        <v>1743</v>
      </c>
      <c r="Q181" s="174" t="str">
        <f t="shared" si="5"/>
        <v>Tyndall</v>
      </c>
    </row>
    <row r="182" spans="1:17" ht="14.1" customHeight="1" x14ac:dyDescent="0.2">
      <c r="A182" s="45">
        <v>195</v>
      </c>
      <c r="B182" s="36" t="s">
        <v>1366</v>
      </c>
      <c r="C182" s="40">
        <v>1268</v>
      </c>
      <c r="D182" s="36" t="s">
        <v>1744</v>
      </c>
      <c r="E182" s="36" t="s">
        <v>1745</v>
      </c>
      <c r="F182" s="36" t="s">
        <v>1746</v>
      </c>
      <c r="G182" s="36" t="s">
        <v>1747</v>
      </c>
      <c r="H182" s="174" t="str">
        <f t="shared" si="4"/>
        <v>St. Eustache</v>
      </c>
      <c r="J182" s="45">
        <v>195</v>
      </c>
      <c r="K182" s="36" t="s">
        <v>1366</v>
      </c>
      <c r="L182" s="45">
        <v>1268</v>
      </c>
      <c r="M182" s="36" t="s">
        <v>1744</v>
      </c>
      <c r="N182" s="36" t="s">
        <v>1745</v>
      </c>
      <c r="O182" s="36" t="s">
        <v>1746</v>
      </c>
      <c r="P182" s="36" t="s">
        <v>1747</v>
      </c>
      <c r="Q182" s="174" t="str">
        <f t="shared" si="5"/>
        <v>St. Eustache</v>
      </c>
    </row>
    <row r="183" spans="1:17" ht="14.1" customHeight="1" x14ac:dyDescent="0.2">
      <c r="A183" s="45">
        <v>121</v>
      </c>
      <c r="B183" s="36" t="s">
        <v>1270</v>
      </c>
      <c r="C183" s="40">
        <v>1269</v>
      </c>
      <c r="D183" s="36" t="s">
        <v>1748</v>
      </c>
      <c r="E183" s="36" t="s">
        <v>1749</v>
      </c>
      <c r="G183" s="36" t="s">
        <v>1274</v>
      </c>
      <c r="H183" s="174" t="str">
        <f t="shared" si="4"/>
        <v>Portage la Prairie</v>
      </c>
      <c r="J183" s="45">
        <v>121</v>
      </c>
      <c r="K183" s="36" t="s">
        <v>1270</v>
      </c>
      <c r="L183" s="45">
        <v>1269</v>
      </c>
      <c r="M183" s="36" t="s">
        <v>1748</v>
      </c>
      <c r="N183" s="36" t="s">
        <v>1749</v>
      </c>
      <c r="P183" s="36" t="s">
        <v>1274</v>
      </c>
      <c r="Q183" s="174" t="str">
        <f t="shared" si="5"/>
        <v>Portage la Prairie</v>
      </c>
    </row>
    <row r="184" spans="1:17" ht="14.1" customHeight="1" x14ac:dyDescent="0.2">
      <c r="A184" s="45">
        <v>119</v>
      </c>
      <c r="B184" s="36" t="s">
        <v>1275</v>
      </c>
      <c r="C184" s="40">
        <v>1270</v>
      </c>
      <c r="D184" s="36" t="s">
        <v>1750</v>
      </c>
      <c r="E184" s="36" t="s">
        <v>1751</v>
      </c>
      <c r="G184" s="36" t="s">
        <v>1278</v>
      </c>
      <c r="H184" s="174" t="str">
        <f t="shared" si="4"/>
        <v>Brandon</v>
      </c>
      <c r="J184" s="45">
        <v>119</v>
      </c>
      <c r="K184" s="36" t="s">
        <v>1275</v>
      </c>
      <c r="L184" s="45">
        <v>1270</v>
      </c>
      <c r="M184" s="36" t="s">
        <v>1750</v>
      </c>
      <c r="N184" s="36" t="s">
        <v>1751</v>
      </c>
      <c r="P184" s="36" t="s">
        <v>1278</v>
      </c>
      <c r="Q184" s="174" t="str">
        <f t="shared" si="5"/>
        <v>Brandon</v>
      </c>
    </row>
    <row r="185" spans="1:17" ht="14.1" customHeight="1" x14ac:dyDescent="0.2">
      <c r="A185" s="45">
        <v>192</v>
      </c>
      <c r="B185" s="36" t="s">
        <v>1279</v>
      </c>
      <c r="C185" s="40">
        <v>1271</v>
      </c>
      <c r="D185" s="36" t="s">
        <v>1752</v>
      </c>
      <c r="E185" s="36" t="s">
        <v>1328</v>
      </c>
      <c r="G185" s="36" t="s">
        <v>1753</v>
      </c>
      <c r="H185" s="174" t="str">
        <f t="shared" si="4"/>
        <v>Matheson Island</v>
      </c>
      <c r="J185" s="45">
        <v>192</v>
      </c>
      <c r="K185" s="36" t="s">
        <v>1279</v>
      </c>
      <c r="L185" s="45">
        <v>1271</v>
      </c>
      <c r="M185" s="36" t="s">
        <v>1752</v>
      </c>
      <c r="N185" s="36" t="s">
        <v>1328</v>
      </c>
      <c r="P185" s="36" t="s">
        <v>1753</v>
      </c>
      <c r="Q185" s="174" t="str">
        <f t="shared" si="5"/>
        <v>Matheson Island</v>
      </c>
    </row>
    <row r="186" spans="1:17" ht="14.1" customHeight="1" x14ac:dyDescent="0.2">
      <c r="A186" s="45">
        <v>151</v>
      </c>
      <c r="B186" s="36" t="s">
        <v>1263</v>
      </c>
      <c r="C186" s="40">
        <v>1272</v>
      </c>
      <c r="D186" s="36" t="s">
        <v>1754</v>
      </c>
      <c r="E186" s="36" t="s">
        <v>1755</v>
      </c>
      <c r="G186" s="36" t="s">
        <v>1266</v>
      </c>
      <c r="H186" s="174" t="str">
        <f t="shared" si="4"/>
        <v>Winnipeg</v>
      </c>
      <c r="J186" s="45">
        <v>151</v>
      </c>
      <c r="K186" s="36" t="s">
        <v>1263</v>
      </c>
      <c r="L186" s="45">
        <v>1272</v>
      </c>
      <c r="M186" s="36" t="s">
        <v>1754</v>
      </c>
      <c r="N186" s="36" t="s">
        <v>1755</v>
      </c>
      <c r="P186" s="36" t="s">
        <v>1266</v>
      </c>
      <c r="Q186" s="174" t="str">
        <f t="shared" si="5"/>
        <v>Winnipeg</v>
      </c>
    </row>
    <row r="187" spans="1:17" ht="14.1" customHeight="1" x14ac:dyDescent="0.2">
      <c r="A187" s="45">
        <v>188</v>
      </c>
      <c r="B187" s="36" t="s">
        <v>1392</v>
      </c>
      <c r="C187" s="40">
        <v>1273</v>
      </c>
      <c r="D187" s="36" t="s">
        <v>1756</v>
      </c>
      <c r="E187" s="36" t="s">
        <v>1757</v>
      </c>
      <c r="G187" s="36" t="s">
        <v>1266</v>
      </c>
      <c r="H187" s="174" t="str">
        <f t="shared" si="4"/>
        <v>Winnipeg</v>
      </c>
      <c r="J187" s="45">
        <v>188</v>
      </c>
      <c r="K187" s="36" t="s">
        <v>1392</v>
      </c>
      <c r="L187" s="45">
        <v>1273</v>
      </c>
      <c r="M187" s="36" t="s">
        <v>1756</v>
      </c>
      <c r="N187" s="36" t="s">
        <v>1757</v>
      </c>
      <c r="P187" s="36" t="s">
        <v>1266</v>
      </c>
      <c r="Q187" s="174" t="str">
        <f t="shared" si="5"/>
        <v>Winnipeg</v>
      </c>
    </row>
    <row r="188" spans="1:17" ht="14.1" customHeight="1" x14ac:dyDescent="0.2">
      <c r="A188" s="45">
        <v>107</v>
      </c>
      <c r="B188" s="36" t="s">
        <v>1421</v>
      </c>
      <c r="C188" s="40">
        <v>1274</v>
      </c>
      <c r="D188" s="36" t="s">
        <v>1758</v>
      </c>
      <c r="E188" s="36" t="s">
        <v>1759</v>
      </c>
      <c r="G188" s="36" t="s">
        <v>1266</v>
      </c>
      <c r="H188" s="174" t="str">
        <f t="shared" si="4"/>
        <v>Winnipeg</v>
      </c>
      <c r="J188" s="45">
        <v>107</v>
      </c>
      <c r="K188" s="36" t="s">
        <v>1421</v>
      </c>
      <c r="L188" s="45">
        <v>1274</v>
      </c>
      <c r="M188" s="36" t="s">
        <v>1758</v>
      </c>
      <c r="N188" s="36" t="s">
        <v>1759</v>
      </c>
      <c r="P188" s="36" t="s">
        <v>1266</v>
      </c>
      <c r="Q188" s="174" t="str">
        <f t="shared" si="5"/>
        <v>Winnipeg</v>
      </c>
    </row>
    <row r="189" spans="1:17" ht="14.1" customHeight="1" x14ac:dyDescent="0.2">
      <c r="A189" s="45">
        <v>194</v>
      </c>
      <c r="B189" s="36" t="s">
        <v>1290</v>
      </c>
      <c r="C189" s="40">
        <v>1277</v>
      </c>
      <c r="D189" s="36" t="s">
        <v>1760</v>
      </c>
      <c r="E189" s="36" t="s">
        <v>1761</v>
      </c>
      <c r="G189" s="36" t="s">
        <v>1762</v>
      </c>
      <c r="H189" s="174" t="str">
        <f t="shared" si="4"/>
        <v>Hamiota</v>
      </c>
      <c r="J189" s="45">
        <v>194</v>
      </c>
      <c r="K189" s="36" t="s">
        <v>1290</v>
      </c>
      <c r="L189" s="45">
        <v>1277</v>
      </c>
      <c r="M189" s="36" t="s">
        <v>1760</v>
      </c>
      <c r="N189" s="36" t="s">
        <v>1761</v>
      </c>
      <c r="P189" s="36" t="s">
        <v>1762</v>
      </c>
      <c r="Q189" s="174" t="str">
        <f t="shared" si="5"/>
        <v>Hamiota</v>
      </c>
    </row>
    <row r="190" spans="1:17" ht="14.1" customHeight="1" x14ac:dyDescent="0.2">
      <c r="A190" s="45">
        <v>192</v>
      </c>
      <c r="B190" s="36" t="s">
        <v>1279</v>
      </c>
      <c r="C190" s="40">
        <v>1278</v>
      </c>
      <c r="D190" s="36" t="s">
        <v>1763</v>
      </c>
      <c r="E190" s="36" t="s">
        <v>1328</v>
      </c>
      <c r="G190" s="36" t="s">
        <v>1764</v>
      </c>
      <c r="H190" s="174" t="str">
        <f t="shared" si="4"/>
        <v>Grand Rapids</v>
      </c>
      <c r="J190" s="45">
        <v>192</v>
      </c>
      <c r="K190" s="36" t="s">
        <v>1279</v>
      </c>
      <c r="L190" s="45">
        <v>1278</v>
      </c>
      <c r="M190" s="36" t="s">
        <v>1763</v>
      </c>
      <c r="N190" s="36" t="s">
        <v>1328</v>
      </c>
      <c r="P190" s="36" t="s">
        <v>1764</v>
      </c>
      <c r="Q190" s="174" t="str">
        <f t="shared" si="5"/>
        <v>Grand Rapids</v>
      </c>
    </row>
    <row r="191" spans="1:17" ht="14.1" customHeight="1" x14ac:dyDescent="0.2">
      <c r="A191" s="45">
        <v>192</v>
      </c>
      <c r="B191" s="36" t="s">
        <v>1279</v>
      </c>
      <c r="C191" s="40">
        <v>1279</v>
      </c>
      <c r="D191" s="36" t="s">
        <v>1765</v>
      </c>
      <c r="E191" s="36" t="s">
        <v>1328</v>
      </c>
      <c r="G191" s="36" t="s">
        <v>1766</v>
      </c>
      <c r="H191" s="174" t="str">
        <f t="shared" si="4"/>
        <v>Ilford</v>
      </c>
      <c r="J191" s="45">
        <v>192</v>
      </c>
      <c r="K191" s="36" t="s">
        <v>1279</v>
      </c>
      <c r="L191" s="45">
        <v>1279</v>
      </c>
      <c r="M191" s="36" t="s">
        <v>1765</v>
      </c>
      <c r="N191" s="36" t="s">
        <v>1328</v>
      </c>
      <c r="P191" s="36" t="s">
        <v>1766</v>
      </c>
      <c r="Q191" s="174" t="str">
        <f t="shared" si="5"/>
        <v>Ilford</v>
      </c>
    </row>
    <row r="192" spans="1:17" ht="14.1" customHeight="1" x14ac:dyDescent="0.2">
      <c r="A192" s="45">
        <v>151</v>
      </c>
      <c r="B192" s="36" t="s">
        <v>1263</v>
      </c>
      <c r="C192" s="40">
        <v>1280</v>
      </c>
      <c r="D192" s="36" t="s">
        <v>1767</v>
      </c>
      <c r="E192" s="36" t="s">
        <v>1768</v>
      </c>
      <c r="G192" s="36" t="s">
        <v>1266</v>
      </c>
      <c r="H192" s="174" t="str">
        <f t="shared" si="4"/>
        <v>Winnipeg</v>
      </c>
      <c r="J192" s="45">
        <v>151</v>
      </c>
      <c r="K192" s="36" t="s">
        <v>1263</v>
      </c>
      <c r="L192" s="45">
        <v>1280</v>
      </c>
      <c r="M192" s="36" t="s">
        <v>1767</v>
      </c>
      <c r="N192" s="36" t="s">
        <v>1768</v>
      </c>
      <c r="P192" s="36" t="s">
        <v>1266</v>
      </c>
      <c r="Q192" s="174" t="str">
        <f t="shared" si="5"/>
        <v>Winnipeg</v>
      </c>
    </row>
    <row r="193" spans="1:17" ht="14.1" customHeight="1" x14ac:dyDescent="0.2">
      <c r="A193" s="45">
        <v>188</v>
      </c>
      <c r="B193" s="36" t="s">
        <v>1392</v>
      </c>
      <c r="C193" s="40">
        <v>1281</v>
      </c>
      <c r="D193" s="36" t="s">
        <v>1769</v>
      </c>
      <c r="E193" s="36" t="s">
        <v>1770</v>
      </c>
      <c r="G193" s="36" t="s">
        <v>1266</v>
      </c>
      <c r="H193" s="174" t="str">
        <f t="shared" si="4"/>
        <v>Winnipeg</v>
      </c>
      <c r="J193" s="45">
        <v>188</v>
      </c>
      <c r="K193" s="36" t="s">
        <v>1392</v>
      </c>
      <c r="L193" s="45">
        <v>1281</v>
      </c>
      <c r="M193" s="36" t="s">
        <v>1769</v>
      </c>
      <c r="N193" s="36" t="s">
        <v>1770</v>
      </c>
      <c r="P193" s="36" t="s">
        <v>1266</v>
      </c>
      <c r="Q193" s="174" t="str">
        <f t="shared" si="5"/>
        <v>Winnipeg</v>
      </c>
    </row>
    <row r="194" spans="1:17" ht="14.1" customHeight="1" x14ac:dyDescent="0.2">
      <c r="A194" s="45">
        <v>155</v>
      </c>
      <c r="B194" s="36" t="s">
        <v>1326</v>
      </c>
      <c r="C194" s="40">
        <v>1282</v>
      </c>
      <c r="D194" s="36" t="s">
        <v>1771</v>
      </c>
      <c r="E194" s="36" t="s">
        <v>1742</v>
      </c>
      <c r="G194" s="36" t="s">
        <v>1772</v>
      </c>
      <c r="H194" s="174" t="str">
        <f t="shared" si="4"/>
        <v>Grosse Isle</v>
      </c>
      <c r="J194" s="45">
        <v>155</v>
      </c>
      <c r="K194" s="36" t="s">
        <v>1326</v>
      </c>
      <c r="L194" s="45">
        <v>1282</v>
      </c>
      <c r="M194" s="36" t="s">
        <v>1771</v>
      </c>
      <c r="N194" s="36" t="s">
        <v>1742</v>
      </c>
      <c r="P194" s="36" t="s">
        <v>1772</v>
      </c>
      <c r="Q194" s="174" t="str">
        <f t="shared" si="5"/>
        <v>Grosse Isle</v>
      </c>
    </row>
    <row r="195" spans="1:17" ht="14.1" customHeight="1" x14ac:dyDescent="0.2">
      <c r="A195" s="45">
        <v>155</v>
      </c>
      <c r="B195" s="36" t="s">
        <v>1326</v>
      </c>
      <c r="C195" s="40">
        <v>1283</v>
      </c>
      <c r="D195" s="36" t="s">
        <v>1773</v>
      </c>
      <c r="E195" s="36" t="s">
        <v>1774</v>
      </c>
      <c r="F195" s="36" t="s">
        <v>1775</v>
      </c>
      <c r="G195" s="36" t="s">
        <v>1329</v>
      </c>
      <c r="H195" s="174" t="str">
        <f t="shared" si="4"/>
        <v>Balmoral</v>
      </c>
      <c r="J195" s="45">
        <v>155</v>
      </c>
      <c r="K195" s="36" t="s">
        <v>1326</v>
      </c>
      <c r="L195" s="45">
        <v>1283</v>
      </c>
      <c r="M195" s="36" t="s">
        <v>1773</v>
      </c>
      <c r="N195" s="36" t="s">
        <v>1774</v>
      </c>
      <c r="O195" s="36" t="s">
        <v>1775</v>
      </c>
      <c r="P195" s="36" t="s">
        <v>1329</v>
      </c>
      <c r="Q195" s="174" t="str">
        <f t="shared" si="5"/>
        <v>Balmoral</v>
      </c>
    </row>
    <row r="196" spans="1:17" ht="14.1" customHeight="1" x14ac:dyDescent="0.2">
      <c r="A196" s="45">
        <v>107</v>
      </c>
      <c r="B196" s="36" t="s">
        <v>1421</v>
      </c>
      <c r="C196" s="40">
        <v>1285</v>
      </c>
      <c r="D196" s="36" t="s">
        <v>1776</v>
      </c>
      <c r="E196" s="36" t="s">
        <v>1777</v>
      </c>
      <c r="G196" s="36" t="s">
        <v>1266</v>
      </c>
      <c r="H196" s="174" t="str">
        <f t="shared" si="4"/>
        <v>Winnipeg</v>
      </c>
      <c r="J196" s="45">
        <v>107</v>
      </c>
      <c r="K196" s="36" t="s">
        <v>1421</v>
      </c>
      <c r="L196" s="45">
        <v>1285</v>
      </c>
      <c r="M196" s="36" t="s">
        <v>1776</v>
      </c>
      <c r="N196" s="36" t="s">
        <v>1777</v>
      </c>
      <c r="P196" s="36" t="s">
        <v>1266</v>
      </c>
      <c r="Q196" s="174" t="str">
        <f t="shared" si="5"/>
        <v>Winnipeg</v>
      </c>
    </row>
    <row r="197" spans="1:17" ht="14.1" customHeight="1" x14ac:dyDescent="0.2">
      <c r="A197" s="45">
        <v>140</v>
      </c>
      <c r="B197" s="36" t="s">
        <v>1564</v>
      </c>
      <c r="C197" s="40">
        <v>1287</v>
      </c>
      <c r="D197" s="36" t="s">
        <v>1778</v>
      </c>
      <c r="E197" s="36" t="s">
        <v>1779</v>
      </c>
      <c r="G197" s="36" t="s">
        <v>1266</v>
      </c>
      <c r="H197" s="174" t="str">
        <f t="shared" ref="H197:H260" si="6">IF(OR(C197=1180,C197=1287,C197=1808,C197=1887),"Winnipeg",IF(G197=$G$1,$H$1,IF(G197=$G$2,$H$2,IF(G197="MACGREGOR","McGregor",IF(G197="N.-D.-DE-LOURDES","N.-D.-de-Lourdes",IF(G197="STE ROSE DU LAC","Ste Rose du Lac",IF(G197="PORTAGE LA PRAIRIE","Portage la Prairie",IF(G197="LAC DU BONNET","Lac du Bonnet",IF(G197="GOD'S LAKE NARROWS","God's Lake Narrows",IF(G197="MCCREARY","McCreary",PROPER(G197)))))))))))</f>
        <v>Winnipeg</v>
      </c>
      <c r="J197" s="45">
        <v>140</v>
      </c>
      <c r="K197" s="36" t="s">
        <v>1564</v>
      </c>
      <c r="L197" s="45">
        <v>1287</v>
      </c>
      <c r="M197" s="36" t="s">
        <v>1778</v>
      </c>
      <c r="N197" s="36" t="s">
        <v>1779</v>
      </c>
      <c r="P197" s="36" t="s">
        <v>1266</v>
      </c>
      <c r="Q197" s="174" t="str">
        <f t="shared" si="5"/>
        <v>Winnipeg</v>
      </c>
    </row>
    <row r="198" spans="1:17" ht="14.1" customHeight="1" x14ac:dyDescent="0.2">
      <c r="A198" s="45">
        <v>154</v>
      </c>
      <c r="B198" s="36" t="s">
        <v>1349</v>
      </c>
      <c r="C198" s="40">
        <v>1288</v>
      </c>
      <c r="D198" s="36" t="s">
        <v>1780</v>
      </c>
      <c r="E198" s="36" t="s">
        <v>1659</v>
      </c>
      <c r="G198" s="36" t="s">
        <v>1781</v>
      </c>
      <c r="H198" s="174" t="str">
        <f t="shared" si="6"/>
        <v>Clandeboye</v>
      </c>
      <c r="J198" s="45">
        <v>154</v>
      </c>
      <c r="K198" s="36" t="s">
        <v>1349</v>
      </c>
      <c r="L198" s="45">
        <v>1288</v>
      </c>
      <c r="M198" s="36" t="s">
        <v>1780</v>
      </c>
      <c r="N198" s="36" t="s">
        <v>1659</v>
      </c>
      <c r="P198" s="36" t="s">
        <v>1781</v>
      </c>
      <c r="Q198" s="174" t="str">
        <f t="shared" ref="Q198:Q261" si="7">IF(OR(L198=1180,L198=1287,L198=1808,L198=1887),"Winnipeg",IF(P198=$G$1,$H$1,IF(P198=$G$2,$H$2,IF(P198="MACGREGOR","McGregor",IF(P198="N.-D.-DE-LOURDES","N.-D.-de-Lourdes",IF(P198="STE ROSE DU LAC","Ste Rose du Lac",IF(P198="PORTAGE LA PRAIRIE","Portage la Prairie",IF(P198="LAC DU BONNET","Lac du Bonnet",IF(P198="GOD'S LAKE NARROWS","God's Lake Narrows",IF(P198="MCCREARY","McCreary",PROPER(P198)))))))))))</f>
        <v>Clandeboye</v>
      </c>
    </row>
    <row r="199" spans="1:17" ht="14.1" customHeight="1" x14ac:dyDescent="0.2">
      <c r="A199" s="45">
        <v>195</v>
      </c>
      <c r="B199" s="36" t="s">
        <v>1366</v>
      </c>
      <c r="C199" s="40">
        <v>1289</v>
      </c>
      <c r="D199" s="36" t="s">
        <v>1782</v>
      </c>
      <c r="E199" s="36" t="s">
        <v>1537</v>
      </c>
      <c r="G199" s="36" t="s">
        <v>1783</v>
      </c>
      <c r="H199" s="174" t="str">
        <f t="shared" si="6"/>
        <v>Elm Creek</v>
      </c>
      <c r="J199" s="45">
        <v>195</v>
      </c>
      <c r="K199" s="36" t="s">
        <v>1366</v>
      </c>
      <c r="L199" s="45">
        <v>1289</v>
      </c>
      <c r="M199" s="36" t="s">
        <v>1782</v>
      </c>
      <c r="N199" s="36" t="s">
        <v>1537</v>
      </c>
      <c r="P199" s="36" t="s">
        <v>1783</v>
      </c>
      <c r="Q199" s="174" t="str">
        <f t="shared" si="7"/>
        <v>Elm Creek</v>
      </c>
    </row>
    <row r="200" spans="1:17" ht="14.1" customHeight="1" x14ac:dyDescent="0.2">
      <c r="A200" s="45">
        <v>195</v>
      </c>
      <c r="B200" s="36" t="s">
        <v>1366</v>
      </c>
      <c r="C200" s="40">
        <v>1290</v>
      </c>
      <c r="D200" s="36" t="s">
        <v>1784</v>
      </c>
      <c r="E200" s="36" t="s">
        <v>1368</v>
      </c>
      <c r="F200" s="36" t="s">
        <v>1369</v>
      </c>
      <c r="G200" s="36" t="s">
        <v>1370</v>
      </c>
      <c r="H200" s="174" t="str">
        <f t="shared" si="6"/>
        <v>Elie</v>
      </c>
      <c r="J200" s="45">
        <v>195</v>
      </c>
      <c r="K200" s="36" t="s">
        <v>1366</v>
      </c>
      <c r="L200" s="45">
        <v>1290</v>
      </c>
      <c r="M200" s="36" t="s">
        <v>1784</v>
      </c>
      <c r="N200" s="36" t="s">
        <v>1368</v>
      </c>
      <c r="O200" s="36" t="s">
        <v>1369</v>
      </c>
      <c r="P200" s="36" t="s">
        <v>1370</v>
      </c>
      <c r="Q200" s="174" t="str">
        <f t="shared" si="7"/>
        <v>Elie</v>
      </c>
    </row>
    <row r="201" spans="1:17" ht="14.1" customHeight="1" x14ac:dyDescent="0.2">
      <c r="A201" s="45">
        <v>153</v>
      </c>
      <c r="B201" s="36" t="s">
        <v>1509</v>
      </c>
      <c r="C201" s="40">
        <v>1292</v>
      </c>
      <c r="D201" s="36" t="s">
        <v>1785</v>
      </c>
      <c r="E201" s="36" t="s">
        <v>1786</v>
      </c>
      <c r="G201" s="36" t="s">
        <v>1787</v>
      </c>
      <c r="H201" s="174" t="str">
        <f t="shared" si="6"/>
        <v>Neepawa</v>
      </c>
      <c r="J201" s="45">
        <v>153</v>
      </c>
      <c r="K201" s="36" t="s">
        <v>1509</v>
      </c>
      <c r="L201" s="45">
        <v>1292</v>
      </c>
      <c r="M201" s="36" t="s">
        <v>1785</v>
      </c>
      <c r="N201" s="36" t="s">
        <v>1786</v>
      </c>
      <c r="P201" s="36" t="s">
        <v>1787</v>
      </c>
      <c r="Q201" s="174" t="str">
        <f t="shared" si="7"/>
        <v>Neepawa</v>
      </c>
    </row>
    <row r="202" spans="1:17" ht="14.1" customHeight="1" x14ac:dyDescent="0.2">
      <c r="A202" s="45">
        <v>151</v>
      </c>
      <c r="B202" s="36" t="s">
        <v>1263</v>
      </c>
      <c r="C202" s="40">
        <v>1293</v>
      </c>
      <c r="D202" s="36" t="s">
        <v>1788</v>
      </c>
      <c r="E202" s="36" t="s">
        <v>1789</v>
      </c>
      <c r="G202" s="36" t="s">
        <v>1266</v>
      </c>
      <c r="H202" s="174" t="str">
        <f t="shared" si="6"/>
        <v>Winnipeg</v>
      </c>
      <c r="J202" s="45">
        <v>151</v>
      </c>
      <c r="K202" s="36" t="s">
        <v>1263</v>
      </c>
      <c r="L202" s="45">
        <v>1293</v>
      </c>
      <c r="M202" s="36" t="s">
        <v>1788</v>
      </c>
      <c r="N202" s="36" t="s">
        <v>1789</v>
      </c>
      <c r="P202" s="36" t="s">
        <v>1266</v>
      </c>
      <c r="Q202" s="174" t="str">
        <f t="shared" si="7"/>
        <v>Winnipeg</v>
      </c>
    </row>
    <row r="203" spans="1:17" ht="14.1" customHeight="1" x14ac:dyDescent="0.2">
      <c r="A203" s="45">
        <v>118</v>
      </c>
      <c r="B203" s="36" t="s">
        <v>1302</v>
      </c>
      <c r="C203" s="40">
        <v>1295</v>
      </c>
      <c r="D203" s="36" t="s">
        <v>1790</v>
      </c>
      <c r="E203" s="36" t="s">
        <v>1791</v>
      </c>
      <c r="G203" s="36" t="s">
        <v>1266</v>
      </c>
      <c r="H203" s="174" t="str">
        <f t="shared" si="6"/>
        <v>Winnipeg</v>
      </c>
      <c r="J203" s="45">
        <v>118</v>
      </c>
      <c r="K203" s="36" t="s">
        <v>1302</v>
      </c>
      <c r="L203" s="45">
        <v>1295</v>
      </c>
      <c r="M203" s="36" t="s">
        <v>1790</v>
      </c>
      <c r="N203" s="36" t="s">
        <v>1791</v>
      </c>
      <c r="P203" s="36" t="s">
        <v>1266</v>
      </c>
      <c r="Q203" s="174" t="str">
        <f t="shared" si="7"/>
        <v>Winnipeg</v>
      </c>
    </row>
    <row r="204" spans="1:17" ht="14.1" customHeight="1" x14ac:dyDescent="0.2">
      <c r="A204" s="45">
        <v>189</v>
      </c>
      <c r="B204" s="36" t="s">
        <v>1286</v>
      </c>
      <c r="C204" s="40">
        <v>1296</v>
      </c>
      <c r="D204" s="36" t="s">
        <v>1792</v>
      </c>
      <c r="E204" s="36" t="s">
        <v>1793</v>
      </c>
      <c r="G204" s="36" t="s">
        <v>1639</v>
      </c>
      <c r="H204" s="174" t="str">
        <f t="shared" si="6"/>
        <v>Oakbank</v>
      </c>
      <c r="J204" s="45">
        <v>189</v>
      </c>
      <c r="K204" s="36" t="s">
        <v>1286</v>
      </c>
      <c r="L204" s="45">
        <v>1296</v>
      </c>
      <c r="M204" s="36" t="s">
        <v>1792</v>
      </c>
      <c r="N204" s="36" t="s">
        <v>1793</v>
      </c>
      <c r="P204" s="36" t="s">
        <v>1639</v>
      </c>
      <c r="Q204" s="174" t="str">
        <f t="shared" si="7"/>
        <v>Oakbank</v>
      </c>
    </row>
    <row r="205" spans="1:17" ht="14.1" customHeight="1" x14ac:dyDescent="0.2">
      <c r="A205" s="45">
        <v>151</v>
      </c>
      <c r="B205" s="36" t="s">
        <v>1263</v>
      </c>
      <c r="C205" s="40">
        <v>1297</v>
      </c>
      <c r="D205" s="36" t="s">
        <v>1794</v>
      </c>
      <c r="E205" s="36" t="s">
        <v>1795</v>
      </c>
      <c r="G205" s="36" t="s">
        <v>1266</v>
      </c>
      <c r="H205" s="174" t="str">
        <f t="shared" si="6"/>
        <v>Winnipeg</v>
      </c>
      <c r="J205" s="45">
        <v>151</v>
      </c>
      <c r="K205" s="36" t="s">
        <v>1263</v>
      </c>
      <c r="L205" s="45">
        <v>1297</v>
      </c>
      <c r="M205" s="36" t="s">
        <v>1794</v>
      </c>
      <c r="N205" s="36" t="s">
        <v>1795</v>
      </c>
      <c r="P205" s="36" t="s">
        <v>1266</v>
      </c>
      <c r="Q205" s="174" t="str">
        <f t="shared" si="7"/>
        <v>Winnipeg</v>
      </c>
    </row>
    <row r="206" spans="1:17" ht="14.1" customHeight="1" x14ac:dyDescent="0.2">
      <c r="A206" s="45">
        <v>196</v>
      </c>
      <c r="B206" s="36" t="s">
        <v>1283</v>
      </c>
      <c r="C206" s="40">
        <v>1298</v>
      </c>
      <c r="D206" s="36" t="s">
        <v>1796</v>
      </c>
      <c r="E206" s="36" t="s">
        <v>1797</v>
      </c>
      <c r="G206" s="36" t="s">
        <v>1266</v>
      </c>
      <c r="H206" s="174" t="str">
        <f t="shared" si="6"/>
        <v>Winnipeg</v>
      </c>
      <c r="J206" s="45">
        <v>196</v>
      </c>
      <c r="K206" s="36" t="s">
        <v>1283</v>
      </c>
      <c r="L206" s="45">
        <v>1298</v>
      </c>
      <c r="M206" s="36" t="s">
        <v>1796</v>
      </c>
      <c r="N206" s="36" t="s">
        <v>1797</v>
      </c>
      <c r="P206" s="36" t="s">
        <v>1266</v>
      </c>
      <c r="Q206" s="174" t="str">
        <f t="shared" si="7"/>
        <v>Winnipeg</v>
      </c>
    </row>
    <row r="207" spans="1:17" ht="14.1" customHeight="1" x14ac:dyDescent="0.2">
      <c r="A207" s="45">
        <v>190</v>
      </c>
      <c r="B207" s="36" t="s">
        <v>1340</v>
      </c>
      <c r="C207" s="40">
        <v>1299</v>
      </c>
      <c r="D207" s="36" t="s">
        <v>1798</v>
      </c>
      <c r="E207" s="36" t="s">
        <v>1799</v>
      </c>
      <c r="G207" s="36" t="s">
        <v>1800</v>
      </c>
      <c r="H207" s="174" t="str">
        <f t="shared" si="6"/>
        <v>Tourond</v>
      </c>
      <c r="J207" s="45">
        <v>190</v>
      </c>
      <c r="K207" s="36" t="s">
        <v>1340</v>
      </c>
      <c r="L207" s="45">
        <v>1299</v>
      </c>
      <c r="M207" s="36" t="s">
        <v>1798</v>
      </c>
      <c r="N207" s="36" t="s">
        <v>1799</v>
      </c>
      <c r="P207" s="36" t="s">
        <v>1800</v>
      </c>
      <c r="Q207" s="174" t="str">
        <f t="shared" si="7"/>
        <v>Tourond</v>
      </c>
    </row>
    <row r="208" spans="1:17" ht="14.1" customHeight="1" x14ac:dyDescent="0.2">
      <c r="A208" s="45">
        <v>144</v>
      </c>
      <c r="B208" s="36" t="s">
        <v>1801</v>
      </c>
      <c r="C208" s="40">
        <v>1300</v>
      </c>
      <c r="D208" s="36" t="s">
        <v>1802</v>
      </c>
      <c r="E208" s="36" t="s">
        <v>1803</v>
      </c>
      <c r="F208" s="36" t="s">
        <v>1804</v>
      </c>
      <c r="G208" s="36" t="s">
        <v>1805</v>
      </c>
      <c r="H208" s="174" t="str">
        <f t="shared" si="6"/>
        <v>Gimli</v>
      </c>
      <c r="J208" s="45">
        <v>144</v>
      </c>
      <c r="K208" s="36" t="s">
        <v>1801</v>
      </c>
      <c r="L208" s="45">
        <v>1300</v>
      </c>
      <c r="M208" s="36" t="s">
        <v>1802</v>
      </c>
      <c r="N208" s="36" t="s">
        <v>1803</v>
      </c>
      <c r="O208" s="36" t="s">
        <v>1804</v>
      </c>
      <c r="P208" s="36" t="s">
        <v>1805</v>
      </c>
      <c r="Q208" s="174" t="str">
        <f t="shared" si="7"/>
        <v>Gimli</v>
      </c>
    </row>
    <row r="209" spans="1:17" ht="14.1" customHeight="1" x14ac:dyDescent="0.2">
      <c r="A209" s="45">
        <v>193</v>
      </c>
      <c r="B209" s="36" t="s">
        <v>1455</v>
      </c>
      <c r="C209" s="40">
        <v>1301</v>
      </c>
      <c r="D209" s="36" t="s">
        <v>1806</v>
      </c>
      <c r="E209" s="36" t="s">
        <v>1807</v>
      </c>
      <c r="G209" s="36" t="s">
        <v>1808</v>
      </c>
      <c r="H209" s="174" t="str">
        <f t="shared" si="6"/>
        <v>Pilot Mound</v>
      </c>
      <c r="J209" s="45">
        <v>193</v>
      </c>
      <c r="K209" s="36" t="s">
        <v>1455</v>
      </c>
      <c r="L209" s="45">
        <v>1301</v>
      </c>
      <c r="M209" s="36" t="s">
        <v>1806</v>
      </c>
      <c r="N209" s="36" t="s">
        <v>1807</v>
      </c>
      <c r="P209" s="36" t="s">
        <v>1808</v>
      </c>
      <c r="Q209" s="174" t="str">
        <f t="shared" si="7"/>
        <v>Pilot Mound</v>
      </c>
    </row>
    <row r="210" spans="1:17" ht="14.1" customHeight="1" x14ac:dyDescent="0.2">
      <c r="A210" s="45">
        <v>119</v>
      </c>
      <c r="B210" s="36" t="s">
        <v>1275</v>
      </c>
      <c r="C210" s="40">
        <v>1302</v>
      </c>
      <c r="D210" s="36" t="s">
        <v>1809</v>
      </c>
      <c r="E210" s="36" t="s">
        <v>1810</v>
      </c>
      <c r="G210" s="36" t="s">
        <v>1278</v>
      </c>
      <c r="H210" s="174" t="str">
        <f t="shared" si="6"/>
        <v>Brandon</v>
      </c>
      <c r="J210" s="45">
        <v>119</v>
      </c>
      <c r="K210" s="36" t="s">
        <v>1275</v>
      </c>
      <c r="L210" s="45">
        <v>1302</v>
      </c>
      <c r="M210" s="36" t="s">
        <v>1809</v>
      </c>
      <c r="N210" s="36" t="s">
        <v>1810</v>
      </c>
      <c r="P210" s="36" t="s">
        <v>1278</v>
      </c>
      <c r="Q210" s="174" t="str">
        <f t="shared" si="7"/>
        <v>Brandon</v>
      </c>
    </row>
    <row r="211" spans="1:17" ht="14.1" customHeight="1" x14ac:dyDescent="0.2">
      <c r="A211" s="45">
        <v>192</v>
      </c>
      <c r="B211" s="36" t="s">
        <v>1279</v>
      </c>
      <c r="C211" s="40">
        <v>1303</v>
      </c>
      <c r="D211" s="36" t="s">
        <v>1811</v>
      </c>
      <c r="E211" s="36" t="s">
        <v>1328</v>
      </c>
      <c r="G211" s="36" t="s">
        <v>1812</v>
      </c>
      <c r="H211" s="174" t="str">
        <f t="shared" si="6"/>
        <v>Crane River</v>
      </c>
      <c r="J211" s="45">
        <v>192</v>
      </c>
      <c r="K211" s="36" t="s">
        <v>1279</v>
      </c>
      <c r="L211" s="45">
        <v>1303</v>
      </c>
      <c r="M211" s="36" t="s">
        <v>1811</v>
      </c>
      <c r="N211" s="36" t="s">
        <v>1328</v>
      </c>
      <c r="P211" s="36" t="s">
        <v>1812</v>
      </c>
      <c r="Q211" s="174" t="str">
        <f t="shared" si="7"/>
        <v>Crane River</v>
      </c>
    </row>
    <row r="212" spans="1:17" ht="14.1" customHeight="1" x14ac:dyDescent="0.2">
      <c r="A212" s="45">
        <v>107</v>
      </c>
      <c r="B212" s="36" t="s">
        <v>1421</v>
      </c>
      <c r="C212" s="40">
        <v>1304</v>
      </c>
      <c r="D212" s="36" t="s">
        <v>1813</v>
      </c>
      <c r="E212" s="36" t="s">
        <v>1814</v>
      </c>
      <c r="G212" s="36" t="s">
        <v>1266</v>
      </c>
      <c r="H212" s="174" t="str">
        <f t="shared" si="6"/>
        <v>Winnipeg</v>
      </c>
      <c r="J212" s="45">
        <v>107</v>
      </c>
      <c r="K212" s="36" t="s">
        <v>1421</v>
      </c>
      <c r="L212" s="45">
        <v>1304</v>
      </c>
      <c r="M212" s="36" t="s">
        <v>1813</v>
      </c>
      <c r="N212" s="36" t="s">
        <v>1814</v>
      </c>
      <c r="P212" s="36" t="s">
        <v>1266</v>
      </c>
      <c r="Q212" s="174" t="str">
        <f t="shared" si="7"/>
        <v>Winnipeg</v>
      </c>
    </row>
    <row r="213" spans="1:17" ht="14.1" customHeight="1" x14ac:dyDescent="0.2">
      <c r="A213" s="45">
        <v>151</v>
      </c>
      <c r="B213" s="36" t="s">
        <v>1263</v>
      </c>
      <c r="C213" s="40">
        <v>1305</v>
      </c>
      <c r="D213" s="36" t="s">
        <v>1815</v>
      </c>
      <c r="E213" s="36" t="s">
        <v>1816</v>
      </c>
      <c r="G213" s="36" t="s">
        <v>1266</v>
      </c>
      <c r="H213" s="174" t="str">
        <f t="shared" si="6"/>
        <v>Winnipeg</v>
      </c>
      <c r="J213" s="45">
        <v>151</v>
      </c>
      <c r="K213" s="36" t="s">
        <v>1263</v>
      </c>
      <c r="L213" s="45">
        <v>1305</v>
      </c>
      <c r="M213" s="36" t="s">
        <v>1815</v>
      </c>
      <c r="N213" s="36" t="s">
        <v>1816</v>
      </c>
      <c r="P213" s="36" t="s">
        <v>1266</v>
      </c>
      <c r="Q213" s="174" t="str">
        <f t="shared" si="7"/>
        <v>Winnipeg</v>
      </c>
    </row>
    <row r="214" spans="1:17" ht="14.1" customHeight="1" x14ac:dyDescent="0.2">
      <c r="A214" s="45">
        <v>151</v>
      </c>
      <c r="B214" s="36" t="s">
        <v>1263</v>
      </c>
      <c r="C214" s="40">
        <v>1306</v>
      </c>
      <c r="D214" s="36" t="s">
        <v>1817</v>
      </c>
      <c r="E214" s="36" t="s">
        <v>1818</v>
      </c>
      <c r="F214" s="36" t="s">
        <v>1819</v>
      </c>
      <c r="G214" s="36" t="s">
        <v>1266</v>
      </c>
      <c r="H214" s="174" t="str">
        <f t="shared" si="6"/>
        <v>Winnipeg</v>
      </c>
      <c r="J214" s="45">
        <v>151</v>
      </c>
      <c r="K214" s="36" t="s">
        <v>1263</v>
      </c>
      <c r="L214" s="45">
        <v>1306</v>
      </c>
      <c r="M214" s="36" t="s">
        <v>1817</v>
      </c>
      <c r="N214" s="36" t="s">
        <v>1818</v>
      </c>
      <c r="O214" s="36" t="s">
        <v>1819</v>
      </c>
      <c r="P214" s="36" t="s">
        <v>1266</v>
      </c>
      <c r="Q214" s="174" t="str">
        <f t="shared" si="7"/>
        <v>Winnipeg</v>
      </c>
    </row>
    <row r="215" spans="1:17" ht="14.1" customHeight="1" x14ac:dyDescent="0.2">
      <c r="A215" s="45">
        <v>114</v>
      </c>
      <c r="B215" s="36" t="s">
        <v>1267</v>
      </c>
      <c r="C215" s="40">
        <v>1307</v>
      </c>
      <c r="D215" s="36" t="s">
        <v>1820</v>
      </c>
      <c r="E215" s="36" t="s">
        <v>1821</v>
      </c>
      <c r="G215" s="36" t="s">
        <v>1266</v>
      </c>
      <c r="H215" s="174" t="str">
        <f t="shared" si="6"/>
        <v>Winnipeg</v>
      </c>
      <c r="J215" s="45">
        <v>114</v>
      </c>
      <c r="K215" s="36" t="s">
        <v>1267</v>
      </c>
      <c r="L215" s="45">
        <v>1307</v>
      </c>
      <c r="M215" s="36" t="s">
        <v>1820</v>
      </c>
      <c r="N215" s="36" t="s">
        <v>1821</v>
      </c>
      <c r="P215" s="36" t="s">
        <v>1266</v>
      </c>
      <c r="Q215" s="174" t="str">
        <f t="shared" si="7"/>
        <v>Winnipeg</v>
      </c>
    </row>
    <row r="216" spans="1:17" ht="14.1" customHeight="1" x14ac:dyDescent="0.2">
      <c r="A216" s="45">
        <v>174</v>
      </c>
      <c r="B216" s="36" t="s">
        <v>1516</v>
      </c>
      <c r="C216" s="40">
        <v>1309</v>
      </c>
      <c r="D216" s="36" t="s">
        <v>1822</v>
      </c>
      <c r="E216" s="36" t="s">
        <v>1823</v>
      </c>
      <c r="G216" s="36" t="s">
        <v>1824</v>
      </c>
      <c r="H216" s="174" t="str">
        <f t="shared" si="6"/>
        <v>Niverville</v>
      </c>
      <c r="J216" s="45">
        <v>174</v>
      </c>
      <c r="K216" s="36" t="s">
        <v>1516</v>
      </c>
      <c r="L216" s="45">
        <v>1309</v>
      </c>
      <c r="M216" s="36" t="s">
        <v>1822</v>
      </c>
      <c r="N216" s="36" t="s">
        <v>1823</v>
      </c>
      <c r="P216" s="36" t="s">
        <v>1824</v>
      </c>
      <c r="Q216" s="174" t="str">
        <f t="shared" si="7"/>
        <v>Niverville</v>
      </c>
    </row>
    <row r="217" spans="1:17" ht="14.1" customHeight="1" x14ac:dyDescent="0.2">
      <c r="A217" s="45">
        <v>153</v>
      </c>
      <c r="B217" s="36" t="s">
        <v>1509</v>
      </c>
      <c r="C217" s="40">
        <v>1311</v>
      </c>
      <c r="D217" s="36" t="s">
        <v>1825</v>
      </c>
      <c r="E217" s="36" t="s">
        <v>1826</v>
      </c>
      <c r="F217" s="36" t="s">
        <v>1827</v>
      </c>
      <c r="G217" s="36" t="s">
        <v>1787</v>
      </c>
      <c r="H217" s="174" t="str">
        <f t="shared" si="6"/>
        <v>Neepawa</v>
      </c>
      <c r="J217" s="45">
        <v>153</v>
      </c>
      <c r="K217" s="36" t="s">
        <v>1509</v>
      </c>
      <c r="L217" s="45">
        <v>1311</v>
      </c>
      <c r="M217" s="36" t="s">
        <v>1825</v>
      </c>
      <c r="N217" s="36" t="s">
        <v>1826</v>
      </c>
      <c r="O217" s="36" t="s">
        <v>1827</v>
      </c>
      <c r="P217" s="36" t="s">
        <v>1787</v>
      </c>
      <c r="Q217" s="174" t="str">
        <f t="shared" si="7"/>
        <v>Neepawa</v>
      </c>
    </row>
    <row r="218" spans="1:17" ht="14.1" customHeight="1" x14ac:dyDescent="0.2">
      <c r="A218" s="45">
        <v>196</v>
      </c>
      <c r="B218" s="36" t="s">
        <v>1283</v>
      </c>
      <c r="C218" s="40">
        <v>1312</v>
      </c>
      <c r="D218" s="36" t="s">
        <v>1828</v>
      </c>
      <c r="E218" s="36" t="s">
        <v>1829</v>
      </c>
      <c r="G218" s="36" t="s">
        <v>1266</v>
      </c>
      <c r="H218" s="174" t="str">
        <f t="shared" si="6"/>
        <v>Winnipeg</v>
      </c>
      <c r="J218" s="45">
        <v>196</v>
      </c>
      <c r="K218" s="36" t="s">
        <v>1283</v>
      </c>
      <c r="L218" s="45">
        <v>1312</v>
      </c>
      <c r="M218" s="36" t="s">
        <v>1828</v>
      </c>
      <c r="N218" s="36" t="s">
        <v>1829</v>
      </c>
      <c r="P218" s="36" t="s">
        <v>1266</v>
      </c>
      <c r="Q218" s="174" t="str">
        <f t="shared" si="7"/>
        <v>Winnipeg</v>
      </c>
    </row>
    <row r="219" spans="1:17" ht="14.1" customHeight="1" x14ac:dyDescent="0.2">
      <c r="A219" s="45">
        <v>103</v>
      </c>
      <c r="B219" s="36" t="s">
        <v>1355</v>
      </c>
      <c r="C219" s="40">
        <v>1313</v>
      </c>
      <c r="D219" s="36" t="s">
        <v>1830</v>
      </c>
      <c r="E219" s="36" t="s">
        <v>1831</v>
      </c>
      <c r="F219" s="36" t="s">
        <v>1397</v>
      </c>
      <c r="G219" s="36" t="s">
        <v>1832</v>
      </c>
      <c r="H219" s="174" t="str">
        <f t="shared" si="6"/>
        <v>Elkhorn</v>
      </c>
      <c r="J219" s="45">
        <v>103</v>
      </c>
      <c r="K219" s="36" t="s">
        <v>1355</v>
      </c>
      <c r="L219" s="45">
        <v>1313</v>
      </c>
      <c r="M219" s="36" t="s">
        <v>1830</v>
      </c>
      <c r="N219" s="36" t="s">
        <v>1831</v>
      </c>
      <c r="O219" s="36" t="s">
        <v>1397</v>
      </c>
      <c r="P219" s="36" t="s">
        <v>1832</v>
      </c>
      <c r="Q219" s="174" t="str">
        <f t="shared" si="7"/>
        <v>Elkhorn</v>
      </c>
    </row>
    <row r="220" spans="1:17" ht="14.1" customHeight="1" x14ac:dyDescent="0.2">
      <c r="A220" s="45">
        <v>135</v>
      </c>
      <c r="B220" s="36" t="s">
        <v>1380</v>
      </c>
      <c r="C220" s="40">
        <v>1314</v>
      </c>
      <c r="D220" s="36" t="s">
        <v>1833</v>
      </c>
      <c r="E220" s="36" t="s">
        <v>1328</v>
      </c>
      <c r="F220" s="36" t="s">
        <v>1834</v>
      </c>
      <c r="G220" s="36" t="s">
        <v>1835</v>
      </c>
      <c r="H220" s="174" t="str">
        <f t="shared" si="6"/>
        <v>York Landing</v>
      </c>
      <c r="J220" s="45">
        <v>135</v>
      </c>
      <c r="K220" s="36" t="s">
        <v>1380</v>
      </c>
      <c r="L220" s="45">
        <v>1314</v>
      </c>
      <c r="M220" s="36" t="s">
        <v>1833</v>
      </c>
      <c r="N220" s="36" t="s">
        <v>1328</v>
      </c>
      <c r="O220" s="36" t="s">
        <v>1834</v>
      </c>
      <c r="P220" s="36" t="s">
        <v>1835</v>
      </c>
      <c r="Q220" s="174" t="str">
        <f t="shared" si="7"/>
        <v>York Landing</v>
      </c>
    </row>
    <row r="221" spans="1:17" ht="14.1" customHeight="1" x14ac:dyDescent="0.2">
      <c r="A221" s="45">
        <v>107</v>
      </c>
      <c r="B221" s="36" t="s">
        <v>1421</v>
      </c>
      <c r="C221" s="40">
        <v>1315</v>
      </c>
      <c r="D221" s="36" t="s">
        <v>1836</v>
      </c>
      <c r="E221" s="36" t="s">
        <v>1837</v>
      </c>
      <c r="G221" s="36" t="s">
        <v>1266</v>
      </c>
      <c r="H221" s="174" t="str">
        <f t="shared" si="6"/>
        <v>Winnipeg</v>
      </c>
      <c r="J221" s="45">
        <v>107</v>
      </c>
      <c r="K221" s="36" t="s">
        <v>1421</v>
      </c>
      <c r="L221" s="45">
        <v>1315</v>
      </c>
      <c r="M221" s="36" t="s">
        <v>1836</v>
      </c>
      <c r="N221" s="36" t="s">
        <v>1837</v>
      </c>
      <c r="P221" s="36" t="s">
        <v>1266</v>
      </c>
      <c r="Q221" s="174" t="str">
        <f t="shared" si="7"/>
        <v>Winnipeg</v>
      </c>
    </row>
    <row r="222" spans="1:17" ht="14.1" customHeight="1" x14ac:dyDescent="0.2">
      <c r="A222" s="45">
        <v>136</v>
      </c>
      <c r="B222" s="36" t="s">
        <v>1502</v>
      </c>
      <c r="C222" s="40">
        <v>1316</v>
      </c>
      <c r="D222" s="36" t="s">
        <v>1838</v>
      </c>
      <c r="E222" s="36" t="s">
        <v>1410</v>
      </c>
      <c r="F222" s="36" t="s">
        <v>1839</v>
      </c>
      <c r="G222" s="36" t="s">
        <v>1505</v>
      </c>
      <c r="H222" s="174" t="str">
        <f t="shared" si="6"/>
        <v>Lorette</v>
      </c>
      <c r="J222" s="45">
        <v>136</v>
      </c>
      <c r="K222" s="36" t="s">
        <v>1502</v>
      </c>
      <c r="L222" s="45">
        <v>1316</v>
      </c>
      <c r="M222" s="36" t="s">
        <v>1838</v>
      </c>
      <c r="N222" s="36" t="s">
        <v>1410</v>
      </c>
      <c r="O222" s="36" t="s">
        <v>1839</v>
      </c>
      <c r="P222" s="36" t="s">
        <v>1505</v>
      </c>
      <c r="Q222" s="174" t="str">
        <f t="shared" si="7"/>
        <v>Lorette</v>
      </c>
    </row>
    <row r="223" spans="1:17" ht="14.1" customHeight="1" x14ac:dyDescent="0.2">
      <c r="A223" s="45">
        <v>140</v>
      </c>
      <c r="B223" s="36" t="s">
        <v>1564</v>
      </c>
      <c r="C223" s="40">
        <v>1319</v>
      </c>
      <c r="D223" s="36" t="s">
        <v>1840</v>
      </c>
      <c r="E223" s="36" t="s">
        <v>1841</v>
      </c>
      <c r="F223" s="36" t="s">
        <v>1842</v>
      </c>
      <c r="G223" s="36" t="s">
        <v>1843</v>
      </c>
      <c r="H223" s="174" t="str">
        <f t="shared" si="6"/>
        <v>Sainte-Agathe</v>
      </c>
      <c r="J223" s="45">
        <v>140</v>
      </c>
      <c r="K223" s="36" t="s">
        <v>1564</v>
      </c>
      <c r="L223" s="45">
        <v>1319</v>
      </c>
      <c r="M223" s="36" t="s">
        <v>1840</v>
      </c>
      <c r="N223" s="36" t="s">
        <v>1841</v>
      </c>
      <c r="O223" s="36" t="s">
        <v>1842</v>
      </c>
      <c r="P223" s="36" t="s">
        <v>1843</v>
      </c>
      <c r="Q223" s="174" t="str">
        <f t="shared" si="7"/>
        <v>Sainte-Agathe</v>
      </c>
    </row>
    <row r="224" spans="1:17" ht="14.1" customHeight="1" x14ac:dyDescent="0.2">
      <c r="A224" s="45">
        <v>193</v>
      </c>
      <c r="B224" s="36" t="s">
        <v>1455</v>
      </c>
      <c r="C224" s="40">
        <v>1322</v>
      </c>
      <c r="D224" s="36" t="s">
        <v>1844</v>
      </c>
      <c r="E224" s="36" t="s">
        <v>1382</v>
      </c>
      <c r="G224" s="36" t="s">
        <v>1459</v>
      </c>
      <c r="H224" s="174" t="str">
        <f t="shared" si="6"/>
        <v>Holland</v>
      </c>
      <c r="J224" s="45">
        <v>193</v>
      </c>
      <c r="K224" s="36" t="s">
        <v>1455</v>
      </c>
      <c r="L224" s="45">
        <v>1322</v>
      </c>
      <c r="M224" s="36" t="s">
        <v>1844</v>
      </c>
      <c r="N224" s="36" t="s">
        <v>1382</v>
      </c>
      <c r="P224" s="36" t="s">
        <v>1459</v>
      </c>
      <c r="Q224" s="174" t="str">
        <f t="shared" si="7"/>
        <v>Holland</v>
      </c>
    </row>
    <row r="225" spans="1:17" ht="14.1" customHeight="1" x14ac:dyDescent="0.2">
      <c r="A225" s="45">
        <v>187</v>
      </c>
      <c r="B225" s="36" t="s">
        <v>1412</v>
      </c>
      <c r="C225" s="40">
        <v>1323</v>
      </c>
      <c r="D225" s="36" t="s">
        <v>1845</v>
      </c>
      <c r="E225" s="36" t="s">
        <v>1846</v>
      </c>
      <c r="G225" s="36" t="s">
        <v>1415</v>
      </c>
      <c r="H225" s="174" t="str">
        <f t="shared" si="6"/>
        <v>Dauphin</v>
      </c>
      <c r="J225" s="45">
        <v>187</v>
      </c>
      <c r="K225" s="36" t="s">
        <v>1412</v>
      </c>
      <c r="L225" s="45">
        <v>1323</v>
      </c>
      <c r="M225" s="36" t="s">
        <v>1845</v>
      </c>
      <c r="N225" s="36" t="s">
        <v>1846</v>
      </c>
      <c r="P225" s="36" t="s">
        <v>1415</v>
      </c>
      <c r="Q225" s="174" t="str">
        <f t="shared" si="7"/>
        <v>Dauphin</v>
      </c>
    </row>
    <row r="226" spans="1:17" ht="14.1" customHeight="1" x14ac:dyDescent="0.2">
      <c r="A226" s="45">
        <v>156</v>
      </c>
      <c r="B226" s="36" t="s">
        <v>1579</v>
      </c>
      <c r="C226" s="40">
        <v>1324</v>
      </c>
      <c r="D226" s="36" t="s">
        <v>1847</v>
      </c>
      <c r="E226" s="36" t="s">
        <v>1659</v>
      </c>
      <c r="G226" s="36" t="s">
        <v>1848</v>
      </c>
      <c r="H226" s="174" t="str">
        <f t="shared" si="6"/>
        <v>Rapid City</v>
      </c>
      <c r="J226" s="45">
        <v>156</v>
      </c>
      <c r="K226" s="36" t="s">
        <v>1579</v>
      </c>
      <c r="L226" s="45">
        <v>1324</v>
      </c>
      <c r="M226" s="36" t="s">
        <v>1847</v>
      </c>
      <c r="N226" s="36" t="s">
        <v>1659</v>
      </c>
      <c r="P226" s="36" t="s">
        <v>1848</v>
      </c>
      <c r="Q226" s="174" t="str">
        <f t="shared" si="7"/>
        <v>Rapid City</v>
      </c>
    </row>
    <row r="227" spans="1:17" ht="14.1" customHeight="1" x14ac:dyDescent="0.2">
      <c r="A227" s="45">
        <v>119</v>
      </c>
      <c r="B227" s="36" t="s">
        <v>1275</v>
      </c>
      <c r="C227" s="40">
        <v>1325</v>
      </c>
      <c r="D227" s="36" t="s">
        <v>1849</v>
      </c>
      <c r="E227" s="36" t="s">
        <v>1850</v>
      </c>
      <c r="G227" s="36" t="s">
        <v>1278</v>
      </c>
      <c r="H227" s="174" t="str">
        <f t="shared" si="6"/>
        <v>Brandon</v>
      </c>
      <c r="J227" s="45">
        <v>119</v>
      </c>
      <c r="K227" s="36" t="s">
        <v>1275</v>
      </c>
      <c r="L227" s="45">
        <v>1325</v>
      </c>
      <c r="M227" s="36" t="s">
        <v>1849</v>
      </c>
      <c r="N227" s="36" t="s">
        <v>1850</v>
      </c>
      <c r="P227" s="36" t="s">
        <v>1278</v>
      </c>
      <c r="Q227" s="174" t="str">
        <f t="shared" si="7"/>
        <v>Brandon</v>
      </c>
    </row>
    <row r="228" spans="1:17" ht="14.1" customHeight="1" x14ac:dyDescent="0.2">
      <c r="A228" s="45">
        <v>187</v>
      </c>
      <c r="B228" s="36" t="s">
        <v>1412</v>
      </c>
      <c r="C228" s="40">
        <v>1328</v>
      </c>
      <c r="D228" s="36" t="s">
        <v>1851</v>
      </c>
      <c r="E228" s="36" t="s">
        <v>1852</v>
      </c>
      <c r="G228" s="36" t="s">
        <v>1415</v>
      </c>
      <c r="H228" s="174" t="str">
        <f t="shared" si="6"/>
        <v>Dauphin</v>
      </c>
      <c r="J228" s="45">
        <v>187</v>
      </c>
      <c r="K228" s="36" t="s">
        <v>1412</v>
      </c>
      <c r="L228" s="45">
        <v>1328</v>
      </c>
      <c r="M228" s="36" t="s">
        <v>1851</v>
      </c>
      <c r="N228" s="36" t="s">
        <v>1852</v>
      </c>
      <c r="P228" s="36" t="s">
        <v>1415</v>
      </c>
      <c r="Q228" s="174" t="str">
        <f t="shared" si="7"/>
        <v>Dauphin</v>
      </c>
    </row>
    <row r="229" spans="1:17" ht="14.1" customHeight="1" x14ac:dyDescent="0.2">
      <c r="A229" s="45">
        <v>135</v>
      </c>
      <c r="B229" s="36" t="s">
        <v>1380</v>
      </c>
      <c r="C229" s="40">
        <v>1329</v>
      </c>
      <c r="D229" s="36" t="s">
        <v>1853</v>
      </c>
      <c r="E229" s="36" t="s">
        <v>1854</v>
      </c>
      <c r="G229" s="36" t="s">
        <v>1855</v>
      </c>
      <c r="H229" s="174" t="str">
        <f t="shared" si="6"/>
        <v>Pine Falls</v>
      </c>
      <c r="J229" s="45">
        <v>135</v>
      </c>
      <c r="K229" s="36" t="s">
        <v>1380</v>
      </c>
      <c r="L229" s="45">
        <v>1329</v>
      </c>
      <c r="M229" s="36" t="s">
        <v>1853</v>
      </c>
      <c r="N229" s="36" t="s">
        <v>1854</v>
      </c>
      <c r="P229" s="36" t="s">
        <v>1855</v>
      </c>
      <c r="Q229" s="174" t="str">
        <f t="shared" si="7"/>
        <v>Pine Falls</v>
      </c>
    </row>
    <row r="230" spans="1:17" ht="14.1" customHeight="1" x14ac:dyDescent="0.2">
      <c r="A230" s="45">
        <v>151</v>
      </c>
      <c r="B230" s="36" t="s">
        <v>1263</v>
      </c>
      <c r="C230" s="40">
        <v>1330</v>
      </c>
      <c r="D230" s="36" t="s">
        <v>1856</v>
      </c>
      <c r="E230" s="36" t="s">
        <v>1857</v>
      </c>
      <c r="G230" s="36" t="s">
        <v>1266</v>
      </c>
      <c r="H230" s="174" t="str">
        <f t="shared" si="6"/>
        <v>Winnipeg</v>
      </c>
      <c r="J230" s="45">
        <v>151</v>
      </c>
      <c r="K230" s="36" t="s">
        <v>1263</v>
      </c>
      <c r="L230" s="45">
        <v>1330</v>
      </c>
      <c r="M230" s="36" t="s">
        <v>1856</v>
      </c>
      <c r="N230" s="36" t="s">
        <v>1857</v>
      </c>
      <c r="P230" s="36" t="s">
        <v>1266</v>
      </c>
      <c r="Q230" s="174" t="str">
        <f t="shared" si="7"/>
        <v>Winnipeg</v>
      </c>
    </row>
    <row r="231" spans="1:17" ht="14.1" customHeight="1" x14ac:dyDescent="0.2">
      <c r="A231" s="45">
        <v>151</v>
      </c>
      <c r="B231" s="36" t="s">
        <v>1263</v>
      </c>
      <c r="C231" s="40">
        <v>1331</v>
      </c>
      <c r="D231" s="36" t="s">
        <v>1858</v>
      </c>
      <c r="E231" s="36" t="s">
        <v>1859</v>
      </c>
      <c r="G231" s="36" t="s">
        <v>1266</v>
      </c>
      <c r="H231" s="174" t="str">
        <f t="shared" si="6"/>
        <v>Winnipeg</v>
      </c>
      <c r="J231" s="45">
        <v>151</v>
      </c>
      <c r="K231" s="36" t="s">
        <v>1263</v>
      </c>
      <c r="L231" s="45">
        <v>1331</v>
      </c>
      <c r="M231" s="36" t="s">
        <v>1858</v>
      </c>
      <c r="N231" s="36" t="s">
        <v>1859</v>
      </c>
      <c r="P231" s="36" t="s">
        <v>1266</v>
      </c>
      <c r="Q231" s="174" t="str">
        <f t="shared" si="7"/>
        <v>Winnipeg</v>
      </c>
    </row>
    <row r="232" spans="1:17" ht="14.1" customHeight="1" x14ac:dyDescent="0.2">
      <c r="A232" s="45">
        <v>140</v>
      </c>
      <c r="B232" s="36" t="s">
        <v>1564</v>
      </c>
      <c r="C232" s="40">
        <v>1332</v>
      </c>
      <c r="D232" s="36" t="s">
        <v>1860</v>
      </c>
      <c r="E232" s="36" t="s">
        <v>1861</v>
      </c>
      <c r="G232" s="36" t="s">
        <v>1266</v>
      </c>
      <c r="H232" s="174" t="str">
        <f t="shared" si="6"/>
        <v>Winnipeg</v>
      </c>
      <c r="J232" s="45">
        <v>140</v>
      </c>
      <c r="K232" s="36" t="s">
        <v>1564</v>
      </c>
      <c r="L232" s="45">
        <v>1332</v>
      </c>
      <c r="M232" s="36" t="s">
        <v>1860</v>
      </c>
      <c r="N232" s="36" t="s">
        <v>1861</v>
      </c>
      <c r="P232" s="36" t="s">
        <v>1266</v>
      </c>
      <c r="Q232" s="174" t="str">
        <f t="shared" si="7"/>
        <v>Winnipeg</v>
      </c>
    </row>
    <row r="233" spans="1:17" ht="14.1" customHeight="1" x14ac:dyDescent="0.2">
      <c r="A233" s="45">
        <v>118</v>
      </c>
      <c r="B233" s="36" t="s">
        <v>1302</v>
      </c>
      <c r="C233" s="40">
        <v>1333</v>
      </c>
      <c r="D233" s="36" t="s">
        <v>1862</v>
      </c>
      <c r="E233" s="36" t="s">
        <v>1863</v>
      </c>
      <c r="G233" s="36" t="s">
        <v>1266</v>
      </c>
      <c r="H233" s="174" t="str">
        <f t="shared" si="6"/>
        <v>Winnipeg</v>
      </c>
      <c r="J233" s="45">
        <v>118</v>
      </c>
      <c r="K233" s="36" t="s">
        <v>1302</v>
      </c>
      <c r="L233" s="45">
        <v>1333</v>
      </c>
      <c r="M233" s="36" t="s">
        <v>1862</v>
      </c>
      <c r="N233" s="36" t="s">
        <v>1863</v>
      </c>
      <c r="P233" s="36" t="s">
        <v>1266</v>
      </c>
      <c r="Q233" s="174" t="str">
        <f t="shared" si="7"/>
        <v>Winnipeg</v>
      </c>
    </row>
    <row r="234" spans="1:17" ht="14.1" customHeight="1" x14ac:dyDescent="0.2">
      <c r="A234" s="45">
        <v>105</v>
      </c>
      <c r="B234" s="36" t="s">
        <v>1451</v>
      </c>
      <c r="C234" s="40">
        <v>1334</v>
      </c>
      <c r="D234" s="36" t="s">
        <v>1864</v>
      </c>
      <c r="E234" s="36" t="s">
        <v>1865</v>
      </c>
      <c r="F234" s="36" t="s">
        <v>1866</v>
      </c>
      <c r="G234" s="36" t="s">
        <v>1525</v>
      </c>
      <c r="H234" s="174" t="str">
        <f t="shared" si="6"/>
        <v>Winkler</v>
      </c>
      <c r="J234" s="45">
        <v>105</v>
      </c>
      <c r="K234" s="36" t="s">
        <v>1451</v>
      </c>
      <c r="L234" s="45">
        <v>1334</v>
      </c>
      <c r="M234" s="36" t="s">
        <v>1864</v>
      </c>
      <c r="N234" s="36" t="s">
        <v>1865</v>
      </c>
      <c r="O234" s="36" t="s">
        <v>1866</v>
      </c>
      <c r="P234" s="36" t="s">
        <v>1525</v>
      </c>
      <c r="Q234" s="174" t="str">
        <f t="shared" si="7"/>
        <v>Winkler</v>
      </c>
    </row>
    <row r="235" spans="1:17" ht="14.1" customHeight="1" x14ac:dyDescent="0.2">
      <c r="A235" s="45">
        <v>128</v>
      </c>
      <c r="B235" s="36" t="s">
        <v>1395</v>
      </c>
      <c r="C235" s="40">
        <v>1335</v>
      </c>
      <c r="D235" s="36" t="s">
        <v>1867</v>
      </c>
      <c r="E235" s="36" t="s">
        <v>1868</v>
      </c>
      <c r="G235" s="36" t="s">
        <v>1869</v>
      </c>
      <c r="H235" s="174" t="str">
        <f t="shared" si="6"/>
        <v>Ste Rose du Lac</v>
      </c>
      <c r="J235" s="45">
        <v>128</v>
      </c>
      <c r="K235" s="36" t="s">
        <v>1395</v>
      </c>
      <c r="L235" s="45">
        <v>1335</v>
      </c>
      <c r="M235" s="36" t="s">
        <v>1867</v>
      </c>
      <c r="N235" s="36" t="s">
        <v>1868</v>
      </c>
      <c r="P235" s="36" t="s">
        <v>1869</v>
      </c>
      <c r="Q235" s="174" t="str">
        <f t="shared" si="7"/>
        <v>Ste Rose du Lac</v>
      </c>
    </row>
    <row r="236" spans="1:17" ht="14.1" customHeight="1" x14ac:dyDescent="0.2">
      <c r="A236" s="45">
        <v>186</v>
      </c>
      <c r="B236" s="36" t="s">
        <v>1295</v>
      </c>
      <c r="C236" s="40">
        <v>1336</v>
      </c>
      <c r="D236" s="36" t="s">
        <v>1870</v>
      </c>
      <c r="E236" s="36" t="s">
        <v>1871</v>
      </c>
      <c r="G236" s="36" t="s">
        <v>1266</v>
      </c>
      <c r="H236" s="174" t="str">
        <f t="shared" si="6"/>
        <v>Winnipeg</v>
      </c>
      <c r="J236" s="45">
        <v>186</v>
      </c>
      <c r="K236" s="36" t="s">
        <v>1295</v>
      </c>
      <c r="L236" s="45">
        <v>1336</v>
      </c>
      <c r="M236" s="36" t="s">
        <v>1870</v>
      </c>
      <c r="N236" s="36" t="s">
        <v>1871</v>
      </c>
      <c r="P236" s="36" t="s">
        <v>1266</v>
      </c>
      <c r="Q236" s="174" t="str">
        <f t="shared" si="7"/>
        <v>Winnipeg</v>
      </c>
    </row>
    <row r="237" spans="1:17" ht="14.1" customHeight="1" x14ac:dyDescent="0.2">
      <c r="A237" s="45">
        <v>105</v>
      </c>
      <c r="B237" s="36" t="s">
        <v>1451</v>
      </c>
      <c r="C237" s="40">
        <v>1339</v>
      </c>
      <c r="D237" s="36" t="s">
        <v>1872</v>
      </c>
      <c r="E237" s="36" t="s">
        <v>1873</v>
      </c>
      <c r="F237" s="36" t="s">
        <v>1453</v>
      </c>
      <c r="G237" s="36" t="s">
        <v>1454</v>
      </c>
      <c r="H237" s="174" t="str">
        <f t="shared" si="6"/>
        <v>Schanzenfeld</v>
      </c>
      <c r="J237" s="45">
        <v>105</v>
      </c>
      <c r="K237" s="36" t="s">
        <v>1451</v>
      </c>
      <c r="L237" s="45">
        <v>1339</v>
      </c>
      <c r="M237" s="36" t="s">
        <v>1872</v>
      </c>
      <c r="N237" s="36" t="s">
        <v>1873</v>
      </c>
      <c r="O237" s="36" t="s">
        <v>1453</v>
      </c>
      <c r="P237" s="36" t="s">
        <v>1454</v>
      </c>
      <c r="Q237" s="174" t="str">
        <f t="shared" si="7"/>
        <v>Schanzenfeld</v>
      </c>
    </row>
    <row r="238" spans="1:17" ht="14.1" customHeight="1" x14ac:dyDescent="0.2">
      <c r="A238" s="45">
        <v>193</v>
      </c>
      <c r="B238" s="36" t="s">
        <v>1455</v>
      </c>
      <c r="C238" s="40">
        <v>1340</v>
      </c>
      <c r="D238" s="36" t="s">
        <v>1874</v>
      </c>
      <c r="E238" s="36" t="s">
        <v>1495</v>
      </c>
      <c r="G238" s="36" t="s">
        <v>1875</v>
      </c>
      <c r="H238" s="174" t="str">
        <f t="shared" si="6"/>
        <v>St. Claude</v>
      </c>
      <c r="J238" s="45">
        <v>193</v>
      </c>
      <c r="K238" s="36" t="s">
        <v>1455</v>
      </c>
      <c r="L238" s="45">
        <v>1340</v>
      </c>
      <c r="M238" s="36" t="s">
        <v>1874</v>
      </c>
      <c r="N238" s="36" t="s">
        <v>1495</v>
      </c>
      <c r="P238" s="36" t="s">
        <v>1875</v>
      </c>
      <c r="Q238" s="174" t="str">
        <f t="shared" si="7"/>
        <v>St. Claude</v>
      </c>
    </row>
    <row r="239" spans="1:17" ht="14.1" customHeight="1" x14ac:dyDescent="0.2">
      <c r="A239" s="45">
        <v>102</v>
      </c>
      <c r="B239" s="36" t="s">
        <v>1336</v>
      </c>
      <c r="C239" s="40">
        <v>1341</v>
      </c>
      <c r="D239" s="36" t="s">
        <v>1876</v>
      </c>
      <c r="E239" s="36" t="s">
        <v>1877</v>
      </c>
      <c r="G239" s="36" t="s">
        <v>1339</v>
      </c>
      <c r="H239" s="174" t="str">
        <f t="shared" si="6"/>
        <v>Thompson</v>
      </c>
      <c r="J239" s="45">
        <v>102</v>
      </c>
      <c r="K239" s="36" t="s">
        <v>1336</v>
      </c>
      <c r="L239" s="45">
        <v>1341</v>
      </c>
      <c r="M239" s="36" t="s">
        <v>1876</v>
      </c>
      <c r="N239" s="36" t="s">
        <v>1877</v>
      </c>
      <c r="P239" s="36" t="s">
        <v>1339</v>
      </c>
      <c r="Q239" s="174" t="str">
        <f t="shared" si="7"/>
        <v>Thompson</v>
      </c>
    </row>
    <row r="240" spans="1:17" ht="14.1" customHeight="1" x14ac:dyDescent="0.2">
      <c r="A240" s="45">
        <v>114</v>
      </c>
      <c r="B240" s="36" t="s">
        <v>1267</v>
      </c>
      <c r="C240" s="40">
        <v>1342</v>
      </c>
      <c r="D240" s="36" t="s">
        <v>1878</v>
      </c>
      <c r="E240" s="36" t="s">
        <v>1879</v>
      </c>
      <c r="G240" s="36" t="s">
        <v>1266</v>
      </c>
      <c r="H240" s="174" t="str">
        <f t="shared" si="6"/>
        <v>Winnipeg</v>
      </c>
      <c r="J240" s="45">
        <v>114</v>
      </c>
      <c r="K240" s="36" t="s">
        <v>1267</v>
      </c>
      <c r="L240" s="45">
        <v>1342</v>
      </c>
      <c r="M240" s="36" t="s">
        <v>1878</v>
      </c>
      <c r="N240" s="36" t="s">
        <v>1879</v>
      </c>
      <c r="P240" s="36" t="s">
        <v>1266</v>
      </c>
      <c r="Q240" s="174" t="str">
        <f t="shared" si="7"/>
        <v>Winnipeg</v>
      </c>
    </row>
    <row r="241" spans="1:17" ht="14.1" customHeight="1" x14ac:dyDescent="0.2">
      <c r="A241" s="45">
        <v>154</v>
      </c>
      <c r="B241" s="36" t="s">
        <v>1349</v>
      </c>
      <c r="C241" s="40">
        <v>1343</v>
      </c>
      <c r="D241" s="36" t="s">
        <v>1880</v>
      </c>
      <c r="E241" s="36" t="s">
        <v>1881</v>
      </c>
      <c r="G241" s="36" t="s">
        <v>1882</v>
      </c>
      <c r="H241" s="174" t="str">
        <f t="shared" si="6"/>
        <v>Grand Marais</v>
      </c>
      <c r="J241" s="45">
        <v>154</v>
      </c>
      <c r="K241" s="36" t="s">
        <v>1349</v>
      </c>
      <c r="L241" s="45">
        <v>1343</v>
      </c>
      <c r="M241" s="36" t="s">
        <v>1880</v>
      </c>
      <c r="N241" s="36" t="s">
        <v>1881</v>
      </c>
      <c r="P241" s="36" t="s">
        <v>1882</v>
      </c>
      <c r="Q241" s="174" t="str">
        <f t="shared" si="7"/>
        <v>Grand Marais</v>
      </c>
    </row>
    <row r="242" spans="1:17" ht="14.1" customHeight="1" x14ac:dyDescent="0.2">
      <c r="A242" s="45">
        <v>185</v>
      </c>
      <c r="B242" s="36" t="s">
        <v>1384</v>
      </c>
      <c r="C242" s="40">
        <v>1344</v>
      </c>
      <c r="D242" s="36" t="s">
        <v>1883</v>
      </c>
      <c r="E242" s="36" t="s">
        <v>1884</v>
      </c>
      <c r="G242" s="36" t="s">
        <v>1885</v>
      </c>
      <c r="H242" s="174" t="str">
        <f t="shared" si="6"/>
        <v>Rosenfeld</v>
      </c>
      <c r="J242" s="45">
        <v>185</v>
      </c>
      <c r="K242" s="36" t="s">
        <v>1384</v>
      </c>
      <c r="L242" s="45">
        <v>1344</v>
      </c>
      <c r="M242" s="36" t="s">
        <v>1883</v>
      </c>
      <c r="N242" s="36" t="s">
        <v>1884</v>
      </c>
      <c r="P242" s="36" t="s">
        <v>1885</v>
      </c>
      <c r="Q242" s="174" t="str">
        <f t="shared" si="7"/>
        <v>Rosenfeld</v>
      </c>
    </row>
    <row r="243" spans="1:17" ht="14.1" customHeight="1" x14ac:dyDescent="0.2">
      <c r="A243" s="45">
        <v>155</v>
      </c>
      <c r="B243" s="36" t="s">
        <v>1326</v>
      </c>
      <c r="C243" s="40">
        <v>1346</v>
      </c>
      <c r="D243" s="36" t="s">
        <v>1886</v>
      </c>
      <c r="E243" s="36" t="s">
        <v>1527</v>
      </c>
      <c r="G243" s="36" t="s">
        <v>1887</v>
      </c>
      <c r="H243" s="174" t="str">
        <f t="shared" si="6"/>
        <v>Rosser</v>
      </c>
      <c r="J243" s="45">
        <v>107</v>
      </c>
      <c r="K243" s="36" t="s">
        <v>1421</v>
      </c>
      <c r="L243" s="45">
        <v>1345</v>
      </c>
      <c r="M243" s="36" t="s">
        <v>1888</v>
      </c>
      <c r="N243" s="36" t="s">
        <v>1495</v>
      </c>
      <c r="O243" s="36" t="s">
        <v>1889</v>
      </c>
      <c r="P243" s="36" t="s">
        <v>1890</v>
      </c>
      <c r="Q243" s="174" t="str">
        <f t="shared" si="7"/>
        <v>Gretna</v>
      </c>
    </row>
    <row r="244" spans="1:17" ht="14.1" customHeight="1" x14ac:dyDescent="0.2">
      <c r="A244" s="45">
        <v>193</v>
      </c>
      <c r="B244" s="36" t="s">
        <v>1455</v>
      </c>
      <c r="C244" s="40">
        <v>1348</v>
      </c>
      <c r="D244" s="36" t="s">
        <v>1891</v>
      </c>
      <c r="E244" s="36" t="s">
        <v>1892</v>
      </c>
      <c r="F244" s="36" t="s">
        <v>1893</v>
      </c>
      <c r="G244" s="36" t="s">
        <v>1274</v>
      </c>
      <c r="H244" s="174" t="str">
        <f t="shared" si="6"/>
        <v>Portage la Prairie</v>
      </c>
      <c r="J244" s="45">
        <v>155</v>
      </c>
      <c r="K244" s="36" t="s">
        <v>1326</v>
      </c>
      <c r="L244" s="45">
        <v>1346</v>
      </c>
      <c r="M244" s="36" t="s">
        <v>1886</v>
      </c>
      <c r="N244" s="36" t="s">
        <v>1527</v>
      </c>
      <c r="P244" s="36" t="s">
        <v>1887</v>
      </c>
      <c r="Q244" s="174" t="str">
        <f t="shared" si="7"/>
        <v>Rosser</v>
      </c>
    </row>
    <row r="245" spans="1:17" ht="14.1" customHeight="1" x14ac:dyDescent="0.2">
      <c r="A245" s="45">
        <v>187</v>
      </c>
      <c r="B245" s="36" t="s">
        <v>1412</v>
      </c>
      <c r="C245" s="40">
        <v>1349</v>
      </c>
      <c r="D245" s="36" t="s">
        <v>1894</v>
      </c>
      <c r="E245" s="36" t="s">
        <v>1895</v>
      </c>
      <c r="G245" s="36" t="s">
        <v>1896</v>
      </c>
      <c r="H245" s="174" t="str">
        <f t="shared" si="6"/>
        <v>Winnipegosis</v>
      </c>
      <c r="J245" s="45">
        <v>193</v>
      </c>
      <c r="K245" s="36" t="s">
        <v>1455</v>
      </c>
      <c r="L245" s="45">
        <v>1348</v>
      </c>
      <c r="M245" s="36" t="s">
        <v>1891</v>
      </c>
      <c r="N245" s="36" t="s">
        <v>1892</v>
      </c>
      <c r="O245" s="36" t="s">
        <v>1893</v>
      </c>
      <c r="P245" s="36" t="s">
        <v>1274</v>
      </c>
      <c r="Q245" s="174" t="str">
        <f t="shared" si="7"/>
        <v>Portage la Prairie</v>
      </c>
    </row>
    <row r="246" spans="1:17" ht="14.1" customHeight="1" x14ac:dyDescent="0.2">
      <c r="A246" s="45">
        <v>140</v>
      </c>
      <c r="B246" s="36" t="s">
        <v>1564</v>
      </c>
      <c r="C246" s="40">
        <v>1350</v>
      </c>
      <c r="D246" s="36" t="s">
        <v>1897</v>
      </c>
      <c r="E246" s="36" t="s">
        <v>1898</v>
      </c>
      <c r="F246" s="36" t="s">
        <v>1899</v>
      </c>
      <c r="G246" s="36" t="s">
        <v>1900</v>
      </c>
      <c r="H246" s="174" t="str">
        <f t="shared" si="6"/>
        <v>Saint-Lazare</v>
      </c>
      <c r="J246" s="45">
        <v>187</v>
      </c>
      <c r="K246" s="36" t="s">
        <v>1412</v>
      </c>
      <c r="L246" s="45">
        <v>1349</v>
      </c>
      <c r="M246" s="36" t="s">
        <v>1894</v>
      </c>
      <c r="N246" s="36" t="s">
        <v>1895</v>
      </c>
      <c r="P246" s="36" t="s">
        <v>1896</v>
      </c>
      <c r="Q246" s="174" t="str">
        <f t="shared" si="7"/>
        <v>Winnipegosis</v>
      </c>
    </row>
    <row r="247" spans="1:17" ht="14.1" customHeight="1" x14ac:dyDescent="0.2">
      <c r="A247" s="45">
        <v>189</v>
      </c>
      <c r="B247" s="36" t="s">
        <v>1286</v>
      </c>
      <c r="C247" s="40">
        <v>1352</v>
      </c>
      <c r="D247" s="36" t="s">
        <v>1901</v>
      </c>
      <c r="E247" s="36" t="s">
        <v>1902</v>
      </c>
      <c r="F247" s="36" t="s">
        <v>1903</v>
      </c>
      <c r="G247" s="36" t="s">
        <v>1325</v>
      </c>
      <c r="H247" s="174" t="str">
        <f t="shared" si="6"/>
        <v>Anola</v>
      </c>
      <c r="J247" s="45">
        <v>140</v>
      </c>
      <c r="K247" s="36" t="s">
        <v>1564</v>
      </c>
      <c r="L247" s="45">
        <v>1350</v>
      </c>
      <c r="M247" s="36" t="s">
        <v>1897</v>
      </c>
      <c r="N247" s="36" t="s">
        <v>1898</v>
      </c>
      <c r="O247" s="36" t="s">
        <v>1899</v>
      </c>
      <c r="P247" s="36" t="s">
        <v>1900</v>
      </c>
      <c r="Q247" s="174" t="str">
        <f t="shared" si="7"/>
        <v>Saint-Lazare</v>
      </c>
    </row>
    <row r="248" spans="1:17" ht="14.1" customHeight="1" x14ac:dyDescent="0.2">
      <c r="A248" s="45">
        <v>174</v>
      </c>
      <c r="B248" s="36" t="s">
        <v>1516</v>
      </c>
      <c r="C248" s="40">
        <v>1353</v>
      </c>
      <c r="D248" s="36" t="s">
        <v>1904</v>
      </c>
      <c r="E248" s="36" t="s">
        <v>1905</v>
      </c>
      <c r="G248" s="36" t="s">
        <v>1625</v>
      </c>
      <c r="H248" s="174" t="str">
        <f t="shared" si="6"/>
        <v>Steinbach</v>
      </c>
      <c r="J248" s="45">
        <v>189</v>
      </c>
      <c r="K248" s="36" t="s">
        <v>1286</v>
      </c>
      <c r="L248" s="45">
        <v>1352</v>
      </c>
      <c r="M248" s="36" t="s">
        <v>1901</v>
      </c>
      <c r="N248" s="36" t="s">
        <v>1902</v>
      </c>
      <c r="O248" s="36" t="s">
        <v>1903</v>
      </c>
      <c r="P248" s="36" t="s">
        <v>1325</v>
      </c>
      <c r="Q248" s="174" t="str">
        <f t="shared" si="7"/>
        <v>Anola</v>
      </c>
    </row>
    <row r="249" spans="1:17" ht="14.1" customHeight="1" x14ac:dyDescent="0.2">
      <c r="A249" s="45">
        <v>187</v>
      </c>
      <c r="B249" s="36" t="s">
        <v>1412</v>
      </c>
      <c r="C249" s="40">
        <v>1355</v>
      </c>
      <c r="D249" s="36" t="s">
        <v>1906</v>
      </c>
      <c r="E249" s="36" t="s">
        <v>1907</v>
      </c>
      <c r="G249" s="36" t="s">
        <v>1441</v>
      </c>
      <c r="H249" s="174" t="str">
        <f t="shared" si="6"/>
        <v>Roblin</v>
      </c>
      <c r="J249" s="45">
        <v>174</v>
      </c>
      <c r="K249" s="36" t="s">
        <v>1516</v>
      </c>
      <c r="L249" s="45">
        <v>1353</v>
      </c>
      <c r="M249" s="36" t="s">
        <v>1904</v>
      </c>
      <c r="N249" s="36" t="s">
        <v>1905</v>
      </c>
      <c r="P249" s="36" t="s">
        <v>1625</v>
      </c>
      <c r="Q249" s="174" t="str">
        <f t="shared" si="7"/>
        <v>Steinbach</v>
      </c>
    </row>
    <row r="250" spans="1:17" ht="14.1" customHeight="1" x14ac:dyDescent="0.2">
      <c r="A250" s="45">
        <v>151</v>
      </c>
      <c r="B250" s="36" t="s">
        <v>1263</v>
      </c>
      <c r="C250" s="244">
        <v>1357</v>
      </c>
      <c r="D250" s="36" t="s">
        <v>1908</v>
      </c>
      <c r="E250" s="36" t="s">
        <v>1909</v>
      </c>
      <c r="G250" s="36" t="s">
        <v>1266</v>
      </c>
      <c r="H250" s="174" t="str">
        <f t="shared" si="6"/>
        <v>Winnipeg</v>
      </c>
      <c r="J250" s="45">
        <v>187</v>
      </c>
      <c r="K250" s="36" t="s">
        <v>1412</v>
      </c>
      <c r="L250" s="45">
        <v>1355</v>
      </c>
      <c r="M250" s="36" t="s">
        <v>1906</v>
      </c>
      <c r="N250" s="36" t="s">
        <v>1907</v>
      </c>
      <c r="P250" s="36" t="s">
        <v>1441</v>
      </c>
      <c r="Q250" s="174" t="str">
        <f t="shared" si="7"/>
        <v>Roblin</v>
      </c>
    </row>
    <row r="251" spans="1:17" ht="14.1" customHeight="1" x14ac:dyDescent="0.2">
      <c r="A251" s="45">
        <v>114</v>
      </c>
      <c r="B251" s="36" t="s">
        <v>1267</v>
      </c>
      <c r="C251" s="40">
        <v>1358</v>
      </c>
      <c r="D251" s="36" t="s">
        <v>1910</v>
      </c>
      <c r="E251" s="36" t="s">
        <v>1911</v>
      </c>
      <c r="G251" s="36" t="s">
        <v>1266</v>
      </c>
      <c r="H251" s="174" t="str">
        <f t="shared" si="6"/>
        <v>Winnipeg</v>
      </c>
      <c r="J251" s="45">
        <v>151</v>
      </c>
      <c r="K251" s="36" t="s">
        <v>1263</v>
      </c>
      <c r="L251" s="45">
        <v>1357</v>
      </c>
      <c r="M251" s="36" t="s">
        <v>1908</v>
      </c>
      <c r="N251" s="36" t="s">
        <v>1909</v>
      </c>
      <c r="P251" s="36" t="s">
        <v>1266</v>
      </c>
      <c r="Q251" s="174" t="str">
        <f t="shared" si="7"/>
        <v>Winnipeg</v>
      </c>
    </row>
    <row r="252" spans="1:17" ht="14.1" customHeight="1" x14ac:dyDescent="0.2">
      <c r="A252" s="45">
        <v>189</v>
      </c>
      <c r="B252" s="36" t="s">
        <v>1286</v>
      </c>
      <c r="C252" s="40">
        <v>1360</v>
      </c>
      <c r="D252" s="36" t="s">
        <v>1912</v>
      </c>
      <c r="E252" s="36" t="s">
        <v>1913</v>
      </c>
      <c r="F252" s="36" t="s">
        <v>1914</v>
      </c>
      <c r="G252" s="36" t="s">
        <v>1915</v>
      </c>
      <c r="H252" s="174" t="str">
        <f t="shared" si="6"/>
        <v>Beausejour</v>
      </c>
      <c r="J252" s="45">
        <v>114</v>
      </c>
      <c r="K252" s="36" t="s">
        <v>1267</v>
      </c>
      <c r="L252" s="45">
        <v>1358</v>
      </c>
      <c r="M252" s="36" t="s">
        <v>1910</v>
      </c>
      <c r="N252" s="36" t="s">
        <v>1911</v>
      </c>
      <c r="P252" s="36" t="s">
        <v>1266</v>
      </c>
      <c r="Q252" s="174" t="str">
        <f t="shared" si="7"/>
        <v>Winnipeg</v>
      </c>
    </row>
    <row r="253" spans="1:17" ht="14.1" customHeight="1" x14ac:dyDescent="0.2">
      <c r="A253" s="45">
        <v>189</v>
      </c>
      <c r="B253" s="36" t="s">
        <v>1286</v>
      </c>
      <c r="C253" s="40">
        <v>1361</v>
      </c>
      <c r="D253" s="36" t="s">
        <v>1916</v>
      </c>
      <c r="E253" s="36" t="s">
        <v>1854</v>
      </c>
      <c r="G253" s="36" t="s">
        <v>1289</v>
      </c>
      <c r="H253" s="174" t="str">
        <f t="shared" si="6"/>
        <v>Lac du Bonnet</v>
      </c>
      <c r="J253" s="45">
        <v>189</v>
      </c>
      <c r="K253" s="36" t="s">
        <v>1286</v>
      </c>
      <c r="L253" s="45">
        <v>1360</v>
      </c>
      <c r="M253" s="36" t="s">
        <v>1912</v>
      </c>
      <c r="N253" s="36" t="s">
        <v>1913</v>
      </c>
      <c r="O253" s="36" t="s">
        <v>1914</v>
      </c>
      <c r="P253" s="36" t="s">
        <v>1915</v>
      </c>
      <c r="Q253" s="174" t="str">
        <f t="shared" si="7"/>
        <v>Beausejour</v>
      </c>
    </row>
    <row r="254" spans="1:17" ht="14.1" customHeight="1" x14ac:dyDescent="0.2">
      <c r="A254" s="45">
        <v>107</v>
      </c>
      <c r="B254" s="36" t="s">
        <v>1421</v>
      </c>
      <c r="C254" s="40">
        <v>1362</v>
      </c>
      <c r="D254" s="36" t="s">
        <v>1917</v>
      </c>
      <c r="E254" s="36" t="s">
        <v>1918</v>
      </c>
      <c r="G254" s="36" t="s">
        <v>1274</v>
      </c>
      <c r="H254" s="174" t="str">
        <f t="shared" si="6"/>
        <v>Portage la Prairie</v>
      </c>
      <c r="J254" s="45">
        <v>189</v>
      </c>
      <c r="K254" s="36" t="s">
        <v>1286</v>
      </c>
      <c r="L254" s="45">
        <v>1361</v>
      </c>
      <c r="M254" s="36" t="s">
        <v>1916</v>
      </c>
      <c r="N254" s="36" t="s">
        <v>1854</v>
      </c>
      <c r="P254" s="36" t="s">
        <v>1289</v>
      </c>
      <c r="Q254" s="174" t="str">
        <f t="shared" si="7"/>
        <v>Lac du Bonnet</v>
      </c>
    </row>
    <row r="255" spans="1:17" ht="14.1" customHeight="1" x14ac:dyDescent="0.2">
      <c r="A255" s="45">
        <v>151</v>
      </c>
      <c r="B255" s="36" t="s">
        <v>1263</v>
      </c>
      <c r="C255" s="40">
        <v>1363</v>
      </c>
      <c r="D255" s="36" t="s">
        <v>1919</v>
      </c>
      <c r="E255" s="36" t="s">
        <v>1920</v>
      </c>
      <c r="G255" s="36" t="s">
        <v>1266</v>
      </c>
      <c r="H255" s="174" t="str">
        <f t="shared" si="6"/>
        <v>Winnipeg</v>
      </c>
      <c r="J255" s="45">
        <v>107</v>
      </c>
      <c r="K255" s="36" t="s">
        <v>1421</v>
      </c>
      <c r="L255" s="45">
        <v>1362</v>
      </c>
      <c r="M255" s="36" t="s">
        <v>1917</v>
      </c>
      <c r="N255" s="36" t="s">
        <v>1918</v>
      </c>
      <c r="P255" s="36" t="s">
        <v>1274</v>
      </c>
      <c r="Q255" s="174" t="str">
        <f t="shared" si="7"/>
        <v>Portage la Prairie</v>
      </c>
    </row>
    <row r="256" spans="1:17" ht="14.1" customHeight="1" x14ac:dyDescent="0.2">
      <c r="A256" s="45">
        <v>186</v>
      </c>
      <c r="B256" s="36" t="s">
        <v>1295</v>
      </c>
      <c r="C256" s="40">
        <v>1366</v>
      </c>
      <c r="D256" s="36" t="s">
        <v>1921</v>
      </c>
      <c r="E256" s="36" t="s">
        <v>1922</v>
      </c>
      <c r="G256" s="36" t="s">
        <v>1266</v>
      </c>
      <c r="H256" s="174" t="str">
        <f t="shared" si="6"/>
        <v>Winnipeg</v>
      </c>
      <c r="J256" s="45">
        <v>151</v>
      </c>
      <c r="K256" s="36" t="s">
        <v>1263</v>
      </c>
      <c r="L256" s="45">
        <v>1363</v>
      </c>
      <c r="M256" s="36" t="s">
        <v>1919</v>
      </c>
      <c r="N256" s="36" t="s">
        <v>1920</v>
      </c>
      <c r="P256" s="36" t="s">
        <v>1266</v>
      </c>
      <c r="Q256" s="174" t="str">
        <f t="shared" si="7"/>
        <v>Winnipeg</v>
      </c>
    </row>
    <row r="257" spans="1:17" ht="14.1" customHeight="1" x14ac:dyDescent="0.2">
      <c r="A257" s="45">
        <v>196</v>
      </c>
      <c r="B257" s="36" t="s">
        <v>1283</v>
      </c>
      <c r="C257" s="40">
        <v>1367</v>
      </c>
      <c r="D257" s="36" t="s">
        <v>1923</v>
      </c>
      <c r="E257" s="36" t="s">
        <v>1924</v>
      </c>
      <c r="G257" s="36" t="s">
        <v>1493</v>
      </c>
      <c r="H257" s="174" t="str">
        <f t="shared" si="6"/>
        <v>East St. Paul</v>
      </c>
      <c r="J257" s="45">
        <v>186</v>
      </c>
      <c r="K257" s="36" t="s">
        <v>1295</v>
      </c>
      <c r="L257" s="45">
        <v>1366</v>
      </c>
      <c r="M257" s="36" t="s">
        <v>1921</v>
      </c>
      <c r="N257" s="36" t="s">
        <v>1922</v>
      </c>
      <c r="P257" s="36" t="s">
        <v>1266</v>
      </c>
      <c r="Q257" s="174" t="str">
        <f t="shared" si="7"/>
        <v>Winnipeg</v>
      </c>
    </row>
    <row r="258" spans="1:17" ht="14.1" customHeight="1" x14ac:dyDescent="0.2">
      <c r="A258" s="45">
        <v>144</v>
      </c>
      <c r="B258" s="36" t="s">
        <v>1801</v>
      </c>
      <c r="C258" s="40">
        <v>1368</v>
      </c>
      <c r="D258" s="36" t="s">
        <v>1925</v>
      </c>
      <c r="E258" s="36" t="s">
        <v>1926</v>
      </c>
      <c r="F258" s="36" t="s">
        <v>1927</v>
      </c>
      <c r="G258" s="36" t="s">
        <v>1805</v>
      </c>
      <c r="H258" s="174" t="str">
        <f t="shared" si="6"/>
        <v>Gimli</v>
      </c>
      <c r="J258" s="45">
        <v>196</v>
      </c>
      <c r="K258" s="36" t="s">
        <v>1283</v>
      </c>
      <c r="L258" s="45">
        <v>1367</v>
      </c>
      <c r="M258" s="36" t="s">
        <v>1928</v>
      </c>
      <c r="N258" s="36" t="s">
        <v>1924</v>
      </c>
      <c r="P258" s="36" t="s">
        <v>1493</v>
      </c>
      <c r="Q258" s="174" t="str">
        <f t="shared" si="7"/>
        <v>East St. Paul</v>
      </c>
    </row>
    <row r="259" spans="1:17" ht="14.1" customHeight="1" x14ac:dyDescent="0.2">
      <c r="A259" s="45">
        <v>197</v>
      </c>
      <c r="B259" s="36" t="s">
        <v>1399</v>
      </c>
      <c r="C259" s="40">
        <v>1369</v>
      </c>
      <c r="D259" s="36" t="s">
        <v>1929</v>
      </c>
      <c r="E259" s="36" t="s">
        <v>1495</v>
      </c>
      <c r="F259" s="36" t="s">
        <v>1930</v>
      </c>
      <c r="G259" s="36" t="s">
        <v>1783</v>
      </c>
      <c r="H259" s="174" t="str">
        <f t="shared" si="6"/>
        <v>Elm Creek</v>
      </c>
      <c r="J259" s="45">
        <v>144</v>
      </c>
      <c r="K259" s="36" t="s">
        <v>1801</v>
      </c>
      <c r="L259" s="45">
        <v>1368</v>
      </c>
      <c r="M259" s="36" t="s">
        <v>1925</v>
      </c>
      <c r="N259" s="36" t="s">
        <v>1926</v>
      </c>
      <c r="O259" s="36" t="s">
        <v>1927</v>
      </c>
      <c r="P259" s="36" t="s">
        <v>1805</v>
      </c>
      <c r="Q259" s="174" t="str">
        <f t="shared" si="7"/>
        <v>Gimli</v>
      </c>
    </row>
    <row r="260" spans="1:17" ht="14.1" customHeight="1" x14ac:dyDescent="0.2">
      <c r="A260" s="45">
        <v>193</v>
      </c>
      <c r="B260" s="36" t="s">
        <v>1455</v>
      </c>
      <c r="C260" s="40">
        <v>1370</v>
      </c>
      <c r="D260" s="36" t="s">
        <v>1931</v>
      </c>
      <c r="E260" s="36" t="s">
        <v>1495</v>
      </c>
      <c r="G260" s="36" t="s">
        <v>1932</v>
      </c>
      <c r="H260" s="174" t="str">
        <f t="shared" si="6"/>
        <v>Somerset</v>
      </c>
      <c r="J260" s="45">
        <v>197</v>
      </c>
      <c r="K260" s="36" t="s">
        <v>1399</v>
      </c>
      <c r="L260" s="45">
        <v>1369</v>
      </c>
      <c r="M260" s="36" t="s">
        <v>1929</v>
      </c>
      <c r="N260" s="36" t="s">
        <v>1495</v>
      </c>
      <c r="O260" s="36" t="s">
        <v>1930</v>
      </c>
      <c r="P260" s="36" t="s">
        <v>1783</v>
      </c>
      <c r="Q260" s="174" t="str">
        <f t="shared" si="7"/>
        <v>Elm Creek</v>
      </c>
    </row>
    <row r="261" spans="1:17" ht="14.1" customHeight="1" x14ac:dyDescent="0.2">
      <c r="A261" s="45">
        <v>119</v>
      </c>
      <c r="B261" s="36" t="s">
        <v>1275</v>
      </c>
      <c r="C261" s="40">
        <v>1371</v>
      </c>
      <c r="D261" s="36" t="s">
        <v>1933</v>
      </c>
      <c r="E261" s="36" t="s">
        <v>1934</v>
      </c>
      <c r="G261" s="36" t="s">
        <v>1278</v>
      </c>
      <c r="H261" s="174" t="str">
        <f t="shared" ref="H261:H324" si="8">IF(OR(C261=1180,C261=1287,C261=1808,C261=1887),"Winnipeg",IF(G261=$G$1,$H$1,IF(G261=$G$2,$H$2,IF(G261="MACGREGOR","McGregor",IF(G261="N.-D.-DE-LOURDES","N.-D.-de-Lourdes",IF(G261="STE ROSE DU LAC","Ste Rose du Lac",IF(G261="PORTAGE LA PRAIRIE","Portage la Prairie",IF(G261="LAC DU BONNET","Lac du Bonnet",IF(G261="GOD'S LAKE NARROWS","God's Lake Narrows",IF(G261="MCCREARY","McCreary",PROPER(G261)))))))))))</f>
        <v>Brandon</v>
      </c>
      <c r="J261" s="45">
        <v>193</v>
      </c>
      <c r="K261" s="36" t="s">
        <v>1455</v>
      </c>
      <c r="L261" s="45">
        <v>1370</v>
      </c>
      <c r="M261" s="36" t="s">
        <v>1931</v>
      </c>
      <c r="N261" s="36" t="s">
        <v>1495</v>
      </c>
      <c r="P261" s="36" t="s">
        <v>1932</v>
      </c>
      <c r="Q261" s="174" t="str">
        <f t="shared" si="7"/>
        <v>Somerset</v>
      </c>
    </row>
    <row r="262" spans="1:17" ht="14.1" customHeight="1" x14ac:dyDescent="0.2">
      <c r="A262" s="45">
        <v>191</v>
      </c>
      <c r="B262" s="36" t="s">
        <v>1569</v>
      </c>
      <c r="C262" s="40">
        <v>1372</v>
      </c>
      <c r="D262" s="36" t="s">
        <v>1935</v>
      </c>
      <c r="E262" s="36" t="s">
        <v>1537</v>
      </c>
      <c r="G262" s="36" t="s">
        <v>1936</v>
      </c>
      <c r="H262" s="174" t="str">
        <f t="shared" si="8"/>
        <v>Lauder</v>
      </c>
      <c r="J262" s="45">
        <v>119</v>
      </c>
      <c r="K262" s="36" t="s">
        <v>1275</v>
      </c>
      <c r="L262" s="45">
        <v>1371</v>
      </c>
      <c r="M262" s="36" t="s">
        <v>1933</v>
      </c>
      <c r="N262" s="36" t="s">
        <v>1934</v>
      </c>
      <c r="P262" s="36" t="s">
        <v>1278</v>
      </c>
      <c r="Q262" s="174" t="str">
        <f t="shared" ref="Q262:Q325" si="9">IF(OR(L262=1180,L262=1287,L262=1808,L262=1887),"Winnipeg",IF(P262=$G$1,$H$1,IF(P262=$G$2,$H$2,IF(P262="MACGREGOR","McGregor",IF(P262="N.-D.-DE-LOURDES","N.-D.-de-Lourdes",IF(P262="STE ROSE DU LAC","Ste Rose du Lac",IF(P262="PORTAGE LA PRAIRIE","Portage la Prairie",IF(P262="LAC DU BONNET","Lac du Bonnet",IF(P262="GOD'S LAKE NARROWS","God's Lake Narrows",IF(P262="MCCREARY","McCreary",PROPER(P262)))))))))))</f>
        <v>Brandon</v>
      </c>
    </row>
    <row r="263" spans="1:17" ht="14.1" customHeight="1" x14ac:dyDescent="0.2">
      <c r="A263" s="45">
        <v>186</v>
      </c>
      <c r="B263" s="36" t="s">
        <v>1295</v>
      </c>
      <c r="C263" s="40">
        <v>1374</v>
      </c>
      <c r="D263" s="36" t="s">
        <v>1937</v>
      </c>
      <c r="E263" s="36" t="s">
        <v>1938</v>
      </c>
      <c r="G263" s="36" t="s">
        <v>1266</v>
      </c>
      <c r="H263" s="174" t="str">
        <f t="shared" si="8"/>
        <v>Winnipeg</v>
      </c>
      <c r="J263" s="45">
        <v>191</v>
      </c>
      <c r="K263" s="36" t="s">
        <v>1569</v>
      </c>
      <c r="L263" s="45">
        <v>1372</v>
      </c>
      <c r="M263" s="36" t="s">
        <v>1935</v>
      </c>
      <c r="N263" s="36" t="s">
        <v>1537</v>
      </c>
      <c r="P263" s="36" t="s">
        <v>1936</v>
      </c>
      <c r="Q263" s="174" t="str">
        <f t="shared" si="9"/>
        <v>Lauder</v>
      </c>
    </row>
    <row r="264" spans="1:17" ht="14.1" customHeight="1" x14ac:dyDescent="0.2">
      <c r="A264" s="45">
        <v>118</v>
      </c>
      <c r="B264" s="36" t="s">
        <v>1302</v>
      </c>
      <c r="C264" s="40">
        <v>1375</v>
      </c>
      <c r="D264" s="36" t="s">
        <v>1939</v>
      </c>
      <c r="E264" s="36" t="s">
        <v>1940</v>
      </c>
      <c r="G264" s="36" t="s">
        <v>1266</v>
      </c>
      <c r="H264" s="174" t="str">
        <f t="shared" si="8"/>
        <v>Winnipeg</v>
      </c>
      <c r="J264" s="45">
        <v>186</v>
      </c>
      <c r="K264" s="36" t="s">
        <v>1295</v>
      </c>
      <c r="L264" s="45">
        <v>1374</v>
      </c>
      <c r="M264" s="36" t="s">
        <v>1937</v>
      </c>
      <c r="N264" s="36" t="s">
        <v>1938</v>
      </c>
      <c r="P264" s="36" t="s">
        <v>1266</v>
      </c>
      <c r="Q264" s="174" t="str">
        <f t="shared" si="9"/>
        <v>Winnipeg</v>
      </c>
    </row>
    <row r="265" spans="1:17" ht="14.1" customHeight="1" x14ac:dyDescent="0.2">
      <c r="A265" s="45">
        <v>141</v>
      </c>
      <c r="B265" s="36" t="s">
        <v>1474</v>
      </c>
      <c r="C265" s="40">
        <v>1376</v>
      </c>
      <c r="D265" s="36" t="s">
        <v>1941</v>
      </c>
      <c r="E265" s="36" t="s">
        <v>1942</v>
      </c>
      <c r="F265" s="36" t="s">
        <v>1943</v>
      </c>
      <c r="G265" s="36" t="s">
        <v>1478</v>
      </c>
      <c r="H265" s="174" t="str">
        <f t="shared" si="8"/>
        <v>Killarney</v>
      </c>
      <c r="J265" s="45">
        <v>118</v>
      </c>
      <c r="K265" s="36" t="s">
        <v>1302</v>
      </c>
      <c r="L265" s="45">
        <v>1375</v>
      </c>
      <c r="M265" s="36" t="s">
        <v>1939</v>
      </c>
      <c r="N265" s="36" t="s">
        <v>1940</v>
      </c>
      <c r="P265" s="36" t="s">
        <v>1266</v>
      </c>
      <c r="Q265" s="174" t="str">
        <f t="shared" si="9"/>
        <v>Winnipeg</v>
      </c>
    </row>
    <row r="266" spans="1:17" ht="14.1" customHeight="1" x14ac:dyDescent="0.2">
      <c r="A266" s="45">
        <v>188</v>
      </c>
      <c r="B266" s="36" t="s">
        <v>1392</v>
      </c>
      <c r="C266" s="40">
        <v>1378</v>
      </c>
      <c r="D266" s="36" t="s">
        <v>1944</v>
      </c>
      <c r="E266" s="36" t="s">
        <v>1945</v>
      </c>
      <c r="G266" s="36" t="s">
        <v>1266</v>
      </c>
      <c r="H266" s="174" t="str">
        <f t="shared" si="8"/>
        <v>Winnipeg</v>
      </c>
      <c r="J266" s="45">
        <v>141</v>
      </c>
      <c r="K266" s="36" t="s">
        <v>1474</v>
      </c>
      <c r="L266" s="45">
        <v>1376</v>
      </c>
      <c r="M266" s="36" t="s">
        <v>1941</v>
      </c>
      <c r="N266" s="36" t="s">
        <v>1942</v>
      </c>
      <c r="O266" s="36" t="s">
        <v>1943</v>
      </c>
      <c r="P266" s="36" t="s">
        <v>1478</v>
      </c>
      <c r="Q266" s="174" t="str">
        <f t="shared" si="9"/>
        <v>Killarney</v>
      </c>
    </row>
    <row r="267" spans="1:17" ht="14.1" customHeight="1" x14ac:dyDescent="0.2">
      <c r="A267" s="45">
        <v>196</v>
      </c>
      <c r="B267" s="36" t="s">
        <v>1283</v>
      </c>
      <c r="C267" s="40">
        <v>1379</v>
      </c>
      <c r="D267" s="36" t="s">
        <v>1946</v>
      </c>
      <c r="E267" s="36" t="s">
        <v>1947</v>
      </c>
      <c r="G267" s="36" t="s">
        <v>1266</v>
      </c>
      <c r="H267" s="174" t="str">
        <f t="shared" si="8"/>
        <v>Winnipeg</v>
      </c>
      <c r="J267" s="45">
        <v>188</v>
      </c>
      <c r="K267" s="36" t="s">
        <v>1392</v>
      </c>
      <c r="L267" s="45">
        <v>1378</v>
      </c>
      <c r="M267" s="36" t="s">
        <v>1944</v>
      </c>
      <c r="N267" s="36" t="s">
        <v>1945</v>
      </c>
      <c r="P267" s="36" t="s">
        <v>1266</v>
      </c>
      <c r="Q267" s="174" t="str">
        <f t="shared" si="9"/>
        <v>Winnipeg</v>
      </c>
    </row>
    <row r="268" spans="1:17" ht="14.1" customHeight="1" x14ac:dyDescent="0.2">
      <c r="A268" s="45">
        <v>185</v>
      </c>
      <c r="B268" s="36" t="s">
        <v>1384</v>
      </c>
      <c r="C268" s="40">
        <v>1380</v>
      </c>
      <c r="D268" s="36" t="s">
        <v>1948</v>
      </c>
      <c r="E268" s="36" t="s">
        <v>1949</v>
      </c>
      <c r="F268" s="36" t="s">
        <v>1950</v>
      </c>
      <c r="G268" s="36" t="s">
        <v>1951</v>
      </c>
      <c r="H268" s="174" t="str">
        <f t="shared" si="8"/>
        <v>Dominion City</v>
      </c>
      <c r="J268" s="45">
        <v>196</v>
      </c>
      <c r="K268" s="36" t="s">
        <v>1283</v>
      </c>
      <c r="L268" s="45">
        <v>1379</v>
      </c>
      <c r="M268" s="36" t="s">
        <v>1946</v>
      </c>
      <c r="N268" s="36" t="s">
        <v>1947</v>
      </c>
      <c r="P268" s="36" t="s">
        <v>1266</v>
      </c>
      <c r="Q268" s="174" t="str">
        <f t="shared" si="9"/>
        <v>Winnipeg</v>
      </c>
    </row>
    <row r="269" spans="1:17" ht="14.1" customHeight="1" x14ac:dyDescent="0.2">
      <c r="A269" s="45">
        <v>155</v>
      </c>
      <c r="B269" s="36" t="s">
        <v>1326</v>
      </c>
      <c r="C269" s="40">
        <v>1381</v>
      </c>
      <c r="D269" s="36" t="s">
        <v>1952</v>
      </c>
      <c r="E269" s="36" t="s">
        <v>1328</v>
      </c>
      <c r="G269" s="36" t="s">
        <v>1953</v>
      </c>
      <c r="H269" s="174" t="str">
        <f t="shared" si="8"/>
        <v>Stony Mountain</v>
      </c>
      <c r="J269" s="45">
        <v>185</v>
      </c>
      <c r="K269" s="36" t="s">
        <v>1384</v>
      </c>
      <c r="L269" s="45">
        <v>1380</v>
      </c>
      <c r="M269" s="36" t="s">
        <v>1948</v>
      </c>
      <c r="N269" s="36" t="s">
        <v>1949</v>
      </c>
      <c r="O269" s="36" t="s">
        <v>1950</v>
      </c>
      <c r="P269" s="36" t="s">
        <v>1951</v>
      </c>
      <c r="Q269" s="174" t="str">
        <f t="shared" si="9"/>
        <v>Dominion City</v>
      </c>
    </row>
    <row r="270" spans="1:17" ht="14.1" customHeight="1" x14ac:dyDescent="0.2">
      <c r="A270" s="45">
        <v>191</v>
      </c>
      <c r="B270" s="36" t="s">
        <v>1569</v>
      </c>
      <c r="C270" s="40">
        <v>1385</v>
      </c>
      <c r="D270" s="36" t="s">
        <v>1954</v>
      </c>
      <c r="E270" s="36" t="s">
        <v>1955</v>
      </c>
      <c r="G270" s="36" t="s">
        <v>1956</v>
      </c>
      <c r="H270" s="174" t="str">
        <f t="shared" si="8"/>
        <v>Melita</v>
      </c>
      <c r="J270" s="45">
        <v>155</v>
      </c>
      <c r="K270" s="36" t="s">
        <v>1326</v>
      </c>
      <c r="L270" s="45">
        <v>1381</v>
      </c>
      <c r="M270" s="36" t="s">
        <v>1952</v>
      </c>
      <c r="N270" s="36" t="s">
        <v>1328</v>
      </c>
      <c r="P270" s="36" t="s">
        <v>1953</v>
      </c>
      <c r="Q270" s="174" t="str">
        <f t="shared" si="9"/>
        <v>Stony Mountain</v>
      </c>
    </row>
    <row r="271" spans="1:17" ht="14.1" customHeight="1" x14ac:dyDescent="0.2">
      <c r="A271" s="45">
        <v>171</v>
      </c>
      <c r="B271" s="36" t="s">
        <v>1307</v>
      </c>
      <c r="C271" s="40">
        <v>1386</v>
      </c>
      <c r="D271" s="36" t="s">
        <v>1957</v>
      </c>
      <c r="E271" s="36" t="s">
        <v>1958</v>
      </c>
      <c r="G271" s="36" t="s">
        <v>1311</v>
      </c>
      <c r="H271" s="174" t="str">
        <f t="shared" si="8"/>
        <v>The Pas</v>
      </c>
      <c r="J271" s="45">
        <v>191</v>
      </c>
      <c r="K271" s="36" t="s">
        <v>1569</v>
      </c>
      <c r="L271" s="45">
        <v>1385</v>
      </c>
      <c r="M271" s="36" t="s">
        <v>1954</v>
      </c>
      <c r="N271" s="36" t="s">
        <v>1955</v>
      </c>
      <c r="P271" s="36" t="s">
        <v>1956</v>
      </c>
      <c r="Q271" s="174" t="str">
        <f t="shared" si="9"/>
        <v>Melita</v>
      </c>
    </row>
    <row r="272" spans="1:17" ht="14.1" customHeight="1" x14ac:dyDescent="0.2">
      <c r="A272" s="45">
        <v>135</v>
      </c>
      <c r="B272" s="36" t="s">
        <v>1380</v>
      </c>
      <c r="C272" s="40">
        <v>1387</v>
      </c>
      <c r="D272" s="36" t="s">
        <v>1959</v>
      </c>
      <c r="E272" s="36" t="s">
        <v>1630</v>
      </c>
      <c r="G272" s="36" t="s">
        <v>1960</v>
      </c>
      <c r="H272" s="174" t="str">
        <f t="shared" si="8"/>
        <v>Little Grand Rapids</v>
      </c>
      <c r="J272" s="45">
        <v>171</v>
      </c>
      <c r="K272" s="36" t="s">
        <v>1307</v>
      </c>
      <c r="L272" s="45">
        <v>1386</v>
      </c>
      <c r="M272" s="36" t="s">
        <v>1957</v>
      </c>
      <c r="N272" s="36" t="s">
        <v>1958</v>
      </c>
      <c r="P272" s="36" t="s">
        <v>1311</v>
      </c>
      <c r="Q272" s="174" t="str">
        <f t="shared" si="9"/>
        <v>The Pas</v>
      </c>
    </row>
    <row r="273" spans="1:17" ht="14.1" customHeight="1" x14ac:dyDescent="0.2">
      <c r="A273" s="45">
        <v>120</v>
      </c>
      <c r="B273" s="36" t="s">
        <v>1435</v>
      </c>
      <c r="C273" s="40">
        <v>1390</v>
      </c>
      <c r="D273" s="36" t="s">
        <v>1961</v>
      </c>
      <c r="E273" s="36" t="s">
        <v>1962</v>
      </c>
      <c r="F273" s="36" t="s">
        <v>1963</v>
      </c>
      <c r="G273" s="36" t="s">
        <v>1438</v>
      </c>
      <c r="H273" s="174" t="str">
        <f t="shared" si="8"/>
        <v>Swan River</v>
      </c>
      <c r="J273" s="45">
        <v>135</v>
      </c>
      <c r="K273" s="36" t="s">
        <v>1380</v>
      </c>
      <c r="L273" s="45">
        <v>1387</v>
      </c>
      <c r="M273" s="36" t="s">
        <v>1959</v>
      </c>
      <c r="N273" s="36" t="s">
        <v>1630</v>
      </c>
      <c r="P273" s="36" t="s">
        <v>1960</v>
      </c>
      <c r="Q273" s="174" t="str">
        <f t="shared" si="9"/>
        <v>Little Grand Rapids</v>
      </c>
    </row>
    <row r="274" spans="1:17" ht="14.1" customHeight="1" x14ac:dyDescent="0.2">
      <c r="A274" s="45">
        <v>151</v>
      </c>
      <c r="B274" s="36" t="s">
        <v>1263</v>
      </c>
      <c r="C274" s="40">
        <v>1392</v>
      </c>
      <c r="D274" s="36" t="s">
        <v>1964</v>
      </c>
      <c r="E274" s="36" t="s">
        <v>1965</v>
      </c>
      <c r="G274" s="36" t="s">
        <v>1266</v>
      </c>
      <c r="H274" s="174" t="str">
        <f t="shared" si="8"/>
        <v>Winnipeg</v>
      </c>
      <c r="J274" s="45">
        <v>120</v>
      </c>
      <c r="K274" s="36" t="s">
        <v>1435</v>
      </c>
      <c r="L274" s="45">
        <v>1390</v>
      </c>
      <c r="M274" s="36" t="s">
        <v>1961</v>
      </c>
      <c r="N274" s="36" t="s">
        <v>1962</v>
      </c>
      <c r="O274" s="36" t="s">
        <v>1963</v>
      </c>
      <c r="P274" s="36" t="s">
        <v>1438</v>
      </c>
      <c r="Q274" s="174" t="str">
        <f t="shared" si="9"/>
        <v>Swan River</v>
      </c>
    </row>
    <row r="275" spans="1:17" ht="14.1" customHeight="1" x14ac:dyDescent="0.2">
      <c r="A275" s="45">
        <v>188</v>
      </c>
      <c r="B275" s="36" t="s">
        <v>1392</v>
      </c>
      <c r="C275" s="40">
        <v>1393</v>
      </c>
      <c r="D275" s="36" t="s">
        <v>1966</v>
      </c>
      <c r="E275" s="36" t="s">
        <v>1967</v>
      </c>
      <c r="G275" s="36" t="s">
        <v>1266</v>
      </c>
      <c r="H275" s="174" t="str">
        <f t="shared" si="8"/>
        <v>Winnipeg</v>
      </c>
      <c r="J275" s="45">
        <v>151</v>
      </c>
      <c r="K275" s="36" t="s">
        <v>1263</v>
      </c>
      <c r="L275" s="45">
        <v>1392</v>
      </c>
      <c r="M275" s="36" t="s">
        <v>1964</v>
      </c>
      <c r="N275" s="36" t="s">
        <v>1965</v>
      </c>
      <c r="P275" s="36" t="s">
        <v>1266</v>
      </c>
      <c r="Q275" s="174" t="str">
        <f t="shared" si="9"/>
        <v>Winnipeg</v>
      </c>
    </row>
    <row r="276" spans="1:17" ht="14.1" customHeight="1" x14ac:dyDescent="0.2">
      <c r="A276" s="45">
        <v>196</v>
      </c>
      <c r="B276" s="36" t="s">
        <v>1283</v>
      </c>
      <c r="C276" s="40">
        <v>1394</v>
      </c>
      <c r="D276" s="36" t="s">
        <v>1968</v>
      </c>
      <c r="E276" s="36" t="s">
        <v>1969</v>
      </c>
      <c r="G276" s="36" t="s">
        <v>1493</v>
      </c>
      <c r="H276" s="174" t="str">
        <f t="shared" si="8"/>
        <v>East St. Paul</v>
      </c>
      <c r="J276" s="45">
        <v>188</v>
      </c>
      <c r="K276" s="36" t="s">
        <v>1392</v>
      </c>
      <c r="L276" s="45">
        <v>1393</v>
      </c>
      <c r="M276" s="36" t="s">
        <v>1966</v>
      </c>
      <c r="N276" s="36" t="s">
        <v>1967</v>
      </c>
      <c r="P276" s="36" t="s">
        <v>1266</v>
      </c>
      <c r="Q276" s="174" t="str">
        <f t="shared" si="9"/>
        <v>Winnipeg</v>
      </c>
    </row>
    <row r="277" spans="1:17" ht="14.1" customHeight="1" x14ac:dyDescent="0.2">
      <c r="A277" s="45">
        <v>191</v>
      </c>
      <c r="B277" s="36" t="s">
        <v>1569</v>
      </c>
      <c r="C277" s="40">
        <v>1396</v>
      </c>
      <c r="D277" s="36" t="s">
        <v>1970</v>
      </c>
      <c r="E277" s="36" t="s">
        <v>1601</v>
      </c>
      <c r="G277" s="36" t="s">
        <v>1634</v>
      </c>
      <c r="H277" s="174" t="str">
        <f t="shared" si="8"/>
        <v>Wawanesa</v>
      </c>
      <c r="J277" s="45">
        <v>196</v>
      </c>
      <c r="K277" s="36" t="s">
        <v>1283</v>
      </c>
      <c r="L277" s="45">
        <v>1394</v>
      </c>
      <c r="M277" s="36" t="s">
        <v>1971</v>
      </c>
      <c r="N277" s="36" t="s">
        <v>1969</v>
      </c>
      <c r="P277" s="36" t="s">
        <v>1493</v>
      </c>
      <c r="Q277" s="174" t="str">
        <f t="shared" si="9"/>
        <v>East St. Paul</v>
      </c>
    </row>
    <row r="278" spans="1:17" ht="14.1" customHeight="1" x14ac:dyDescent="0.2">
      <c r="A278" s="45">
        <v>151</v>
      </c>
      <c r="B278" s="36" t="s">
        <v>1263</v>
      </c>
      <c r="C278" s="40">
        <v>1397</v>
      </c>
      <c r="D278" s="36" t="s">
        <v>1972</v>
      </c>
      <c r="E278" s="36" t="s">
        <v>1973</v>
      </c>
      <c r="G278" s="36" t="s">
        <v>1266</v>
      </c>
      <c r="H278" s="174" t="str">
        <f t="shared" si="8"/>
        <v>Winnipeg</v>
      </c>
      <c r="J278" s="45">
        <v>191</v>
      </c>
      <c r="K278" s="36" t="s">
        <v>1569</v>
      </c>
      <c r="L278" s="45">
        <v>1396</v>
      </c>
      <c r="M278" s="36" t="s">
        <v>1970</v>
      </c>
      <c r="N278" s="36" t="s">
        <v>1601</v>
      </c>
      <c r="P278" s="36" t="s">
        <v>1634</v>
      </c>
      <c r="Q278" s="174" t="str">
        <f t="shared" si="9"/>
        <v>Wawanesa</v>
      </c>
    </row>
    <row r="279" spans="1:17" ht="14.1" customHeight="1" x14ac:dyDescent="0.2">
      <c r="A279" s="45">
        <v>188</v>
      </c>
      <c r="B279" s="36" t="s">
        <v>1392</v>
      </c>
      <c r="C279" s="40">
        <v>1398</v>
      </c>
      <c r="D279" s="36" t="s">
        <v>1974</v>
      </c>
      <c r="E279" s="36" t="s">
        <v>1975</v>
      </c>
      <c r="G279" s="36" t="s">
        <v>1266</v>
      </c>
      <c r="H279" s="174" t="str">
        <f t="shared" si="8"/>
        <v>Winnipeg</v>
      </c>
      <c r="J279" s="45">
        <v>151</v>
      </c>
      <c r="K279" s="36" t="s">
        <v>1263</v>
      </c>
      <c r="L279" s="45">
        <v>1397</v>
      </c>
      <c r="M279" s="36" t="s">
        <v>1972</v>
      </c>
      <c r="N279" s="36" t="s">
        <v>1973</v>
      </c>
      <c r="P279" s="36" t="s">
        <v>1266</v>
      </c>
      <c r="Q279" s="174" t="str">
        <f t="shared" si="9"/>
        <v>Winnipeg</v>
      </c>
    </row>
    <row r="280" spans="1:17" ht="14.1" customHeight="1" x14ac:dyDescent="0.2">
      <c r="A280" s="45">
        <v>140</v>
      </c>
      <c r="B280" s="36" t="s">
        <v>1564</v>
      </c>
      <c r="C280" s="40">
        <v>1399</v>
      </c>
      <c r="D280" s="36" t="s">
        <v>1976</v>
      </c>
      <c r="E280" s="36" t="s">
        <v>1977</v>
      </c>
      <c r="F280" s="36" t="s">
        <v>1978</v>
      </c>
      <c r="G280" s="36" t="s">
        <v>1979</v>
      </c>
      <c r="H280" s="174" t="str">
        <f t="shared" si="8"/>
        <v>La Broquerie</v>
      </c>
      <c r="J280" s="45">
        <v>188</v>
      </c>
      <c r="K280" s="36" t="s">
        <v>1392</v>
      </c>
      <c r="L280" s="45">
        <v>1398</v>
      </c>
      <c r="M280" s="36" t="s">
        <v>1974</v>
      </c>
      <c r="N280" s="36" t="s">
        <v>1975</v>
      </c>
      <c r="P280" s="36" t="s">
        <v>1266</v>
      </c>
      <c r="Q280" s="174" t="str">
        <f t="shared" si="9"/>
        <v>Winnipeg</v>
      </c>
    </row>
    <row r="281" spans="1:17" ht="14.1" customHeight="1" x14ac:dyDescent="0.2">
      <c r="A281" s="45">
        <v>197</v>
      </c>
      <c r="B281" s="36" t="s">
        <v>1399</v>
      </c>
      <c r="C281" s="40">
        <v>1401</v>
      </c>
      <c r="D281" s="36" t="s">
        <v>1980</v>
      </c>
      <c r="E281" s="36" t="s">
        <v>1981</v>
      </c>
      <c r="G281" s="36" t="s">
        <v>1982</v>
      </c>
      <c r="H281" s="174" t="str">
        <f t="shared" si="8"/>
        <v>Kenville</v>
      </c>
      <c r="J281" s="45">
        <v>140</v>
      </c>
      <c r="K281" s="36" t="s">
        <v>1564</v>
      </c>
      <c r="L281" s="45">
        <v>1399</v>
      </c>
      <c r="M281" s="36" t="s">
        <v>1976</v>
      </c>
      <c r="N281" s="36" t="s">
        <v>1977</v>
      </c>
      <c r="O281" s="36" t="s">
        <v>1978</v>
      </c>
      <c r="P281" s="36" t="s">
        <v>1979</v>
      </c>
      <c r="Q281" s="174" t="str">
        <f t="shared" si="9"/>
        <v>La Broquerie</v>
      </c>
    </row>
    <row r="282" spans="1:17" ht="14.1" customHeight="1" x14ac:dyDescent="0.2">
      <c r="A282" s="45">
        <v>135</v>
      </c>
      <c r="B282" s="36" t="s">
        <v>1380</v>
      </c>
      <c r="C282" s="40">
        <v>1402</v>
      </c>
      <c r="D282" s="36" t="s">
        <v>1983</v>
      </c>
      <c r="E282" s="36" t="s">
        <v>1490</v>
      </c>
      <c r="G282" s="36" t="s">
        <v>1984</v>
      </c>
      <c r="H282" s="174" t="str">
        <f t="shared" si="8"/>
        <v>Marius</v>
      </c>
      <c r="J282" s="45">
        <v>197</v>
      </c>
      <c r="K282" s="36" t="s">
        <v>1399</v>
      </c>
      <c r="L282" s="45">
        <v>1401</v>
      </c>
      <c r="M282" s="36" t="s">
        <v>1980</v>
      </c>
      <c r="N282" s="36" t="s">
        <v>1981</v>
      </c>
      <c r="P282" s="36" t="s">
        <v>1982</v>
      </c>
      <c r="Q282" s="174" t="str">
        <f t="shared" si="9"/>
        <v>Kenville</v>
      </c>
    </row>
    <row r="283" spans="1:17" ht="14.1" customHeight="1" x14ac:dyDescent="0.2">
      <c r="A283" s="45">
        <v>102</v>
      </c>
      <c r="B283" s="36" t="s">
        <v>1336</v>
      </c>
      <c r="C283" s="40">
        <v>1403</v>
      </c>
      <c r="D283" s="36" t="s">
        <v>1985</v>
      </c>
      <c r="E283" s="36" t="s">
        <v>1986</v>
      </c>
      <c r="G283" s="36" t="s">
        <v>1339</v>
      </c>
      <c r="H283" s="174" t="str">
        <f t="shared" si="8"/>
        <v>Thompson</v>
      </c>
      <c r="J283" s="45">
        <v>135</v>
      </c>
      <c r="K283" s="36" t="s">
        <v>1380</v>
      </c>
      <c r="L283" s="45">
        <v>1402</v>
      </c>
      <c r="M283" s="36" t="s">
        <v>1983</v>
      </c>
      <c r="N283" s="36" t="s">
        <v>1490</v>
      </c>
      <c r="P283" s="36" t="s">
        <v>1984</v>
      </c>
      <c r="Q283" s="174" t="str">
        <f t="shared" si="9"/>
        <v>Marius</v>
      </c>
    </row>
    <row r="284" spans="1:17" ht="14.1" customHeight="1" x14ac:dyDescent="0.2">
      <c r="A284" s="45">
        <v>186</v>
      </c>
      <c r="B284" s="36" t="s">
        <v>1295</v>
      </c>
      <c r="C284" s="40">
        <v>1404</v>
      </c>
      <c r="D284" s="36" t="s">
        <v>1987</v>
      </c>
      <c r="E284" s="36" t="s">
        <v>1988</v>
      </c>
      <c r="G284" s="36" t="s">
        <v>1266</v>
      </c>
      <c r="H284" s="174" t="str">
        <f t="shared" si="8"/>
        <v>Winnipeg</v>
      </c>
      <c r="J284" s="45">
        <v>102</v>
      </c>
      <c r="K284" s="36" t="s">
        <v>1336</v>
      </c>
      <c r="L284" s="45">
        <v>1403</v>
      </c>
      <c r="M284" s="36" t="s">
        <v>1985</v>
      </c>
      <c r="N284" s="36" t="s">
        <v>1986</v>
      </c>
      <c r="P284" s="36" t="s">
        <v>1339</v>
      </c>
      <c r="Q284" s="174" t="str">
        <f t="shared" si="9"/>
        <v>Thompson</v>
      </c>
    </row>
    <row r="285" spans="1:17" ht="14.1" customHeight="1" x14ac:dyDescent="0.2">
      <c r="A285" s="45">
        <v>107</v>
      </c>
      <c r="B285" s="36" t="s">
        <v>1421</v>
      </c>
      <c r="C285" s="40">
        <v>1407</v>
      </c>
      <c r="D285" s="36" t="s">
        <v>1989</v>
      </c>
      <c r="E285" s="36" t="s">
        <v>1990</v>
      </c>
      <c r="F285" s="36" t="s">
        <v>1319</v>
      </c>
      <c r="G285" s="36" t="s">
        <v>1561</v>
      </c>
      <c r="H285" s="174" t="str">
        <f t="shared" si="8"/>
        <v>Austin</v>
      </c>
      <c r="J285" s="45">
        <v>186</v>
      </c>
      <c r="K285" s="36" t="s">
        <v>1295</v>
      </c>
      <c r="L285" s="45">
        <v>1404</v>
      </c>
      <c r="M285" s="36" t="s">
        <v>1987</v>
      </c>
      <c r="N285" s="36" t="s">
        <v>1988</v>
      </c>
      <c r="P285" s="36" t="s">
        <v>1266</v>
      </c>
      <c r="Q285" s="174" t="str">
        <f t="shared" si="9"/>
        <v>Winnipeg</v>
      </c>
    </row>
    <row r="286" spans="1:17" ht="14.1" customHeight="1" x14ac:dyDescent="0.2">
      <c r="A286" s="45">
        <v>135</v>
      </c>
      <c r="B286" s="36" t="s">
        <v>1380</v>
      </c>
      <c r="C286" s="40">
        <v>1408</v>
      </c>
      <c r="D286" s="36" t="s">
        <v>1991</v>
      </c>
      <c r="E286" s="36" t="s">
        <v>1328</v>
      </c>
      <c r="G286" s="36" t="s">
        <v>1992</v>
      </c>
      <c r="H286" s="174" t="str">
        <f t="shared" si="8"/>
        <v>O'Hanley</v>
      </c>
      <c r="J286" s="45">
        <v>107</v>
      </c>
      <c r="K286" s="36" t="s">
        <v>1421</v>
      </c>
      <c r="L286" s="45">
        <v>1407</v>
      </c>
      <c r="M286" s="36" t="s">
        <v>1989</v>
      </c>
      <c r="N286" s="36" t="s">
        <v>1990</v>
      </c>
      <c r="O286" s="36" t="s">
        <v>1319</v>
      </c>
      <c r="P286" s="36" t="s">
        <v>1561</v>
      </c>
      <c r="Q286" s="174" t="str">
        <f t="shared" si="9"/>
        <v>Austin</v>
      </c>
    </row>
    <row r="287" spans="1:17" ht="14.1" customHeight="1" x14ac:dyDescent="0.2">
      <c r="A287" s="45">
        <v>114</v>
      </c>
      <c r="B287" s="36" t="s">
        <v>1267</v>
      </c>
      <c r="C287" s="40">
        <v>1409</v>
      </c>
      <c r="D287" s="36" t="s">
        <v>1993</v>
      </c>
      <c r="E287" s="36" t="s">
        <v>1994</v>
      </c>
      <c r="G287" s="36" t="s">
        <v>1266</v>
      </c>
      <c r="H287" s="174" t="str">
        <f t="shared" si="8"/>
        <v>Winnipeg</v>
      </c>
      <c r="J287" s="45">
        <v>192</v>
      </c>
      <c r="K287" s="36" t="s">
        <v>1279</v>
      </c>
      <c r="L287" s="45">
        <v>1408</v>
      </c>
      <c r="M287" s="36" t="s">
        <v>1991</v>
      </c>
      <c r="N287" s="36" t="s">
        <v>1328</v>
      </c>
      <c r="P287" s="36" t="s">
        <v>1992</v>
      </c>
      <c r="Q287" s="174" t="str">
        <f t="shared" si="9"/>
        <v>O'Hanley</v>
      </c>
    </row>
    <row r="288" spans="1:17" ht="14.1" customHeight="1" x14ac:dyDescent="0.2">
      <c r="A288" s="45">
        <v>118</v>
      </c>
      <c r="B288" s="36" t="s">
        <v>1302</v>
      </c>
      <c r="C288" s="40">
        <v>1410</v>
      </c>
      <c r="D288" s="36" t="s">
        <v>1995</v>
      </c>
      <c r="E288" s="36" t="s">
        <v>1996</v>
      </c>
      <c r="G288" s="36" t="s">
        <v>1266</v>
      </c>
      <c r="H288" s="174" t="str">
        <f t="shared" si="8"/>
        <v>Winnipeg</v>
      </c>
      <c r="J288" s="45">
        <v>114</v>
      </c>
      <c r="K288" s="36" t="s">
        <v>1267</v>
      </c>
      <c r="L288" s="45">
        <v>1409</v>
      </c>
      <c r="M288" s="36" t="s">
        <v>1993</v>
      </c>
      <c r="N288" s="36" t="s">
        <v>1994</v>
      </c>
      <c r="P288" s="36" t="s">
        <v>1266</v>
      </c>
      <c r="Q288" s="174" t="str">
        <f t="shared" si="9"/>
        <v>Winnipeg</v>
      </c>
    </row>
    <row r="289" spans="1:17" ht="14.1" customHeight="1" x14ac:dyDescent="0.2">
      <c r="A289" s="45">
        <v>187</v>
      </c>
      <c r="B289" s="36" t="s">
        <v>1412</v>
      </c>
      <c r="C289" s="40">
        <v>1411</v>
      </c>
      <c r="D289" s="36" t="s">
        <v>1997</v>
      </c>
      <c r="E289" s="36" t="s">
        <v>1998</v>
      </c>
      <c r="G289" s="36" t="s">
        <v>1415</v>
      </c>
      <c r="H289" s="174" t="str">
        <f t="shared" si="8"/>
        <v>Dauphin</v>
      </c>
      <c r="J289" s="45">
        <v>118</v>
      </c>
      <c r="K289" s="36" t="s">
        <v>1302</v>
      </c>
      <c r="L289" s="45">
        <v>1410</v>
      </c>
      <c r="M289" s="36" t="s">
        <v>1995</v>
      </c>
      <c r="N289" s="36" t="s">
        <v>1996</v>
      </c>
      <c r="P289" s="36" t="s">
        <v>1266</v>
      </c>
      <c r="Q289" s="174" t="str">
        <f t="shared" si="9"/>
        <v>Winnipeg</v>
      </c>
    </row>
    <row r="290" spans="1:17" ht="14.1" customHeight="1" x14ac:dyDescent="0.2">
      <c r="A290" s="45">
        <v>135</v>
      </c>
      <c r="B290" s="36" t="s">
        <v>1380</v>
      </c>
      <c r="C290" s="40">
        <v>1412</v>
      </c>
      <c r="D290" s="36" t="s">
        <v>1999</v>
      </c>
      <c r="E290" s="36" t="s">
        <v>2000</v>
      </c>
      <c r="G290" s="36" t="s">
        <v>1274</v>
      </c>
      <c r="H290" s="174" t="str">
        <f t="shared" si="8"/>
        <v>Portage la Prairie</v>
      </c>
      <c r="J290" s="45">
        <v>187</v>
      </c>
      <c r="K290" s="36" t="s">
        <v>1412</v>
      </c>
      <c r="L290" s="45">
        <v>1411</v>
      </c>
      <c r="M290" s="36" t="s">
        <v>1997</v>
      </c>
      <c r="N290" s="36" t="s">
        <v>1998</v>
      </c>
      <c r="P290" s="36" t="s">
        <v>1415</v>
      </c>
      <c r="Q290" s="174" t="str">
        <f t="shared" si="9"/>
        <v>Dauphin</v>
      </c>
    </row>
    <row r="291" spans="1:17" ht="14.1" customHeight="1" x14ac:dyDescent="0.2">
      <c r="A291" s="45">
        <v>135</v>
      </c>
      <c r="B291" s="36" t="s">
        <v>1380</v>
      </c>
      <c r="C291" s="40">
        <v>1413</v>
      </c>
      <c r="D291" s="36" t="s">
        <v>2001</v>
      </c>
      <c r="E291" s="36" t="s">
        <v>1328</v>
      </c>
      <c r="G291" s="36" t="s">
        <v>2002</v>
      </c>
      <c r="H291" s="174" t="str">
        <f t="shared" si="8"/>
        <v>Nelson House</v>
      </c>
      <c r="J291" s="45">
        <v>135</v>
      </c>
      <c r="K291" s="36" t="s">
        <v>1380</v>
      </c>
      <c r="L291" s="45">
        <v>1412</v>
      </c>
      <c r="M291" s="36" t="s">
        <v>1999</v>
      </c>
      <c r="N291" s="36" t="s">
        <v>2000</v>
      </c>
      <c r="P291" s="36" t="s">
        <v>1274</v>
      </c>
      <c r="Q291" s="174" t="str">
        <f t="shared" si="9"/>
        <v>Portage la Prairie</v>
      </c>
    </row>
    <row r="292" spans="1:17" ht="14.1" customHeight="1" x14ac:dyDescent="0.2">
      <c r="A292" s="45">
        <v>197</v>
      </c>
      <c r="B292" s="36" t="s">
        <v>1399</v>
      </c>
      <c r="C292" s="40">
        <v>1416</v>
      </c>
      <c r="D292" s="36" t="s">
        <v>2003</v>
      </c>
      <c r="E292" s="36" t="s">
        <v>2004</v>
      </c>
      <c r="G292" s="36" t="s">
        <v>2005</v>
      </c>
      <c r="H292" s="174" t="str">
        <f t="shared" si="8"/>
        <v>Cartwright</v>
      </c>
      <c r="J292" s="45">
        <v>135</v>
      </c>
      <c r="K292" s="36" t="s">
        <v>1380</v>
      </c>
      <c r="L292" s="45">
        <v>1413</v>
      </c>
      <c r="M292" s="36" t="s">
        <v>2001</v>
      </c>
      <c r="N292" s="36" t="s">
        <v>1328</v>
      </c>
      <c r="P292" s="36" t="s">
        <v>2002</v>
      </c>
      <c r="Q292" s="174" t="str">
        <f t="shared" si="9"/>
        <v>Nelson House</v>
      </c>
    </row>
    <row r="293" spans="1:17" ht="14.1" customHeight="1" x14ac:dyDescent="0.2">
      <c r="A293" s="45">
        <v>102</v>
      </c>
      <c r="B293" s="36" t="s">
        <v>1336</v>
      </c>
      <c r="C293" s="40">
        <v>1417</v>
      </c>
      <c r="D293" s="36" t="s">
        <v>2006</v>
      </c>
      <c r="E293" s="36" t="s">
        <v>2007</v>
      </c>
      <c r="G293" s="36" t="s">
        <v>1339</v>
      </c>
      <c r="H293" s="174" t="str">
        <f t="shared" si="8"/>
        <v>Thompson</v>
      </c>
      <c r="J293" s="45">
        <v>197</v>
      </c>
      <c r="K293" s="36" t="s">
        <v>1399</v>
      </c>
      <c r="L293" s="45">
        <v>1416</v>
      </c>
      <c r="M293" s="36" t="s">
        <v>2003</v>
      </c>
      <c r="N293" s="36" t="s">
        <v>2004</v>
      </c>
      <c r="P293" s="36" t="s">
        <v>2005</v>
      </c>
      <c r="Q293" s="174" t="str">
        <f t="shared" si="9"/>
        <v>Cartwright</v>
      </c>
    </row>
    <row r="294" spans="1:17" ht="14.1" customHeight="1" x14ac:dyDescent="0.2">
      <c r="A294" s="45">
        <v>151</v>
      </c>
      <c r="B294" s="36" t="s">
        <v>1263</v>
      </c>
      <c r="C294" s="244">
        <v>1418</v>
      </c>
      <c r="D294" s="36" t="s">
        <v>2008</v>
      </c>
      <c r="E294" s="36" t="s">
        <v>2009</v>
      </c>
      <c r="G294" s="36" t="s">
        <v>1266</v>
      </c>
      <c r="H294" s="174" t="str">
        <f t="shared" si="8"/>
        <v>Winnipeg</v>
      </c>
      <c r="J294" s="45">
        <v>102</v>
      </c>
      <c r="K294" s="36" t="s">
        <v>1336</v>
      </c>
      <c r="L294" s="45">
        <v>1417</v>
      </c>
      <c r="M294" s="36" t="s">
        <v>2006</v>
      </c>
      <c r="N294" s="36" t="s">
        <v>2007</v>
      </c>
      <c r="P294" s="36" t="s">
        <v>1339</v>
      </c>
      <c r="Q294" s="174" t="str">
        <f t="shared" si="9"/>
        <v>Thompson</v>
      </c>
    </row>
    <row r="295" spans="1:17" ht="14.1" customHeight="1" x14ac:dyDescent="0.2">
      <c r="A295" s="45">
        <v>151</v>
      </c>
      <c r="B295" s="36" t="s">
        <v>1263</v>
      </c>
      <c r="C295" s="40">
        <v>1419</v>
      </c>
      <c r="D295" s="36" t="s">
        <v>2010</v>
      </c>
      <c r="E295" s="36" t="s">
        <v>2011</v>
      </c>
      <c r="G295" s="36" t="s">
        <v>1266</v>
      </c>
      <c r="H295" s="174" t="str">
        <f t="shared" si="8"/>
        <v>Winnipeg</v>
      </c>
      <c r="J295" s="45">
        <v>151</v>
      </c>
      <c r="K295" s="36" t="s">
        <v>1263</v>
      </c>
      <c r="L295" s="45">
        <v>1418</v>
      </c>
      <c r="M295" s="36" t="s">
        <v>2008</v>
      </c>
      <c r="N295" s="36" t="s">
        <v>2009</v>
      </c>
      <c r="P295" s="36" t="s">
        <v>1266</v>
      </c>
      <c r="Q295" s="174" t="str">
        <f t="shared" si="9"/>
        <v>Winnipeg</v>
      </c>
    </row>
    <row r="296" spans="1:17" ht="14.1" customHeight="1" x14ac:dyDescent="0.2">
      <c r="A296" s="45">
        <v>186</v>
      </c>
      <c r="B296" s="36" t="s">
        <v>1295</v>
      </c>
      <c r="C296" s="40">
        <v>1420</v>
      </c>
      <c r="D296" s="36" t="s">
        <v>2012</v>
      </c>
      <c r="E296" s="36" t="s">
        <v>2013</v>
      </c>
      <c r="G296" s="36" t="s">
        <v>1266</v>
      </c>
      <c r="H296" s="174" t="str">
        <f t="shared" si="8"/>
        <v>Winnipeg</v>
      </c>
      <c r="J296" s="45">
        <v>151</v>
      </c>
      <c r="K296" s="36" t="s">
        <v>1263</v>
      </c>
      <c r="L296" s="45">
        <v>1419</v>
      </c>
      <c r="M296" s="36" t="s">
        <v>2010</v>
      </c>
      <c r="N296" s="36" t="s">
        <v>2011</v>
      </c>
      <c r="P296" s="36" t="s">
        <v>1266</v>
      </c>
      <c r="Q296" s="174" t="str">
        <f t="shared" si="9"/>
        <v>Winnipeg</v>
      </c>
    </row>
    <row r="297" spans="1:17" ht="14.1" customHeight="1" x14ac:dyDescent="0.2">
      <c r="A297" s="45">
        <v>186</v>
      </c>
      <c r="B297" s="36" t="s">
        <v>1295</v>
      </c>
      <c r="C297" s="40">
        <v>1421</v>
      </c>
      <c r="D297" s="36" t="s">
        <v>2014</v>
      </c>
      <c r="E297" s="36" t="s">
        <v>2015</v>
      </c>
      <c r="G297" s="36" t="s">
        <v>1266</v>
      </c>
      <c r="H297" s="174" t="str">
        <f t="shared" si="8"/>
        <v>Winnipeg</v>
      </c>
      <c r="J297" s="45">
        <v>186</v>
      </c>
      <c r="K297" s="36" t="s">
        <v>1295</v>
      </c>
      <c r="L297" s="45">
        <v>1420</v>
      </c>
      <c r="M297" s="36" t="s">
        <v>2012</v>
      </c>
      <c r="N297" s="36" t="s">
        <v>2013</v>
      </c>
      <c r="P297" s="36" t="s">
        <v>1266</v>
      </c>
      <c r="Q297" s="174" t="str">
        <f t="shared" si="9"/>
        <v>Winnipeg</v>
      </c>
    </row>
    <row r="298" spans="1:17" ht="14.1" customHeight="1" x14ac:dyDescent="0.2">
      <c r="A298" s="45">
        <v>195</v>
      </c>
      <c r="B298" s="36" t="s">
        <v>1366</v>
      </c>
      <c r="C298" s="40">
        <v>1422</v>
      </c>
      <c r="D298" s="36" t="s">
        <v>2016</v>
      </c>
      <c r="E298" s="36" t="s">
        <v>1368</v>
      </c>
      <c r="F298" s="36" t="s">
        <v>1369</v>
      </c>
      <c r="G298" s="36" t="s">
        <v>1370</v>
      </c>
      <c r="H298" s="174" t="str">
        <f t="shared" si="8"/>
        <v>Elie</v>
      </c>
      <c r="J298" s="45">
        <v>186</v>
      </c>
      <c r="K298" s="36" t="s">
        <v>1295</v>
      </c>
      <c r="L298" s="45">
        <v>1421</v>
      </c>
      <c r="M298" s="36" t="s">
        <v>2014</v>
      </c>
      <c r="N298" s="36" t="s">
        <v>2015</v>
      </c>
      <c r="P298" s="36" t="s">
        <v>1266</v>
      </c>
      <c r="Q298" s="174" t="str">
        <f t="shared" si="9"/>
        <v>Winnipeg</v>
      </c>
    </row>
    <row r="299" spans="1:17" ht="14.1" customHeight="1" x14ac:dyDescent="0.2">
      <c r="A299" s="45">
        <v>144</v>
      </c>
      <c r="B299" s="36" t="s">
        <v>1801</v>
      </c>
      <c r="C299" s="40">
        <v>1423</v>
      </c>
      <c r="D299" s="36" t="s">
        <v>2017</v>
      </c>
      <c r="E299" s="36" t="s">
        <v>1417</v>
      </c>
      <c r="F299" s="36" t="s">
        <v>2018</v>
      </c>
      <c r="G299" s="36" t="s">
        <v>1704</v>
      </c>
      <c r="H299" s="174" t="str">
        <f t="shared" si="8"/>
        <v>Arborg</v>
      </c>
      <c r="J299" s="45">
        <v>195</v>
      </c>
      <c r="K299" s="36" t="s">
        <v>1366</v>
      </c>
      <c r="L299" s="45">
        <v>1422</v>
      </c>
      <c r="M299" s="36" t="s">
        <v>2016</v>
      </c>
      <c r="N299" s="36" t="s">
        <v>1368</v>
      </c>
      <c r="O299" s="36" t="s">
        <v>1369</v>
      </c>
      <c r="P299" s="36" t="s">
        <v>1370</v>
      </c>
      <c r="Q299" s="174" t="str">
        <f t="shared" si="9"/>
        <v>Elie</v>
      </c>
    </row>
    <row r="300" spans="1:17" ht="14.1" customHeight="1" x14ac:dyDescent="0.2">
      <c r="A300" s="45">
        <v>149</v>
      </c>
      <c r="B300" s="36" t="s">
        <v>1447</v>
      </c>
      <c r="C300" s="40">
        <v>1424</v>
      </c>
      <c r="D300" s="36" t="s">
        <v>2019</v>
      </c>
      <c r="E300" s="36" t="s">
        <v>2020</v>
      </c>
      <c r="G300" s="36" t="s">
        <v>2021</v>
      </c>
      <c r="H300" s="174" t="str">
        <f t="shared" si="8"/>
        <v>Fisher Branch</v>
      </c>
      <c r="J300" s="45">
        <v>144</v>
      </c>
      <c r="K300" s="36" t="s">
        <v>1801</v>
      </c>
      <c r="L300" s="45">
        <v>1423</v>
      </c>
      <c r="M300" s="36" t="s">
        <v>2017</v>
      </c>
      <c r="N300" s="36" t="s">
        <v>1417</v>
      </c>
      <c r="O300" s="36" t="s">
        <v>2018</v>
      </c>
      <c r="P300" s="36" t="s">
        <v>1704</v>
      </c>
      <c r="Q300" s="174" t="str">
        <f t="shared" si="9"/>
        <v>Arborg</v>
      </c>
    </row>
    <row r="301" spans="1:17" ht="14.1" customHeight="1" x14ac:dyDescent="0.2">
      <c r="A301" s="45">
        <v>194</v>
      </c>
      <c r="B301" s="36" t="s">
        <v>1290</v>
      </c>
      <c r="C301" s="40">
        <v>1426</v>
      </c>
      <c r="D301" s="36" t="s">
        <v>2022</v>
      </c>
      <c r="E301" s="36" t="s">
        <v>2023</v>
      </c>
      <c r="G301" s="36" t="s">
        <v>1354</v>
      </c>
      <c r="H301" s="174" t="str">
        <f t="shared" si="8"/>
        <v>Birtle</v>
      </c>
      <c r="J301" s="45">
        <v>149</v>
      </c>
      <c r="K301" s="36" t="s">
        <v>1447</v>
      </c>
      <c r="L301" s="45">
        <v>1424</v>
      </c>
      <c r="M301" s="36" t="s">
        <v>2019</v>
      </c>
      <c r="N301" s="36" t="s">
        <v>2020</v>
      </c>
      <c r="P301" s="36" t="s">
        <v>2021</v>
      </c>
      <c r="Q301" s="174" t="str">
        <f t="shared" si="9"/>
        <v>Fisher Branch</v>
      </c>
    </row>
    <row r="302" spans="1:17" ht="14.1" customHeight="1" x14ac:dyDescent="0.2">
      <c r="A302" s="45">
        <v>103</v>
      </c>
      <c r="B302" s="36" t="s">
        <v>1355</v>
      </c>
      <c r="C302" s="40">
        <v>1427</v>
      </c>
      <c r="D302" s="36" t="s">
        <v>2024</v>
      </c>
      <c r="E302" s="36" t="s">
        <v>1630</v>
      </c>
      <c r="G302" s="36" t="s">
        <v>2025</v>
      </c>
      <c r="H302" s="174" t="str">
        <f t="shared" si="8"/>
        <v>Reston</v>
      </c>
      <c r="J302" s="45">
        <v>194</v>
      </c>
      <c r="K302" s="36" t="s">
        <v>1290</v>
      </c>
      <c r="L302" s="45">
        <v>1426</v>
      </c>
      <c r="M302" s="36" t="s">
        <v>2022</v>
      </c>
      <c r="N302" s="36" t="s">
        <v>2023</v>
      </c>
      <c r="P302" s="36" t="s">
        <v>1354</v>
      </c>
      <c r="Q302" s="174" t="str">
        <f t="shared" si="9"/>
        <v>Birtle</v>
      </c>
    </row>
    <row r="303" spans="1:17" ht="14.1" customHeight="1" x14ac:dyDescent="0.2">
      <c r="A303" s="45">
        <v>123</v>
      </c>
      <c r="B303" s="36" t="s">
        <v>2026</v>
      </c>
      <c r="C303" s="40">
        <v>1428</v>
      </c>
      <c r="D303" s="36" t="s">
        <v>2027</v>
      </c>
      <c r="E303" s="36" t="s">
        <v>2028</v>
      </c>
      <c r="G303" s="36" t="s">
        <v>2029</v>
      </c>
      <c r="H303" s="174" t="str">
        <f t="shared" si="8"/>
        <v>Morden</v>
      </c>
      <c r="J303" s="45">
        <v>103</v>
      </c>
      <c r="K303" s="36" t="s">
        <v>1355</v>
      </c>
      <c r="L303" s="45">
        <v>1427</v>
      </c>
      <c r="M303" s="36" t="s">
        <v>2024</v>
      </c>
      <c r="N303" s="36" t="s">
        <v>1630</v>
      </c>
      <c r="P303" s="36" t="s">
        <v>2025</v>
      </c>
      <c r="Q303" s="174" t="str">
        <f t="shared" si="9"/>
        <v>Reston</v>
      </c>
    </row>
    <row r="304" spans="1:17" ht="14.1" customHeight="1" x14ac:dyDescent="0.2">
      <c r="A304" s="45">
        <v>113</v>
      </c>
      <c r="B304" s="36" t="s">
        <v>2030</v>
      </c>
      <c r="C304" s="40">
        <v>1429</v>
      </c>
      <c r="D304" s="36" t="s">
        <v>2031</v>
      </c>
      <c r="E304" s="36" t="s">
        <v>1630</v>
      </c>
      <c r="G304" s="36" t="s">
        <v>2032</v>
      </c>
      <c r="H304" s="174" t="str">
        <f t="shared" si="8"/>
        <v>Pinawa</v>
      </c>
      <c r="J304" s="45">
        <v>123</v>
      </c>
      <c r="K304" s="36" t="s">
        <v>2026</v>
      </c>
      <c r="L304" s="45">
        <v>1428</v>
      </c>
      <c r="M304" s="36" t="s">
        <v>2027</v>
      </c>
      <c r="N304" s="36" t="s">
        <v>2028</v>
      </c>
      <c r="P304" s="36" t="s">
        <v>2029</v>
      </c>
      <c r="Q304" s="174" t="str">
        <f t="shared" si="9"/>
        <v>Morden</v>
      </c>
    </row>
    <row r="305" spans="1:17" ht="14.1" customHeight="1" x14ac:dyDescent="0.2">
      <c r="A305" s="45">
        <v>198</v>
      </c>
      <c r="B305" s="36" t="s">
        <v>1442</v>
      </c>
      <c r="C305" s="40">
        <v>1430</v>
      </c>
      <c r="D305" s="36" t="s">
        <v>2033</v>
      </c>
      <c r="E305" s="36" t="s">
        <v>2034</v>
      </c>
      <c r="G305" s="36" t="s">
        <v>1266</v>
      </c>
      <c r="H305" s="174" t="str">
        <f t="shared" si="8"/>
        <v>Winnipeg</v>
      </c>
      <c r="J305" s="45">
        <v>113</v>
      </c>
      <c r="K305" s="36" t="s">
        <v>2030</v>
      </c>
      <c r="L305" s="45">
        <v>1429</v>
      </c>
      <c r="M305" s="36" t="s">
        <v>2031</v>
      </c>
      <c r="N305" s="36" t="s">
        <v>1630</v>
      </c>
      <c r="P305" s="36" t="s">
        <v>2032</v>
      </c>
      <c r="Q305" s="174" t="str">
        <f t="shared" si="9"/>
        <v>Pinawa</v>
      </c>
    </row>
    <row r="306" spans="1:17" ht="14.1" customHeight="1" x14ac:dyDescent="0.2">
      <c r="A306" s="45">
        <v>151</v>
      </c>
      <c r="B306" s="36" t="s">
        <v>1263</v>
      </c>
      <c r="C306" s="40">
        <v>1431</v>
      </c>
      <c r="D306" s="36" t="s">
        <v>2035</v>
      </c>
      <c r="E306" s="36" t="s">
        <v>2036</v>
      </c>
      <c r="G306" s="36" t="s">
        <v>1266</v>
      </c>
      <c r="H306" s="174" t="str">
        <f t="shared" si="8"/>
        <v>Winnipeg</v>
      </c>
      <c r="J306" s="45">
        <v>198</v>
      </c>
      <c r="K306" s="36" t="s">
        <v>1442</v>
      </c>
      <c r="L306" s="45">
        <v>1430</v>
      </c>
      <c r="M306" s="36" t="s">
        <v>2033</v>
      </c>
      <c r="N306" s="36" t="s">
        <v>2034</v>
      </c>
      <c r="P306" s="36" t="s">
        <v>1266</v>
      </c>
      <c r="Q306" s="174" t="str">
        <f t="shared" si="9"/>
        <v>Winnipeg</v>
      </c>
    </row>
    <row r="307" spans="1:17" ht="14.1" customHeight="1" x14ac:dyDescent="0.2">
      <c r="A307" s="45">
        <v>114</v>
      </c>
      <c r="B307" s="36" t="s">
        <v>1267</v>
      </c>
      <c r="C307" s="40">
        <v>1432</v>
      </c>
      <c r="D307" s="36" t="s">
        <v>2037</v>
      </c>
      <c r="E307" s="36" t="s">
        <v>2038</v>
      </c>
      <c r="G307" s="36" t="s">
        <v>1266</v>
      </c>
      <c r="H307" s="174" t="str">
        <f t="shared" si="8"/>
        <v>Winnipeg</v>
      </c>
      <c r="J307" s="45">
        <v>151</v>
      </c>
      <c r="K307" s="36" t="s">
        <v>1263</v>
      </c>
      <c r="L307" s="45">
        <v>1431</v>
      </c>
      <c r="M307" s="36" t="s">
        <v>2035</v>
      </c>
      <c r="N307" s="36" t="s">
        <v>2036</v>
      </c>
      <c r="P307" s="36" t="s">
        <v>1266</v>
      </c>
      <c r="Q307" s="174" t="str">
        <f t="shared" si="9"/>
        <v>Winnipeg</v>
      </c>
    </row>
    <row r="308" spans="1:17" ht="14.1" customHeight="1" x14ac:dyDescent="0.2">
      <c r="A308" s="45">
        <v>155</v>
      </c>
      <c r="B308" s="36" t="s">
        <v>1326</v>
      </c>
      <c r="C308" s="40">
        <v>1433</v>
      </c>
      <c r="D308" s="36" t="s">
        <v>2039</v>
      </c>
      <c r="E308" s="36" t="s">
        <v>2040</v>
      </c>
      <c r="F308" s="36" t="s">
        <v>2041</v>
      </c>
      <c r="G308" s="36" t="s">
        <v>2042</v>
      </c>
      <c r="H308" s="174" t="str">
        <f t="shared" si="8"/>
        <v>Teulon</v>
      </c>
      <c r="J308" s="45">
        <v>114</v>
      </c>
      <c r="K308" s="36" t="s">
        <v>1267</v>
      </c>
      <c r="L308" s="45">
        <v>1432</v>
      </c>
      <c r="M308" s="36" t="s">
        <v>2037</v>
      </c>
      <c r="N308" s="36" t="s">
        <v>2038</v>
      </c>
      <c r="P308" s="36" t="s">
        <v>1266</v>
      </c>
      <c r="Q308" s="174" t="str">
        <f t="shared" si="9"/>
        <v>Winnipeg</v>
      </c>
    </row>
    <row r="309" spans="1:17" ht="14.1" customHeight="1" x14ac:dyDescent="0.2">
      <c r="A309" s="45">
        <v>153</v>
      </c>
      <c r="B309" s="36" t="s">
        <v>1509</v>
      </c>
      <c r="C309" s="40">
        <v>1434</v>
      </c>
      <c r="D309" s="36" t="s">
        <v>2043</v>
      </c>
      <c r="E309" s="36" t="s">
        <v>2044</v>
      </c>
      <c r="G309" s="36" t="s">
        <v>2045</v>
      </c>
      <c r="H309" s="174" t="str">
        <f t="shared" si="8"/>
        <v>Carberry</v>
      </c>
      <c r="J309" s="45">
        <v>155</v>
      </c>
      <c r="K309" s="36" t="s">
        <v>1326</v>
      </c>
      <c r="L309" s="45">
        <v>1433</v>
      </c>
      <c r="M309" s="36" t="s">
        <v>2039</v>
      </c>
      <c r="N309" s="36" t="s">
        <v>2040</v>
      </c>
      <c r="O309" s="36" t="s">
        <v>2041</v>
      </c>
      <c r="P309" s="36" t="s">
        <v>2042</v>
      </c>
      <c r="Q309" s="174" t="str">
        <f t="shared" si="9"/>
        <v>Teulon</v>
      </c>
    </row>
    <row r="310" spans="1:17" ht="14.1" customHeight="1" x14ac:dyDescent="0.2">
      <c r="A310" s="45">
        <v>151</v>
      </c>
      <c r="B310" s="36" t="s">
        <v>1263</v>
      </c>
      <c r="C310" s="40">
        <v>1436</v>
      </c>
      <c r="D310" s="36" t="s">
        <v>2046</v>
      </c>
      <c r="E310" s="36" t="s">
        <v>2047</v>
      </c>
      <c r="G310" s="36" t="s">
        <v>1266</v>
      </c>
      <c r="H310" s="174" t="str">
        <f t="shared" si="8"/>
        <v>Winnipeg</v>
      </c>
      <c r="J310" s="45">
        <v>153</v>
      </c>
      <c r="K310" s="36" t="s">
        <v>1509</v>
      </c>
      <c r="L310" s="45">
        <v>1434</v>
      </c>
      <c r="M310" s="36" t="s">
        <v>2043</v>
      </c>
      <c r="N310" s="36" t="s">
        <v>2044</v>
      </c>
      <c r="P310" s="36" t="s">
        <v>2045</v>
      </c>
      <c r="Q310" s="174" t="str">
        <f t="shared" si="9"/>
        <v>Carberry</v>
      </c>
    </row>
    <row r="311" spans="1:17" ht="14.1" customHeight="1" x14ac:dyDescent="0.2">
      <c r="A311" s="45">
        <v>174</v>
      </c>
      <c r="B311" s="36" t="s">
        <v>1516</v>
      </c>
      <c r="C311" s="40">
        <v>1437</v>
      </c>
      <c r="D311" s="36" t="s">
        <v>2048</v>
      </c>
      <c r="E311" s="36" t="s">
        <v>2049</v>
      </c>
      <c r="G311" s="36" t="s">
        <v>1625</v>
      </c>
      <c r="H311" s="174" t="str">
        <f t="shared" si="8"/>
        <v>Steinbach</v>
      </c>
      <c r="J311" s="45">
        <v>151</v>
      </c>
      <c r="K311" s="36" t="s">
        <v>1263</v>
      </c>
      <c r="L311" s="45">
        <v>1436</v>
      </c>
      <c r="M311" s="36" t="s">
        <v>2046</v>
      </c>
      <c r="N311" s="36" t="s">
        <v>2047</v>
      </c>
      <c r="P311" s="36" t="s">
        <v>1266</v>
      </c>
      <c r="Q311" s="174" t="str">
        <f t="shared" si="9"/>
        <v>Winnipeg</v>
      </c>
    </row>
    <row r="312" spans="1:17" ht="14.1" customHeight="1" x14ac:dyDescent="0.2">
      <c r="A312" s="45">
        <v>121</v>
      </c>
      <c r="B312" s="36" t="s">
        <v>1270</v>
      </c>
      <c r="C312" s="40">
        <v>1438</v>
      </c>
      <c r="D312" s="36" t="s">
        <v>2050</v>
      </c>
      <c r="E312" s="36" t="s">
        <v>2051</v>
      </c>
      <c r="F312" s="36" t="s">
        <v>1273</v>
      </c>
      <c r="G312" s="36" t="s">
        <v>1274</v>
      </c>
      <c r="H312" s="174" t="str">
        <f t="shared" si="8"/>
        <v>Portage la Prairie</v>
      </c>
      <c r="J312" s="45">
        <v>174</v>
      </c>
      <c r="K312" s="36" t="s">
        <v>1516</v>
      </c>
      <c r="L312" s="45">
        <v>1437</v>
      </c>
      <c r="M312" s="36" t="s">
        <v>2048</v>
      </c>
      <c r="N312" s="36" t="s">
        <v>2049</v>
      </c>
      <c r="P312" s="36" t="s">
        <v>1625</v>
      </c>
      <c r="Q312" s="174" t="str">
        <f t="shared" si="9"/>
        <v>Steinbach</v>
      </c>
    </row>
    <row r="313" spans="1:17" ht="14.1" customHeight="1" x14ac:dyDescent="0.2">
      <c r="A313" s="45">
        <v>193</v>
      </c>
      <c r="B313" s="36" t="s">
        <v>1455</v>
      </c>
      <c r="C313" s="40">
        <v>1439</v>
      </c>
      <c r="D313" s="36" t="s">
        <v>2052</v>
      </c>
      <c r="E313" s="36" t="s">
        <v>2023</v>
      </c>
      <c r="G313" s="36" t="s">
        <v>2053</v>
      </c>
      <c r="H313" s="174" t="str">
        <f t="shared" si="8"/>
        <v>Baldur</v>
      </c>
      <c r="J313" s="45">
        <v>121</v>
      </c>
      <c r="K313" s="36" t="s">
        <v>1270</v>
      </c>
      <c r="L313" s="45">
        <v>1438</v>
      </c>
      <c r="M313" s="36" t="s">
        <v>2050</v>
      </c>
      <c r="N313" s="36" t="s">
        <v>2051</v>
      </c>
      <c r="O313" s="36" t="s">
        <v>1273</v>
      </c>
      <c r="P313" s="36" t="s">
        <v>1274</v>
      </c>
      <c r="Q313" s="174" t="str">
        <f t="shared" si="9"/>
        <v>Portage la Prairie</v>
      </c>
    </row>
    <row r="314" spans="1:17" ht="14.1" customHeight="1" x14ac:dyDescent="0.2">
      <c r="A314" s="45">
        <v>151</v>
      </c>
      <c r="B314" s="36" t="s">
        <v>1263</v>
      </c>
      <c r="C314" s="40">
        <v>1440</v>
      </c>
      <c r="D314" s="36" t="s">
        <v>2054</v>
      </c>
      <c r="E314" s="36" t="s">
        <v>2055</v>
      </c>
      <c r="G314" s="36" t="s">
        <v>1266</v>
      </c>
      <c r="H314" s="174" t="str">
        <f t="shared" si="8"/>
        <v>Winnipeg</v>
      </c>
      <c r="J314" s="45">
        <v>193</v>
      </c>
      <c r="K314" s="36" t="s">
        <v>1455</v>
      </c>
      <c r="L314" s="45">
        <v>1439</v>
      </c>
      <c r="M314" s="36" t="s">
        <v>2052</v>
      </c>
      <c r="N314" s="36" t="s">
        <v>2023</v>
      </c>
      <c r="P314" s="36" t="s">
        <v>2053</v>
      </c>
      <c r="Q314" s="174" t="str">
        <f t="shared" si="9"/>
        <v>Baldur</v>
      </c>
    </row>
    <row r="315" spans="1:17" ht="14.1" customHeight="1" x14ac:dyDescent="0.2">
      <c r="A315" s="45">
        <v>186</v>
      </c>
      <c r="B315" s="36" t="s">
        <v>1295</v>
      </c>
      <c r="C315" s="40">
        <v>1441</v>
      </c>
      <c r="D315" s="36" t="s">
        <v>2056</v>
      </c>
      <c r="E315" s="36" t="s">
        <v>2057</v>
      </c>
      <c r="G315" s="36" t="s">
        <v>1266</v>
      </c>
      <c r="H315" s="174" t="str">
        <f t="shared" si="8"/>
        <v>Winnipeg</v>
      </c>
      <c r="J315" s="45">
        <v>151</v>
      </c>
      <c r="K315" s="36" t="s">
        <v>1263</v>
      </c>
      <c r="L315" s="45">
        <v>1440</v>
      </c>
      <c r="M315" s="36" t="s">
        <v>2054</v>
      </c>
      <c r="N315" s="36" t="s">
        <v>2055</v>
      </c>
      <c r="P315" s="36" t="s">
        <v>1266</v>
      </c>
      <c r="Q315" s="174" t="str">
        <f t="shared" si="9"/>
        <v>Winnipeg</v>
      </c>
    </row>
    <row r="316" spans="1:17" ht="14.1" customHeight="1" x14ac:dyDescent="0.2">
      <c r="A316" s="45">
        <v>136</v>
      </c>
      <c r="B316" s="36" t="s">
        <v>1502</v>
      </c>
      <c r="C316" s="40">
        <v>1442</v>
      </c>
      <c r="D316" s="36" t="s">
        <v>2058</v>
      </c>
      <c r="E316" s="36" t="s">
        <v>2059</v>
      </c>
      <c r="G316" s="36" t="s">
        <v>1610</v>
      </c>
      <c r="H316" s="174" t="str">
        <f t="shared" si="8"/>
        <v>Ste. Anne</v>
      </c>
      <c r="J316" s="45">
        <v>186</v>
      </c>
      <c r="K316" s="36" t="s">
        <v>1295</v>
      </c>
      <c r="L316" s="45">
        <v>1441</v>
      </c>
      <c r="M316" s="36" t="s">
        <v>2056</v>
      </c>
      <c r="N316" s="36" t="s">
        <v>2057</v>
      </c>
      <c r="P316" s="36" t="s">
        <v>1266</v>
      </c>
      <c r="Q316" s="174" t="str">
        <f t="shared" si="9"/>
        <v>Winnipeg</v>
      </c>
    </row>
    <row r="317" spans="1:17" ht="14.1" customHeight="1" x14ac:dyDescent="0.2">
      <c r="A317" s="45">
        <v>195</v>
      </c>
      <c r="B317" s="36" t="s">
        <v>1366</v>
      </c>
      <c r="C317" s="40">
        <v>1443</v>
      </c>
      <c r="D317" s="36" t="s">
        <v>2060</v>
      </c>
      <c r="E317" s="36" t="s">
        <v>1368</v>
      </c>
      <c r="F317" s="36" t="s">
        <v>1369</v>
      </c>
      <c r="G317" s="36" t="s">
        <v>1370</v>
      </c>
      <c r="H317" s="174" t="str">
        <f t="shared" si="8"/>
        <v>Elie</v>
      </c>
      <c r="J317" s="45">
        <v>136</v>
      </c>
      <c r="K317" s="36" t="s">
        <v>1502</v>
      </c>
      <c r="L317" s="45">
        <v>1442</v>
      </c>
      <c r="M317" s="36" t="s">
        <v>2058</v>
      </c>
      <c r="N317" s="36" t="s">
        <v>2059</v>
      </c>
      <c r="P317" s="36" t="s">
        <v>1610</v>
      </c>
      <c r="Q317" s="174" t="str">
        <f t="shared" si="9"/>
        <v>Ste. Anne</v>
      </c>
    </row>
    <row r="318" spans="1:17" ht="14.1" customHeight="1" x14ac:dyDescent="0.2">
      <c r="A318" s="45">
        <v>105</v>
      </c>
      <c r="B318" s="36" t="s">
        <v>1451</v>
      </c>
      <c r="C318" s="40">
        <v>1444</v>
      </c>
      <c r="D318" s="36" t="s">
        <v>2061</v>
      </c>
      <c r="E318" s="36" t="s">
        <v>1865</v>
      </c>
      <c r="F318" s="36" t="s">
        <v>1866</v>
      </c>
      <c r="G318" s="36" t="s">
        <v>1525</v>
      </c>
      <c r="H318" s="174" t="str">
        <f t="shared" si="8"/>
        <v>Winkler</v>
      </c>
      <c r="J318" s="45">
        <v>195</v>
      </c>
      <c r="K318" s="36" t="s">
        <v>1366</v>
      </c>
      <c r="L318" s="45">
        <v>1443</v>
      </c>
      <c r="M318" s="36" t="s">
        <v>2060</v>
      </c>
      <c r="N318" s="36" t="s">
        <v>1368</v>
      </c>
      <c r="O318" s="36" t="s">
        <v>1369</v>
      </c>
      <c r="P318" s="36" t="s">
        <v>1370</v>
      </c>
      <c r="Q318" s="174" t="str">
        <f t="shared" si="9"/>
        <v>Elie</v>
      </c>
    </row>
    <row r="319" spans="1:17" ht="14.1" customHeight="1" x14ac:dyDescent="0.2">
      <c r="A319" s="45">
        <v>193</v>
      </c>
      <c r="B319" s="36" t="s">
        <v>1455</v>
      </c>
      <c r="C319" s="40">
        <v>1445</v>
      </c>
      <c r="D319" s="36" t="s">
        <v>2062</v>
      </c>
      <c r="E319" s="36" t="s">
        <v>1684</v>
      </c>
      <c r="G319" s="36" t="s">
        <v>2063</v>
      </c>
      <c r="H319" s="174" t="str">
        <f t="shared" si="8"/>
        <v>Crystal City</v>
      </c>
      <c r="J319" s="45">
        <v>105</v>
      </c>
      <c r="K319" s="36" t="s">
        <v>1451</v>
      </c>
      <c r="L319" s="45">
        <v>1444</v>
      </c>
      <c r="M319" s="36" t="s">
        <v>2061</v>
      </c>
      <c r="N319" s="36" t="s">
        <v>1865</v>
      </c>
      <c r="O319" s="36" t="s">
        <v>1866</v>
      </c>
      <c r="P319" s="36" t="s">
        <v>1525</v>
      </c>
      <c r="Q319" s="174" t="str">
        <f t="shared" si="9"/>
        <v>Winkler</v>
      </c>
    </row>
    <row r="320" spans="1:17" ht="14.1" customHeight="1" x14ac:dyDescent="0.2">
      <c r="A320" s="45">
        <v>127</v>
      </c>
      <c r="B320" s="36" t="s">
        <v>1314</v>
      </c>
      <c r="C320" s="40">
        <v>1447</v>
      </c>
      <c r="D320" s="36" t="s">
        <v>2064</v>
      </c>
      <c r="E320" s="36" t="s">
        <v>1382</v>
      </c>
      <c r="F320" s="36" t="s">
        <v>2065</v>
      </c>
      <c r="G320" s="36" t="s">
        <v>2066</v>
      </c>
      <c r="H320" s="174" t="str">
        <f t="shared" si="8"/>
        <v>McGregor</v>
      </c>
      <c r="J320" s="45">
        <v>193</v>
      </c>
      <c r="K320" s="36" t="s">
        <v>1455</v>
      </c>
      <c r="L320" s="45">
        <v>1445</v>
      </c>
      <c r="M320" s="36" t="s">
        <v>2062</v>
      </c>
      <c r="N320" s="36" t="s">
        <v>1684</v>
      </c>
      <c r="P320" s="36" t="s">
        <v>2063</v>
      </c>
      <c r="Q320" s="174" t="str">
        <f t="shared" si="9"/>
        <v>Crystal City</v>
      </c>
    </row>
    <row r="321" spans="1:17" ht="14.1" customHeight="1" x14ac:dyDescent="0.2">
      <c r="A321" s="45">
        <v>119</v>
      </c>
      <c r="B321" s="36" t="s">
        <v>1275</v>
      </c>
      <c r="C321" s="40">
        <v>1449</v>
      </c>
      <c r="D321" s="36" t="s">
        <v>2067</v>
      </c>
      <c r="E321" s="36" t="s">
        <v>2068</v>
      </c>
      <c r="G321" s="36" t="s">
        <v>1278</v>
      </c>
      <c r="H321" s="174" t="str">
        <f t="shared" si="8"/>
        <v>Brandon</v>
      </c>
      <c r="J321" s="45">
        <v>127</v>
      </c>
      <c r="K321" s="36" t="s">
        <v>1314</v>
      </c>
      <c r="L321" s="45">
        <v>1447</v>
      </c>
      <c r="M321" s="36" t="s">
        <v>2064</v>
      </c>
      <c r="N321" s="36" t="s">
        <v>1382</v>
      </c>
      <c r="O321" s="36" t="s">
        <v>2065</v>
      </c>
      <c r="P321" s="36" t="s">
        <v>2066</v>
      </c>
      <c r="Q321" s="174" t="str">
        <f t="shared" si="9"/>
        <v>McGregor</v>
      </c>
    </row>
    <row r="322" spans="1:17" ht="14.1" customHeight="1" x14ac:dyDescent="0.2">
      <c r="A322" s="45">
        <v>114</v>
      </c>
      <c r="B322" s="36" t="s">
        <v>1267</v>
      </c>
      <c r="C322" s="40">
        <v>1452</v>
      </c>
      <c r="D322" s="36" t="s">
        <v>2069</v>
      </c>
      <c r="E322" s="36" t="s">
        <v>2070</v>
      </c>
      <c r="G322" s="36" t="s">
        <v>1266</v>
      </c>
      <c r="H322" s="174" t="str">
        <f t="shared" si="8"/>
        <v>Winnipeg</v>
      </c>
      <c r="J322" s="45">
        <v>119</v>
      </c>
      <c r="K322" s="36" t="s">
        <v>1275</v>
      </c>
      <c r="L322" s="45">
        <v>1449</v>
      </c>
      <c r="M322" s="36" t="s">
        <v>2067</v>
      </c>
      <c r="N322" s="36" t="s">
        <v>2068</v>
      </c>
      <c r="P322" s="36" t="s">
        <v>1278</v>
      </c>
      <c r="Q322" s="174" t="str">
        <f t="shared" si="9"/>
        <v>Brandon</v>
      </c>
    </row>
    <row r="323" spans="1:17" ht="14.1" customHeight="1" x14ac:dyDescent="0.2">
      <c r="A323" s="45">
        <v>107</v>
      </c>
      <c r="B323" s="36" t="s">
        <v>1421</v>
      </c>
      <c r="C323" s="40">
        <v>1453</v>
      </c>
      <c r="D323" s="36" t="s">
        <v>2071</v>
      </c>
      <c r="E323" s="36" t="s">
        <v>2072</v>
      </c>
      <c r="G323" s="36" t="s">
        <v>1625</v>
      </c>
      <c r="H323" s="174" t="str">
        <f t="shared" si="8"/>
        <v>Steinbach</v>
      </c>
      <c r="J323" s="45">
        <v>114</v>
      </c>
      <c r="K323" s="36" t="s">
        <v>1267</v>
      </c>
      <c r="L323" s="45">
        <v>1452</v>
      </c>
      <c r="M323" s="36" t="s">
        <v>2069</v>
      </c>
      <c r="N323" s="36" t="s">
        <v>2070</v>
      </c>
      <c r="P323" s="36" t="s">
        <v>1266</v>
      </c>
      <c r="Q323" s="174" t="str">
        <f t="shared" si="9"/>
        <v>Winnipeg</v>
      </c>
    </row>
    <row r="324" spans="1:17" ht="14.1" customHeight="1" x14ac:dyDescent="0.2">
      <c r="A324" s="45">
        <v>197</v>
      </c>
      <c r="B324" s="36" t="s">
        <v>1399</v>
      </c>
      <c r="C324" s="40">
        <v>1454</v>
      </c>
      <c r="D324" s="36" t="s">
        <v>2073</v>
      </c>
      <c r="E324" s="36" t="s">
        <v>2074</v>
      </c>
      <c r="G324" s="36" t="s">
        <v>1701</v>
      </c>
      <c r="H324" s="174" t="str">
        <f t="shared" si="8"/>
        <v>Kleefeld</v>
      </c>
      <c r="J324" s="45">
        <v>107</v>
      </c>
      <c r="K324" s="36" t="s">
        <v>1421</v>
      </c>
      <c r="L324" s="45">
        <v>1453</v>
      </c>
      <c r="M324" s="36" t="s">
        <v>2071</v>
      </c>
      <c r="N324" s="36" t="s">
        <v>2072</v>
      </c>
      <c r="P324" s="36" t="s">
        <v>1625</v>
      </c>
      <c r="Q324" s="174" t="str">
        <f t="shared" si="9"/>
        <v>Steinbach</v>
      </c>
    </row>
    <row r="325" spans="1:17" ht="14.1" customHeight="1" x14ac:dyDescent="0.2">
      <c r="A325" s="45">
        <v>193</v>
      </c>
      <c r="B325" s="36" t="s">
        <v>1455</v>
      </c>
      <c r="C325" s="40">
        <v>1455</v>
      </c>
      <c r="D325" s="36" t="s">
        <v>2075</v>
      </c>
      <c r="E325" s="36" t="s">
        <v>1328</v>
      </c>
      <c r="G325" s="36" t="s">
        <v>2076</v>
      </c>
      <c r="H325" s="174" t="str">
        <f t="shared" ref="H325:H388" si="10">IF(OR(C325=1180,C325=1287,C325=1808,C325=1887),"Winnipeg",IF(G325=$G$1,$H$1,IF(G325=$G$2,$H$2,IF(G325="MACGREGOR","McGregor",IF(G325="N.-D.-DE-LOURDES","N.-D.-de-Lourdes",IF(G325="STE ROSE DU LAC","Ste Rose du Lac",IF(G325="PORTAGE LA PRAIRIE","Portage la Prairie",IF(G325="LAC DU BONNET","Lac du Bonnet",IF(G325="GOD'S LAKE NARROWS","God's Lake Narrows",IF(G325="MCCREARY","McCreary",PROPER(G325)))))))))))</f>
        <v>Bruxelles</v>
      </c>
      <c r="J325" s="45">
        <v>197</v>
      </c>
      <c r="K325" s="36" t="s">
        <v>1399</v>
      </c>
      <c r="L325" s="45">
        <v>1454</v>
      </c>
      <c r="M325" s="36" t="s">
        <v>2073</v>
      </c>
      <c r="N325" s="36" t="s">
        <v>2074</v>
      </c>
      <c r="P325" s="36" t="s">
        <v>1701</v>
      </c>
      <c r="Q325" s="174" t="str">
        <f t="shared" si="9"/>
        <v>Kleefeld</v>
      </c>
    </row>
    <row r="326" spans="1:17" ht="14.1" customHeight="1" x14ac:dyDescent="0.2">
      <c r="A326" s="45">
        <v>187</v>
      </c>
      <c r="B326" s="36" t="s">
        <v>1412</v>
      </c>
      <c r="C326" s="40">
        <v>1457</v>
      </c>
      <c r="D326" s="36" t="s">
        <v>2077</v>
      </c>
      <c r="E326" s="36" t="s">
        <v>2078</v>
      </c>
      <c r="G326" s="36" t="s">
        <v>1415</v>
      </c>
      <c r="H326" s="174" t="str">
        <f t="shared" si="10"/>
        <v>Dauphin</v>
      </c>
      <c r="J326" s="45">
        <v>193</v>
      </c>
      <c r="K326" s="36" t="s">
        <v>1455</v>
      </c>
      <c r="L326" s="45">
        <v>1455</v>
      </c>
      <c r="M326" s="36" t="s">
        <v>2075</v>
      </c>
      <c r="N326" s="36" t="s">
        <v>1328</v>
      </c>
      <c r="P326" s="36" t="s">
        <v>2076</v>
      </c>
      <c r="Q326" s="174" t="str">
        <f t="shared" ref="Q326:Q389" si="11">IF(OR(L326=1180,L326=1287,L326=1808,L326=1887),"Winnipeg",IF(P326=$G$1,$H$1,IF(P326=$G$2,$H$2,IF(P326="MACGREGOR","McGregor",IF(P326="N.-D.-DE-LOURDES","N.-D.-de-Lourdes",IF(P326="STE ROSE DU LAC","Ste Rose du Lac",IF(P326="PORTAGE LA PRAIRIE","Portage la Prairie",IF(P326="LAC DU BONNET","Lac du Bonnet",IF(P326="GOD'S LAKE NARROWS","God's Lake Narrows",IF(P326="MCCREARY","McCreary",PROPER(P326)))))))))))</f>
        <v>Bruxelles</v>
      </c>
    </row>
    <row r="327" spans="1:17" ht="14.1" customHeight="1" x14ac:dyDescent="0.2">
      <c r="A327" s="45">
        <v>191</v>
      </c>
      <c r="B327" s="36" t="s">
        <v>1569</v>
      </c>
      <c r="C327" s="40">
        <v>1458</v>
      </c>
      <c r="D327" s="36" t="s">
        <v>2079</v>
      </c>
      <c r="E327" s="36" t="s">
        <v>1461</v>
      </c>
      <c r="G327" s="36" t="s">
        <v>2080</v>
      </c>
      <c r="H327" s="174" t="str">
        <f t="shared" si="10"/>
        <v>Waskada</v>
      </c>
      <c r="J327" s="45">
        <v>187</v>
      </c>
      <c r="K327" s="36" t="s">
        <v>1412</v>
      </c>
      <c r="L327" s="45">
        <v>1457</v>
      </c>
      <c r="M327" s="36" t="s">
        <v>2077</v>
      </c>
      <c r="N327" s="36" t="s">
        <v>2078</v>
      </c>
      <c r="P327" s="36" t="s">
        <v>1415</v>
      </c>
      <c r="Q327" s="174" t="str">
        <f t="shared" si="11"/>
        <v>Dauphin</v>
      </c>
    </row>
    <row r="328" spans="1:17" ht="14.1" customHeight="1" x14ac:dyDescent="0.2">
      <c r="A328" s="45">
        <v>151</v>
      </c>
      <c r="B328" s="36" t="s">
        <v>1263</v>
      </c>
      <c r="C328" s="40">
        <v>1459</v>
      </c>
      <c r="D328" s="36" t="s">
        <v>2081</v>
      </c>
      <c r="E328" s="36" t="s">
        <v>2082</v>
      </c>
      <c r="G328" s="36" t="s">
        <v>1266</v>
      </c>
      <c r="H328" s="174" t="str">
        <f t="shared" si="10"/>
        <v>Winnipeg</v>
      </c>
      <c r="J328" s="45">
        <v>191</v>
      </c>
      <c r="K328" s="36" t="s">
        <v>1569</v>
      </c>
      <c r="L328" s="45">
        <v>1458</v>
      </c>
      <c r="M328" s="36" t="s">
        <v>2079</v>
      </c>
      <c r="N328" s="36" t="s">
        <v>1461</v>
      </c>
      <c r="P328" s="36" t="s">
        <v>2080</v>
      </c>
      <c r="Q328" s="174" t="str">
        <f t="shared" si="11"/>
        <v>Waskada</v>
      </c>
    </row>
    <row r="329" spans="1:17" s="129" customFormat="1" ht="14.1" customHeight="1" x14ac:dyDescent="0.2">
      <c r="A329" s="45">
        <v>196</v>
      </c>
      <c r="B329" s="36" t="s">
        <v>1283</v>
      </c>
      <c r="C329" s="40">
        <v>1462</v>
      </c>
      <c r="D329" s="36" t="s">
        <v>2083</v>
      </c>
      <c r="E329" s="36" t="s">
        <v>2084</v>
      </c>
      <c r="F329" s="36"/>
      <c r="G329" s="36" t="s">
        <v>1266</v>
      </c>
      <c r="H329" s="174" t="str">
        <f t="shared" si="10"/>
        <v>Winnipeg</v>
      </c>
      <c r="J329" s="45">
        <v>151</v>
      </c>
      <c r="K329" s="36" t="s">
        <v>1263</v>
      </c>
      <c r="L329" s="45">
        <v>1459</v>
      </c>
      <c r="M329" s="36" t="s">
        <v>2081</v>
      </c>
      <c r="N329" s="36" t="s">
        <v>2082</v>
      </c>
      <c r="O329" s="36"/>
      <c r="P329" s="36" t="s">
        <v>1266</v>
      </c>
      <c r="Q329" s="174" t="str">
        <f t="shared" si="11"/>
        <v>Winnipeg</v>
      </c>
    </row>
    <row r="330" spans="1:17" ht="14.1" customHeight="1" x14ac:dyDescent="0.2">
      <c r="A330" s="45">
        <v>197</v>
      </c>
      <c r="B330" s="36" t="s">
        <v>1399</v>
      </c>
      <c r="C330" s="40">
        <v>1463</v>
      </c>
      <c r="D330" s="36" t="s">
        <v>1337</v>
      </c>
      <c r="E330" s="36" t="s">
        <v>2085</v>
      </c>
      <c r="G330" s="36" t="s">
        <v>2086</v>
      </c>
      <c r="H330" s="174" t="str">
        <f t="shared" si="10"/>
        <v>Elma</v>
      </c>
      <c r="J330" s="45">
        <v>196</v>
      </c>
      <c r="K330" s="36" t="s">
        <v>1283</v>
      </c>
      <c r="L330" s="45">
        <v>1462</v>
      </c>
      <c r="M330" s="36" t="s">
        <v>2083</v>
      </c>
      <c r="N330" s="36" t="s">
        <v>2084</v>
      </c>
      <c r="P330" s="36" t="s">
        <v>1266</v>
      </c>
      <c r="Q330" s="174" t="str">
        <f t="shared" si="11"/>
        <v>Winnipeg</v>
      </c>
    </row>
    <row r="331" spans="1:17" ht="14.1" customHeight="1" x14ac:dyDescent="0.2">
      <c r="A331" s="45">
        <v>127</v>
      </c>
      <c r="B331" s="36" t="s">
        <v>1314</v>
      </c>
      <c r="C331" s="40">
        <v>1465</v>
      </c>
      <c r="D331" s="36" t="s">
        <v>2087</v>
      </c>
      <c r="E331" s="36" t="s">
        <v>1630</v>
      </c>
      <c r="F331" s="36" t="s">
        <v>2088</v>
      </c>
      <c r="G331" s="36" t="s">
        <v>2066</v>
      </c>
      <c r="H331" s="174" t="str">
        <f t="shared" si="10"/>
        <v>McGregor</v>
      </c>
      <c r="J331" s="45">
        <v>197</v>
      </c>
      <c r="K331" s="36" t="s">
        <v>1399</v>
      </c>
      <c r="L331" s="45">
        <v>1463</v>
      </c>
      <c r="M331" s="36" t="s">
        <v>1337</v>
      </c>
      <c r="N331" s="36" t="s">
        <v>2085</v>
      </c>
      <c r="P331" s="36" t="s">
        <v>2086</v>
      </c>
      <c r="Q331" s="174" t="str">
        <f t="shared" si="11"/>
        <v>Elma</v>
      </c>
    </row>
    <row r="332" spans="1:17" ht="14.1" customHeight="1" x14ac:dyDescent="0.2">
      <c r="A332" s="45">
        <v>114</v>
      </c>
      <c r="B332" s="36" t="s">
        <v>1267</v>
      </c>
      <c r="C332" s="40">
        <v>1466</v>
      </c>
      <c r="D332" s="36" t="s">
        <v>2089</v>
      </c>
      <c r="E332" s="36" t="s">
        <v>2090</v>
      </c>
      <c r="G332" s="36" t="s">
        <v>1266</v>
      </c>
      <c r="H332" s="174" t="str">
        <f t="shared" si="10"/>
        <v>Winnipeg</v>
      </c>
      <c r="J332" s="45">
        <v>127</v>
      </c>
      <c r="K332" s="36" t="s">
        <v>1314</v>
      </c>
      <c r="L332" s="45">
        <v>1465</v>
      </c>
      <c r="M332" s="36" t="s">
        <v>2087</v>
      </c>
      <c r="N332" s="36" t="s">
        <v>1630</v>
      </c>
      <c r="O332" s="36" t="s">
        <v>2088</v>
      </c>
      <c r="P332" s="36" t="s">
        <v>2066</v>
      </c>
      <c r="Q332" s="174" t="str">
        <f t="shared" si="11"/>
        <v>McGregor</v>
      </c>
    </row>
    <row r="333" spans="1:17" ht="14.1" customHeight="1" x14ac:dyDescent="0.2">
      <c r="A333" s="45">
        <v>114</v>
      </c>
      <c r="B333" s="36" t="s">
        <v>1267</v>
      </c>
      <c r="C333" s="40">
        <v>1467</v>
      </c>
      <c r="D333" s="36" t="s">
        <v>2091</v>
      </c>
      <c r="E333" s="36" t="s">
        <v>2092</v>
      </c>
      <c r="G333" s="36" t="s">
        <v>1266</v>
      </c>
      <c r="H333" s="174" t="str">
        <f t="shared" si="10"/>
        <v>Winnipeg</v>
      </c>
      <c r="J333" s="45">
        <v>114</v>
      </c>
      <c r="K333" s="36" t="s">
        <v>1267</v>
      </c>
      <c r="L333" s="45">
        <v>1466</v>
      </c>
      <c r="M333" s="36" t="s">
        <v>2089</v>
      </c>
      <c r="N333" s="36" t="s">
        <v>2090</v>
      </c>
      <c r="P333" s="36" t="s">
        <v>1266</v>
      </c>
      <c r="Q333" s="174" t="str">
        <f t="shared" si="11"/>
        <v>Winnipeg</v>
      </c>
    </row>
    <row r="334" spans="1:17" ht="14.1" customHeight="1" x14ac:dyDescent="0.2">
      <c r="A334" s="45">
        <v>186</v>
      </c>
      <c r="B334" s="36" t="s">
        <v>1295</v>
      </c>
      <c r="C334" s="40">
        <v>1468</v>
      </c>
      <c r="D334" s="36" t="s">
        <v>2093</v>
      </c>
      <c r="E334" s="36" t="s">
        <v>2094</v>
      </c>
      <c r="G334" s="36" t="s">
        <v>1266</v>
      </c>
      <c r="H334" s="174" t="str">
        <f t="shared" si="10"/>
        <v>Winnipeg</v>
      </c>
      <c r="J334" s="45">
        <v>114</v>
      </c>
      <c r="K334" s="36" t="s">
        <v>1267</v>
      </c>
      <c r="L334" s="45">
        <v>1467</v>
      </c>
      <c r="M334" s="36" t="s">
        <v>2091</v>
      </c>
      <c r="N334" s="36" t="s">
        <v>2092</v>
      </c>
      <c r="P334" s="36" t="s">
        <v>1266</v>
      </c>
      <c r="Q334" s="174" t="str">
        <f t="shared" si="11"/>
        <v>Winnipeg</v>
      </c>
    </row>
    <row r="335" spans="1:17" ht="14.1" customHeight="1" x14ac:dyDescent="0.2">
      <c r="A335" s="45">
        <v>174</v>
      </c>
      <c r="B335" s="36" t="s">
        <v>1516</v>
      </c>
      <c r="C335" s="40">
        <v>1469</v>
      </c>
      <c r="D335" s="36" t="s">
        <v>2095</v>
      </c>
      <c r="E335" s="36" t="s">
        <v>1382</v>
      </c>
      <c r="G335" s="36" t="s">
        <v>2096</v>
      </c>
      <c r="H335" s="174" t="str">
        <f t="shared" si="10"/>
        <v>Ste. Agathe</v>
      </c>
      <c r="J335" s="45">
        <v>186</v>
      </c>
      <c r="K335" s="36" t="s">
        <v>1295</v>
      </c>
      <c r="L335" s="45">
        <v>1468</v>
      </c>
      <c r="M335" s="36" t="s">
        <v>2093</v>
      </c>
      <c r="N335" s="36" t="s">
        <v>2094</v>
      </c>
      <c r="P335" s="36" t="s">
        <v>1266</v>
      </c>
      <c r="Q335" s="174" t="str">
        <f t="shared" si="11"/>
        <v>Winnipeg</v>
      </c>
    </row>
    <row r="336" spans="1:17" ht="14.1" customHeight="1" x14ac:dyDescent="0.2">
      <c r="A336" s="45">
        <v>141</v>
      </c>
      <c r="B336" s="36" t="s">
        <v>1474</v>
      </c>
      <c r="C336" s="40">
        <v>1471</v>
      </c>
      <c r="D336" s="36" t="s">
        <v>2097</v>
      </c>
      <c r="E336" s="36" t="s">
        <v>2098</v>
      </c>
      <c r="G336" s="36" t="s">
        <v>2099</v>
      </c>
      <c r="H336" s="174" t="str">
        <f t="shared" si="10"/>
        <v>Minto</v>
      </c>
      <c r="J336" s="45">
        <v>174</v>
      </c>
      <c r="K336" s="36" t="s">
        <v>1516</v>
      </c>
      <c r="L336" s="45">
        <v>1469</v>
      </c>
      <c r="M336" s="36" t="s">
        <v>2095</v>
      </c>
      <c r="N336" s="36" t="s">
        <v>1382</v>
      </c>
      <c r="P336" s="36" t="s">
        <v>2096</v>
      </c>
      <c r="Q336" s="174" t="str">
        <f t="shared" si="11"/>
        <v>Ste. Agathe</v>
      </c>
    </row>
    <row r="337" spans="1:17" ht="14.1" customHeight="1" x14ac:dyDescent="0.2">
      <c r="A337" s="45">
        <v>188</v>
      </c>
      <c r="B337" s="36" t="s">
        <v>1392</v>
      </c>
      <c r="C337" s="40">
        <v>1472</v>
      </c>
      <c r="D337" s="36" t="s">
        <v>2100</v>
      </c>
      <c r="E337" s="36" t="s">
        <v>2101</v>
      </c>
      <c r="G337" s="36" t="s">
        <v>1266</v>
      </c>
      <c r="H337" s="174" t="str">
        <f t="shared" si="10"/>
        <v>Winnipeg</v>
      </c>
      <c r="J337" s="45">
        <v>141</v>
      </c>
      <c r="K337" s="36" t="s">
        <v>1474</v>
      </c>
      <c r="L337" s="45">
        <v>1471</v>
      </c>
      <c r="M337" s="36" t="s">
        <v>2097</v>
      </c>
      <c r="N337" s="36" t="s">
        <v>2098</v>
      </c>
      <c r="P337" s="36" t="s">
        <v>2099</v>
      </c>
      <c r="Q337" s="174" t="str">
        <f t="shared" si="11"/>
        <v>Minto</v>
      </c>
    </row>
    <row r="338" spans="1:17" ht="14.1" customHeight="1" x14ac:dyDescent="0.2">
      <c r="A338" s="45">
        <v>136</v>
      </c>
      <c r="B338" s="36" t="s">
        <v>1502</v>
      </c>
      <c r="C338" s="40">
        <v>1475</v>
      </c>
      <c r="D338" s="36" t="s">
        <v>2102</v>
      </c>
      <c r="E338" s="36" t="s">
        <v>2103</v>
      </c>
      <c r="G338" s="36" t="s">
        <v>2104</v>
      </c>
      <c r="H338" s="174" t="str">
        <f t="shared" si="10"/>
        <v>St. Norbert</v>
      </c>
      <c r="J338" s="45">
        <v>188</v>
      </c>
      <c r="K338" s="36" t="s">
        <v>1392</v>
      </c>
      <c r="L338" s="45">
        <v>1472</v>
      </c>
      <c r="M338" s="36" t="s">
        <v>2100</v>
      </c>
      <c r="N338" s="36" t="s">
        <v>2101</v>
      </c>
      <c r="P338" s="36" t="s">
        <v>1266</v>
      </c>
      <c r="Q338" s="174" t="str">
        <f t="shared" si="11"/>
        <v>Winnipeg</v>
      </c>
    </row>
    <row r="339" spans="1:17" ht="14.1" customHeight="1" x14ac:dyDescent="0.2">
      <c r="A339" s="45">
        <v>103</v>
      </c>
      <c r="B339" s="36" t="s">
        <v>1355</v>
      </c>
      <c r="C339" s="40">
        <v>1476</v>
      </c>
      <c r="D339" s="36" t="s">
        <v>2105</v>
      </c>
      <c r="E339" s="36" t="s">
        <v>1601</v>
      </c>
      <c r="G339" s="36" t="s">
        <v>1832</v>
      </c>
      <c r="H339" s="174" t="str">
        <f t="shared" si="10"/>
        <v>Elkhorn</v>
      </c>
      <c r="J339" s="45">
        <v>136</v>
      </c>
      <c r="K339" s="36" t="s">
        <v>1502</v>
      </c>
      <c r="L339" s="45">
        <v>1475</v>
      </c>
      <c r="M339" s="36" t="s">
        <v>2102</v>
      </c>
      <c r="N339" s="36" t="s">
        <v>2103</v>
      </c>
      <c r="P339" s="36" t="s">
        <v>2104</v>
      </c>
      <c r="Q339" s="174" t="str">
        <f t="shared" si="11"/>
        <v>St. Norbert</v>
      </c>
    </row>
    <row r="340" spans="1:17" ht="14.1" customHeight="1" x14ac:dyDescent="0.2">
      <c r="A340" s="45">
        <v>198</v>
      </c>
      <c r="B340" s="36" t="s">
        <v>1442</v>
      </c>
      <c r="C340" s="40">
        <v>1478</v>
      </c>
      <c r="D340" s="36" t="s">
        <v>2106</v>
      </c>
      <c r="E340" s="36" t="s">
        <v>2107</v>
      </c>
      <c r="G340" s="36" t="s">
        <v>1266</v>
      </c>
      <c r="H340" s="174" t="str">
        <f t="shared" si="10"/>
        <v>Winnipeg</v>
      </c>
      <c r="J340" s="45">
        <v>103</v>
      </c>
      <c r="K340" s="36" t="s">
        <v>1355</v>
      </c>
      <c r="L340" s="45">
        <v>1476</v>
      </c>
      <c r="M340" s="36" t="s">
        <v>2105</v>
      </c>
      <c r="N340" s="36" t="s">
        <v>1601</v>
      </c>
      <c r="P340" s="36" t="s">
        <v>1832</v>
      </c>
      <c r="Q340" s="174" t="str">
        <f t="shared" si="11"/>
        <v>Elkhorn</v>
      </c>
    </row>
    <row r="341" spans="1:17" s="129" customFormat="1" ht="14.1" customHeight="1" x14ac:dyDescent="0.2">
      <c r="A341" s="45">
        <v>151</v>
      </c>
      <c r="B341" s="36" t="s">
        <v>1263</v>
      </c>
      <c r="C341" s="40">
        <v>1479</v>
      </c>
      <c r="D341" s="36" t="s">
        <v>2108</v>
      </c>
      <c r="E341" s="36" t="s">
        <v>2109</v>
      </c>
      <c r="F341" s="36"/>
      <c r="G341" s="36" t="s">
        <v>1266</v>
      </c>
      <c r="H341" s="174" t="str">
        <f t="shared" si="10"/>
        <v>Winnipeg</v>
      </c>
      <c r="J341" s="45">
        <v>198</v>
      </c>
      <c r="K341" s="36" t="s">
        <v>1442</v>
      </c>
      <c r="L341" s="45">
        <v>1478</v>
      </c>
      <c r="M341" s="36" t="s">
        <v>2106</v>
      </c>
      <c r="N341" s="36" t="s">
        <v>2107</v>
      </c>
      <c r="O341" s="36"/>
      <c r="P341" s="36" t="s">
        <v>1266</v>
      </c>
      <c r="Q341" s="174" t="str">
        <f t="shared" si="11"/>
        <v>Winnipeg</v>
      </c>
    </row>
    <row r="342" spans="1:17" ht="14.1" customHeight="1" x14ac:dyDescent="0.2">
      <c r="A342" s="45">
        <v>151</v>
      </c>
      <c r="B342" s="36" t="s">
        <v>1263</v>
      </c>
      <c r="C342" s="40">
        <v>1480</v>
      </c>
      <c r="D342" s="36" t="s">
        <v>2110</v>
      </c>
      <c r="E342" s="36" t="s">
        <v>2111</v>
      </c>
      <c r="G342" s="36" t="s">
        <v>1266</v>
      </c>
      <c r="H342" s="174" t="str">
        <f t="shared" si="10"/>
        <v>Winnipeg</v>
      </c>
      <c r="J342" s="45">
        <v>151</v>
      </c>
      <c r="K342" s="36" t="s">
        <v>1263</v>
      </c>
      <c r="L342" s="45">
        <v>1479</v>
      </c>
      <c r="M342" s="36" t="s">
        <v>2108</v>
      </c>
      <c r="N342" s="36" t="s">
        <v>2109</v>
      </c>
      <c r="P342" s="36" t="s">
        <v>1266</v>
      </c>
      <c r="Q342" s="174" t="str">
        <f t="shared" si="11"/>
        <v>Winnipeg</v>
      </c>
    </row>
    <row r="343" spans="1:17" ht="14.1" customHeight="1" x14ac:dyDescent="0.2">
      <c r="A343" s="45">
        <v>198</v>
      </c>
      <c r="B343" s="36" t="s">
        <v>1442</v>
      </c>
      <c r="C343" s="40">
        <v>1482</v>
      </c>
      <c r="D343" s="36" t="s">
        <v>2112</v>
      </c>
      <c r="E343" s="36" t="s">
        <v>2113</v>
      </c>
      <c r="G343" s="36" t="s">
        <v>1266</v>
      </c>
      <c r="H343" s="174" t="str">
        <f t="shared" si="10"/>
        <v>Winnipeg</v>
      </c>
      <c r="J343" s="45">
        <v>151</v>
      </c>
      <c r="K343" s="36" t="s">
        <v>1263</v>
      </c>
      <c r="L343" s="45">
        <v>1480</v>
      </c>
      <c r="M343" s="36" t="s">
        <v>2110</v>
      </c>
      <c r="N343" s="36" t="s">
        <v>2111</v>
      </c>
      <c r="P343" s="36" t="s">
        <v>1266</v>
      </c>
      <c r="Q343" s="174" t="str">
        <f t="shared" si="11"/>
        <v>Winnipeg</v>
      </c>
    </row>
    <row r="344" spans="1:17" ht="14.1" customHeight="1" x14ac:dyDescent="0.2">
      <c r="A344" s="45">
        <v>154</v>
      </c>
      <c r="B344" s="36" t="s">
        <v>1349</v>
      </c>
      <c r="C344" s="40">
        <v>1483</v>
      </c>
      <c r="D344" s="36" t="s">
        <v>1916</v>
      </c>
      <c r="E344" s="36" t="s">
        <v>2114</v>
      </c>
      <c r="G344" s="36" t="s">
        <v>1352</v>
      </c>
      <c r="H344" s="174" t="str">
        <f t="shared" si="10"/>
        <v>Selkirk</v>
      </c>
      <c r="J344" s="45">
        <v>198</v>
      </c>
      <c r="K344" s="36" t="s">
        <v>1442</v>
      </c>
      <c r="L344" s="45">
        <v>1482</v>
      </c>
      <c r="M344" s="36" t="s">
        <v>2112</v>
      </c>
      <c r="N344" s="36" t="s">
        <v>2113</v>
      </c>
      <c r="P344" s="36" t="s">
        <v>1266</v>
      </c>
      <c r="Q344" s="174" t="str">
        <f t="shared" si="11"/>
        <v>Winnipeg</v>
      </c>
    </row>
    <row r="345" spans="1:17" ht="14.1" customHeight="1" x14ac:dyDescent="0.2">
      <c r="A345" s="45">
        <v>189</v>
      </c>
      <c r="B345" s="36" t="s">
        <v>1286</v>
      </c>
      <c r="C345" s="40">
        <v>1485</v>
      </c>
      <c r="D345" s="36" t="s">
        <v>2115</v>
      </c>
      <c r="E345" s="36" t="s">
        <v>2116</v>
      </c>
      <c r="G345" s="36" t="s">
        <v>1639</v>
      </c>
      <c r="H345" s="174" t="str">
        <f t="shared" si="10"/>
        <v>Oakbank</v>
      </c>
      <c r="J345" s="45">
        <v>154</v>
      </c>
      <c r="K345" s="36" t="s">
        <v>1349</v>
      </c>
      <c r="L345" s="45">
        <v>1483</v>
      </c>
      <c r="M345" s="36" t="s">
        <v>1916</v>
      </c>
      <c r="N345" s="36" t="s">
        <v>2114</v>
      </c>
      <c r="P345" s="36" t="s">
        <v>1352</v>
      </c>
      <c r="Q345" s="174" t="str">
        <f t="shared" si="11"/>
        <v>Selkirk</v>
      </c>
    </row>
    <row r="346" spans="1:17" ht="14.1" customHeight="1" x14ac:dyDescent="0.2">
      <c r="A346" s="45">
        <v>187</v>
      </c>
      <c r="B346" s="36" t="s">
        <v>1412</v>
      </c>
      <c r="C346" s="40">
        <v>1486</v>
      </c>
      <c r="D346" s="36" t="s">
        <v>2117</v>
      </c>
      <c r="E346" s="36" t="s">
        <v>2118</v>
      </c>
      <c r="G346" s="36" t="s">
        <v>1415</v>
      </c>
      <c r="H346" s="174" t="str">
        <f t="shared" si="10"/>
        <v>Dauphin</v>
      </c>
      <c r="J346" s="45">
        <v>189</v>
      </c>
      <c r="K346" s="36" t="s">
        <v>1286</v>
      </c>
      <c r="L346" s="45">
        <v>1485</v>
      </c>
      <c r="M346" s="36" t="s">
        <v>2115</v>
      </c>
      <c r="N346" s="36" t="s">
        <v>2116</v>
      </c>
      <c r="P346" s="36" t="s">
        <v>1639</v>
      </c>
      <c r="Q346" s="174" t="str">
        <f t="shared" si="11"/>
        <v>Oakbank</v>
      </c>
    </row>
    <row r="347" spans="1:17" ht="14.1" customHeight="1" x14ac:dyDescent="0.2">
      <c r="A347" s="45">
        <v>120</v>
      </c>
      <c r="B347" s="36" t="s">
        <v>1435</v>
      </c>
      <c r="C347" s="40">
        <v>1487</v>
      </c>
      <c r="D347" s="36" t="s">
        <v>2119</v>
      </c>
      <c r="E347" s="36" t="s">
        <v>2000</v>
      </c>
      <c r="G347" s="36" t="s">
        <v>2120</v>
      </c>
      <c r="H347" s="174" t="str">
        <f t="shared" si="10"/>
        <v>Benito</v>
      </c>
      <c r="J347" s="45">
        <v>187</v>
      </c>
      <c r="K347" s="36" t="s">
        <v>1412</v>
      </c>
      <c r="L347" s="45">
        <v>1486</v>
      </c>
      <c r="M347" s="36" t="s">
        <v>2117</v>
      </c>
      <c r="N347" s="36" t="s">
        <v>2118</v>
      </c>
      <c r="P347" s="36" t="s">
        <v>1415</v>
      </c>
      <c r="Q347" s="174" t="str">
        <f t="shared" si="11"/>
        <v>Dauphin</v>
      </c>
    </row>
    <row r="348" spans="1:17" ht="14.1" customHeight="1" x14ac:dyDescent="0.2">
      <c r="A348" s="45">
        <v>135</v>
      </c>
      <c r="B348" s="36" t="s">
        <v>1380</v>
      </c>
      <c r="C348" s="40">
        <v>1489</v>
      </c>
      <c r="D348" s="36" t="s">
        <v>2121</v>
      </c>
      <c r="E348" s="36" t="s">
        <v>2122</v>
      </c>
      <c r="G348" s="36" t="s">
        <v>2123</v>
      </c>
      <c r="H348" s="174" t="str">
        <f t="shared" si="10"/>
        <v>Griswold</v>
      </c>
      <c r="J348" s="45">
        <v>120</v>
      </c>
      <c r="K348" s="36" t="s">
        <v>1435</v>
      </c>
      <c r="L348" s="45">
        <v>1487</v>
      </c>
      <c r="M348" s="36" t="s">
        <v>2119</v>
      </c>
      <c r="N348" s="36" t="s">
        <v>2000</v>
      </c>
      <c r="P348" s="36" t="s">
        <v>2120</v>
      </c>
      <c r="Q348" s="174" t="str">
        <f t="shared" si="11"/>
        <v>Benito</v>
      </c>
    </row>
    <row r="349" spans="1:17" ht="14.1" customHeight="1" x14ac:dyDescent="0.2">
      <c r="A349" s="45">
        <v>151</v>
      </c>
      <c r="B349" s="36" t="s">
        <v>1263</v>
      </c>
      <c r="C349" s="40">
        <v>1490</v>
      </c>
      <c r="D349" s="36" t="s">
        <v>2124</v>
      </c>
      <c r="E349" s="36" t="s">
        <v>2125</v>
      </c>
      <c r="G349" s="36" t="s">
        <v>1266</v>
      </c>
      <c r="H349" s="174" t="str">
        <f t="shared" si="10"/>
        <v>Winnipeg</v>
      </c>
      <c r="J349" s="45">
        <v>135</v>
      </c>
      <c r="K349" s="36" t="s">
        <v>1380</v>
      </c>
      <c r="L349" s="45">
        <v>1489</v>
      </c>
      <c r="M349" s="36" t="s">
        <v>2121</v>
      </c>
      <c r="N349" s="36" t="s">
        <v>2122</v>
      </c>
      <c r="P349" s="36" t="s">
        <v>2123</v>
      </c>
      <c r="Q349" s="174" t="str">
        <f t="shared" si="11"/>
        <v>Griswold</v>
      </c>
    </row>
    <row r="350" spans="1:17" ht="14.1" customHeight="1" x14ac:dyDescent="0.2">
      <c r="A350" s="45">
        <v>186</v>
      </c>
      <c r="B350" s="36" t="s">
        <v>1295</v>
      </c>
      <c r="C350" s="40">
        <v>1492</v>
      </c>
      <c r="D350" s="36" t="s">
        <v>2126</v>
      </c>
      <c r="E350" s="36" t="s">
        <v>2127</v>
      </c>
      <c r="G350" s="36" t="s">
        <v>1266</v>
      </c>
      <c r="H350" s="174" t="str">
        <f t="shared" si="10"/>
        <v>Winnipeg</v>
      </c>
      <c r="J350" s="45">
        <v>151</v>
      </c>
      <c r="K350" s="36" t="s">
        <v>1263</v>
      </c>
      <c r="L350" s="45">
        <v>1490</v>
      </c>
      <c r="M350" s="36" t="s">
        <v>2124</v>
      </c>
      <c r="N350" s="36" t="s">
        <v>2125</v>
      </c>
      <c r="P350" s="36" t="s">
        <v>1266</v>
      </c>
      <c r="Q350" s="174" t="str">
        <f t="shared" si="11"/>
        <v>Winnipeg</v>
      </c>
    </row>
    <row r="351" spans="1:17" ht="14.1" customHeight="1" x14ac:dyDescent="0.2">
      <c r="A351" s="45">
        <v>155</v>
      </c>
      <c r="B351" s="36" t="s">
        <v>1326</v>
      </c>
      <c r="C351" s="40">
        <v>1494</v>
      </c>
      <c r="D351" s="36" t="s">
        <v>2128</v>
      </c>
      <c r="E351" s="36" t="s">
        <v>2129</v>
      </c>
      <c r="G351" s="36" t="s">
        <v>2042</v>
      </c>
      <c r="H351" s="174" t="str">
        <f t="shared" si="10"/>
        <v>Teulon</v>
      </c>
      <c r="J351" s="45">
        <v>186</v>
      </c>
      <c r="K351" s="36" t="s">
        <v>1295</v>
      </c>
      <c r="L351" s="45">
        <v>1492</v>
      </c>
      <c r="M351" s="36" t="s">
        <v>2126</v>
      </c>
      <c r="N351" s="36" t="s">
        <v>2127</v>
      </c>
      <c r="P351" s="36" t="s">
        <v>1266</v>
      </c>
      <c r="Q351" s="174" t="str">
        <f t="shared" si="11"/>
        <v>Winnipeg</v>
      </c>
    </row>
    <row r="352" spans="1:17" ht="14.1" customHeight="1" x14ac:dyDescent="0.2">
      <c r="A352" s="45">
        <v>102</v>
      </c>
      <c r="B352" s="36" t="s">
        <v>1336</v>
      </c>
      <c r="C352" s="40">
        <v>1495</v>
      </c>
      <c r="D352" s="36" t="s">
        <v>2130</v>
      </c>
      <c r="E352" s="36" t="s">
        <v>2131</v>
      </c>
      <c r="G352" s="36" t="s">
        <v>1339</v>
      </c>
      <c r="H352" s="174" t="str">
        <f t="shared" si="10"/>
        <v>Thompson</v>
      </c>
      <c r="J352" s="45">
        <v>155</v>
      </c>
      <c r="K352" s="36" t="s">
        <v>1326</v>
      </c>
      <c r="L352" s="45">
        <v>1494</v>
      </c>
      <c r="M352" s="36" t="s">
        <v>2128</v>
      </c>
      <c r="N352" s="36" t="s">
        <v>2129</v>
      </c>
      <c r="P352" s="36" t="s">
        <v>2042</v>
      </c>
      <c r="Q352" s="174" t="str">
        <f t="shared" si="11"/>
        <v>Teulon</v>
      </c>
    </row>
    <row r="353" spans="1:17" ht="14.1" customHeight="1" x14ac:dyDescent="0.2">
      <c r="A353" s="45">
        <v>151</v>
      </c>
      <c r="B353" s="36" t="s">
        <v>1263</v>
      </c>
      <c r="C353" s="40">
        <v>1496</v>
      </c>
      <c r="D353" s="36" t="s">
        <v>2132</v>
      </c>
      <c r="E353" s="36" t="s">
        <v>2133</v>
      </c>
      <c r="G353" s="36" t="s">
        <v>1266</v>
      </c>
      <c r="H353" s="174" t="str">
        <f t="shared" si="10"/>
        <v>Winnipeg</v>
      </c>
      <c r="J353" s="45">
        <v>102</v>
      </c>
      <c r="K353" s="36" t="s">
        <v>1336</v>
      </c>
      <c r="L353" s="45">
        <v>1495</v>
      </c>
      <c r="M353" s="36" t="s">
        <v>2130</v>
      </c>
      <c r="N353" s="36" t="s">
        <v>2131</v>
      </c>
      <c r="P353" s="36" t="s">
        <v>1339</v>
      </c>
      <c r="Q353" s="174" t="str">
        <f t="shared" si="11"/>
        <v>Thompson</v>
      </c>
    </row>
    <row r="354" spans="1:17" ht="14.1" customHeight="1" x14ac:dyDescent="0.2">
      <c r="A354" s="45">
        <v>151</v>
      </c>
      <c r="B354" s="36" t="s">
        <v>1263</v>
      </c>
      <c r="C354" s="244">
        <v>1497</v>
      </c>
      <c r="D354" s="36" t="s">
        <v>2134</v>
      </c>
      <c r="E354" s="36" t="s">
        <v>2135</v>
      </c>
      <c r="G354" s="36" t="s">
        <v>1266</v>
      </c>
      <c r="H354" s="174" t="str">
        <f t="shared" si="10"/>
        <v>Winnipeg</v>
      </c>
      <c r="J354" s="45">
        <v>151</v>
      </c>
      <c r="K354" s="36" t="s">
        <v>1263</v>
      </c>
      <c r="L354" s="45">
        <v>1496</v>
      </c>
      <c r="M354" s="36" t="s">
        <v>2132</v>
      </c>
      <c r="N354" s="36" t="s">
        <v>2133</v>
      </c>
      <c r="P354" s="36" t="s">
        <v>1266</v>
      </c>
      <c r="Q354" s="174" t="str">
        <f t="shared" si="11"/>
        <v>Winnipeg</v>
      </c>
    </row>
    <row r="355" spans="1:17" ht="14.1" customHeight="1" x14ac:dyDescent="0.2">
      <c r="A355" s="45">
        <v>188</v>
      </c>
      <c r="B355" s="36" t="s">
        <v>1392</v>
      </c>
      <c r="C355" s="40">
        <v>1498</v>
      </c>
      <c r="D355" s="36" t="s">
        <v>2136</v>
      </c>
      <c r="E355" s="36" t="s">
        <v>2137</v>
      </c>
      <c r="G355" s="36" t="s">
        <v>1266</v>
      </c>
      <c r="H355" s="174" t="str">
        <f t="shared" si="10"/>
        <v>Winnipeg</v>
      </c>
      <c r="J355" s="45">
        <v>151</v>
      </c>
      <c r="K355" s="36" t="s">
        <v>1263</v>
      </c>
      <c r="L355" s="45">
        <v>1497</v>
      </c>
      <c r="M355" s="36" t="s">
        <v>2134</v>
      </c>
      <c r="N355" s="36" t="s">
        <v>2135</v>
      </c>
      <c r="P355" s="36" t="s">
        <v>1266</v>
      </c>
      <c r="Q355" s="174" t="str">
        <f t="shared" si="11"/>
        <v>Winnipeg</v>
      </c>
    </row>
    <row r="356" spans="1:17" ht="14.1" customHeight="1" x14ac:dyDescent="0.2">
      <c r="A356" s="45">
        <v>156</v>
      </c>
      <c r="B356" s="36" t="s">
        <v>1579</v>
      </c>
      <c r="C356" s="40">
        <v>1501</v>
      </c>
      <c r="D356" s="36" t="s">
        <v>2138</v>
      </c>
      <c r="E356" s="36" t="s">
        <v>2139</v>
      </c>
      <c r="G356" s="36" t="s">
        <v>1591</v>
      </c>
      <c r="H356" s="174" t="str">
        <f t="shared" si="10"/>
        <v>Minnedosa</v>
      </c>
      <c r="J356" s="45">
        <v>188</v>
      </c>
      <c r="K356" s="36" t="s">
        <v>1392</v>
      </c>
      <c r="L356" s="45">
        <v>1498</v>
      </c>
      <c r="M356" s="36" t="s">
        <v>2136</v>
      </c>
      <c r="N356" s="36" t="s">
        <v>2137</v>
      </c>
      <c r="P356" s="36" t="s">
        <v>1266</v>
      </c>
      <c r="Q356" s="174" t="str">
        <f t="shared" si="11"/>
        <v>Winnipeg</v>
      </c>
    </row>
    <row r="357" spans="1:17" ht="14.1" customHeight="1" x14ac:dyDescent="0.2">
      <c r="A357" s="45">
        <v>135</v>
      </c>
      <c r="B357" s="36" t="s">
        <v>1380</v>
      </c>
      <c r="C357" s="40">
        <v>1503</v>
      </c>
      <c r="D357" s="36" t="s">
        <v>2140</v>
      </c>
      <c r="E357" s="36" t="s">
        <v>2141</v>
      </c>
      <c r="G357" s="36" t="s">
        <v>1855</v>
      </c>
      <c r="H357" s="174" t="str">
        <f t="shared" si="10"/>
        <v>Pine Falls</v>
      </c>
      <c r="J357" s="45">
        <v>156</v>
      </c>
      <c r="K357" s="36" t="s">
        <v>1579</v>
      </c>
      <c r="L357" s="45">
        <v>1501</v>
      </c>
      <c r="M357" s="36" t="s">
        <v>2138</v>
      </c>
      <c r="N357" s="36" t="s">
        <v>2139</v>
      </c>
      <c r="P357" s="36" t="s">
        <v>1591</v>
      </c>
      <c r="Q357" s="174" t="str">
        <f t="shared" si="11"/>
        <v>Minnedosa</v>
      </c>
    </row>
    <row r="358" spans="1:17" ht="14.1" customHeight="1" x14ac:dyDescent="0.2">
      <c r="A358" s="45">
        <v>114</v>
      </c>
      <c r="B358" s="36" t="s">
        <v>1267</v>
      </c>
      <c r="C358" s="40">
        <v>1506</v>
      </c>
      <c r="D358" s="36" t="s">
        <v>2142</v>
      </c>
      <c r="E358" s="36" t="s">
        <v>2143</v>
      </c>
      <c r="G358" s="36" t="s">
        <v>1266</v>
      </c>
      <c r="H358" s="174" t="str">
        <f t="shared" si="10"/>
        <v>Winnipeg</v>
      </c>
      <c r="J358" s="45">
        <v>135</v>
      </c>
      <c r="K358" s="36" t="s">
        <v>1380</v>
      </c>
      <c r="L358" s="45">
        <v>1503</v>
      </c>
      <c r="M358" s="36" t="s">
        <v>2140</v>
      </c>
      <c r="N358" s="36" t="s">
        <v>2141</v>
      </c>
      <c r="P358" s="36" t="s">
        <v>1855</v>
      </c>
      <c r="Q358" s="174" t="str">
        <f t="shared" si="11"/>
        <v>Pine Falls</v>
      </c>
    </row>
    <row r="359" spans="1:17" ht="14.1" customHeight="1" x14ac:dyDescent="0.2">
      <c r="A359" s="45">
        <v>118</v>
      </c>
      <c r="B359" s="36" t="s">
        <v>1302</v>
      </c>
      <c r="C359" s="40">
        <v>1508</v>
      </c>
      <c r="D359" s="36" t="s">
        <v>2144</v>
      </c>
      <c r="E359" s="36" t="s">
        <v>2145</v>
      </c>
      <c r="G359" s="36" t="s">
        <v>2146</v>
      </c>
      <c r="H359" s="174" t="str">
        <f t="shared" si="10"/>
        <v>West St. Paul</v>
      </c>
      <c r="J359" s="45">
        <v>114</v>
      </c>
      <c r="K359" s="36" t="s">
        <v>1267</v>
      </c>
      <c r="L359" s="45">
        <v>1506</v>
      </c>
      <c r="M359" s="36" t="s">
        <v>2142</v>
      </c>
      <c r="N359" s="36" t="s">
        <v>2143</v>
      </c>
      <c r="P359" s="36" t="s">
        <v>1266</v>
      </c>
      <c r="Q359" s="174" t="str">
        <f t="shared" si="11"/>
        <v>Winnipeg</v>
      </c>
    </row>
    <row r="360" spans="1:17" ht="14.1" customHeight="1" x14ac:dyDescent="0.2">
      <c r="A360" s="45">
        <v>197</v>
      </c>
      <c r="B360" s="36" t="s">
        <v>1399</v>
      </c>
      <c r="C360" s="40">
        <v>1509</v>
      </c>
      <c r="D360" s="36" t="s">
        <v>2147</v>
      </c>
      <c r="E360" s="36" t="s">
        <v>2148</v>
      </c>
      <c r="G360" s="36" t="s">
        <v>1704</v>
      </c>
      <c r="H360" s="174" t="str">
        <f t="shared" si="10"/>
        <v>Arborg</v>
      </c>
      <c r="J360" s="45">
        <v>118</v>
      </c>
      <c r="K360" s="36" t="s">
        <v>1302</v>
      </c>
      <c r="L360" s="45">
        <v>1508</v>
      </c>
      <c r="M360" s="36" t="s">
        <v>2144</v>
      </c>
      <c r="N360" s="36" t="s">
        <v>2145</v>
      </c>
      <c r="P360" s="36" t="s">
        <v>2146</v>
      </c>
      <c r="Q360" s="174" t="str">
        <f t="shared" si="11"/>
        <v>West St. Paul</v>
      </c>
    </row>
    <row r="361" spans="1:17" ht="14.1" customHeight="1" x14ac:dyDescent="0.2">
      <c r="A361" s="45">
        <v>188</v>
      </c>
      <c r="B361" s="36" t="s">
        <v>1392</v>
      </c>
      <c r="C361" s="40">
        <v>1511</v>
      </c>
      <c r="D361" s="36" t="s">
        <v>2149</v>
      </c>
      <c r="E361" s="36" t="s">
        <v>2150</v>
      </c>
      <c r="G361" s="36" t="s">
        <v>1266</v>
      </c>
      <c r="H361" s="174" t="str">
        <f t="shared" si="10"/>
        <v>Winnipeg</v>
      </c>
      <c r="J361" s="45">
        <v>197</v>
      </c>
      <c r="K361" s="36" t="s">
        <v>1399</v>
      </c>
      <c r="L361" s="45">
        <v>1509</v>
      </c>
      <c r="M361" s="36" t="s">
        <v>2147</v>
      </c>
      <c r="N361" s="36" t="s">
        <v>2148</v>
      </c>
      <c r="P361" s="36" t="s">
        <v>1704</v>
      </c>
      <c r="Q361" s="174" t="str">
        <f t="shared" si="11"/>
        <v>Arborg</v>
      </c>
    </row>
    <row r="362" spans="1:17" ht="14.1" customHeight="1" x14ac:dyDescent="0.2">
      <c r="A362" s="45">
        <v>188</v>
      </c>
      <c r="B362" s="36" t="s">
        <v>1392</v>
      </c>
      <c r="C362" s="40">
        <v>1512</v>
      </c>
      <c r="D362" s="36" t="s">
        <v>2151</v>
      </c>
      <c r="E362" s="36" t="s">
        <v>2152</v>
      </c>
      <c r="G362" s="36" t="s">
        <v>1266</v>
      </c>
      <c r="H362" s="174" t="str">
        <f t="shared" si="10"/>
        <v>Winnipeg</v>
      </c>
      <c r="J362" s="45">
        <v>188</v>
      </c>
      <c r="K362" s="36" t="s">
        <v>1392</v>
      </c>
      <c r="L362" s="45">
        <v>1511</v>
      </c>
      <c r="M362" s="36" t="s">
        <v>2149</v>
      </c>
      <c r="N362" s="36" t="s">
        <v>2150</v>
      </c>
      <c r="P362" s="36" t="s">
        <v>1266</v>
      </c>
      <c r="Q362" s="174" t="str">
        <f t="shared" si="11"/>
        <v>Winnipeg</v>
      </c>
    </row>
    <row r="363" spans="1:17" ht="14.1" customHeight="1" x14ac:dyDescent="0.2">
      <c r="A363" s="45">
        <v>174</v>
      </c>
      <c r="B363" s="36" t="s">
        <v>1516</v>
      </c>
      <c r="C363" s="40">
        <v>1513</v>
      </c>
      <c r="D363" s="36" t="s">
        <v>2153</v>
      </c>
      <c r="E363" s="36" t="s">
        <v>2154</v>
      </c>
      <c r="G363" s="36" t="s">
        <v>1625</v>
      </c>
      <c r="H363" s="174" t="str">
        <f t="shared" si="10"/>
        <v>Steinbach</v>
      </c>
      <c r="J363" s="45">
        <v>188</v>
      </c>
      <c r="K363" s="36" t="s">
        <v>1392</v>
      </c>
      <c r="L363" s="45">
        <v>1512</v>
      </c>
      <c r="M363" s="36" t="s">
        <v>2151</v>
      </c>
      <c r="N363" s="36" t="s">
        <v>2152</v>
      </c>
      <c r="P363" s="36" t="s">
        <v>1266</v>
      </c>
      <c r="Q363" s="174" t="str">
        <f t="shared" si="11"/>
        <v>Winnipeg</v>
      </c>
    </row>
    <row r="364" spans="1:17" ht="14.1" customHeight="1" x14ac:dyDescent="0.2">
      <c r="A364" s="45">
        <v>195</v>
      </c>
      <c r="B364" s="36" t="s">
        <v>1366</v>
      </c>
      <c r="C364" s="40">
        <v>1514</v>
      </c>
      <c r="D364" s="36" t="s">
        <v>2155</v>
      </c>
      <c r="E364" s="36" t="s">
        <v>1684</v>
      </c>
      <c r="G364" s="36" t="s">
        <v>2156</v>
      </c>
      <c r="H364" s="174" t="str">
        <f t="shared" si="10"/>
        <v>Miami</v>
      </c>
      <c r="J364" s="45">
        <v>174</v>
      </c>
      <c r="K364" s="36" t="s">
        <v>1516</v>
      </c>
      <c r="L364" s="45">
        <v>1513</v>
      </c>
      <c r="M364" s="36" t="s">
        <v>2153</v>
      </c>
      <c r="N364" s="36" t="s">
        <v>2154</v>
      </c>
      <c r="P364" s="36" t="s">
        <v>1625</v>
      </c>
      <c r="Q364" s="174" t="str">
        <f t="shared" si="11"/>
        <v>Steinbach</v>
      </c>
    </row>
    <row r="365" spans="1:17" ht="14.1" customHeight="1" x14ac:dyDescent="0.2">
      <c r="A365" s="45">
        <v>192</v>
      </c>
      <c r="B365" s="36" t="s">
        <v>1279</v>
      </c>
      <c r="C365" s="40">
        <v>1516</v>
      </c>
      <c r="D365" s="36" t="s">
        <v>2157</v>
      </c>
      <c r="E365" s="36" t="s">
        <v>1527</v>
      </c>
      <c r="G365" s="36" t="s">
        <v>2158</v>
      </c>
      <c r="H365" s="174" t="str">
        <f t="shared" si="10"/>
        <v>Camperville</v>
      </c>
      <c r="J365" s="45">
        <v>195</v>
      </c>
      <c r="K365" s="36" t="s">
        <v>1366</v>
      </c>
      <c r="L365" s="45">
        <v>1514</v>
      </c>
      <c r="M365" s="36" t="s">
        <v>2155</v>
      </c>
      <c r="N365" s="36" t="s">
        <v>1684</v>
      </c>
      <c r="P365" s="36" t="s">
        <v>2156</v>
      </c>
      <c r="Q365" s="174" t="str">
        <f t="shared" si="11"/>
        <v>Miami</v>
      </c>
    </row>
    <row r="366" spans="1:17" ht="14.1" customHeight="1" x14ac:dyDescent="0.2">
      <c r="A366" s="45">
        <v>114</v>
      </c>
      <c r="B366" s="36" t="s">
        <v>1267</v>
      </c>
      <c r="C366" s="40">
        <v>1517</v>
      </c>
      <c r="D366" s="36" t="s">
        <v>2159</v>
      </c>
      <c r="E366" s="36" t="s">
        <v>2160</v>
      </c>
      <c r="G366" s="36" t="s">
        <v>1266</v>
      </c>
      <c r="H366" s="174" t="str">
        <f t="shared" si="10"/>
        <v>Winnipeg</v>
      </c>
      <c r="J366" s="45">
        <v>192</v>
      </c>
      <c r="K366" s="36" t="s">
        <v>1279</v>
      </c>
      <c r="L366" s="45">
        <v>1516</v>
      </c>
      <c r="M366" s="36" t="s">
        <v>2157</v>
      </c>
      <c r="N366" s="36" t="s">
        <v>1527</v>
      </c>
      <c r="P366" s="36" t="s">
        <v>2158</v>
      </c>
      <c r="Q366" s="174" t="str">
        <f t="shared" si="11"/>
        <v>Camperville</v>
      </c>
    </row>
    <row r="367" spans="1:17" ht="14.1" customHeight="1" x14ac:dyDescent="0.2">
      <c r="A367" s="45">
        <v>196</v>
      </c>
      <c r="B367" s="36" t="s">
        <v>1283</v>
      </c>
      <c r="C367" s="40">
        <v>1519</v>
      </c>
      <c r="D367" s="36" t="s">
        <v>2161</v>
      </c>
      <c r="E367" s="36" t="s">
        <v>2162</v>
      </c>
      <c r="G367" s="36" t="s">
        <v>1266</v>
      </c>
      <c r="H367" s="174" t="str">
        <f t="shared" si="10"/>
        <v>Winnipeg</v>
      </c>
      <c r="J367" s="45">
        <v>114</v>
      </c>
      <c r="K367" s="36" t="s">
        <v>1267</v>
      </c>
      <c r="L367" s="45">
        <v>1517</v>
      </c>
      <c r="M367" s="36" t="s">
        <v>2159</v>
      </c>
      <c r="N367" s="36" t="s">
        <v>2160</v>
      </c>
      <c r="P367" s="36" t="s">
        <v>1266</v>
      </c>
      <c r="Q367" s="174" t="str">
        <f t="shared" si="11"/>
        <v>Winnipeg</v>
      </c>
    </row>
    <row r="368" spans="1:17" ht="14.1" customHeight="1" x14ac:dyDescent="0.2">
      <c r="A368" s="45">
        <v>141</v>
      </c>
      <c r="B368" s="36" t="s">
        <v>1474</v>
      </c>
      <c r="C368" s="40">
        <v>1521</v>
      </c>
      <c r="D368" s="36" t="s">
        <v>2163</v>
      </c>
      <c r="E368" s="36" t="s">
        <v>2164</v>
      </c>
      <c r="G368" s="36" t="s">
        <v>2165</v>
      </c>
      <c r="H368" s="174" t="str">
        <f t="shared" si="10"/>
        <v>Boissevain</v>
      </c>
      <c r="J368" s="45">
        <v>196</v>
      </c>
      <c r="K368" s="36" t="s">
        <v>1283</v>
      </c>
      <c r="L368" s="45">
        <v>1519</v>
      </c>
      <c r="M368" s="36" t="s">
        <v>2161</v>
      </c>
      <c r="N368" s="36" t="s">
        <v>2162</v>
      </c>
      <c r="P368" s="36" t="s">
        <v>1266</v>
      </c>
      <c r="Q368" s="174" t="str">
        <f t="shared" si="11"/>
        <v>Winnipeg</v>
      </c>
    </row>
    <row r="369" spans="1:17" ht="14.1" customHeight="1" x14ac:dyDescent="0.2">
      <c r="A369" s="45">
        <v>192</v>
      </c>
      <c r="B369" s="36" t="s">
        <v>1279</v>
      </c>
      <c r="C369" s="40">
        <v>1522</v>
      </c>
      <c r="D369" s="36" t="s">
        <v>2166</v>
      </c>
      <c r="E369" s="36" t="s">
        <v>1281</v>
      </c>
      <c r="G369" s="36" t="s">
        <v>2167</v>
      </c>
      <c r="H369" s="174" t="str">
        <f t="shared" si="10"/>
        <v>Brochet</v>
      </c>
      <c r="J369" s="45">
        <v>141</v>
      </c>
      <c r="K369" s="36" t="s">
        <v>1474</v>
      </c>
      <c r="L369" s="45">
        <v>1521</v>
      </c>
      <c r="M369" s="36" t="s">
        <v>2163</v>
      </c>
      <c r="N369" s="36" t="s">
        <v>2164</v>
      </c>
      <c r="P369" s="36" t="s">
        <v>2165</v>
      </c>
      <c r="Q369" s="174" t="str">
        <f t="shared" si="11"/>
        <v>Boissevain</v>
      </c>
    </row>
    <row r="370" spans="1:17" ht="14.1" customHeight="1" x14ac:dyDescent="0.2">
      <c r="A370" s="45">
        <v>198</v>
      </c>
      <c r="B370" s="36" t="s">
        <v>1442</v>
      </c>
      <c r="C370" s="40">
        <v>1523</v>
      </c>
      <c r="D370" s="36" t="s">
        <v>2168</v>
      </c>
      <c r="E370" s="36" t="s">
        <v>2169</v>
      </c>
      <c r="G370" s="36" t="s">
        <v>1266</v>
      </c>
      <c r="H370" s="174" t="str">
        <f t="shared" si="10"/>
        <v>Winnipeg</v>
      </c>
      <c r="J370" s="45">
        <v>192</v>
      </c>
      <c r="K370" s="36" t="s">
        <v>1279</v>
      </c>
      <c r="L370" s="45">
        <v>1522</v>
      </c>
      <c r="M370" s="36" t="s">
        <v>2166</v>
      </c>
      <c r="N370" s="36" t="s">
        <v>1281</v>
      </c>
      <c r="P370" s="36" t="s">
        <v>2167</v>
      </c>
      <c r="Q370" s="174" t="str">
        <f t="shared" si="11"/>
        <v>Brochet</v>
      </c>
    </row>
    <row r="371" spans="1:17" ht="14.1" customHeight="1" x14ac:dyDescent="0.2">
      <c r="A371" s="45">
        <v>114</v>
      </c>
      <c r="B371" s="36" t="s">
        <v>1267</v>
      </c>
      <c r="C371" s="40">
        <v>1524</v>
      </c>
      <c r="D371" s="36" t="s">
        <v>2170</v>
      </c>
      <c r="E371" s="36" t="s">
        <v>2171</v>
      </c>
      <c r="G371" s="36" t="s">
        <v>1266</v>
      </c>
      <c r="H371" s="174" t="str">
        <f t="shared" si="10"/>
        <v>Winnipeg</v>
      </c>
      <c r="J371" s="45">
        <v>198</v>
      </c>
      <c r="K371" s="36" t="s">
        <v>1442</v>
      </c>
      <c r="L371" s="45">
        <v>1523</v>
      </c>
      <c r="M371" s="36" t="s">
        <v>2168</v>
      </c>
      <c r="N371" s="36" t="s">
        <v>2169</v>
      </c>
      <c r="P371" s="36" t="s">
        <v>1266</v>
      </c>
      <c r="Q371" s="174" t="str">
        <f t="shared" si="11"/>
        <v>Winnipeg</v>
      </c>
    </row>
    <row r="372" spans="1:17" ht="14.1" customHeight="1" x14ac:dyDescent="0.2">
      <c r="A372" s="45">
        <v>197</v>
      </c>
      <c r="B372" s="36" t="s">
        <v>1399</v>
      </c>
      <c r="C372" s="40">
        <v>1526</v>
      </c>
      <c r="D372" s="36" t="s">
        <v>2172</v>
      </c>
      <c r="E372" s="36" t="s">
        <v>2173</v>
      </c>
      <c r="G372" s="36" t="s">
        <v>2174</v>
      </c>
      <c r="H372" s="174" t="str">
        <f t="shared" si="10"/>
        <v>Mitchell</v>
      </c>
      <c r="J372" s="45">
        <v>114</v>
      </c>
      <c r="K372" s="36" t="s">
        <v>1267</v>
      </c>
      <c r="L372" s="45">
        <v>1524</v>
      </c>
      <c r="M372" s="36" t="s">
        <v>2170</v>
      </c>
      <c r="N372" s="36" t="s">
        <v>2171</v>
      </c>
      <c r="P372" s="36" t="s">
        <v>1266</v>
      </c>
      <c r="Q372" s="174" t="str">
        <f t="shared" si="11"/>
        <v>Winnipeg</v>
      </c>
    </row>
    <row r="373" spans="1:17" ht="14.1" customHeight="1" x14ac:dyDescent="0.2">
      <c r="A373" s="45">
        <v>197</v>
      </c>
      <c r="B373" s="36" t="s">
        <v>1399</v>
      </c>
      <c r="C373" s="40">
        <v>1527</v>
      </c>
      <c r="D373" s="36" t="s">
        <v>2175</v>
      </c>
      <c r="E373" s="36" t="s">
        <v>2176</v>
      </c>
      <c r="F373" s="36" t="s">
        <v>1369</v>
      </c>
      <c r="G373" s="36" t="s">
        <v>1370</v>
      </c>
      <c r="H373" s="174" t="str">
        <f t="shared" si="10"/>
        <v>Elie</v>
      </c>
      <c r="J373" s="45">
        <v>197</v>
      </c>
      <c r="K373" s="36" t="s">
        <v>1399</v>
      </c>
      <c r="L373" s="45">
        <v>1526</v>
      </c>
      <c r="M373" s="36" t="s">
        <v>2172</v>
      </c>
      <c r="N373" s="36" t="s">
        <v>2173</v>
      </c>
      <c r="P373" s="36" t="s">
        <v>2174</v>
      </c>
      <c r="Q373" s="174" t="str">
        <f t="shared" si="11"/>
        <v>Mitchell</v>
      </c>
    </row>
    <row r="374" spans="1:17" ht="14.1" customHeight="1" x14ac:dyDescent="0.2">
      <c r="A374" s="45">
        <v>192</v>
      </c>
      <c r="B374" s="36" t="s">
        <v>1279</v>
      </c>
      <c r="C374" s="40">
        <v>1528</v>
      </c>
      <c r="D374" s="36" t="s">
        <v>2177</v>
      </c>
      <c r="E374" s="36" t="s">
        <v>1328</v>
      </c>
      <c r="G374" s="36" t="s">
        <v>2178</v>
      </c>
      <c r="H374" s="174" t="str">
        <f t="shared" si="10"/>
        <v>Moose Lake</v>
      </c>
      <c r="J374" s="45">
        <v>197</v>
      </c>
      <c r="K374" s="36" t="s">
        <v>1399</v>
      </c>
      <c r="L374" s="45">
        <v>1527</v>
      </c>
      <c r="M374" s="36" t="s">
        <v>2175</v>
      </c>
      <c r="N374" s="36" t="s">
        <v>2176</v>
      </c>
      <c r="O374" s="36" t="s">
        <v>1369</v>
      </c>
      <c r="P374" s="36" t="s">
        <v>1370</v>
      </c>
      <c r="Q374" s="174" t="str">
        <f t="shared" si="11"/>
        <v>Elie</v>
      </c>
    </row>
    <row r="375" spans="1:17" ht="14.1" customHeight="1" x14ac:dyDescent="0.2">
      <c r="A375" s="45">
        <v>135</v>
      </c>
      <c r="B375" s="36" t="s">
        <v>1380</v>
      </c>
      <c r="C375" s="40">
        <v>1529</v>
      </c>
      <c r="D375" s="36" t="s">
        <v>2179</v>
      </c>
      <c r="E375" s="36" t="s">
        <v>2141</v>
      </c>
      <c r="G375" s="36" t="s">
        <v>1855</v>
      </c>
      <c r="H375" s="174" t="str">
        <f t="shared" si="10"/>
        <v>Pine Falls</v>
      </c>
      <c r="J375" s="45">
        <v>192</v>
      </c>
      <c r="K375" s="36" t="s">
        <v>1279</v>
      </c>
      <c r="L375" s="45">
        <v>1528</v>
      </c>
      <c r="M375" s="36" t="s">
        <v>2177</v>
      </c>
      <c r="N375" s="36" t="s">
        <v>1328</v>
      </c>
      <c r="P375" s="36" t="s">
        <v>2178</v>
      </c>
      <c r="Q375" s="174" t="str">
        <f t="shared" si="11"/>
        <v>Moose Lake</v>
      </c>
    </row>
    <row r="376" spans="1:17" ht="14.1" customHeight="1" x14ac:dyDescent="0.2">
      <c r="A376" s="45">
        <v>186</v>
      </c>
      <c r="B376" s="36" t="s">
        <v>1295</v>
      </c>
      <c r="C376" s="40">
        <v>1530</v>
      </c>
      <c r="D376" s="36" t="s">
        <v>2180</v>
      </c>
      <c r="E376" s="36" t="s">
        <v>2181</v>
      </c>
      <c r="G376" s="36" t="s">
        <v>1266</v>
      </c>
      <c r="H376" s="174" t="str">
        <f t="shared" si="10"/>
        <v>Winnipeg</v>
      </c>
      <c r="J376" s="45">
        <v>135</v>
      </c>
      <c r="K376" s="36" t="s">
        <v>1380</v>
      </c>
      <c r="L376" s="45">
        <v>1529</v>
      </c>
      <c r="M376" s="36" t="s">
        <v>2179</v>
      </c>
      <c r="N376" s="36" t="s">
        <v>2141</v>
      </c>
      <c r="P376" s="36" t="s">
        <v>1855</v>
      </c>
      <c r="Q376" s="174" t="str">
        <f t="shared" si="11"/>
        <v>Pine Falls</v>
      </c>
    </row>
    <row r="377" spans="1:17" ht="14.1" customHeight="1" x14ac:dyDescent="0.2">
      <c r="A377" s="45">
        <v>189</v>
      </c>
      <c r="B377" s="36" t="s">
        <v>1286</v>
      </c>
      <c r="C377" s="40">
        <v>1531</v>
      </c>
      <c r="D377" s="36" t="s">
        <v>2182</v>
      </c>
      <c r="E377" s="36" t="s">
        <v>2183</v>
      </c>
      <c r="G377" s="36" t="s">
        <v>2184</v>
      </c>
      <c r="H377" s="174" t="str">
        <f t="shared" si="10"/>
        <v>Cooks Creek</v>
      </c>
      <c r="J377" s="45">
        <v>186</v>
      </c>
      <c r="K377" s="36" t="s">
        <v>1295</v>
      </c>
      <c r="L377" s="45">
        <v>1530</v>
      </c>
      <c r="M377" s="36" t="s">
        <v>2180</v>
      </c>
      <c r="N377" s="36" t="s">
        <v>2181</v>
      </c>
      <c r="P377" s="36" t="s">
        <v>1266</v>
      </c>
      <c r="Q377" s="174" t="str">
        <f t="shared" si="11"/>
        <v>Winnipeg</v>
      </c>
    </row>
    <row r="378" spans="1:17" ht="14.1" customHeight="1" x14ac:dyDescent="0.2">
      <c r="A378" s="45">
        <v>185</v>
      </c>
      <c r="B378" s="36" t="s">
        <v>1384</v>
      </c>
      <c r="C378" s="40">
        <v>1533</v>
      </c>
      <c r="D378" s="36" t="s">
        <v>2185</v>
      </c>
      <c r="E378" s="36" t="s">
        <v>2186</v>
      </c>
      <c r="G378" s="36" t="s">
        <v>2187</v>
      </c>
      <c r="H378" s="174" t="str">
        <f t="shared" si="10"/>
        <v>Altona</v>
      </c>
      <c r="J378" s="45">
        <v>189</v>
      </c>
      <c r="K378" s="36" t="s">
        <v>1286</v>
      </c>
      <c r="L378" s="45">
        <v>1531</v>
      </c>
      <c r="M378" s="36" t="s">
        <v>2182</v>
      </c>
      <c r="N378" s="36" t="s">
        <v>2183</v>
      </c>
      <c r="P378" s="36" t="s">
        <v>2184</v>
      </c>
      <c r="Q378" s="174" t="str">
        <f t="shared" si="11"/>
        <v>Cooks Creek</v>
      </c>
    </row>
    <row r="379" spans="1:17" ht="14.1" customHeight="1" x14ac:dyDescent="0.2">
      <c r="A379" s="45">
        <v>197</v>
      </c>
      <c r="B379" s="36" t="s">
        <v>1399</v>
      </c>
      <c r="C379" s="40">
        <v>1534</v>
      </c>
      <c r="D379" s="36" t="s">
        <v>2188</v>
      </c>
      <c r="E379" s="36" t="s">
        <v>2189</v>
      </c>
      <c r="G379" s="36" t="s">
        <v>2190</v>
      </c>
      <c r="H379" s="174" t="str">
        <f t="shared" si="10"/>
        <v>Rosenort</v>
      </c>
      <c r="J379" s="45">
        <v>185</v>
      </c>
      <c r="K379" s="36" t="s">
        <v>1384</v>
      </c>
      <c r="L379" s="45">
        <v>1533</v>
      </c>
      <c r="M379" s="36" t="s">
        <v>2185</v>
      </c>
      <c r="N379" s="36" t="s">
        <v>2186</v>
      </c>
      <c r="P379" s="36" t="s">
        <v>2187</v>
      </c>
      <c r="Q379" s="174" t="str">
        <f t="shared" si="11"/>
        <v>Altona</v>
      </c>
    </row>
    <row r="380" spans="1:17" ht="14.1" customHeight="1" x14ac:dyDescent="0.2">
      <c r="A380" s="45">
        <v>120</v>
      </c>
      <c r="B380" s="36" t="s">
        <v>1435</v>
      </c>
      <c r="C380" s="40">
        <v>1535</v>
      </c>
      <c r="D380" s="36" t="s">
        <v>2191</v>
      </c>
      <c r="E380" s="36" t="s">
        <v>1630</v>
      </c>
      <c r="G380" s="36" t="s">
        <v>2192</v>
      </c>
      <c r="H380" s="174" t="str">
        <f t="shared" si="10"/>
        <v>Minitonas</v>
      </c>
      <c r="J380" s="45">
        <v>197</v>
      </c>
      <c r="K380" s="36" t="s">
        <v>1399</v>
      </c>
      <c r="L380" s="45">
        <v>1534</v>
      </c>
      <c r="M380" s="36" t="s">
        <v>2188</v>
      </c>
      <c r="N380" s="36" t="s">
        <v>2189</v>
      </c>
      <c r="P380" s="36" t="s">
        <v>2190</v>
      </c>
      <c r="Q380" s="174" t="str">
        <f t="shared" si="11"/>
        <v>Rosenort</v>
      </c>
    </row>
    <row r="381" spans="1:17" ht="14.1" customHeight="1" x14ac:dyDescent="0.2">
      <c r="A381" s="45">
        <v>107</v>
      </c>
      <c r="B381" s="36" t="s">
        <v>1421</v>
      </c>
      <c r="C381" s="40">
        <v>1536</v>
      </c>
      <c r="D381" s="36" t="s">
        <v>2193</v>
      </c>
      <c r="E381" s="36" t="s">
        <v>2194</v>
      </c>
      <c r="G381" s="36" t="s">
        <v>1266</v>
      </c>
      <c r="H381" s="174" t="str">
        <f t="shared" si="10"/>
        <v>Winnipeg</v>
      </c>
      <c r="J381" s="45">
        <v>120</v>
      </c>
      <c r="K381" s="36" t="s">
        <v>1435</v>
      </c>
      <c r="L381" s="45">
        <v>1535</v>
      </c>
      <c r="M381" s="36" t="s">
        <v>2191</v>
      </c>
      <c r="N381" s="36" t="s">
        <v>1630</v>
      </c>
      <c r="P381" s="36" t="s">
        <v>2192</v>
      </c>
      <c r="Q381" s="174" t="str">
        <f t="shared" si="11"/>
        <v>Minitonas</v>
      </c>
    </row>
    <row r="382" spans="1:17" ht="14.1" customHeight="1" x14ac:dyDescent="0.2">
      <c r="A382" s="45">
        <v>151</v>
      </c>
      <c r="B382" s="36" t="s">
        <v>1263</v>
      </c>
      <c r="C382" s="40">
        <v>1537</v>
      </c>
      <c r="D382" s="36" t="s">
        <v>2195</v>
      </c>
      <c r="E382" s="36" t="s">
        <v>2196</v>
      </c>
      <c r="G382" s="36" t="s">
        <v>1266</v>
      </c>
      <c r="H382" s="174" t="str">
        <f t="shared" si="10"/>
        <v>Winnipeg</v>
      </c>
      <c r="J382" s="45">
        <v>107</v>
      </c>
      <c r="K382" s="36" t="s">
        <v>1421</v>
      </c>
      <c r="L382" s="45">
        <v>1536</v>
      </c>
      <c r="M382" s="36" t="s">
        <v>2193</v>
      </c>
      <c r="N382" s="36" t="s">
        <v>2194</v>
      </c>
      <c r="P382" s="36" t="s">
        <v>1266</v>
      </c>
      <c r="Q382" s="174" t="str">
        <f t="shared" si="11"/>
        <v>Winnipeg</v>
      </c>
    </row>
    <row r="383" spans="1:17" ht="14.1" customHeight="1" x14ac:dyDescent="0.2">
      <c r="A383" s="45">
        <v>196</v>
      </c>
      <c r="B383" s="36" t="s">
        <v>1283</v>
      </c>
      <c r="C383" s="40">
        <v>1538</v>
      </c>
      <c r="D383" s="36" t="s">
        <v>2197</v>
      </c>
      <c r="E383" s="36" t="s">
        <v>2198</v>
      </c>
      <c r="G383" s="36" t="s">
        <v>1266</v>
      </c>
      <c r="H383" s="174" t="str">
        <f t="shared" si="10"/>
        <v>Winnipeg</v>
      </c>
      <c r="J383" s="45">
        <v>151</v>
      </c>
      <c r="K383" s="36" t="s">
        <v>1263</v>
      </c>
      <c r="L383" s="45">
        <v>1537</v>
      </c>
      <c r="M383" s="36" t="s">
        <v>2195</v>
      </c>
      <c r="N383" s="36" t="s">
        <v>2196</v>
      </c>
      <c r="P383" s="36" t="s">
        <v>1266</v>
      </c>
      <c r="Q383" s="174" t="str">
        <f t="shared" si="11"/>
        <v>Winnipeg</v>
      </c>
    </row>
    <row r="384" spans="1:17" ht="14.1" customHeight="1" x14ac:dyDescent="0.2">
      <c r="A384" s="45">
        <v>121</v>
      </c>
      <c r="B384" s="36" t="s">
        <v>1270</v>
      </c>
      <c r="C384" s="40">
        <v>1539</v>
      </c>
      <c r="D384" s="36" t="s">
        <v>2199</v>
      </c>
      <c r="E384" s="36" t="s">
        <v>2200</v>
      </c>
      <c r="F384" s="36" t="s">
        <v>1273</v>
      </c>
      <c r="G384" s="36" t="s">
        <v>1274</v>
      </c>
      <c r="H384" s="174" t="str">
        <f t="shared" si="10"/>
        <v>Portage la Prairie</v>
      </c>
      <c r="J384" s="45">
        <v>196</v>
      </c>
      <c r="K384" s="36" t="s">
        <v>1283</v>
      </c>
      <c r="L384" s="45">
        <v>1538</v>
      </c>
      <c r="M384" s="36" t="s">
        <v>2197</v>
      </c>
      <c r="N384" s="36" t="s">
        <v>2198</v>
      </c>
      <c r="P384" s="36" t="s">
        <v>1266</v>
      </c>
      <c r="Q384" s="174" t="str">
        <f t="shared" si="11"/>
        <v>Winnipeg</v>
      </c>
    </row>
    <row r="385" spans="1:17" ht="14.1" customHeight="1" x14ac:dyDescent="0.2">
      <c r="A385" s="45">
        <v>151</v>
      </c>
      <c r="B385" s="36" t="s">
        <v>1263</v>
      </c>
      <c r="C385" s="40">
        <v>1541</v>
      </c>
      <c r="D385" s="36" t="s">
        <v>2201</v>
      </c>
      <c r="E385" s="36" t="s">
        <v>2202</v>
      </c>
      <c r="G385" s="36" t="s">
        <v>1266</v>
      </c>
      <c r="H385" s="174" t="str">
        <f t="shared" si="10"/>
        <v>Winnipeg</v>
      </c>
      <c r="J385" s="45">
        <v>121</v>
      </c>
      <c r="K385" s="36" t="s">
        <v>1270</v>
      </c>
      <c r="L385" s="45">
        <v>1539</v>
      </c>
      <c r="M385" s="36" t="s">
        <v>2199</v>
      </c>
      <c r="N385" s="36" t="s">
        <v>2200</v>
      </c>
      <c r="O385" s="36" t="s">
        <v>1273</v>
      </c>
      <c r="P385" s="36" t="s">
        <v>1274</v>
      </c>
      <c r="Q385" s="174" t="str">
        <f t="shared" si="11"/>
        <v>Portage la Prairie</v>
      </c>
    </row>
    <row r="386" spans="1:17" ht="14.1" customHeight="1" x14ac:dyDescent="0.2">
      <c r="A386" s="45">
        <v>186</v>
      </c>
      <c r="B386" s="36" t="s">
        <v>1295</v>
      </c>
      <c r="C386" s="40">
        <v>1542</v>
      </c>
      <c r="D386" s="36" t="s">
        <v>2203</v>
      </c>
      <c r="E386" s="36" t="s">
        <v>2204</v>
      </c>
      <c r="G386" s="36" t="s">
        <v>1266</v>
      </c>
      <c r="H386" s="174" t="str">
        <f t="shared" si="10"/>
        <v>Winnipeg</v>
      </c>
      <c r="J386" s="45">
        <v>151</v>
      </c>
      <c r="K386" s="36" t="s">
        <v>1263</v>
      </c>
      <c r="L386" s="45">
        <v>1541</v>
      </c>
      <c r="M386" s="36" t="s">
        <v>2201</v>
      </c>
      <c r="N386" s="36" t="s">
        <v>2202</v>
      </c>
      <c r="P386" s="36" t="s">
        <v>1266</v>
      </c>
      <c r="Q386" s="174" t="str">
        <f t="shared" si="11"/>
        <v>Winnipeg</v>
      </c>
    </row>
    <row r="387" spans="1:17" ht="14.1" customHeight="1" x14ac:dyDescent="0.2">
      <c r="A387" s="45">
        <v>105</v>
      </c>
      <c r="B387" s="36" t="s">
        <v>1451</v>
      </c>
      <c r="C387" s="40">
        <v>1544</v>
      </c>
      <c r="D387" s="36" t="s">
        <v>2205</v>
      </c>
      <c r="E387" s="36" t="s">
        <v>2206</v>
      </c>
      <c r="G387" s="36" t="s">
        <v>1525</v>
      </c>
      <c r="H387" s="174" t="str">
        <f t="shared" si="10"/>
        <v>Winkler</v>
      </c>
      <c r="J387" s="45">
        <v>186</v>
      </c>
      <c r="K387" s="36" t="s">
        <v>1295</v>
      </c>
      <c r="L387" s="45">
        <v>1542</v>
      </c>
      <c r="M387" s="36" t="s">
        <v>2203</v>
      </c>
      <c r="N387" s="36" t="s">
        <v>2204</v>
      </c>
      <c r="P387" s="36" t="s">
        <v>1266</v>
      </c>
      <c r="Q387" s="174" t="str">
        <f t="shared" si="11"/>
        <v>Winnipeg</v>
      </c>
    </row>
    <row r="388" spans="1:17" ht="14.1" customHeight="1" x14ac:dyDescent="0.2">
      <c r="A388" s="45">
        <v>194</v>
      </c>
      <c r="B388" s="36" t="s">
        <v>1290</v>
      </c>
      <c r="C388" s="40">
        <v>1546</v>
      </c>
      <c r="D388" s="36" t="s">
        <v>2207</v>
      </c>
      <c r="E388" s="36" t="s">
        <v>1319</v>
      </c>
      <c r="G388" s="36" t="s">
        <v>2208</v>
      </c>
      <c r="H388" s="174" t="str">
        <f t="shared" si="10"/>
        <v>Rossburn</v>
      </c>
      <c r="J388" s="45">
        <v>105</v>
      </c>
      <c r="K388" s="36" t="s">
        <v>1451</v>
      </c>
      <c r="L388" s="45">
        <v>1544</v>
      </c>
      <c r="M388" s="36" t="s">
        <v>2205</v>
      </c>
      <c r="N388" s="36" t="s">
        <v>2206</v>
      </c>
      <c r="P388" s="36" t="s">
        <v>1525</v>
      </c>
      <c r="Q388" s="174" t="str">
        <f t="shared" si="11"/>
        <v>Winkler</v>
      </c>
    </row>
    <row r="389" spans="1:17" ht="14.1" customHeight="1" x14ac:dyDescent="0.2">
      <c r="A389" s="45">
        <v>151</v>
      </c>
      <c r="B389" s="36" t="s">
        <v>1263</v>
      </c>
      <c r="C389" s="40">
        <v>1547</v>
      </c>
      <c r="D389" s="36" t="s">
        <v>2209</v>
      </c>
      <c r="E389" s="36" t="s">
        <v>2210</v>
      </c>
      <c r="G389" s="36" t="s">
        <v>1266</v>
      </c>
      <c r="H389" s="174" t="str">
        <f t="shared" ref="H389:H452" si="12">IF(OR(C389=1180,C389=1287,C389=1808,C389=1887),"Winnipeg",IF(G389=$G$1,$H$1,IF(G389=$G$2,$H$2,IF(G389="MACGREGOR","McGregor",IF(G389="N.-D.-DE-LOURDES","N.-D.-de-Lourdes",IF(G389="STE ROSE DU LAC","Ste Rose du Lac",IF(G389="PORTAGE LA PRAIRIE","Portage la Prairie",IF(G389="LAC DU BONNET","Lac du Bonnet",IF(G389="GOD'S LAKE NARROWS","God's Lake Narrows",IF(G389="MCCREARY","McCreary",PROPER(G389)))))))))))</f>
        <v>Winnipeg</v>
      </c>
      <c r="J389" s="45">
        <v>194</v>
      </c>
      <c r="K389" s="36" t="s">
        <v>1290</v>
      </c>
      <c r="L389" s="45">
        <v>1546</v>
      </c>
      <c r="M389" s="36" t="s">
        <v>2207</v>
      </c>
      <c r="N389" s="36" t="s">
        <v>1319</v>
      </c>
      <c r="P389" s="36" t="s">
        <v>2208</v>
      </c>
      <c r="Q389" s="174" t="str">
        <f t="shared" si="11"/>
        <v>Rossburn</v>
      </c>
    </row>
    <row r="390" spans="1:17" ht="14.1" customHeight="1" x14ac:dyDescent="0.2">
      <c r="A390" s="45">
        <v>114</v>
      </c>
      <c r="B390" s="36" t="s">
        <v>1267</v>
      </c>
      <c r="C390" s="40">
        <v>1548</v>
      </c>
      <c r="D390" s="36" t="s">
        <v>2211</v>
      </c>
      <c r="E390" s="36" t="s">
        <v>2212</v>
      </c>
      <c r="G390" s="36" t="s">
        <v>1266</v>
      </c>
      <c r="H390" s="174" t="str">
        <f t="shared" si="12"/>
        <v>Winnipeg</v>
      </c>
      <c r="J390" s="45">
        <v>151</v>
      </c>
      <c r="K390" s="36" t="s">
        <v>1263</v>
      </c>
      <c r="L390" s="45">
        <v>1547</v>
      </c>
      <c r="M390" s="36" t="s">
        <v>2209</v>
      </c>
      <c r="N390" s="36" t="s">
        <v>2210</v>
      </c>
      <c r="P390" s="36" t="s">
        <v>1266</v>
      </c>
      <c r="Q390" s="174" t="str">
        <f t="shared" ref="Q390:Q453" si="13">IF(OR(L390=1180,L390=1287,L390=1808,L390=1887),"Winnipeg",IF(P390=$G$1,$H$1,IF(P390=$G$2,$H$2,IF(P390="MACGREGOR","McGregor",IF(P390="N.-D.-DE-LOURDES","N.-D.-de-Lourdes",IF(P390="STE ROSE DU LAC","Ste Rose du Lac",IF(P390="PORTAGE LA PRAIRIE","Portage la Prairie",IF(P390="LAC DU BONNET","Lac du Bonnet",IF(P390="GOD'S LAKE NARROWS","God's Lake Narrows",IF(P390="MCCREARY","McCreary",PROPER(P390)))))))))))</f>
        <v>Winnipeg</v>
      </c>
    </row>
    <row r="391" spans="1:17" ht="14.1" customHeight="1" x14ac:dyDescent="0.2">
      <c r="A391" s="45">
        <v>198</v>
      </c>
      <c r="B391" s="36" t="s">
        <v>1442</v>
      </c>
      <c r="C391" s="40">
        <v>1549</v>
      </c>
      <c r="D391" s="36" t="s">
        <v>2213</v>
      </c>
      <c r="E391" s="36" t="s">
        <v>2214</v>
      </c>
      <c r="G391" s="36" t="s">
        <v>1266</v>
      </c>
      <c r="H391" s="174" t="str">
        <f t="shared" si="12"/>
        <v>Winnipeg</v>
      </c>
      <c r="J391" s="45">
        <v>114</v>
      </c>
      <c r="K391" s="36" t="s">
        <v>1267</v>
      </c>
      <c r="L391" s="45">
        <v>1548</v>
      </c>
      <c r="M391" s="36" t="s">
        <v>2211</v>
      </c>
      <c r="N391" s="36" t="s">
        <v>2212</v>
      </c>
      <c r="P391" s="36" t="s">
        <v>1266</v>
      </c>
      <c r="Q391" s="174" t="str">
        <f t="shared" si="13"/>
        <v>Winnipeg</v>
      </c>
    </row>
    <row r="392" spans="1:17" ht="14.1" customHeight="1" x14ac:dyDescent="0.2">
      <c r="A392" s="45">
        <v>185</v>
      </c>
      <c r="B392" s="36" t="s">
        <v>1384</v>
      </c>
      <c r="C392" s="40">
        <v>1551</v>
      </c>
      <c r="D392" s="36" t="s">
        <v>2215</v>
      </c>
      <c r="E392" s="36" t="s">
        <v>1644</v>
      </c>
      <c r="G392" s="36" t="s">
        <v>2216</v>
      </c>
      <c r="H392" s="174" t="str">
        <f t="shared" si="12"/>
        <v>Vita</v>
      </c>
      <c r="J392" s="45">
        <v>198</v>
      </c>
      <c r="K392" s="36" t="s">
        <v>1442</v>
      </c>
      <c r="L392" s="45">
        <v>1549</v>
      </c>
      <c r="M392" s="36" t="s">
        <v>2213</v>
      </c>
      <c r="N392" s="36" t="s">
        <v>2214</v>
      </c>
      <c r="P392" s="36" t="s">
        <v>1266</v>
      </c>
      <c r="Q392" s="174" t="str">
        <f t="shared" si="13"/>
        <v>Winnipeg</v>
      </c>
    </row>
    <row r="393" spans="1:17" ht="14.1" customHeight="1" x14ac:dyDescent="0.2">
      <c r="A393" s="45">
        <v>193</v>
      </c>
      <c r="B393" s="36" t="s">
        <v>1455</v>
      </c>
      <c r="C393" s="40">
        <v>1553</v>
      </c>
      <c r="D393" s="36" t="s">
        <v>2217</v>
      </c>
      <c r="E393" s="36" t="s">
        <v>2218</v>
      </c>
      <c r="F393" s="36" t="s">
        <v>2219</v>
      </c>
      <c r="G393" s="36" t="s">
        <v>1405</v>
      </c>
      <c r="H393" s="174" t="str">
        <f t="shared" si="12"/>
        <v>Swan Lake</v>
      </c>
      <c r="J393" s="45">
        <v>185</v>
      </c>
      <c r="K393" s="36" t="s">
        <v>1384</v>
      </c>
      <c r="L393" s="45">
        <v>1551</v>
      </c>
      <c r="M393" s="36" t="s">
        <v>2215</v>
      </c>
      <c r="N393" s="36" t="s">
        <v>1644</v>
      </c>
      <c r="P393" s="36" t="s">
        <v>2216</v>
      </c>
      <c r="Q393" s="174" t="str">
        <f t="shared" si="13"/>
        <v>Vita</v>
      </c>
    </row>
    <row r="394" spans="1:17" ht="14.1" customHeight="1" x14ac:dyDescent="0.2">
      <c r="A394" s="45">
        <v>194</v>
      </c>
      <c r="B394" s="36" t="s">
        <v>1290</v>
      </c>
      <c r="C394" s="40">
        <v>1554</v>
      </c>
      <c r="D394" s="36" t="s">
        <v>2220</v>
      </c>
      <c r="E394" s="36" t="s">
        <v>2221</v>
      </c>
      <c r="G394" s="36" t="s">
        <v>1762</v>
      </c>
      <c r="H394" s="174" t="str">
        <f t="shared" si="12"/>
        <v>Hamiota</v>
      </c>
      <c r="J394" s="45">
        <v>193</v>
      </c>
      <c r="K394" s="36" t="s">
        <v>1455</v>
      </c>
      <c r="L394" s="45">
        <v>1553</v>
      </c>
      <c r="M394" s="36" t="s">
        <v>2217</v>
      </c>
      <c r="N394" s="36" t="s">
        <v>2218</v>
      </c>
      <c r="O394" s="36" t="s">
        <v>2219</v>
      </c>
      <c r="P394" s="36" t="s">
        <v>1405</v>
      </c>
      <c r="Q394" s="174" t="str">
        <f t="shared" si="13"/>
        <v>Swan Lake</v>
      </c>
    </row>
    <row r="395" spans="1:17" ht="14.1" customHeight="1" x14ac:dyDescent="0.2">
      <c r="A395" s="45">
        <v>194</v>
      </c>
      <c r="B395" s="36" t="s">
        <v>1290</v>
      </c>
      <c r="C395" s="40">
        <v>1555</v>
      </c>
      <c r="D395" s="36" t="s">
        <v>2222</v>
      </c>
      <c r="E395" s="36" t="s">
        <v>2223</v>
      </c>
      <c r="G395" s="36" t="s">
        <v>2224</v>
      </c>
      <c r="H395" s="174" t="str">
        <f t="shared" si="12"/>
        <v>Waywayseecappo</v>
      </c>
      <c r="J395" s="45">
        <v>194</v>
      </c>
      <c r="K395" s="36" t="s">
        <v>1290</v>
      </c>
      <c r="L395" s="45">
        <v>1554</v>
      </c>
      <c r="M395" s="36" t="s">
        <v>2220</v>
      </c>
      <c r="N395" s="36" t="s">
        <v>2221</v>
      </c>
      <c r="P395" s="36" t="s">
        <v>1762</v>
      </c>
      <c r="Q395" s="174" t="str">
        <f t="shared" si="13"/>
        <v>Hamiota</v>
      </c>
    </row>
    <row r="396" spans="1:17" ht="14.1" customHeight="1" x14ac:dyDescent="0.2">
      <c r="A396" s="45">
        <v>196</v>
      </c>
      <c r="B396" s="36" t="s">
        <v>1283</v>
      </c>
      <c r="C396" s="40">
        <v>1556</v>
      </c>
      <c r="D396" s="36" t="s">
        <v>2225</v>
      </c>
      <c r="E396" s="36" t="s">
        <v>2226</v>
      </c>
      <c r="G396" s="36" t="s">
        <v>1266</v>
      </c>
      <c r="H396" s="174" t="str">
        <f t="shared" si="12"/>
        <v>Winnipeg</v>
      </c>
      <c r="J396" s="45">
        <v>194</v>
      </c>
      <c r="K396" s="36" t="s">
        <v>1290</v>
      </c>
      <c r="L396" s="45">
        <v>1555</v>
      </c>
      <c r="M396" s="36" t="s">
        <v>2222</v>
      </c>
      <c r="N396" s="36" t="s">
        <v>2223</v>
      </c>
      <c r="P396" s="36" t="s">
        <v>2224</v>
      </c>
      <c r="Q396" s="174" t="str">
        <f t="shared" si="13"/>
        <v>Waywayseecappo</v>
      </c>
    </row>
    <row r="397" spans="1:17" ht="14.1" customHeight="1" x14ac:dyDescent="0.2">
      <c r="A397" s="45">
        <v>140</v>
      </c>
      <c r="B397" s="36" t="s">
        <v>1564</v>
      </c>
      <c r="C397" s="40">
        <v>1557</v>
      </c>
      <c r="D397" s="36" t="s">
        <v>2227</v>
      </c>
      <c r="E397" s="36" t="s">
        <v>2228</v>
      </c>
      <c r="G397" s="36" t="s">
        <v>1251</v>
      </c>
      <c r="H397" s="174" t="str">
        <f t="shared" si="12"/>
        <v>Île des Chênes</v>
      </c>
      <c r="J397" s="45">
        <v>196</v>
      </c>
      <c r="K397" s="36" t="s">
        <v>1283</v>
      </c>
      <c r="L397" s="45">
        <v>1556</v>
      </c>
      <c r="M397" s="36" t="s">
        <v>2225</v>
      </c>
      <c r="N397" s="36" t="s">
        <v>2226</v>
      </c>
      <c r="P397" s="36" t="s">
        <v>1266</v>
      </c>
      <c r="Q397" s="174" t="str">
        <f t="shared" si="13"/>
        <v>Winnipeg</v>
      </c>
    </row>
    <row r="398" spans="1:17" ht="14.1" customHeight="1" x14ac:dyDescent="0.2">
      <c r="A398" s="45">
        <v>195</v>
      </c>
      <c r="B398" s="36" t="s">
        <v>1366</v>
      </c>
      <c r="C398" s="40">
        <v>1558</v>
      </c>
      <c r="D398" s="36" t="s">
        <v>2229</v>
      </c>
      <c r="E398" s="36" t="s">
        <v>2230</v>
      </c>
      <c r="G398" s="36" t="s">
        <v>2231</v>
      </c>
      <c r="H398" s="174" t="str">
        <f t="shared" si="12"/>
        <v>St. Laurent</v>
      </c>
      <c r="J398" s="45">
        <v>140</v>
      </c>
      <c r="K398" s="36" t="s">
        <v>1564</v>
      </c>
      <c r="L398" s="45">
        <v>1557</v>
      </c>
      <c r="M398" s="36" t="s">
        <v>2227</v>
      </c>
      <c r="N398" s="36" t="s">
        <v>2228</v>
      </c>
      <c r="P398" s="36" t="s">
        <v>1251</v>
      </c>
      <c r="Q398" s="174" t="str">
        <f t="shared" si="13"/>
        <v>Île des Chênes</v>
      </c>
    </row>
    <row r="399" spans="1:17" ht="14.1" customHeight="1" x14ac:dyDescent="0.2">
      <c r="A399" s="45">
        <v>193</v>
      </c>
      <c r="B399" s="36" t="s">
        <v>1455</v>
      </c>
      <c r="C399" s="40">
        <v>1559</v>
      </c>
      <c r="D399" s="36" t="s">
        <v>2232</v>
      </c>
      <c r="E399" s="36" t="s">
        <v>2233</v>
      </c>
      <c r="F399" s="36" t="s">
        <v>2234</v>
      </c>
      <c r="G399" s="36" t="s">
        <v>1932</v>
      </c>
      <c r="H399" s="174" t="str">
        <f t="shared" si="12"/>
        <v>Somerset</v>
      </c>
      <c r="J399" s="45">
        <v>195</v>
      </c>
      <c r="K399" s="36" t="s">
        <v>1366</v>
      </c>
      <c r="L399" s="45">
        <v>1558</v>
      </c>
      <c r="M399" s="36" t="s">
        <v>2229</v>
      </c>
      <c r="N399" s="36" t="s">
        <v>2230</v>
      </c>
      <c r="P399" s="36" t="s">
        <v>2231</v>
      </c>
      <c r="Q399" s="174" t="str">
        <f t="shared" si="13"/>
        <v>St. Laurent</v>
      </c>
    </row>
    <row r="400" spans="1:17" ht="14.1" customHeight="1" x14ac:dyDescent="0.2">
      <c r="A400" s="45">
        <v>156</v>
      </c>
      <c r="B400" s="36" t="s">
        <v>1579</v>
      </c>
      <c r="C400" s="40">
        <v>1560</v>
      </c>
      <c r="D400" s="36" t="s">
        <v>2235</v>
      </c>
      <c r="E400" s="36" t="s">
        <v>2236</v>
      </c>
      <c r="G400" s="36" t="s">
        <v>1591</v>
      </c>
      <c r="H400" s="174" t="str">
        <f t="shared" si="12"/>
        <v>Minnedosa</v>
      </c>
      <c r="J400" s="45">
        <v>193</v>
      </c>
      <c r="K400" s="36" t="s">
        <v>1455</v>
      </c>
      <c r="L400" s="45">
        <v>1559</v>
      </c>
      <c r="M400" s="36" t="s">
        <v>2232</v>
      </c>
      <c r="N400" s="36" t="s">
        <v>2233</v>
      </c>
      <c r="O400" s="36" t="s">
        <v>2234</v>
      </c>
      <c r="P400" s="36" t="s">
        <v>1932</v>
      </c>
      <c r="Q400" s="174" t="str">
        <f t="shared" si="13"/>
        <v>Somerset</v>
      </c>
    </row>
    <row r="401" spans="1:17" ht="14.1" customHeight="1" x14ac:dyDescent="0.2">
      <c r="A401" s="45">
        <v>198</v>
      </c>
      <c r="B401" s="36" t="s">
        <v>1442</v>
      </c>
      <c r="C401" s="40">
        <v>1562</v>
      </c>
      <c r="D401" s="36" t="s">
        <v>2237</v>
      </c>
      <c r="E401" s="36" t="s">
        <v>2238</v>
      </c>
      <c r="G401" s="36" t="s">
        <v>1266</v>
      </c>
      <c r="H401" s="174" t="str">
        <f t="shared" si="12"/>
        <v>Winnipeg</v>
      </c>
      <c r="J401" s="45">
        <v>156</v>
      </c>
      <c r="K401" s="36" t="s">
        <v>1579</v>
      </c>
      <c r="L401" s="45">
        <v>1560</v>
      </c>
      <c r="M401" s="36" t="s">
        <v>2235</v>
      </c>
      <c r="N401" s="36" t="s">
        <v>2236</v>
      </c>
      <c r="P401" s="36" t="s">
        <v>1591</v>
      </c>
      <c r="Q401" s="174" t="str">
        <f t="shared" si="13"/>
        <v>Minnedosa</v>
      </c>
    </row>
    <row r="402" spans="1:17" ht="14.1" customHeight="1" x14ac:dyDescent="0.2">
      <c r="A402" s="45">
        <v>118</v>
      </c>
      <c r="B402" s="36" t="s">
        <v>1302</v>
      </c>
      <c r="C402" s="40">
        <v>1564</v>
      </c>
      <c r="D402" s="36" t="s">
        <v>2239</v>
      </c>
      <c r="E402" s="36" t="s">
        <v>2240</v>
      </c>
      <c r="G402" s="36" t="s">
        <v>1266</v>
      </c>
      <c r="H402" s="174" t="str">
        <f t="shared" si="12"/>
        <v>Winnipeg</v>
      </c>
      <c r="J402" s="45">
        <v>198</v>
      </c>
      <c r="K402" s="36" t="s">
        <v>1442</v>
      </c>
      <c r="L402" s="45">
        <v>1562</v>
      </c>
      <c r="M402" s="36" t="s">
        <v>2237</v>
      </c>
      <c r="N402" s="36" t="s">
        <v>2238</v>
      </c>
      <c r="P402" s="36" t="s">
        <v>1266</v>
      </c>
      <c r="Q402" s="174" t="str">
        <f t="shared" si="13"/>
        <v>Winnipeg</v>
      </c>
    </row>
    <row r="403" spans="1:17" ht="14.1" customHeight="1" x14ac:dyDescent="0.2">
      <c r="A403" s="45">
        <v>105</v>
      </c>
      <c r="B403" s="36" t="s">
        <v>1451</v>
      </c>
      <c r="C403" s="40">
        <v>1565</v>
      </c>
      <c r="D403" s="36" t="s">
        <v>2241</v>
      </c>
      <c r="E403" s="36" t="s">
        <v>2242</v>
      </c>
      <c r="G403" s="36" t="s">
        <v>1525</v>
      </c>
      <c r="H403" s="174" t="str">
        <f t="shared" si="12"/>
        <v>Winkler</v>
      </c>
      <c r="J403" s="45">
        <v>118</v>
      </c>
      <c r="K403" s="36" t="s">
        <v>1302</v>
      </c>
      <c r="L403" s="45">
        <v>1564</v>
      </c>
      <c r="M403" s="36" t="s">
        <v>2239</v>
      </c>
      <c r="N403" s="36" t="s">
        <v>2240</v>
      </c>
      <c r="P403" s="36" t="s">
        <v>1266</v>
      </c>
      <c r="Q403" s="174" t="str">
        <f t="shared" si="13"/>
        <v>Winnipeg</v>
      </c>
    </row>
    <row r="404" spans="1:17" ht="14.1" customHeight="1" x14ac:dyDescent="0.2">
      <c r="A404" s="45">
        <v>194</v>
      </c>
      <c r="B404" s="36" t="s">
        <v>1290</v>
      </c>
      <c r="C404" s="40">
        <v>1566</v>
      </c>
      <c r="D404" s="36" t="s">
        <v>2243</v>
      </c>
      <c r="E404" s="36" t="s">
        <v>1382</v>
      </c>
      <c r="G404" s="36" t="s">
        <v>2244</v>
      </c>
      <c r="H404" s="174" t="str">
        <f t="shared" si="12"/>
        <v>Shoal Lake</v>
      </c>
      <c r="J404" s="45">
        <v>105</v>
      </c>
      <c r="K404" s="36" t="s">
        <v>1451</v>
      </c>
      <c r="L404" s="45">
        <v>1565</v>
      </c>
      <c r="M404" s="36" t="s">
        <v>2241</v>
      </c>
      <c r="N404" s="36" t="s">
        <v>2242</v>
      </c>
      <c r="P404" s="36" t="s">
        <v>1525</v>
      </c>
      <c r="Q404" s="174" t="str">
        <f t="shared" si="13"/>
        <v>Winkler</v>
      </c>
    </row>
    <row r="405" spans="1:17" ht="14.1" customHeight="1" x14ac:dyDescent="0.2">
      <c r="A405" s="45">
        <v>103</v>
      </c>
      <c r="B405" s="36" t="s">
        <v>1355</v>
      </c>
      <c r="C405" s="40">
        <v>1567</v>
      </c>
      <c r="D405" s="36" t="s">
        <v>2245</v>
      </c>
      <c r="E405" s="36" t="s">
        <v>1866</v>
      </c>
      <c r="G405" s="36" t="s">
        <v>1358</v>
      </c>
      <c r="H405" s="174" t="str">
        <f t="shared" si="12"/>
        <v>Virden</v>
      </c>
      <c r="J405" s="45">
        <v>194</v>
      </c>
      <c r="K405" s="36" t="s">
        <v>1290</v>
      </c>
      <c r="L405" s="45">
        <v>1566</v>
      </c>
      <c r="M405" s="36" t="s">
        <v>2243</v>
      </c>
      <c r="N405" s="36" t="s">
        <v>1382</v>
      </c>
      <c r="P405" s="36" t="s">
        <v>2244</v>
      </c>
      <c r="Q405" s="174" t="str">
        <f t="shared" si="13"/>
        <v>Shoal Lake</v>
      </c>
    </row>
    <row r="406" spans="1:17" ht="14.1" customHeight="1" x14ac:dyDescent="0.2">
      <c r="A406" s="45">
        <v>151</v>
      </c>
      <c r="B406" s="36" t="s">
        <v>1263</v>
      </c>
      <c r="C406" s="40">
        <v>1569</v>
      </c>
      <c r="D406" s="36" t="s">
        <v>2246</v>
      </c>
      <c r="E406" s="36" t="s">
        <v>2247</v>
      </c>
      <c r="G406" s="36" t="s">
        <v>1266</v>
      </c>
      <c r="H406" s="174" t="str">
        <f t="shared" si="12"/>
        <v>Winnipeg</v>
      </c>
      <c r="J406" s="45">
        <v>103</v>
      </c>
      <c r="K406" s="36" t="s">
        <v>1355</v>
      </c>
      <c r="L406" s="45">
        <v>1567</v>
      </c>
      <c r="M406" s="36" t="s">
        <v>2245</v>
      </c>
      <c r="N406" s="36" t="s">
        <v>1866</v>
      </c>
      <c r="P406" s="36" t="s">
        <v>1358</v>
      </c>
      <c r="Q406" s="174" t="str">
        <f t="shared" si="13"/>
        <v>Virden</v>
      </c>
    </row>
    <row r="407" spans="1:17" ht="14.1" customHeight="1" x14ac:dyDescent="0.2">
      <c r="A407" s="45">
        <v>176</v>
      </c>
      <c r="B407" s="36" t="s">
        <v>1361</v>
      </c>
      <c r="C407" s="40">
        <v>1570</v>
      </c>
      <c r="D407" s="36" t="s">
        <v>2248</v>
      </c>
      <c r="E407" s="36" t="s">
        <v>2249</v>
      </c>
      <c r="G407" s="36" t="s">
        <v>1266</v>
      </c>
      <c r="H407" s="174" t="str">
        <f t="shared" si="12"/>
        <v>Winnipeg</v>
      </c>
      <c r="J407" s="45">
        <v>151</v>
      </c>
      <c r="K407" s="36" t="s">
        <v>1263</v>
      </c>
      <c r="L407" s="45">
        <v>1569</v>
      </c>
      <c r="M407" s="36" t="s">
        <v>2246</v>
      </c>
      <c r="N407" s="36" t="s">
        <v>2247</v>
      </c>
      <c r="P407" s="36" t="s">
        <v>1266</v>
      </c>
      <c r="Q407" s="174" t="str">
        <f t="shared" si="13"/>
        <v>Winnipeg</v>
      </c>
    </row>
    <row r="408" spans="1:17" ht="14.1" customHeight="1" x14ac:dyDescent="0.2">
      <c r="A408" s="45">
        <v>186</v>
      </c>
      <c r="B408" s="36" t="s">
        <v>1295</v>
      </c>
      <c r="C408" s="40">
        <v>1571</v>
      </c>
      <c r="D408" s="36" t="s">
        <v>2250</v>
      </c>
      <c r="E408" s="36" t="s">
        <v>2251</v>
      </c>
      <c r="G408" s="36" t="s">
        <v>1266</v>
      </c>
      <c r="H408" s="174" t="str">
        <f t="shared" si="12"/>
        <v>Winnipeg</v>
      </c>
      <c r="J408" s="45">
        <v>176</v>
      </c>
      <c r="K408" s="36" t="s">
        <v>1361</v>
      </c>
      <c r="L408" s="45">
        <v>1570</v>
      </c>
      <c r="M408" s="36" t="s">
        <v>2248</v>
      </c>
      <c r="N408" s="36" t="s">
        <v>2249</v>
      </c>
      <c r="P408" s="36" t="s">
        <v>1266</v>
      </c>
      <c r="Q408" s="174" t="str">
        <f t="shared" si="13"/>
        <v>Winnipeg</v>
      </c>
    </row>
    <row r="409" spans="1:17" ht="14.1" customHeight="1" x14ac:dyDescent="0.2">
      <c r="A409" s="45">
        <v>155</v>
      </c>
      <c r="B409" s="36" t="s">
        <v>1326</v>
      </c>
      <c r="C409" s="40">
        <v>1572</v>
      </c>
      <c r="D409" s="36" t="s">
        <v>2003</v>
      </c>
      <c r="E409" s="36" t="s">
        <v>2252</v>
      </c>
      <c r="F409" s="36" t="s">
        <v>2253</v>
      </c>
      <c r="G409" s="36" t="s">
        <v>1772</v>
      </c>
      <c r="H409" s="174" t="str">
        <f t="shared" si="12"/>
        <v>Grosse Isle</v>
      </c>
      <c r="J409" s="45">
        <v>186</v>
      </c>
      <c r="K409" s="36" t="s">
        <v>1295</v>
      </c>
      <c r="L409" s="45">
        <v>1571</v>
      </c>
      <c r="M409" s="36" t="s">
        <v>2250</v>
      </c>
      <c r="N409" s="36" t="s">
        <v>2251</v>
      </c>
      <c r="P409" s="36" t="s">
        <v>1266</v>
      </c>
      <c r="Q409" s="174" t="str">
        <f t="shared" si="13"/>
        <v>Winnipeg</v>
      </c>
    </row>
    <row r="410" spans="1:17" ht="14.1" customHeight="1" x14ac:dyDescent="0.2">
      <c r="A410" s="45">
        <v>153</v>
      </c>
      <c r="B410" s="36" t="s">
        <v>1509</v>
      </c>
      <c r="C410" s="40">
        <v>1573</v>
      </c>
      <c r="D410" s="36" t="s">
        <v>2254</v>
      </c>
      <c r="E410" s="36" t="s">
        <v>2000</v>
      </c>
      <c r="G410" s="36" t="s">
        <v>1787</v>
      </c>
      <c r="H410" s="174" t="str">
        <f t="shared" si="12"/>
        <v>Neepawa</v>
      </c>
      <c r="J410" s="45">
        <v>155</v>
      </c>
      <c r="K410" s="36" t="s">
        <v>1326</v>
      </c>
      <c r="L410" s="45">
        <v>1572</v>
      </c>
      <c r="M410" s="36" t="s">
        <v>2003</v>
      </c>
      <c r="N410" s="36" t="s">
        <v>2252</v>
      </c>
      <c r="O410" s="36" t="s">
        <v>2253</v>
      </c>
      <c r="P410" s="36" t="s">
        <v>1772</v>
      </c>
      <c r="Q410" s="174" t="str">
        <f t="shared" si="13"/>
        <v>Grosse Isle</v>
      </c>
    </row>
    <row r="411" spans="1:17" ht="14.1" customHeight="1" x14ac:dyDescent="0.2">
      <c r="A411" s="45">
        <v>153</v>
      </c>
      <c r="B411" s="36" t="s">
        <v>1509</v>
      </c>
      <c r="C411" s="40">
        <v>1574</v>
      </c>
      <c r="D411" s="36" t="s">
        <v>2255</v>
      </c>
      <c r="E411" s="36" t="s">
        <v>2256</v>
      </c>
      <c r="F411" s="36" t="s">
        <v>2257</v>
      </c>
      <c r="G411" s="36" t="s">
        <v>2045</v>
      </c>
      <c r="H411" s="174" t="str">
        <f t="shared" si="12"/>
        <v>Carberry</v>
      </c>
      <c r="J411" s="45">
        <v>153</v>
      </c>
      <c r="K411" s="36" t="s">
        <v>1509</v>
      </c>
      <c r="L411" s="45">
        <v>1573</v>
      </c>
      <c r="M411" s="36" t="s">
        <v>2254</v>
      </c>
      <c r="N411" s="36" t="s">
        <v>2000</v>
      </c>
      <c r="P411" s="36" t="s">
        <v>1787</v>
      </c>
      <c r="Q411" s="174" t="str">
        <f t="shared" si="13"/>
        <v>Neepawa</v>
      </c>
    </row>
    <row r="412" spans="1:17" ht="14.1" customHeight="1" x14ac:dyDescent="0.2">
      <c r="A412" s="45">
        <v>187</v>
      </c>
      <c r="B412" s="36" t="s">
        <v>1412</v>
      </c>
      <c r="C412" s="40">
        <v>1575</v>
      </c>
      <c r="D412" s="36" t="s">
        <v>2258</v>
      </c>
      <c r="E412" s="36" t="s">
        <v>1659</v>
      </c>
      <c r="G412" s="36" t="s">
        <v>1896</v>
      </c>
      <c r="H412" s="174" t="str">
        <f t="shared" si="12"/>
        <v>Winnipegosis</v>
      </c>
      <c r="J412" s="45">
        <v>153</v>
      </c>
      <c r="K412" s="36" t="s">
        <v>1509</v>
      </c>
      <c r="L412" s="45">
        <v>1574</v>
      </c>
      <c r="M412" s="36" t="s">
        <v>2255</v>
      </c>
      <c r="N412" s="36" t="s">
        <v>2256</v>
      </c>
      <c r="O412" s="36" t="s">
        <v>2257</v>
      </c>
      <c r="P412" s="36" t="s">
        <v>2045</v>
      </c>
      <c r="Q412" s="174" t="str">
        <f t="shared" si="13"/>
        <v>Carberry</v>
      </c>
    </row>
    <row r="413" spans="1:17" ht="14.1" customHeight="1" x14ac:dyDescent="0.2">
      <c r="A413" s="45">
        <v>120</v>
      </c>
      <c r="B413" s="36" t="s">
        <v>1435</v>
      </c>
      <c r="C413" s="40">
        <v>1576</v>
      </c>
      <c r="D413" s="36" t="s">
        <v>2259</v>
      </c>
      <c r="E413" s="36" t="s">
        <v>2260</v>
      </c>
      <c r="F413" s="36" t="s">
        <v>2261</v>
      </c>
      <c r="G413" s="36" t="s">
        <v>1438</v>
      </c>
      <c r="H413" s="174" t="str">
        <f t="shared" si="12"/>
        <v>Swan River</v>
      </c>
      <c r="J413" s="45">
        <v>187</v>
      </c>
      <c r="K413" s="36" t="s">
        <v>1412</v>
      </c>
      <c r="L413" s="45">
        <v>1575</v>
      </c>
      <c r="M413" s="36" t="s">
        <v>2258</v>
      </c>
      <c r="N413" s="36" t="s">
        <v>1659</v>
      </c>
      <c r="P413" s="36" t="s">
        <v>1896</v>
      </c>
      <c r="Q413" s="174" t="str">
        <f t="shared" si="13"/>
        <v>Winnipegosis</v>
      </c>
    </row>
    <row r="414" spans="1:17" ht="14.1" customHeight="1" x14ac:dyDescent="0.2">
      <c r="A414" s="45">
        <v>190</v>
      </c>
      <c r="B414" s="36" t="s">
        <v>1340</v>
      </c>
      <c r="C414" s="40">
        <v>1579</v>
      </c>
      <c r="D414" s="36" t="s">
        <v>2262</v>
      </c>
      <c r="E414" s="36" t="s">
        <v>1281</v>
      </c>
      <c r="G414" s="36" t="s">
        <v>2190</v>
      </c>
      <c r="H414" s="174" t="str">
        <f t="shared" si="12"/>
        <v>Rosenort</v>
      </c>
      <c r="J414" s="45">
        <v>120</v>
      </c>
      <c r="K414" s="36" t="s">
        <v>1435</v>
      </c>
      <c r="L414" s="45">
        <v>1576</v>
      </c>
      <c r="M414" s="36" t="s">
        <v>2259</v>
      </c>
      <c r="N414" s="36" t="s">
        <v>2260</v>
      </c>
      <c r="O414" s="36" t="s">
        <v>2261</v>
      </c>
      <c r="P414" s="36" t="s">
        <v>1438</v>
      </c>
      <c r="Q414" s="174" t="str">
        <f t="shared" si="13"/>
        <v>Swan River</v>
      </c>
    </row>
    <row r="415" spans="1:17" ht="14.1" customHeight="1" x14ac:dyDescent="0.2">
      <c r="A415" s="45">
        <v>197</v>
      </c>
      <c r="B415" s="36" t="s">
        <v>1399</v>
      </c>
      <c r="C415" s="40">
        <v>1580</v>
      </c>
      <c r="D415" s="36" t="s">
        <v>2263</v>
      </c>
      <c r="E415" s="36" t="s">
        <v>2264</v>
      </c>
      <c r="G415" s="36" t="s">
        <v>1274</v>
      </c>
      <c r="H415" s="174" t="str">
        <f t="shared" si="12"/>
        <v>Portage la Prairie</v>
      </c>
      <c r="J415" s="45">
        <v>190</v>
      </c>
      <c r="K415" s="36" t="s">
        <v>1340</v>
      </c>
      <c r="L415" s="45">
        <v>1579</v>
      </c>
      <c r="M415" s="36" t="s">
        <v>2262</v>
      </c>
      <c r="N415" s="36" t="s">
        <v>1281</v>
      </c>
      <c r="P415" s="36" t="s">
        <v>2190</v>
      </c>
      <c r="Q415" s="174" t="str">
        <f t="shared" si="13"/>
        <v>Rosenort</v>
      </c>
    </row>
    <row r="416" spans="1:17" ht="14.1" customHeight="1" x14ac:dyDescent="0.2">
      <c r="A416" s="45">
        <v>195</v>
      </c>
      <c r="B416" s="36" t="s">
        <v>1366</v>
      </c>
      <c r="C416" s="40">
        <v>1581</v>
      </c>
      <c r="D416" s="36" t="s">
        <v>2265</v>
      </c>
      <c r="E416" s="36" t="s">
        <v>2266</v>
      </c>
      <c r="G416" s="36" t="s">
        <v>2267</v>
      </c>
      <c r="H416" s="174" t="str">
        <f t="shared" si="12"/>
        <v>Roland</v>
      </c>
      <c r="J416" s="45">
        <v>197</v>
      </c>
      <c r="K416" s="36" t="s">
        <v>1399</v>
      </c>
      <c r="L416" s="45">
        <v>1580</v>
      </c>
      <c r="M416" s="36" t="s">
        <v>2263</v>
      </c>
      <c r="N416" s="36" t="s">
        <v>2264</v>
      </c>
      <c r="P416" s="36" t="s">
        <v>1274</v>
      </c>
      <c r="Q416" s="174" t="str">
        <f t="shared" si="13"/>
        <v>Portage la Prairie</v>
      </c>
    </row>
    <row r="417" spans="1:17" ht="14.1" customHeight="1" x14ac:dyDescent="0.2">
      <c r="A417" s="45">
        <v>187</v>
      </c>
      <c r="B417" s="36" t="s">
        <v>1412</v>
      </c>
      <c r="C417" s="40">
        <v>1582</v>
      </c>
      <c r="D417" s="36" t="s">
        <v>2268</v>
      </c>
      <c r="E417" s="36" t="s">
        <v>2269</v>
      </c>
      <c r="G417" s="36" t="s">
        <v>1441</v>
      </c>
      <c r="H417" s="174" t="str">
        <f t="shared" si="12"/>
        <v>Roblin</v>
      </c>
      <c r="J417" s="45">
        <v>195</v>
      </c>
      <c r="K417" s="36" t="s">
        <v>1366</v>
      </c>
      <c r="L417" s="45">
        <v>1581</v>
      </c>
      <c r="M417" s="36" t="s">
        <v>2265</v>
      </c>
      <c r="N417" s="36" t="s">
        <v>2266</v>
      </c>
      <c r="P417" s="36" t="s">
        <v>2267</v>
      </c>
      <c r="Q417" s="174" t="str">
        <f t="shared" si="13"/>
        <v>Roland</v>
      </c>
    </row>
    <row r="418" spans="1:17" ht="14.1" customHeight="1" x14ac:dyDescent="0.2">
      <c r="A418" s="45">
        <v>144</v>
      </c>
      <c r="B418" s="36" t="s">
        <v>1801</v>
      </c>
      <c r="C418" s="40">
        <v>1587</v>
      </c>
      <c r="D418" s="36" t="s">
        <v>2270</v>
      </c>
      <c r="E418" s="36" t="s">
        <v>1684</v>
      </c>
      <c r="F418" s="36" t="s">
        <v>2271</v>
      </c>
      <c r="G418" s="36" t="s">
        <v>1704</v>
      </c>
      <c r="H418" s="174" t="str">
        <f t="shared" si="12"/>
        <v>Arborg</v>
      </c>
      <c r="J418" s="45">
        <v>187</v>
      </c>
      <c r="K418" s="36" t="s">
        <v>1412</v>
      </c>
      <c r="L418" s="45">
        <v>1582</v>
      </c>
      <c r="M418" s="36" t="s">
        <v>2268</v>
      </c>
      <c r="N418" s="36" t="s">
        <v>2269</v>
      </c>
      <c r="P418" s="36" t="s">
        <v>1441</v>
      </c>
      <c r="Q418" s="174" t="str">
        <f t="shared" si="13"/>
        <v>Roblin</v>
      </c>
    </row>
    <row r="419" spans="1:17" ht="14.1" customHeight="1" x14ac:dyDescent="0.2">
      <c r="A419" s="45">
        <v>186</v>
      </c>
      <c r="B419" s="36" t="s">
        <v>1295</v>
      </c>
      <c r="C419" s="40">
        <v>1589</v>
      </c>
      <c r="D419" s="36" t="s">
        <v>2272</v>
      </c>
      <c r="E419" s="36" t="s">
        <v>2273</v>
      </c>
      <c r="G419" s="36" t="s">
        <v>1266</v>
      </c>
      <c r="H419" s="174" t="str">
        <f t="shared" si="12"/>
        <v>Winnipeg</v>
      </c>
      <c r="J419" s="45">
        <v>144</v>
      </c>
      <c r="K419" s="36" t="s">
        <v>1801</v>
      </c>
      <c r="L419" s="45">
        <v>1587</v>
      </c>
      <c r="M419" s="36" t="s">
        <v>2270</v>
      </c>
      <c r="N419" s="36" t="s">
        <v>1684</v>
      </c>
      <c r="O419" s="36" t="s">
        <v>2271</v>
      </c>
      <c r="P419" s="36" t="s">
        <v>1704</v>
      </c>
      <c r="Q419" s="174" t="str">
        <f t="shared" si="13"/>
        <v>Arborg</v>
      </c>
    </row>
    <row r="420" spans="1:17" ht="14.1" customHeight="1" x14ac:dyDescent="0.2">
      <c r="A420" s="45">
        <v>174</v>
      </c>
      <c r="B420" s="36" t="s">
        <v>1516</v>
      </c>
      <c r="C420" s="40">
        <v>1590</v>
      </c>
      <c r="D420" s="36" t="s">
        <v>2274</v>
      </c>
      <c r="E420" s="36" t="s">
        <v>2275</v>
      </c>
      <c r="G420" s="36" t="s">
        <v>2276</v>
      </c>
      <c r="H420" s="174" t="str">
        <f t="shared" si="12"/>
        <v>Grunthal</v>
      </c>
      <c r="J420" s="45">
        <v>186</v>
      </c>
      <c r="K420" s="36" t="s">
        <v>1295</v>
      </c>
      <c r="L420" s="45">
        <v>1589</v>
      </c>
      <c r="M420" s="36" t="s">
        <v>2272</v>
      </c>
      <c r="N420" s="36" t="s">
        <v>2273</v>
      </c>
      <c r="P420" s="36" t="s">
        <v>1266</v>
      </c>
      <c r="Q420" s="174" t="str">
        <f t="shared" si="13"/>
        <v>Winnipeg</v>
      </c>
    </row>
    <row r="421" spans="1:17" ht="14.1" customHeight="1" x14ac:dyDescent="0.2">
      <c r="A421" s="45">
        <v>193</v>
      </c>
      <c r="B421" s="36" t="s">
        <v>1455</v>
      </c>
      <c r="C421" s="40">
        <v>1591</v>
      </c>
      <c r="D421" s="36" t="s">
        <v>2277</v>
      </c>
      <c r="E421" s="36" t="s">
        <v>2278</v>
      </c>
      <c r="G421" s="36" t="s">
        <v>1470</v>
      </c>
      <c r="H421" s="174" t="str">
        <f t="shared" si="12"/>
        <v>Manitou</v>
      </c>
      <c r="J421" s="45">
        <v>174</v>
      </c>
      <c r="K421" s="36" t="s">
        <v>1516</v>
      </c>
      <c r="L421" s="45">
        <v>1590</v>
      </c>
      <c r="M421" s="36" t="s">
        <v>2274</v>
      </c>
      <c r="N421" s="36" t="s">
        <v>2275</v>
      </c>
      <c r="P421" s="36" t="s">
        <v>2276</v>
      </c>
      <c r="Q421" s="174" t="str">
        <f t="shared" si="13"/>
        <v>Grunthal</v>
      </c>
    </row>
    <row r="422" spans="1:17" ht="14.1" customHeight="1" x14ac:dyDescent="0.2">
      <c r="A422" s="45">
        <v>119</v>
      </c>
      <c r="B422" s="36" t="s">
        <v>1275</v>
      </c>
      <c r="C422" s="40">
        <v>1593</v>
      </c>
      <c r="D422" s="36" t="s">
        <v>2279</v>
      </c>
      <c r="E422" s="36" t="s">
        <v>2280</v>
      </c>
      <c r="G422" s="36" t="s">
        <v>1278</v>
      </c>
      <c r="H422" s="174" t="str">
        <f t="shared" si="12"/>
        <v>Brandon</v>
      </c>
      <c r="J422" s="45">
        <v>193</v>
      </c>
      <c r="K422" s="36" t="s">
        <v>1455</v>
      </c>
      <c r="L422" s="45">
        <v>1591</v>
      </c>
      <c r="M422" s="36" t="s">
        <v>2277</v>
      </c>
      <c r="N422" s="36" t="s">
        <v>2278</v>
      </c>
      <c r="P422" s="36" t="s">
        <v>1470</v>
      </c>
      <c r="Q422" s="174" t="str">
        <f t="shared" si="13"/>
        <v>Manitou</v>
      </c>
    </row>
    <row r="423" spans="1:17" ht="14.1" customHeight="1" x14ac:dyDescent="0.2">
      <c r="A423" s="45">
        <v>191</v>
      </c>
      <c r="B423" s="36" t="s">
        <v>1569</v>
      </c>
      <c r="C423" s="40">
        <v>1594</v>
      </c>
      <c r="D423" s="36" t="s">
        <v>2281</v>
      </c>
      <c r="E423" s="36" t="s">
        <v>2282</v>
      </c>
      <c r="G423" s="36" t="s">
        <v>2283</v>
      </c>
      <c r="H423" s="174" t="str">
        <f t="shared" si="12"/>
        <v>Deloraine</v>
      </c>
      <c r="J423" s="45">
        <v>119</v>
      </c>
      <c r="K423" s="36" t="s">
        <v>1275</v>
      </c>
      <c r="L423" s="45">
        <v>1593</v>
      </c>
      <c r="M423" s="36" t="s">
        <v>2279</v>
      </c>
      <c r="N423" s="36" t="s">
        <v>2280</v>
      </c>
      <c r="P423" s="36" t="s">
        <v>1278</v>
      </c>
      <c r="Q423" s="174" t="str">
        <f t="shared" si="13"/>
        <v>Brandon</v>
      </c>
    </row>
    <row r="424" spans="1:17" ht="14.1" customHeight="1" x14ac:dyDescent="0.2">
      <c r="A424" s="45">
        <v>192</v>
      </c>
      <c r="B424" s="36" t="s">
        <v>1279</v>
      </c>
      <c r="C424" s="40">
        <v>1595</v>
      </c>
      <c r="D424" s="36" t="s">
        <v>2284</v>
      </c>
      <c r="E424" s="36" t="s">
        <v>1328</v>
      </c>
      <c r="G424" s="36" t="s">
        <v>2285</v>
      </c>
      <c r="H424" s="174" t="str">
        <f t="shared" si="12"/>
        <v>Cranberry Portage</v>
      </c>
      <c r="J424" s="45">
        <v>191</v>
      </c>
      <c r="K424" s="36" t="s">
        <v>1569</v>
      </c>
      <c r="L424" s="45">
        <v>1594</v>
      </c>
      <c r="M424" s="36" t="s">
        <v>2281</v>
      </c>
      <c r="N424" s="36" t="s">
        <v>2282</v>
      </c>
      <c r="P424" s="36" t="s">
        <v>2283</v>
      </c>
      <c r="Q424" s="174" t="str">
        <f t="shared" si="13"/>
        <v>Deloraine</v>
      </c>
    </row>
    <row r="425" spans="1:17" ht="14.1" customHeight="1" x14ac:dyDescent="0.2">
      <c r="A425" s="45">
        <v>114</v>
      </c>
      <c r="B425" s="36" t="s">
        <v>1267</v>
      </c>
      <c r="C425" s="40">
        <v>1597</v>
      </c>
      <c r="D425" s="36" t="s">
        <v>2286</v>
      </c>
      <c r="E425" s="36" t="s">
        <v>2287</v>
      </c>
      <c r="G425" s="36" t="s">
        <v>1266</v>
      </c>
      <c r="H425" s="174" t="str">
        <f t="shared" si="12"/>
        <v>Winnipeg</v>
      </c>
      <c r="J425" s="45">
        <v>192</v>
      </c>
      <c r="K425" s="36" t="s">
        <v>1279</v>
      </c>
      <c r="L425" s="45">
        <v>1595</v>
      </c>
      <c r="M425" s="36" t="s">
        <v>2284</v>
      </c>
      <c r="N425" s="36" t="s">
        <v>1328</v>
      </c>
      <c r="P425" s="36" t="s">
        <v>2285</v>
      </c>
      <c r="Q425" s="174" t="str">
        <f t="shared" si="13"/>
        <v>Cranberry Portage</v>
      </c>
    </row>
    <row r="426" spans="1:17" ht="14.1" customHeight="1" x14ac:dyDescent="0.2">
      <c r="A426" s="45">
        <v>154</v>
      </c>
      <c r="B426" s="36" t="s">
        <v>1349</v>
      </c>
      <c r="C426" s="40">
        <v>1598</v>
      </c>
      <c r="D426" s="36" t="s">
        <v>2288</v>
      </c>
      <c r="E426" s="36" t="s">
        <v>2289</v>
      </c>
      <c r="G426" s="36" t="s">
        <v>1352</v>
      </c>
      <c r="H426" s="174" t="str">
        <f t="shared" si="12"/>
        <v>Selkirk</v>
      </c>
      <c r="J426" s="45">
        <v>114</v>
      </c>
      <c r="K426" s="36" t="s">
        <v>1267</v>
      </c>
      <c r="L426" s="45">
        <v>1597</v>
      </c>
      <c r="M426" s="36" t="s">
        <v>2286</v>
      </c>
      <c r="N426" s="36" t="s">
        <v>2287</v>
      </c>
      <c r="P426" s="36" t="s">
        <v>1266</v>
      </c>
      <c r="Q426" s="174" t="str">
        <f t="shared" si="13"/>
        <v>Winnipeg</v>
      </c>
    </row>
    <row r="427" spans="1:17" ht="14.1" customHeight="1" x14ac:dyDescent="0.2">
      <c r="A427" s="45">
        <v>197</v>
      </c>
      <c r="B427" s="36" t="s">
        <v>1399</v>
      </c>
      <c r="C427" s="40">
        <v>1599</v>
      </c>
      <c r="D427" s="36" t="s">
        <v>2290</v>
      </c>
      <c r="E427" s="36" t="s">
        <v>1397</v>
      </c>
      <c r="G427" s="36" t="s">
        <v>1915</v>
      </c>
      <c r="H427" s="174" t="str">
        <f t="shared" si="12"/>
        <v>Beausejour</v>
      </c>
      <c r="J427" s="45">
        <v>154</v>
      </c>
      <c r="K427" s="36" t="s">
        <v>1349</v>
      </c>
      <c r="L427" s="45">
        <v>1598</v>
      </c>
      <c r="M427" s="36" t="s">
        <v>2288</v>
      </c>
      <c r="N427" s="36" t="s">
        <v>2289</v>
      </c>
      <c r="P427" s="36" t="s">
        <v>1352</v>
      </c>
      <c r="Q427" s="174" t="str">
        <f t="shared" si="13"/>
        <v>Selkirk</v>
      </c>
    </row>
    <row r="428" spans="1:17" ht="14.1" customHeight="1" x14ac:dyDescent="0.2">
      <c r="A428" s="45">
        <v>136</v>
      </c>
      <c r="B428" s="36" t="s">
        <v>1502</v>
      </c>
      <c r="C428" s="40">
        <v>1600</v>
      </c>
      <c r="D428" s="36" t="s">
        <v>2291</v>
      </c>
      <c r="E428" s="36" t="s">
        <v>2223</v>
      </c>
      <c r="F428" s="36" t="s">
        <v>2292</v>
      </c>
      <c r="G428" s="36" t="s">
        <v>2293</v>
      </c>
      <c r="H428" s="174" t="str">
        <f t="shared" si="12"/>
        <v>Richer</v>
      </c>
      <c r="J428" s="45">
        <v>197</v>
      </c>
      <c r="K428" s="36" t="s">
        <v>1399</v>
      </c>
      <c r="L428" s="45">
        <v>1599</v>
      </c>
      <c r="M428" s="36" t="s">
        <v>2290</v>
      </c>
      <c r="N428" s="36" t="s">
        <v>1397</v>
      </c>
      <c r="P428" s="36" t="s">
        <v>1915</v>
      </c>
      <c r="Q428" s="174" t="str">
        <f t="shared" si="13"/>
        <v>Beausejour</v>
      </c>
    </row>
    <row r="429" spans="1:17" ht="14.1" customHeight="1" x14ac:dyDescent="0.2">
      <c r="A429" s="45">
        <v>144</v>
      </c>
      <c r="B429" s="36" t="s">
        <v>1801</v>
      </c>
      <c r="C429" s="40">
        <v>1601</v>
      </c>
      <c r="D429" s="36" t="s">
        <v>2294</v>
      </c>
      <c r="E429" s="36" t="s">
        <v>1527</v>
      </c>
      <c r="G429" s="36" t="s">
        <v>2295</v>
      </c>
      <c r="H429" s="174" t="str">
        <f t="shared" si="12"/>
        <v>Winnipeg Beach</v>
      </c>
      <c r="J429" s="45">
        <v>136</v>
      </c>
      <c r="K429" s="36" t="s">
        <v>1502</v>
      </c>
      <c r="L429" s="45">
        <v>1600</v>
      </c>
      <c r="M429" s="36" t="s">
        <v>2291</v>
      </c>
      <c r="N429" s="36" t="s">
        <v>2223</v>
      </c>
      <c r="O429" s="36" t="s">
        <v>2292</v>
      </c>
      <c r="P429" s="36" t="s">
        <v>2293</v>
      </c>
      <c r="Q429" s="174" t="str">
        <f t="shared" si="13"/>
        <v>Richer</v>
      </c>
    </row>
    <row r="430" spans="1:17" ht="14.1" customHeight="1" x14ac:dyDescent="0.2">
      <c r="A430" s="45">
        <v>119</v>
      </c>
      <c r="B430" s="36" t="s">
        <v>1275</v>
      </c>
      <c r="C430" s="40">
        <v>1603</v>
      </c>
      <c r="D430" s="36" t="s">
        <v>2296</v>
      </c>
      <c r="E430" s="36" t="s">
        <v>2297</v>
      </c>
      <c r="G430" s="36" t="s">
        <v>1278</v>
      </c>
      <c r="H430" s="174" t="str">
        <f t="shared" si="12"/>
        <v>Brandon</v>
      </c>
      <c r="J430" s="45">
        <v>144</v>
      </c>
      <c r="K430" s="36" t="s">
        <v>1801</v>
      </c>
      <c r="L430" s="45">
        <v>1601</v>
      </c>
      <c r="M430" s="36" t="s">
        <v>2294</v>
      </c>
      <c r="N430" s="36" t="s">
        <v>1527</v>
      </c>
      <c r="P430" s="36" t="s">
        <v>2295</v>
      </c>
      <c r="Q430" s="174" t="str">
        <f t="shared" si="13"/>
        <v>Winnipeg Beach</v>
      </c>
    </row>
    <row r="431" spans="1:17" ht="14.1" customHeight="1" x14ac:dyDescent="0.2">
      <c r="A431" s="45">
        <v>119</v>
      </c>
      <c r="B431" s="36" t="s">
        <v>1275</v>
      </c>
      <c r="C431" s="40">
        <v>1604</v>
      </c>
      <c r="D431" s="36" t="s">
        <v>2298</v>
      </c>
      <c r="E431" s="36" t="s">
        <v>2299</v>
      </c>
      <c r="G431" s="36" t="s">
        <v>1278</v>
      </c>
      <c r="H431" s="174" t="str">
        <f t="shared" si="12"/>
        <v>Brandon</v>
      </c>
      <c r="J431" s="45">
        <v>119</v>
      </c>
      <c r="K431" s="36" t="s">
        <v>1275</v>
      </c>
      <c r="L431" s="45">
        <v>1603</v>
      </c>
      <c r="M431" s="36" t="s">
        <v>2296</v>
      </c>
      <c r="N431" s="36" t="s">
        <v>2297</v>
      </c>
      <c r="P431" s="36" t="s">
        <v>1278</v>
      </c>
      <c r="Q431" s="174" t="str">
        <f t="shared" si="13"/>
        <v>Brandon</v>
      </c>
    </row>
    <row r="432" spans="1:17" ht="14.1" customHeight="1" x14ac:dyDescent="0.2">
      <c r="A432" s="45">
        <v>192</v>
      </c>
      <c r="B432" s="36" t="s">
        <v>1279</v>
      </c>
      <c r="C432" s="40">
        <v>1605</v>
      </c>
      <c r="D432" s="36" t="s">
        <v>2300</v>
      </c>
      <c r="E432" s="36" t="s">
        <v>1328</v>
      </c>
      <c r="G432" s="36" t="s">
        <v>2301</v>
      </c>
      <c r="H432" s="174" t="str">
        <f t="shared" si="12"/>
        <v>Thicket Portage</v>
      </c>
      <c r="J432" s="45">
        <v>119</v>
      </c>
      <c r="K432" s="36" t="s">
        <v>1275</v>
      </c>
      <c r="L432" s="45">
        <v>1604</v>
      </c>
      <c r="M432" s="36" t="s">
        <v>2298</v>
      </c>
      <c r="N432" s="36" t="s">
        <v>2299</v>
      </c>
      <c r="P432" s="36" t="s">
        <v>1278</v>
      </c>
      <c r="Q432" s="174" t="str">
        <f t="shared" si="13"/>
        <v>Brandon</v>
      </c>
    </row>
    <row r="433" spans="1:17" ht="14.1" customHeight="1" x14ac:dyDescent="0.2">
      <c r="A433" s="45">
        <v>151</v>
      </c>
      <c r="B433" s="36" t="s">
        <v>1263</v>
      </c>
      <c r="C433" s="40">
        <v>1606</v>
      </c>
      <c r="D433" s="36" t="s">
        <v>2302</v>
      </c>
      <c r="E433" s="36" t="s">
        <v>2303</v>
      </c>
      <c r="G433" s="36" t="s">
        <v>1266</v>
      </c>
      <c r="H433" s="174" t="str">
        <f t="shared" si="12"/>
        <v>Winnipeg</v>
      </c>
      <c r="J433" s="45">
        <v>192</v>
      </c>
      <c r="K433" s="36" t="s">
        <v>1279</v>
      </c>
      <c r="L433" s="45">
        <v>1605</v>
      </c>
      <c r="M433" s="36" t="s">
        <v>2300</v>
      </c>
      <c r="N433" s="36" t="s">
        <v>1328</v>
      </c>
      <c r="P433" s="36" t="s">
        <v>2301</v>
      </c>
      <c r="Q433" s="174" t="str">
        <f t="shared" si="13"/>
        <v>Thicket Portage</v>
      </c>
    </row>
    <row r="434" spans="1:17" ht="14.1" customHeight="1" x14ac:dyDescent="0.2">
      <c r="A434" s="45">
        <v>186</v>
      </c>
      <c r="B434" s="36" t="s">
        <v>1295</v>
      </c>
      <c r="C434" s="40">
        <v>1607</v>
      </c>
      <c r="D434" s="36" t="s">
        <v>2304</v>
      </c>
      <c r="E434" s="36" t="s">
        <v>2305</v>
      </c>
      <c r="G434" s="36" t="s">
        <v>1266</v>
      </c>
      <c r="H434" s="174" t="str">
        <f t="shared" si="12"/>
        <v>Winnipeg</v>
      </c>
      <c r="J434" s="45">
        <v>151</v>
      </c>
      <c r="K434" s="36" t="s">
        <v>1263</v>
      </c>
      <c r="L434" s="45">
        <v>1606</v>
      </c>
      <c r="M434" s="36" t="s">
        <v>2302</v>
      </c>
      <c r="N434" s="36" t="s">
        <v>2303</v>
      </c>
      <c r="P434" s="36" t="s">
        <v>1266</v>
      </c>
      <c r="Q434" s="174" t="str">
        <f t="shared" si="13"/>
        <v>Winnipeg</v>
      </c>
    </row>
    <row r="435" spans="1:17" ht="14.1" customHeight="1" x14ac:dyDescent="0.2">
      <c r="A435" s="45">
        <v>188</v>
      </c>
      <c r="B435" s="36" t="s">
        <v>1392</v>
      </c>
      <c r="C435" s="40">
        <v>1608</v>
      </c>
      <c r="D435" s="36" t="s">
        <v>2306</v>
      </c>
      <c r="E435" s="36" t="s">
        <v>2307</v>
      </c>
      <c r="G435" s="36" t="s">
        <v>1266</v>
      </c>
      <c r="H435" s="174" t="str">
        <f t="shared" si="12"/>
        <v>Winnipeg</v>
      </c>
      <c r="J435" s="45">
        <v>186</v>
      </c>
      <c r="K435" s="36" t="s">
        <v>1295</v>
      </c>
      <c r="L435" s="45">
        <v>1607</v>
      </c>
      <c r="M435" s="36" t="s">
        <v>2304</v>
      </c>
      <c r="N435" s="36" t="s">
        <v>2305</v>
      </c>
      <c r="P435" s="36" t="s">
        <v>1266</v>
      </c>
      <c r="Q435" s="174" t="str">
        <f t="shared" si="13"/>
        <v>Winnipeg</v>
      </c>
    </row>
    <row r="436" spans="1:17" ht="14.1" customHeight="1" x14ac:dyDescent="0.2">
      <c r="A436" s="45">
        <v>136</v>
      </c>
      <c r="B436" s="36" t="s">
        <v>1502</v>
      </c>
      <c r="C436" s="40">
        <v>1609</v>
      </c>
      <c r="D436" s="36" t="s">
        <v>2308</v>
      </c>
      <c r="E436" s="36" t="s">
        <v>2309</v>
      </c>
      <c r="G436" s="36" t="s">
        <v>1610</v>
      </c>
      <c r="H436" s="174" t="str">
        <f t="shared" si="12"/>
        <v>Ste. Anne</v>
      </c>
      <c r="J436" s="45">
        <v>188</v>
      </c>
      <c r="K436" s="36" t="s">
        <v>1392</v>
      </c>
      <c r="L436" s="45">
        <v>1608</v>
      </c>
      <c r="M436" s="36" t="s">
        <v>2306</v>
      </c>
      <c r="N436" s="36" t="s">
        <v>2307</v>
      </c>
      <c r="P436" s="36" t="s">
        <v>1266</v>
      </c>
      <c r="Q436" s="174" t="str">
        <f t="shared" si="13"/>
        <v>Winnipeg</v>
      </c>
    </row>
    <row r="437" spans="1:17" ht="14.1" customHeight="1" x14ac:dyDescent="0.2">
      <c r="A437" s="45">
        <v>155</v>
      </c>
      <c r="B437" s="36" t="s">
        <v>1326</v>
      </c>
      <c r="C437" s="40">
        <v>1610</v>
      </c>
      <c r="D437" s="36" t="s">
        <v>2310</v>
      </c>
      <c r="E437" s="36" t="s">
        <v>2311</v>
      </c>
      <c r="G437" s="36" t="s">
        <v>1887</v>
      </c>
      <c r="H437" s="174" t="str">
        <f t="shared" si="12"/>
        <v>Rosser</v>
      </c>
      <c r="J437" s="45">
        <v>136</v>
      </c>
      <c r="K437" s="36" t="s">
        <v>1502</v>
      </c>
      <c r="L437" s="45">
        <v>1609</v>
      </c>
      <c r="M437" s="36" t="s">
        <v>2308</v>
      </c>
      <c r="N437" s="36" t="s">
        <v>2309</v>
      </c>
      <c r="P437" s="36" t="s">
        <v>1610</v>
      </c>
      <c r="Q437" s="174" t="str">
        <f t="shared" si="13"/>
        <v>Ste. Anne</v>
      </c>
    </row>
    <row r="438" spans="1:17" ht="14.1" customHeight="1" x14ac:dyDescent="0.2">
      <c r="A438" s="45">
        <v>149</v>
      </c>
      <c r="B438" s="36" t="s">
        <v>1447</v>
      </c>
      <c r="C438" s="40">
        <v>1612</v>
      </c>
      <c r="D438" s="36" t="s">
        <v>2312</v>
      </c>
      <c r="E438" s="36" t="s">
        <v>1684</v>
      </c>
      <c r="G438" s="36" t="s">
        <v>2313</v>
      </c>
      <c r="H438" s="174" t="str">
        <f t="shared" si="12"/>
        <v>Inwood</v>
      </c>
      <c r="J438" s="45">
        <v>155</v>
      </c>
      <c r="K438" s="36" t="s">
        <v>1326</v>
      </c>
      <c r="L438" s="45">
        <v>1610</v>
      </c>
      <c r="M438" s="36" t="s">
        <v>2310</v>
      </c>
      <c r="N438" s="36" t="s">
        <v>2311</v>
      </c>
      <c r="P438" s="36" t="s">
        <v>1887</v>
      </c>
      <c r="Q438" s="174" t="str">
        <f t="shared" si="13"/>
        <v>Rosser</v>
      </c>
    </row>
    <row r="439" spans="1:17" ht="14.1" customHeight="1" x14ac:dyDescent="0.2">
      <c r="A439" s="45">
        <v>128</v>
      </c>
      <c r="B439" s="36" t="s">
        <v>1395</v>
      </c>
      <c r="C439" s="40">
        <v>1613</v>
      </c>
      <c r="D439" s="36" t="s">
        <v>2314</v>
      </c>
      <c r="E439" s="36" t="s">
        <v>2315</v>
      </c>
      <c r="G439" s="36" t="s">
        <v>2316</v>
      </c>
      <c r="H439" s="174" t="str">
        <f t="shared" si="12"/>
        <v>Alonsa</v>
      </c>
      <c r="J439" s="45">
        <v>149</v>
      </c>
      <c r="K439" s="36" t="s">
        <v>1447</v>
      </c>
      <c r="L439" s="45">
        <v>1612</v>
      </c>
      <c r="M439" s="36" t="s">
        <v>2312</v>
      </c>
      <c r="N439" s="36" t="s">
        <v>1684</v>
      </c>
      <c r="P439" s="36" t="s">
        <v>2313</v>
      </c>
      <c r="Q439" s="174" t="str">
        <f t="shared" si="13"/>
        <v>Inwood</v>
      </c>
    </row>
    <row r="440" spans="1:17" ht="14.1" customHeight="1" x14ac:dyDescent="0.2">
      <c r="A440" s="45">
        <v>191</v>
      </c>
      <c r="B440" s="36" t="s">
        <v>1569</v>
      </c>
      <c r="C440" s="40">
        <v>1615</v>
      </c>
      <c r="D440" s="36" t="s">
        <v>2317</v>
      </c>
      <c r="E440" s="36" t="s">
        <v>1495</v>
      </c>
      <c r="G440" s="36" t="s">
        <v>2318</v>
      </c>
      <c r="H440" s="174" t="str">
        <f t="shared" si="12"/>
        <v>Pierson</v>
      </c>
      <c r="J440" s="45">
        <v>128</v>
      </c>
      <c r="K440" s="36" t="s">
        <v>1395</v>
      </c>
      <c r="L440" s="45">
        <v>1613</v>
      </c>
      <c r="M440" s="36" t="s">
        <v>2314</v>
      </c>
      <c r="N440" s="36" t="s">
        <v>2315</v>
      </c>
      <c r="P440" s="36" t="s">
        <v>2316</v>
      </c>
      <c r="Q440" s="174" t="str">
        <f t="shared" si="13"/>
        <v>Alonsa</v>
      </c>
    </row>
    <row r="441" spans="1:17" ht="14.1" customHeight="1" x14ac:dyDescent="0.2">
      <c r="A441" s="45">
        <v>171</v>
      </c>
      <c r="B441" s="36" t="s">
        <v>1307</v>
      </c>
      <c r="C441" s="40">
        <v>1616</v>
      </c>
      <c r="D441" s="36" t="s">
        <v>2319</v>
      </c>
      <c r="E441" s="36" t="s">
        <v>1958</v>
      </c>
      <c r="G441" s="36" t="s">
        <v>1311</v>
      </c>
      <c r="H441" s="174" t="str">
        <f t="shared" si="12"/>
        <v>The Pas</v>
      </c>
      <c r="J441" s="45">
        <v>191</v>
      </c>
      <c r="K441" s="36" t="s">
        <v>1569</v>
      </c>
      <c r="L441" s="45">
        <v>1615</v>
      </c>
      <c r="M441" s="36" t="s">
        <v>2317</v>
      </c>
      <c r="N441" s="36" t="s">
        <v>1495</v>
      </c>
      <c r="P441" s="36" t="s">
        <v>2318</v>
      </c>
      <c r="Q441" s="174" t="str">
        <f t="shared" si="13"/>
        <v>Pierson</v>
      </c>
    </row>
    <row r="442" spans="1:17" ht="14.1" customHeight="1" x14ac:dyDescent="0.2">
      <c r="A442" s="45">
        <v>176</v>
      </c>
      <c r="B442" s="36" t="s">
        <v>1361</v>
      </c>
      <c r="C442" s="40">
        <v>1620</v>
      </c>
      <c r="D442" s="36" t="s">
        <v>2320</v>
      </c>
      <c r="E442" s="36" t="s">
        <v>2321</v>
      </c>
      <c r="G442" s="36" t="s">
        <v>1266</v>
      </c>
      <c r="H442" s="174" t="str">
        <f t="shared" si="12"/>
        <v>Winnipeg</v>
      </c>
      <c r="J442" s="45">
        <v>171</v>
      </c>
      <c r="K442" s="36" t="s">
        <v>1307</v>
      </c>
      <c r="L442" s="45">
        <v>1616</v>
      </c>
      <c r="M442" s="36" t="s">
        <v>2319</v>
      </c>
      <c r="N442" s="36" t="s">
        <v>1958</v>
      </c>
      <c r="P442" s="36" t="s">
        <v>1311</v>
      </c>
      <c r="Q442" s="174" t="str">
        <f t="shared" si="13"/>
        <v>The Pas</v>
      </c>
    </row>
    <row r="443" spans="1:17" ht="14.1" customHeight="1" x14ac:dyDescent="0.2">
      <c r="A443" s="45">
        <v>196</v>
      </c>
      <c r="B443" s="36" t="s">
        <v>1283</v>
      </c>
      <c r="C443" s="40">
        <v>1621</v>
      </c>
      <c r="D443" s="36" t="s">
        <v>2322</v>
      </c>
      <c r="E443" s="36" t="s">
        <v>2323</v>
      </c>
      <c r="G443" s="36" t="s">
        <v>1266</v>
      </c>
      <c r="H443" s="174" t="str">
        <f t="shared" si="12"/>
        <v>Winnipeg</v>
      </c>
      <c r="J443" s="45">
        <v>176</v>
      </c>
      <c r="K443" s="36" t="s">
        <v>1361</v>
      </c>
      <c r="L443" s="45">
        <v>1620</v>
      </c>
      <c r="M443" s="36" t="s">
        <v>2320</v>
      </c>
      <c r="N443" s="36" t="s">
        <v>2321</v>
      </c>
      <c r="P443" s="36" t="s">
        <v>1266</v>
      </c>
      <c r="Q443" s="174" t="str">
        <f t="shared" si="13"/>
        <v>Winnipeg</v>
      </c>
    </row>
    <row r="444" spans="1:17" ht="14.1" customHeight="1" x14ac:dyDescent="0.2">
      <c r="A444" s="45">
        <v>136</v>
      </c>
      <c r="B444" s="36" t="s">
        <v>1502</v>
      </c>
      <c r="C444" s="40">
        <v>1622</v>
      </c>
      <c r="D444" s="36" t="s">
        <v>2324</v>
      </c>
      <c r="E444" s="36" t="s">
        <v>2325</v>
      </c>
      <c r="G444" s="36" t="s">
        <v>2104</v>
      </c>
      <c r="H444" s="174" t="str">
        <f t="shared" si="12"/>
        <v>St. Norbert</v>
      </c>
      <c r="J444" s="45">
        <v>196</v>
      </c>
      <c r="K444" s="36" t="s">
        <v>1283</v>
      </c>
      <c r="L444" s="45">
        <v>1621</v>
      </c>
      <c r="M444" s="36" t="s">
        <v>2322</v>
      </c>
      <c r="N444" s="36" t="s">
        <v>2323</v>
      </c>
      <c r="P444" s="36" t="s">
        <v>1266</v>
      </c>
      <c r="Q444" s="174" t="str">
        <f t="shared" si="13"/>
        <v>Winnipeg</v>
      </c>
    </row>
    <row r="445" spans="1:17" ht="14.1" customHeight="1" x14ac:dyDescent="0.2">
      <c r="A445" s="45">
        <v>128</v>
      </c>
      <c r="B445" s="36" t="s">
        <v>1395</v>
      </c>
      <c r="C445" s="40">
        <v>1623</v>
      </c>
      <c r="D445" s="36" t="s">
        <v>2326</v>
      </c>
      <c r="E445" s="36" t="s">
        <v>2327</v>
      </c>
      <c r="F445" s="36" t="s">
        <v>1630</v>
      </c>
      <c r="G445" s="36" t="s">
        <v>1398</v>
      </c>
      <c r="H445" s="174" t="str">
        <f t="shared" si="12"/>
        <v>Glenella</v>
      </c>
      <c r="J445" s="45">
        <v>136</v>
      </c>
      <c r="K445" s="36" t="s">
        <v>1502</v>
      </c>
      <c r="L445" s="45">
        <v>1622</v>
      </c>
      <c r="M445" s="36" t="s">
        <v>2324</v>
      </c>
      <c r="N445" s="36" t="s">
        <v>2325</v>
      </c>
      <c r="P445" s="36" t="s">
        <v>2104</v>
      </c>
      <c r="Q445" s="174" t="str">
        <f t="shared" si="13"/>
        <v>St. Norbert</v>
      </c>
    </row>
    <row r="446" spans="1:17" ht="14.1" customHeight="1" x14ac:dyDescent="0.2">
      <c r="A446" s="45">
        <v>151</v>
      </c>
      <c r="B446" s="36" t="s">
        <v>1263</v>
      </c>
      <c r="C446" s="40">
        <v>1625</v>
      </c>
      <c r="D446" s="36" t="s">
        <v>2328</v>
      </c>
      <c r="E446" s="36" t="s">
        <v>2329</v>
      </c>
      <c r="G446" s="36" t="s">
        <v>1266</v>
      </c>
      <c r="H446" s="174" t="str">
        <f t="shared" si="12"/>
        <v>Winnipeg</v>
      </c>
      <c r="J446" s="45">
        <v>128</v>
      </c>
      <c r="K446" s="36" t="s">
        <v>1395</v>
      </c>
      <c r="L446" s="45">
        <v>1623</v>
      </c>
      <c r="M446" s="36" t="s">
        <v>2326</v>
      </c>
      <c r="N446" s="36" t="s">
        <v>2327</v>
      </c>
      <c r="O446" s="36" t="s">
        <v>1630</v>
      </c>
      <c r="P446" s="36" t="s">
        <v>1398</v>
      </c>
      <c r="Q446" s="174" t="str">
        <f t="shared" si="13"/>
        <v>Glenella</v>
      </c>
    </row>
    <row r="447" spans="1:17" ht="14.1" customHeight="1" x14ac:dyDescent="0.2">
      <c r="A447" s="45">
        <v>151</v>
      </c>
      <c r="B447" s="36" t="s">
        <v>1263</v>
      </c>
      <c r="C447" s="40">
        <v>1626</v>
      </c>
      <c r="D447" s="36" t="s">
        <v>2330</v>
      </c>
      <c r="E447" s="36" t="s">
        <v>2331</v>
      </c>
      <c r="G447" s="36" t="s">
        <v>1266</v>
      </c>
      <c r="H447" s="174" t="str">
        <f t="shared" si="12"/>
        <v>Winnipeg</v>
      </c>
      <c r="J447" s="45">
        <v>151</v>
      </c>
      <c r="K447" s="36" t="s">
        <v>1263</v>
      </c>
      <c r="L447" s="45">
        <v>1625</v>
      </c>
      <c r="M447" s="36" t="s">
        <v>2328</v>
      </c>
      <c r="N447" s="36" t="s">
        <v>2329</v>
      </c>
      <c r="P447" s="36" t="s">
        <v>1266</v>
      </c>
      <c r="Q447" s="174" t="str">
        <f t="shared" si="13"/>
        <v>Winnipeg</v>
      </c>
    </row>
    <row r="448" spans="1:17" ht="14.1" customHeight="1" x14ac:dyDescent="0.2">
      <c r="A448" s="45">
        <v>114</v>
      </c>
      <c r="B448" s="36" t="s">
        <v>1267</v>
      </c>
      <c r="C448" s="40">
        <v>1627</v>
      </c>
      <c r="D448" s="36" t="s">
        <v>2332</v>
      </c>
      <c r="E448" s="36" t="s">
        <v>2333</v>
      </c>
      <c r="G448" s="36" t="s">
        <v>1266</v>
      </c>
      <c r="H448" s="174" t="str">
        <f t="shared" si="12"/>
        <v>Winnipeg</v>
      </c>
      <c r="J448" s="45">
        <v>151</v>
      </c>
      <c r="K448" s="36" t="s">
        <v>1263</v>
      </c>
      <c r="L448" s="45">
        <v>1626</v>
      </c>
      <c r="M448" s="36" t="s">
        <v>2330</v>
      </c>
      <c r="N448" s="36" t="s">
        <v>2331</v>
      </c>
      <c r="P448" s="36" t="s">
        <v>1266</v>
      </c>
      <c r="Q448" s="174" t="str">
        <f t="shared" si="13"/>
        <v>Winnipeg</v>
      </c>
    </row>
    <row r="449" spans="1:17" ht="14.1" customHeight="1" x14ac:dyDescent="0.2">
      <c r="A449" s="45">
        <v>119</v>
      </c>
      <c r="B449" s="36" t="s">
        <v>1275</v>
      </c>
      <c r="C449" s="40">
        <v>1631</v>
      </c>
      <c r="D449" s="36" t="s">
        <v>2334</v>
      </c>
      <c r="E449" s="36" t="s">
        <v>2335</v>
      </c>
      <c r="G449" s="36" t="s">
        <v>1278</v>
      </c>
      <c r="H449" s="174" t="str">
        <f t="shared" si="12"/>
        <v>Brandon</v>
      </c>
      <c r="J449" s="45">
        <v>114</v>
      </c>
      <c r="K449" s="36" t="s">
        <v>1267</v>
      </c>
      <c r="L449" s="45">
        <v>1627</v>
      </c>
      <c r="M449" s="36" t="s">
        <v>2332</v>
      </c>
      <c r="N449" s="36" t="s">
        <v>2333</v>
      </c>
      <c r="P449" s="36" t="s">
        <v>1266</v>
      </c>
      <c r="Q449" s="174" t="str">
        <f t="shared" si="13"/>
        <v>Winnipeg</v>
      </c>
    </row>
    <row r="450" spans="1:17" ht="14.1" customHeight="1" x14ac:dyDescent="0.2">
      <c r="A450" s="45">
        <v>136</v>
      </c>
      <c r="B450" s="36" t="s">
        <v>1502</v>
      </c>
      <c r="C450" s="40">
        <v>1632</v>
      </c>
      <c r="D450" s="36" t="s">
        <v>2336</v>
      </c>
      <c r="E450" s="36" t="s">
        <v>2337</v>
      </c>
      <c r="G450" s="36" t="s">
        <v>2338</v>
      </c>
      <c r="H450" s="174" t="str">
        <f t="shared" si="12"/>
        <v>St. Adolphe</v>
      </c>
      <c r="J450" s="45">
        <v>119</v>
      </c>
      <c r="K450" s="36" t="s">
        <v>1275</v>
      </c>
      <c r="L450" s="45">
        <v>1631</v>
      </c>
      <c r="M450" s="36" t="s">
        <v>2334</v>
      </c>
      <c r="N450" s="36" t="s">
        <v>2335</v>
      </c>
      <c r="P450" s="36" t="s">
        <v>1278</v>
      </c>
      <c r="Q450" s="174" t="str">
        <f t="shared" si="13"/>
        <v>Brandon</v>
      </c>
    </row>
    <row r="451" spans="1:17" ht="14.1" customHeight="1" x14ac:dyDescent="0.2">
      <c r="A451" s="45">
        <v>190</v>
      </c>
      <c r="B451" s="36" t="s">
        <v>1340</v>
      </c>
      <c r="C451" s="40">
        <v>1633</v>
      </c>
      <c r="D451" s="36" t="s">
        <v>2339</v>
      </c>
      <c r="E451" s="36" t="s">
        <v>1382</v>
      </c>
      <c r="G451" s="36" t="s">
        <v>1408</v>
      </c>
      <c r="H451" s="174" t="str">
        <f t="shared" si="12"/>
        <v>Starbuck</v>
      </c>
      <c r="J451" s="45">
        <v>136</v>
      </c>
      <c r="K451" s="36" t="s">
        <v>1502</v>
      </c>
      <c r="L451" s="45">
        <v>1632</v>
      </c>
      <c r="M451" s="36" t="s">
        <v>2336</v>
      </c>
      <c r="N451" s="36" t="s">
        <v>2337</v>
      </c>
      <c r="P451" s="36" t="s">
        <v>2338</v>
      </c>
      <c r="Q451" s="174" t="str">
        <f t="shared" si="13"/>
        <v>St. Adolphe</v>
      </c>
    </row>
    <row r="452" spans="1:17" ht="14.1" customHeight="1" x14ac:dyDescent="0.2">
      <c r="A452" s="45">
        <v>121</v>
      </c>
      <c r="B452" s="36" t="s">
        <v>1270</v>
      </c>
      <c r="C452" s="40">
        <v>1634</v>
      </c>
      <c r="D452" s="36" t="s">
        <v>2340</v>
      </c>
      <c r="E452" s="36" t="s">
        <v>2341</v>
      </c>
      <c r="G452" s="36" t="s">
        <v>1274</v>
      </c>
      <c r="H452" s="174" t="str">
        <f t="shared" si="12"/>
        <v>Portage la Prairie</v>
      </c>
      <c r="J452" s="45">
        <v>190</v>
      </c>
      <c r="K452" s="36" t="s">
        <v>1340</v>
      </c>
      <c r="L452" s="45">
        <v>1633</v>
      </c>
      <c r="M452" s="36" t="s">
        <v>2339</v>
      </c>
      <c r="N452" s="36" t="s">
        <v>1382</v>
      </c>
      <c r="P452" s="36" t="s">
        <v>1408</v>
      </c>
      <c r="Q452" s="174" t="str">
        <f t="shared" si="13"/>
        <v>Starbuck</v>
      </c>
    </row>
    <row r="453" spans="1:17" ht="14.1" customHeight="1" x14ac:dyDescent="0.2">
      <c r="A453" s="45">
        <v>193</v>
      </c>
      <c r="B453" s="36" t="s">
        <v>1455</v>
      </c>
      <c r="C453" s="40">
        <v>1635</v>
      </c>
      <c r="D453" s="36" t="s">
        <v>2342</v>
      </c>
      <c r="E453" s="36" t="s">
        <v>2343</v>
      </c>
      <c r="F453" s="36" t="s">
        <v>2275</v>
      </c>
      <c r="G453" s="36" t="s">
        <v>1274</v>
      </c>
      <c r="H453" s="174" t="str">
        <f t="shared" ref="H453:H516" si="14">IF(OR(C453=1180,C453=1287,C453=1808,C453=1887),"Winnipeg",IF(G453=$G$1,$H$1,IF(G453=$G$2,$H$2,IF(G453="MACGREGOR","McGregor",IF(G453="N.-D.-DE-LOURDES","N.-D.-de-Lourdes",IF(G453="STE ROSE DU LAC","Ste Rose du Lac",IF(G453="PORTAGE LA PRAIRIE","Portage la Prairie",IF(G453="LAC DU BONNET","Lac du Bonnet",IF(G453="GOD'S LAKE NARROWS","God's Lake Narrows",IF(G453="MCCREARY","McCreary",PROPER(G453)))))))))))</f>
        <v>Portage la Prairie</v>
      </c>
      <c r="J453" s="45">
        <v>121</v>
      </c>
      <c r="K453" s="36" t="s">
        <v>1270</v>
      </c>
      <c r="L453" s="45">
        <v>1634</v>
      </c>
      <c r="M453" s="36" t="s">
        <v>2340</v>
      </c>
      <c r="N453" s="36" t="s">
        <v>2341</v>
      </c>
      <c r="P453" s="36" t="s">
        <v>1274</v>
      </c>
      <c r="Q453" s="174" t="str">
        <f t="shared" si="13"/>
        <v>Portage la Prairie</v>
      </c>
    </row>
    <row r="454" spans="1:17" ht="14.1" customHeight="1" x14ac:dyDescent="0.2">
      <c r="A454" s="45">
        <v>156</v>
      </c>
      <c r="B454" s="36" t="s">
        <v>1579</v>
      </c>
      <c r="C454" s="40">
        <v>1636</v>
      </c>
      <c r="D454" s="36" t="s">
        <v>2344</v>
      </c>
      <c r="E454" s="36" t="s">
        <v>2345</v>
      </c>
      <c r="G454" s="36" t="s">
        <v>2346</v>
      </c>
      <c r="H454" s="174" t="str">
        <f t="shared" si="14"/>
        <v>Rivers</v>
      </c>
      <c r="J454" s="45">
        <v>193</v>
      </c>
      <c r="K454" s="36" t="s">
        <v>1455</v>
      </c>
      <c r="L454" s="45">
        <v>1635</v>
      </c>
      <c r="M454" s="36" t="s">
        <v>2342</v>
      </c>
      <c r="N454" s="36" t="s">
        <v>2343</v>
      </c>
      <c r="O454" s="36" t="s">
        <v>2275</v>
      </c>
      <c r="P454" s="36" t="s">
        <v>1274</v>
      </c>
      <c r="Q454" s="174" t="str">
        <f t="shared" ref="Q454:Q517" si="15">IF(OR(L454=1180,L454=1287,L454=1808,L454=1887),"Winnipeg",IF(P454=$G$1,$H$1,IF(P454=$G$2,$H$2,IF(P454="MACGREGOR","McGregor",IF(P454="N.-D.-DE-LOURDES","N.-D.-de-Lourdes",IF(P454="STE ROSE DU LAC","Ste Rose du Lac",IF(P454="PORTAGE LA PRAIRIE","Portage la Prairie",IF(P454="LAC DU BONNET","Lac du Bonnet",IF(P454="GOD'S LAKE NARROWS","God's Lake Narrows",IF(P454="MCCREARY","McCreary",PROPER(P454)))))))))))</f>
        <v>Portage la Prairie</v>
      </c>
    </row>
    <row r="455" spans="1:17" ht="14.1" customHeight="1" x14ac:dyDescent="0.2">
      <c r="A455" s="45">
        <v>188</v>
      </c>
      <c r="B455" s="36" t="s">
        <v>1392</v>
      </c>
      <c r="C455" s="40">
        <v>1638</v>
      </c>
      <c r="D455" s="36" t="s">
        <v>2347</v>
      </c>
      <c r="E455" s="36" t="s">
        <v>2348</v>
      </c>
      <c r="G455" s="36" t="s">
        <v>1266</v>
      </c>
      <c r="H455" s="174" t="str">
        <f t="shared" si="14"/>
        <v>Winnipeg</v>
      </c>
      <c r="J455" s="45">
        <v>156</v>
      </c>
      <c r="K455" s="36" t="s">
        <v>1579</v>
      </c>
      <c r="L455" s="45">
        <v>1636</v>
      </c>
      <c r="M455" s="36" t="s">
        <v>2344</v>
      </c>
      <c r="N455" s="36" t="s">
        <v>2345</v>
      </c>
      <c r="P455" s="36" t="s">
        <v>2346</v>
      </c>
      <c r="Q455" s="174" t="str">
        <f t="shared" si="15"/>
        <v>Rivers</v>
      </c>
    </row>
    <row r="456" spans="1:17" ht="14.1" customHeight="1" x14ac:dyDescent="0.2">
      <c r="A456" s="45">
        <v>118</v>
      </c>
      <c r="B456" s="36" t="s">
        <v>1302</v>
      </c>
      <c r="C456" s="40">
        <v>1639</v>
      </c>
      <c r="D456" s="36" t="s">
        <v>2349</v>
      </c>
      <c r="E456" s="36" t="s">
        <v>2350</v>
      </c>
      <c r="G456" s="36" t="s">
        <v>1266</v>
      </c>
      <c r="H456" s="174" t="str">
        <f t="shared" si="14"/>
        <v>Winnipeg</v>
      </c>
      <c r="J456" s="45">
        <v>188</v>
      </c>
      <c r="K456" s="36" t="s">
        <v>1392</v>
      </c>
      <c r="L456" s="45">
        <v>1638</v>
      </c>
      <c r="M456" s="36" t="s">
        <v>2347</v>
      </c>
      <c r="N456" s="36" t="s">
        <v>2348</v>
      </c>
      <c r="P456" s="36" t="s">
        <v>1266</v>
      </c>
      <c r="Q456" s="174" t="str">
        <f t="shared" si="15"/>
        <v>Winnipeg</v>
      </c>
    </row>
    <row r="457" spans="1:17" ht="14.1" customHeight="1" x14ac:dyDescent="0.2">
      <c r="A457" s="45">
        <v>154</v>
      </c>
      <c r="B457" s="36" t="s">
        <v>1349</v>
      </c>
      <c r="C457" s="40">
        <v>1640</v>
      </c>
      <c r="D457" s="36" t="s">
        <v>2351</v>
      </c>
      <c r="E457" s="36" t="s">
        <v>2352</v>
      </c>
      <c r="G457" s="36" t="s">
        <v>2353</v>
      </c>
      <c r="H457" s="174" t="str">
        <f t="shared" si="14"/>
        <v>St. Andrews</v>
      </c>
      <c r="J457" s="45">
        <v>118</v>
      </c>
      <c r="K457" s="36" t="s">
        <v>1302</v>
      </c>
      <c r="L457" s="45">
        <v>1639</v>
      </c>
      <c r="M457" s="36" t="s">
        <v>2349</v>
      </c>
      <c r="N457" s="36" t="s">
        <v>2350</v>
      </c>
      <c r="P457" s="36" t="s">
        <v>1266</v>
      </c>
      <c r="Q457" s="174" t="str">
        <f t="shared" si="15"/>
        <v>Winnipeg</v>
      </c>
    </row>
    <row r="458" spans="1:17" ht="14.1" customHeight="1" x14ac:dyDescent="0.2">
      <c r="A458" s="45">
        <v>154</v>
      </c>
      <c r="B458" s="36" t="s">
        <v>1349</v>
      </c>
      <c r="C458" s="40">
        <v>1641</v>
      </c>
      <c r="D458" s="36" t="s">
        <v>2354</v>
      </c>
      <c r="E458" s="36" t="s">
        <v>2355</v>
      </c>
      <c r="G458" s="36" t="s">
        <v>1352</v>
      </c>
      <c r="H458" s="174" t="str">
        <f t="shared" si="14"/>
        <v>Selkirk</v>
      </c>
      <c r="J458" s="45">
        <v>154</v>
      </c>
      <c r="K458" s="36" t="s">
        <v>1349</v>
      </c>
      <c r="L458" s="45">
        <v>1640</v>
      </c>
      <c r="M458" s="36" t="s">
        <v>2351</v>
      </c>
      <c r="N458" s="36" t="s">
        <v>2352</v>
      </c>
      <c r="P458" s="36" t="s">
        <v>2353</v>
      </c>
      <c r="Q458" s="174" t="str">
        <f t="shared" si="15"/>
        <v>St. Andrews</v>
      </c>
    </row>
    <row r="459" spans="1:17" ht="14.1" customHeight="1" x14ac:dyDescent="0.2">
      <c r="A459" s="45">
        <v>197</v>
      </c>
      <c r="B459" s="36" t="s">
        <v>1399</v>
      </c>
      <c r="C459" s="40">
        <v>1642</v>
      </c>
      <c r="D459" s="36" t="s">
        <v>2356</v>
      </c>
      <c r="E459" s="36" t="s">
        <v>2357</v>
      </c>
      <c r="G459" s="36" t="s">
        <v>2358</v>
      </c>
      <c r="H459" s="174" t="str">
        <f t="shared" si="14"/>
        <v>Cartier</v>
      </c>
      <c r="J459" s="45">
        <v>154</v>
      </c>
      <c r="K459" s="36" t="s">
        <v>1349</v>
      </c>
      <c r="L459" s="45">
        <v>1641</v>
      </c>
      <c r="M459" s="36" t="s">
        <v>2354</v>
      </c>
      <c r="N459" s="36" t="s">
        <v>2355</v>
      </c>
      <c r="P459" s="36" t="s">
        <v>1352</v>
      </c>
      <c r="Q459" s="174" t="str">
        <f t="shared" si="15"/>
        <v>Selkirk</v>
      </c>
    </row>
    <row r="460" spans="1:17" ht="14.1" customHeight="1" x14ac:dyDescent="0.2">
      <c r="A460" s="45">
        <v>193</v>
      </c>
      <c r="B460" s="36" t="s">
        <v>1455</v>
      </c>
      <c r="C460" s="40">
        <v>1643</v>
      </c>
      <c r="D460" s="36" t="s">
        <v>2359</v>
      </c>
      <c r="E460" s="36" t="s">
        <v>2360</v>
      </c>
      <c r="F460" s="36" t="s">
        <v>2361</v>
      </c>
      <c r="G460" s="36" t="s">
        <v>2362</v>
      </c>
      <c r="H460" s="174" t="str">
        <f t="shared" si="14"/>
        <v>Darlingford</v>
      </c>
      <c r="J460" s="45">
        <v>197</v>
      </c>
      <c r="K460" s="36" t="s">
        <v>1399</v>
      </c>
      <c r="L460" s="45">
        <v>1642</v>
      </c>
      <c r="M460" s="36" t="s">
        <v>2356</v>
      </c>
      <c r="N460" s="36" t="s">
        <v>2357</v>
      </c>
      <c r="P460" s="36" t="s">
        <v>2358</v>
      </c>
      <c r="Q460" s="174" t="str">
        <f t="shared" si="15"/>
        <v>Cartier</v>
      </c>
    </row>
    <row r="461" spans="1:17" ht="14.1" customHeight="1" x14ac:dyDescent="0.2">
      <c r="A461" s="45">
        <v>193</v>
      </c>
      <c r="B461" s="36" t="s">
        <v>1455</v>
      </c>
      <c r="C461" s="40">
        <v>1644</v>
      </c>
      <c r="D461" s="36" t="s">
        <v>2363</v>
      </c>
      <c r="E461" s="36" t="s">
        <v>1328</v>
      </c>
      <c r="F461" s="36" t="s">
        <v>2364</v>
      </c>
      <c r="G461" s="36" t="s">
        <v>2365</v>
      </c>
      <c r="H461" s="174" t="str">
        <f t="shared" si="14"/>
        <v>Cypress River</v>
      </c>
      <c r="J461" s="45">
        <v>193</v>
      </c>
      <c r="K461" s="36" t="s">
        <v>1455</v>
      </c>
      <c r="L461" s="45">
        <v>1643</v>
      </c>
      <c r="M461" s="36" t="s">
        <v>2359</v>
      </c>
      <c r="N461" s="36" t="s">
        <v>2360</v>
      </c>
      <c r="O461" s="36" t="s">
        <v>2361</v>
      </c>
      <c r="P461" s="36" t="s">
        <v>2362</v>
      </c>
      <c r="Q461" s="174" t="str">
        <f t="shared" si="15"/>
        <v>Darlingford</v>
      </c>
    </row>
    <row r="462" spans="1:17" ht="14.1" customHeight="1" x14ac:dyDescent="0.2">
      <c r="A462" s="45">
        <v>153</v>
      </c>
      <c r="B462" s="36" t="s">
        <v>1509</v>
      </c>
      <c r="C462" s="40">
        <v>1645</v>
      </c>
      <c r="D462" s="36" t="s">
        <v>2366</v>
      </c>
      <c r="E462" s="36" t="s">
        <v>1723</v>
      </c>
      <c r="G462" s="36" t="s">
        <v>2045</v>
      </c>
      <c r="H462" s="174" t="str">
        <f t="shared" si="14"/>
        <v>Carberry</v>
      </c>
      <c r="J462" s="45">
        <v>193</v>
      </c>
      <c r="K462" s="36" t="s">
        <v>1455</v>
      </c>
      <c r="L462" s="45">
        <v>1644</v>
      </c>
      <c r="M462" s="36" t="s">
        <v>2363</v>
      </c>
      <c r="N462" s="36" t="s">
        <v>1328</v>
      </c>
      <c r="O462" s="36" t="s">
        <v>2364</v>
      </c>
      <c r="P462" s="36" t="s">
        <v>2365</v>
      </c>
      <c r="Q462" s="174" t="str">
        <f t="shared" si="15"/>
        <v>Cypress River</v>
      </c>
    </row>
    <row r="463" spans="1:17" ht="14.1" customHeight="1" x14ac:dyDescent="0.2">
      <c r="A463" s="45">
        <v>151</v>
      </c>
      <c r="B463" s="36" t="s">
        <v>1263</v>
      </c>
      <c r="C463" s="40">
        <v>1646</v>
      </c>
      <c r="D463" s="36" t="s">
        <v>2367</v>
      </c>
      <c r="E463" s="36" t="s">
        <v>2368</v>
      </c>
      <c r="G463" s="36" t="s">
        <v>1266</v>
      </c>
      <c r="H463" s="174" t="str">
        <f t="shared" si="14"/>
        <v>Winnipeg</v>
      </c>
      <c r="J463" s="45">
        <v>153</v>
      </c>
      <c r="K463" s="36" t="s">
        <v>1509</v>
      </c>
      <c r="L463" s="45">
        <v>1645</v>
      </c>
      <c r="M463" s="36" t="s">
        <v>2366</v>
      </c>
      <c r="N463" s="36" t="s">
        <v>1723</v>
      </c>
      <c r="P463" s="36" t="s">
        <v>2045</v>
      </c>
      <c r="Q463" s="174" t="str">
        <f t="shared" si="15"/>
        <v>Carberry</v>
      </c>
    </row>
    <row r="464" spans="1:17" ht="14.1" customHeight="1" x14ac:dyDescent="0.2">
      <c r="A464" s="45">
        <v>140</v>
      </c>
      <c r="B464" s="36" t="s">
        <v>1564</v>
      </c>
      <c r="C464" s="40">
        <v>1648</v>
      </c>
      <c r="D464" s="36" t="s">
        <v>2369</v>
      </c>
      <c r="E464" s="36" t="s">
        <v>2370</v>
      </c>
      <c r="G464" s="36" t="s">
        <v>2371</v>
      </c>
      <c r="H464" s="174" t="str">
        <f t="shared" si="14"/>
        <v>Sainte-Anne</v>
      </c>
      <c r="J464" s="45">
        <v>151</v>
      </c>
      <c r="K464" s="36" t="s">
        <v>1263</v>
      </c>
      <c r="L464" s="45">
        <v>1646</v>
      </c>
      <c r="M464" s="36" t="s">
        <v>2367</v>
      </c>
      <c r="N464" s="36" t="s">
        <v>2368</v>
      </c>
      <c r="P464" s="36" t="s">
        <v>1266</v>
      </c>
      <c r="Q464" s="174" t="str">
        <f t="shared" si="15"/>
        <v>Winnipeg</v>
      </c>
    </row>
    <row r="465" spans="1:17" ht="14.1" customHeight="1" x14ac:dyDescent="0.2">
      <c r="A465" s="45">
        <v>136</v>
      </c>
      <c r="B465" s="36" t="s">
        <v>1502</v>
      </c>
      <c r="C465" s="40">
        <v>1649</v>
      </c>
      <c r="D465" s="36" t="s">
        <v>2372</v>
      </c>
      <c r="E465" s="36" t="s">
        <v>2373</v>
      </c>
      <c r="F465" s="36" t="s">
        <v>2374</v>
      </c>
      <c r="G465" s="36" t="s">
        <v>1979</v>
      </c>
      <c r="H465" s="174" t="str">
        <f t="shared" si="14"/>
        <v>La Broquerie</v>
      </c>
      <c r="J465" s="45">
        <v>140</v>
      </c>
      <c r="K465" s="36" t="s">
        <v>1564</v>
      </c>
      <c r="L465" s="45">
        <v>1648</v>
      </c>
      <c r="M465" s="36" t="s">
        <v>2369</v>
      </c>
      <c r="N465" s="36" t="s">
        <v>2370</v>
      </c>
      <c r="P465" s="36" t="s">
        <v>2371</v>
      </c>
      <c r="Q465" s="174" t="str">
        <f t="shared" si="15"/>
        <v>Sainte-Anne</v>
      </c>
    </row>
    <row r="466" spans="1:17" ht="14.1" customHeight="1" x14ac:dyDescent="0.2">
      <c r="A466" s="45">
        <v>155</v>
      </c>
      <c r="B466" s="36" t="s">
        <v>1326</v>
      </c>
      <c r="C466" s="40">
        <v>1650</v>
      </c>
      <c r="D466" s="36" t="s">
        <v>2375</v>
      </c>
      <c r="E466" s="36" t="s">
        <v>1881</v>
      </c>
      <c r="G466" s="36" t="s">
        <v>2042</v>
      </c>
      <c r="H466" s="174" t="str">
        <f t="shared" si="14"/>
        <v>Teulon</v>
      </c>
      <c r="J466" s="45">
        <v>136</v>
      </c>
      <c r="K466" s="36" t="s">
        <v>1502</v>
      </c>
      <c r="L466" s="45">
        <v>1649</v>
      </c>
      <c r="M466" s="36" t="s">
        <v>2372</v>
      </c>
      <c r="N466" s="36" t="s">
        <v>2373</v>
      </c>
      <c r="O466" s="36" t="s">
        <v>2374</v>
      </c>
      <c r="P466" s="36" t="s">
        <v>1979</v>
      </c>
      <c r="Q466" s="174" t="str">
        <f t="shared" si="15"/>
        <v>La Broquerie</v>
      </c>
    </row>
    <row r="467" spans="1:17" ht="14.1" customHeight="1" x14ac:dyDescent="0.2">
      <c r="A467" s="45">
        <v>198</v>
      </c>
      <c r="B467" s="36" t="s">
        <v>1442</v>
      </c>
      <c r="C467" s="40">
        <v>1653</v>
      </c>
      <c r="D467" s="36" t="s">
        <v>2376</v>
      </c>
      <c r="E467" s="36" t="s">
        <v>2377</v>
      </c>
      <c r="G467" s="36" t="s">
        <v>1266</v>
      </c>
      <c r="H467" s="174" t="str">
        <f t="shared" si="14"/>
        <v>Winnipeg</v>
      </c>
      <c r="J467" s="45">
        <v>155</v>
      </c>
      <c r="K467" s="36" t="s">
        <v>1326</v>
      </c>
      <c r="L467" s="45">
        <v>1650</v>
      </c>
      <c r="M467" s="36" t="s">
        <v>2375</v>
      </c>
      <c r="N467" s="36" t="s">
        <v>1881</v>
      </c>
      <c r="P467" s="36" t="s">
        <v>2042</v>
      </c>
      <c r="Q467" s="174" t="str">
        <f t="shared" si="15"/>
        <v>Teulon</v>
      </c>
    </row>
    <row r="468" spans="1:17" ht="14.1" customHeight="1" x14ac:dyDescent="0.2">
      <c r="A468" s="45">
        <v>151</v>
      </c>
      <c r="B468" s="36" t="s">
        <v>1263</v>
      </c>
      <c r="C468" s="40">
        <v>1654</v>
      </c>
      <c r="D468" s="36" t="s">
        <v>2378</v>
      </c>
      <c r="E468" s="36" t="s">
        <v>2379</v>
      </c>
      <c r="G468" s="36" t="s">
        <v>1266</v>
      </c>
      <c r="H468" s="174" t="str">
        <f t="shared" si="14"/>
        <v>Winnipeg</v>
      </c>
      <c r="J468" s="45">
        <v>198</v>
      </c>
      <c r="K468" s="36" t="s">
        <v>1442</v>
      </c>
      <c r="L468" s="45">
        <v>1653</v>
      </c>
      <c r="M468" s="36" t="s">
        <v>2376</v>
      </c>
      <c r="N468" s="36" t="s">
        <v>2377</v>
      </c>
      <c r="P468" s="36" t="s">
        <v>1266</v>
      </c>
      <c r="Q468" s="174" t="str">
        <f t="shared" si="15"/>
        <v>Winnipeg</v>
      </c>
    </row>
    <row r="469" spans="1:17" ht="14.1" customHeight="1" x14ac:dyDescent="0.2">
      <c r="A469" s="45">
        <v>114</v>
      </c>
      <c r="B469" s="36" t="s">
        <v>1267</v>
      </c>
      <c r="C469" s="40">
        <v>1655</v>
      </c>
      <c r="D469" s="36" t="s">
        <v>2380</v>
      </c>
      <c r="E469" s="36" t="s">
        <v>2381</v>
      </c>
      <c r="G469" s="36" t="s">
        <v>1266</v>
      </c>
      <c r="H469" s="174" t="str">
        <f t="shared" si="14"/>
        <v>Winnipeg</v>
      </c>
      <c r="J469" s="45">
        <v>151</v>
      </c>
      <c r="K469" s="36" t="s">
        <v>1263</v>
      </c>
      <c r="L469" s="45">
        <v>1654</v>
      </c>
      <c r="M469" s="36" t="s">
        <v>2378</v>
      </c>
      <c r="N469" s="36" t="s">
        <v>2379</v>
      </c>
      <c r="P469" s="36" t="s">
        <v>1266</v>
      </c>
      <c r="Q469" s="174" t="str">
        <f t="shared" si="15"/>
        <v>Winnipeg</v>
      </c>
    </row>
    <row r="470" spans="1:17" ht="14.1" customHeight="1" x14ac:dyDescent="0.2">
      <c r="A470" s="45">
        <v>154</v>
      </c>
      <c r="B470" s="36" t="s">
        <v>1349</v>
      </c>
      <c r="C470" s="40">
        <v>1657</v>
      </c>
      <c r="D470" s="36" t="s">
        <v>2382</v>
      </c>
      <c r="E470" s="36" t="s">
        <v>2383</v>
      </c>
      <c r="G470" s="36" t="s">
        <v>2384</v>
      </c>
      <c r="H470" s="174" t="str">
        <f t="shared" si="14"/>
        <v>Lockport</v>
      </c>
      <c r="J470" s="45">
        <v>114</v>
      </c>
      <c r="K470" s="36" t="s">
        <v>1267</v>
      </c>
      <c r="L470" s="45">
        <v>1655</v>
      </c>
      <c r="M470" s="36" t="s">
        <v>2380</v>
      </c>
      <c r="N470" s="36" t="s">
        <v>2381</v>
      </c>
      <c r="P470" s="36" t="s">
        <v>1266</v>
      </c>
      <c r="Q470" s="174" t="str">
        <f t="shared" si="15"/>
        <v>Winnipeg</v>
      </c>
    </row>
    <row r="471" spans="1:17" ht="14.1" customHeight="1" x14ac:dyDescent="0.2">
      <c r="A471" s="45">
        <v>185</v>
      </c>
      <c r="B471" s="36" t="s">
        <v>1384</v>
      </c>
      <c r="C471" s="40">
        <v>1658</v>
      </c>
      <c r="D471" s="36" t="s">
        <v>2385</v>
      </c>
      <c r="E471" s="36" t="s">
        <v>2386</v>
      </c>
      <c r="G471" s="36" t="s">
        <v>1951</v>
      </c>
      <c r="H471" s="174" t="str">
        <f t="shared" si="14"/>
        <v>Dominion City</v>
      </c>
      <c r="J471" s="45">
        <v>154</v>
      </c>
      <c r="K471" s="36" t="s">
        <v>1349</v>
      </c>
      <c r="L471" s="45">
        <v>1657</v>
      </c>
      <c r="M471" s="36" t="s">
        <v>2387</v>
      </c>
      <c r="N471" s="36" t="s">
        <v>2383</v>
      </c>
      <c r="P471" s="36" t="s">
        <v>2384</v>
      </c>
      <c r="Q471" s="174" t="str">
        <f t="shared" si="15"/>
        <v>Lockport</v>
      </c>
    </row>
    <row r="472" spans="1:17" ht="14.1" customHeight="1" x14ac:dyDescent="0.2">
      <c r="A472" s="45">
        <v>119</v>
      </c>
      <c r="B472" s="36" t="s">
        <v>1275</v>
      </c>
      <c r="C472" s="40">
        <v>1660</v>
      </c>
      <c r="D472" s="36" t="s">
        <v>2388</v>
      </c>
      <c r="E472" s="36" t="s">
        <v>2389</v>
      </c>
      <c r="G472" s="36" t="s">
        <v>1278</v>
      </c>
      <c r="H472" s="174" t="str">
        <f t="shared" si="14"/>
        <v>Brandon</v>
      </c>
      <c r="J472" s="45">
        <v>185</v>
      </c>
      <c r="K472" s="36" t="s">
        <v>1384</v>
      </c>
      <c r="L472" s="45">
        <v>1658</v>
      </c>
      <c r="M472" s="36" t="s">
        <v>2385</v>
      </c>
      <c r="N472" s="36" t="s">
        <v>2386</v>
      </c>
      <c r="P472" s="36" t="s">
        <v>1951</v>
      </c>
      <c r="Q472" s="174" t="str">
        <f t="shared" si="15"/>
        <v>Dominion City</v>
      </c>
    </row>
    <row r="473" spans="1:17" ht="14.1" customHeight="1" x14ac:dyDescent="0.2">
      <c r="A473" s="45">
        <v>196</v>
      </c>
      <c r="B473" s="36" t="s">
        <v>1283</v>
      </c>
      <c r="C473" s="40">
        <v>1662</v>
      </c>
      <c r="D473" s="36" t="s">
        <v>2390</v>
      </c>
      <c r="E473" s="36" t="s">
        <v>2391</v>
      </c>
      <c r="G473" s="36" t="s">
        <v>1266</v>
      </c>
      <c r="H473" s="174" t="str">
        <f t="shared" si="14"/>
        <v>Winnipeg</v>
      </c>
      <c r="J473" s="45">
        <v>119</v>
      </c>
      <c r="K473" s="36" t="s">
        <v>1275</v>
      </c>
      <c r="L473" s="45">
        <v>1660</v>
      </c>
      <c r="M473" s="36" t="s">
        <v>2388</v>
      </c>
      <c r="N473" s="36" t="s">
        <v>2389</v>
      </c>
      <c r="P473" s="36" t="s">
        <v>1278</v>
      </c>
      <c r="Q473" s="174" t="str">
        <f t="shared" si="15"/>
        <v>Brandon</v>
      </c>
    </row>
    <row r="474" spans="1:17" ht="14.1" customHeight="1" x14ac:dyDescent="0.2">
      <c r="A474" s="45">
        <v>196</v>
      </c>
      <c r="B474" s="36" t="s">
        <v>1283</v>
      </c>
      <c r="C474" s="40">
        <v>1663</v>
      </c>
      <c r="D474" s="36" t="s">
        <v>2392</v>
      </c>
      <c r="E474" s="36" t="s">
        <v>2393</v>
      </c>
      <c r="G474" s="36" t="s">
        <v>1266</v>
      </c>
      <c r="H474" s="174" t="str">
        <f t="shared" si="14"/>
        <v>Winnipeg</v>
      </c>
      <c r="J474" s="45">
        <v>196</v>
      </c>
      <c r="K474" s="36" t="s">
        <v>1283</v>
      </c>
      <c r="L474" s="45">
        <v>1662</v>
      </c>
      <c r="M474" s="36" t="s">
        <v>2390</v>
      </c>
      <c r="N474" s="36" t="s">
        <v>2391</v>
      </c>
      <c r="P474" s="36" t="s">
        <v>1266</v>
      </c>
      <c r="Q474" s="174" t="str">
        <f t="shared" si="15"/>
        <v>Winnipeg</v>
      </c>
    </row>
    <row r="475" spans="1:17" ht="14.1" customHeight="1" x14ac:dyDescent="0.2">
      <c r="A475" s="45">
        <v>151</v>
      </c>
      <c r="B475" s="36" t="s">
        <v>1263</v>
      </c>
      <c r="C475" s="40">
        <v>1665</v>
      </c>
      <c r="D475" s="36" t="s">
        <v>2394</v>
      </c>
      <c r="E475" s="36" t="s">
        <v>2395</v>
      </c>
      <c r="G475" s="36" t="s">
        <v>1266</v>
      </c>
      <c r="H475" s="174" t="str">
        <f t="shared" si="14"/>
        <v>Winnipeg</v>
      </c>
      <c r="J475" s="45">
        <v>196</v>
      </c>
      <c r="K475" s="36" t="s">
        <v>1283</v>
      </c>
      <c r="L475" s="45">
        <v>1663</v>
      </c>
      <c r="M475" s="36" t="s">
        <v>2392</v>
      </c>
      <c r="N475" s="36" t="s">
        <v>2393</v>
      </c>
      <c r="P475" s="36" t="s">
        <v>1266</v>
      </c>
      <c r="Q475" s="174" t="str">
        <f t="shared" si="15"/>
        <v>Winnipeg</v>
      </c>
    </row>
    <row r="476" spans="1:17" ht="14.1" customHeight="1" x14ac:dyDescent="0.2">
      <c r="A476" s="45">
        <v>187</v>
      </c>
      <c r="B476" s="36" t="s">
        <v>1412</v>
      </c>
      <c r="C476" s="40">
        <v>1667</v>
      </c>
      <c r="D476" s="36" t="s">
        <v>2396</v>
      </c>
      <c r="E476" s="36" t="s">
        <v>2397</v>
      </c>
      <c r="G476" s="36" t="s">
        <v>2398</v>
      </c>
      <c r="H476" s="174" t="str">
        <f t="shared" si="14"/>
        <v>Gilbert Plains</v>
      </c>
      <c r="J476" s="45">
        <v>151</v>
      </c>
      <c r="K476" s="36" t="s">
        <v>1263</v>
      </c>
      <c r="L476" s="45">
        <v>1665</v>
      </c>
      <c r="M476" s="36" t="s">
        <v>2394</v>
      </c>
      <c r="N476" s="36" t="s">
        <v>2395</v>
      </c>
      <c r="P476" s="36" t="s">
        <v>1266</v>
      </c>
      <c r="Q476" s="174" t="str">
        <f t="shared" si="15"/>
        <v>Winnipeg</v>
      </c>
    </row>
    <row r="477" spans="1:17" ht="14.1" customHeight="1" x14ac:dyDescent="0.2">
      <c r="A477" s="45">
        <v>135</v>
      </c>
      <c r="B477" s="36" t="s">
        <v>1380</v>
      </c>
      <c r="C477" s="40">
        <v>1668</v>
      </c>
      <c r="D477" s="36" t="s">
        <v>2399</v>
      </c>
      <c r="E477" s="36" t="s">
        <v>1775</v>
      </c>
      <c r="G477" s="36" t="s">
        <v>2400</v>
      </c>
      <c r="H477" s="174" t="str">
        <f t="shared" si="14"/>
        <v>God'S River</v>
      </c>
      <c r="J477" s="45">
        <v>187</v>
      </c>
      <c r="K477" s="36" t="s">
        <v>1412</v>
      </c>
      <c r="L477" s="45">
        <v>1667</v>
      </c>
      <c r="M477" s="36" t="s">
        <v>2396</v>
      </c>
      <c r="N477" s="36" t="s">
        <v>2397</v>
      </c>
      <c r="P477" s="36" t="s">
        <v>2398</v>
      </c>
      <c r="Q477" s="174" t="str">
        <f t="shared" si="15"/>
        <v>Gilbert Plains</v>
      </c>
    </row>
    <row r="478" spans="1:17" ht="14.1" customHeight="1" x14ac:dyDescent="0.2">
      <c r="A478" s="45">
        <v>186</v>
      </c>
      <c r="B478" s="36" t="s">
        <v>1295</v>
      </c>
      <c r="C478" s="40">
        <v>1669</v>
      </c>
      <c r="D478" s="36" t="s">
        <v>2401</v>
      </c>
      <c r="E478" s="36" t="s">
        <v>2402</v>
      </c>
      <c r="G478" s="36" t="s">
        <v>1266</v>
      </c>
      <c r="H478" s="174" t="str">
        <f t="shared" si="14"/>
        <v>Winnipeg</v>
      </c>
      <c r="J478" s="45">
        <v>135</v>
      </c>
      <c r="K478" s="36" t="s">
        <v>1380</v>
      </c>
      <c r="L478" s="45">
        <v>1668</v>
      </c>
      <c r="M478" s="36" t="s">
        <v>2399</v>
      </c>
      <c r="N478" s="36" t="s">
        <v>1775</v>
      </c>
      <c r="P478" s="36" t="s">
        <v>2400</v>
      </c>
      <c r="Q478" s="174" t="str">
        <f t="shared" si="15"/>
        <v>God'S River</v>
      </c>
    </row>
    <row r="479" spans="1:17" ht="14.1" customHeight="1" x14ac:dyDescent="0.2">
      <c r="A479" s="45">
        <v>107</v>
      </c>
      <c r="B479" s="36" t="s">
        <v>1421</v>
      </c>
      <c r="C479" s="40">
        <v>1670</v>
      </c>
      <c r="D479" s="36" t="s">
        <v>2403</v>
      </c>
      <c r="E479" s="36" t="s">
        <v>2164</v>
      </c>
      <c r="G479" s="36" t="s">
        <v>1704</v>
      </c>
      <c r="H479" s="174" t="str">
        <f t="shared" si="14"/>
        <v>Arborg</v>
      </c>
      <c r="J479" s="45">
        <v>186</v>
      </c>
      <c r="K479" s="36" t="s">
        <v>1295</v>
      </c>
      <c r="L479" s="45">
        <v>1669</v>
      </c>
      <c r="M479" s="36" t="s">
        <v>2401</v>
      </c>
      <c r="N479" s="36" t="s">
        <v>2402</v>
      </c>
      <c r="P479" s="36" t="s">
        <v>1266</v>
      </c>
      <c r="Q479" s="174" t="str">
        <f t="shared" si="15"/>
        <v>Winnipeg</v>
      </c>
    </row>
    <row r="480" spans="1:17" ht="14.1" customHeight="1" x14ac:dyDescent="0.2">
      <c r="A480" s="45">
        <v>140</v>
      </c>
      <c r="B480" s="36" t="s">
        <v>1564</v>
      </c>
      <c r="C480" s="40">
        <v>1671</v>
      </c>
      <c r="D480" s="36" t="s">
        <v>2404</v>
      </c>
      <c r="E480" s="36" t="s">
        <v>2405</v>
      </c>
      <c r="F480" s="36" t="s">
        <v>2406</v>
      </c>
      <c r="G480" s="36" t="s">
        <v>2407</v>
      </c>
      <c r="H480" s="174" t="str">
        <f t="shared" si="14"/>
        <v>N.-D.-de-Lourdes</v>
      </c>
      <c r="J480" s="45">
        <v>107</v>
      </c>
      <c r="K480" s="36" t="s">
        <v>1421</v>
      </c>
      <c r="L480" s="45">
        <v>1670</v>
      </c>
      <c r="M480" s="36" t="s">
        <v>2403</v>
      </c>
      <c r="N480" s="36" t="s">
        <v>2164</v>
      </c>
      <c r="P480" s="36" t="s">
        <v>1704</v>
      </c>
      <c r="Q480" s="174" t="str">
        <f t="shared" si="15"/>
        <v>Arborg</v>
      </c>
    </row>
    <row r="481" spans="1:17" ht="14.1" customHeight="1" x14ac:dyDescent="0.2">
      <c r="A481" s="45">
        <v>103</v>
      </c>
      <c r="B481" s="36" t="s">
        <v>1355</v>
      </c>
      <c r="C481" s="40">
        <v>1672</v>
      </c>
      <c r="D481" s="36" t="s">
        <v>2408</v>
      </c>
      <c r="E481" s="36" t="s">
        <v>2409</v>
      </c>
      <c r="G481" s="36" t="s">
        <v>2410</v>
      </c>
      <c r="H481" s="174" t="str">
        <f t="shared" si="14"/>
        <v>Kola</v>
      </c>
      <c r="J481" s="45">
        <v>140</v>
      </c>
      <c r="K481" s="36" t="s">
        <v>1564</v>
      </c>
      <c r="L481" s="45">
        <v>1671</v>
      </c>
      <c r="M481" s="36" t="s">
        <v>2404</v>
      </c>
      <c r="N481" s="36" t="s">
        <v>2405</v>
      </c>
      <c r="O481" s="36" t="s">
        <v>2406</v>
      </c>
      <c r="P481" s="36" t="s">
        <v>2407</v>
      </c>
      <c r="Q481" s="174" t="str">
        <f t="shared" si="15"/>
        <v>N.-D.-de-Lourdes</v>
      </c>
    </row>
    <row r="482" spans="1:17" ht="14.1" customHeight="1" x14ac:dyDescent="0.2">
      <c r="A482" s="45">
        <v>151</v>
      </c>
      <c r="B482" s="36" t="s">
        <v>1263</v>
      </c>
      <c r="C482" s="40">
        <v>1675</v>
      </c>
      <c r="D482" s="36" t="s">
        <v>2411</v>
      </c>
      <c r="E482" s="36" t="s">
        <v>2412</v>
      </c>
      <c r="G482" s="36" t="s">
        <v>1266</v>
      </c>
      <c r="H482" s="174" t="str">
        <f t="shared" si="14"/>
        <v>Winnipeg</v>
      </c>
      <c r="J482" s="45">
        <v>103</v>
      </c>
      <c r="K482" s="36" t="s">
        <v>1355</v>
      </c>
      <c r="L482" s="45">
        <v>1672</v>
      </c>
      <c r="M482" s="36" t="s">
        <v>2408</v>
      </c>
      <c r="N482" s="36" t="s">
        <v>2409</v>
      </c>
      <c r="P482" s="36" t="s">
        <v>2410</v>
      </c>
      <c r="Q482" s="174" t="str">
        <f t="shared" si="15"/>
        <v>Kola</v>
      </c>
    </row>
    <row r="483" spans="1:17" ht="14.1" customHeight="1" x14ac:dyDescent="0.2">
      <c r="A483" s="45">
        <v>188</v>
      </c>
      <c r="B483" s="36" t="s">
        <v>1392</v>
      </c>
      <c r="C483" s="40">
        <v>1676</v>
      </c>
      <c r="D483" s="36" t="s">
        <v>2413</v>
      </c>
      <c r="E483" s="36" t="s">
        <v>2414</v>
      </c>
      <c r="G483" s="36" t="s">
        <v>1266</v>
      </c>
      <c r="H483" s="174" t="str">
        <f t="shared" si="14"/>
        <v>Winnipeg</v>
      </c>
      <c r="J483" s="45">
        <v>151</v>
      </c>
      <c r="K483" s="36" t="s">
        <v>1263</v>
      </c>
      <c r="L483" s="45">
        <v>1675</v>
      </c>
      <c r="M483" s="36" t="s">
        <v>2411</v>
      </c>
      <c r="N483" s="36" t="s">
        <v>2412</v>
      </c>
      <c r="P483" s="36" t="s">
        <v>1266</v>
      </c>
      <c r="Q483" s="174" t="str">
        <f t="shared" si="15"/>
        <v>Winnipeg</v>
      </c>
    </row>
    <row r="484" spans="1:17" ht="14.1" customHeight="1" x14ac:dyDescent="0.2">
      <c r="A484" s="45">
        <v>189</v>
      </c>
      <c r="B484" s="36" t="s">
        <v>1286</v>
      </c>
      <c r="C484" s="40">
        <v>1677</v>
      </c>
      <c r="D484" s="36" t="s">
        <v>2415</v>
      </c>
      <c r="E484" s="36" t="s">
        <v>2416</v>
      </c>
      <c r="F484" s="36" t="s">
        <v>2417</v>
      </c>
      <c r="G484" s="36" t="s">
        <v>2418</v>
      </c>
      <c r="H484" s="174" t="str">
        <f t="shared" si="14"/>
        <v>Powerview</v>
      </c>
      <c r="J484" s="45">
        <v>188</v>
      </c>
      <c r="K484" s="36" t="s">
        <v>1392</v>
      </c>
      <c r="L484" s="45">
        <v>1676</v>
      </c>
      <c r="M484" s="36" t="s">
        <v>2413</v>
      </c>
      <c r="N484" s="36" t="s">
        <v>2414</v>
      </c>
      <c r="P484" s="36" t="s">
        <v>1266</v>
      </c>
      <c r="Q484" s="174" t="str">
        <f t="shared" si="15"/>
        <v>Winnipeg</v>
      </c>
    </row>
    <row r="485" spans="1:17" ht="14.1" customHeight="1" x14ac:dyDescent="0.2">
      <c r="A485" s="45">
        <v>197</v>
      </c>
      <c r="B485" s="36" t="s">
        <v>1399</v>
      </c>
      <c r="C485" s="40">
        <v>1679</v>
      </c>
      <c r="D485" s="36" t="s">
        <v>2419</v>
      </c>
      <c r="E485" s="36" t="s">
        <v>2420</v>
      </c>
      <c r="F485" s="36" t="s">
        <v>2315</v>
      </c>
      <c r="G485" s="36" t="s">
        <v>2421</v>
      </c>
      <c r="H485" s="174" t="str">
        <f t="shared" si="14"/>
        <v>Justice</v>
      </c>
      <c r="J485" s="45">
        <v>189</v>
      </c>
      <c r="K485" s="36" t="s">
        <v>1286</v>
      </c>
      <c r="L485" s="45">
        <v>1677</v>
      </c>
      <c r="M485" s="36" t="s">
        <v>2415</v>
      </c>
      <c r="N485" s="36" t="s">
        <v>2416</v>
      </c>
      <c r="O485" s="36" t="s">
        <v>2417</v>
      </c>
      <c r="P485" s="36" t="s">
        <v>2418</v>
      </c>
      <c r="Q485" s="174" t="str">
        <f t="shared" si="15"/>
        <v>Powerview</v>
      </c>
    </row>
    <row r="486" spans="1:17" ht="14.1" customHeight="1" x14ac:dyDescent="0.2">
      <c r="A486" s="45">
        <v>192</v>
      </c>
      <c r="B486" s="36" t="s">
        <v>1279</v>
      </c>
      <c r="C486" s="40">
        <v>1680</v>
      </c>
      <c r="D486" s="36" t="s">
        <v>2422</v>
      </c>
      <c r="E486" s="36" t="s">
        <v>2257</v>
      </c>
      <c r="G486" s="36" t="s">
        <v>2423</v>
      </c>
      <c r="H486" s="174" t="str">
        <f t="shared" si="14"/>
        <v>Berens River</v>
      </c>
      <c r="J486" s="45">
        <v>197</v>
      </c>
      <c r="K486" s="36" t="s">
        <v>1399</v>
      </c>
      <c r="L486" s="45">
        <v>1679</v>
      </c>
      <c r="M486" s="36" t="s">
        <v>2419</v>
      </c>
      <c r="N486" s="36" t="s">
        <v>2420</v>
      </c>
      <c r="O486" s="36" t="s">
        <v>2315</v>
      </c>
      <c r="P486" s="36" t="s">
        <v>2421</v>
      </c>
      <c r="Q486" s="174" t="str">
        <f t="shared" si="15"/>
        <v>Justice</v>
      </c>
    </row>
    <row r="487" spans="1:17" ht="14.1" customHeight="1" x14ac:dyDescent="0.2">
      <c r="A487" s="45">
        <v>192</v>
      </c>
      <c r="B487" s="36" t="s">
        <v>1279</v>
      </c>
      <c r="C487" s="40">
        <v>1681</v>
      </c>
      <c r="D487" s="36" t="s">
        <v>2424</v>
      </c>
      <c r="E487" s="36" t="s">
        <v>2425</v>
      </c>
      <c r="G487" s="36" t="s">
        <v>2426</v>
      </c>
      <c r="H487" s="174" t="str">
        <f t="shared" si="14"/>
        <v>Wanipigow</v>
      </c>
      <c r="J487" s="45">
        <v>192</v>
      </c>
      <c r="K487" s="36" t="s">
        <v>1279</v>
      </c>
      <c r="L487" s="45">
        <v>1680</v>
      </c>
      <c r="M487" s="36" t="s">
        <v>2422</v>
      </c>
      <c r="N487" s="36" t="s">
        <v>2257</v>
      </c>
      <c r="P487" s="36" t="s">
        <v>2423</v>
      </c>
      <c r="Q487" s="174" t="str">
        <f t="shared" si="15"/>
        <v>Berens River</v>
      </c>
    </row>
    <row r="488" spans="1:17" ht="14.1" customHeight="1" x14ac:dyDescent="0.2">
      <c r="A488" s="45">
        <v>192</v>
      </c>
      <c r="B488" s="36" t="s">
        <v>1279</v>
      </c>
      <c r="C488" s="40">
        <v>1682</v>
      </c>
      <c r="D488" s="36" t="s">
        <v>2427</v>
      </c>
      <c r="E488" s="36" t="s">
        <v>1328</v>
      </c>
      <c r="G488" s="36" t="s">
        <v>2428</v>
      </c>
      <c r="H488" s="174" t="str">
        <f t="shared" si="14"/>
        <v>Wabowden</v>
      </c>
      <c r="J488" s="45">
        <v>192</v>
      </c>
      <c r="K488" s="36" t="s">
        <v>1279</v>
      </c>
      <c r="L488" s="45">
        <v>1681</v>
      </c>
      <c r="M488" s="36" t="s">
        <v>2424</v>
      </c>
      <c r="N488" s="36" t="s">
        <v>2425</v>
      </c>
      <c r="P488" s="36" t="s">
        <v>2426</v>
      </c>
      <c r="Q488" s="174" t="str">
        <f t="shared" si="15"/>
        <v>Wanipigow</v>
      </c>
    </row>
    <row r="489" spans="1:17" ht="14.1" customHeight="1" x14ac:dyDescent="0.2">
      <c r="A489" s="45">
        <v>102</v>
      </c>
      <c r="B489" s="36" t="s">
        <v>1336</v>
      </c>
      <c r="C489" s="40">
        <v>1684</v>
      </c>
      <c r="D489" s="36" t="s">
        <v>2429</v>
      </c>
      <c r="E489" s="36" t="s">
        <v>2430</v>
      </c>
      <c r="G489" s="36" t="s">
        <v>1339</v>
      </c>
      <c r="H489" s="174" t="str">
        <f t="shared" si="14"/>
        <v>Thompson</v>
      </c>
      <c r="J489" s="45">
        <v>192</v>
      </c>
      <c r="K489" s="36" t="s">
        <v>1279</v>
      </c>
      <c r="L489" s="45">
        <v>1682</v>
      </c>
      <c r="M489" s="36" t="s">
        <v>2427</v>
      </c>
      <c r="N489" s="36" t="s">
        <v>1328</v>
      </c>
      <c r="P489" s="36" t="s">
        <v>2428</v>
      </c>
      <c r="Q489" s="174" t="str">
        <f t="shared" si="15"/>
        <v>Wabowden</v>
      </c>
    </row>
    <row r="490" spans="1:17" ht="14.1" customHeight="1" x14ac:dyDescent="0.2">
      <c r="A490" s="45">
        <v>151</v>
      </c>
      <c r="B490" s="36" t="s">
        <v>1263</v>
      </c>
      <c r="C490" s="40">
        <v>1685</v>
      </c>
      <c r="D490" s="36" t="s">
        <v>2431</v>
      </c>
      <c r="E490" s="36" t="s">
        <v>2432</v>
      </c>
      <c r="G490" s="36" t="s">
        <v>1266</v>
      </c>
      <c r="H490" s="174" t="str">
        <f t="shared" si="14"/>
        <v>Winnipeg</v>
      </c>
      <c r="J490" s="45">
        <v>102</v>
      </c>
      <c r="K490" s="36" t="s">
        <v>1336</v>
      </c>
      <c r="L490" s="45">
        <v>1684</v>
      </c>
      <c r="M490" s="36" t="s">
        <v>2429</v>
      </c>
      <c r="N490" s="36" t="s">
        <v>2430</v>
      </c>
      <c r="P490" s="36" t="s">
        <v>1339</v>
      </c>
      <c r="Q490" s="174" t="str">
        <f t="shared" si="15"/>
        <v>Thompson</v>
      </c>
    </row>
    <row r="491" spans="1:17" ht="14.1" customHeight="1" x14ac:dyDescent="0.2">
      <c r="A491" s="45">
        <v>196</v>
      </c>
      <c r="B491" s="36" t="s">
        <v>1283</v>
      </c>
      <c r="C491" s="40">
        <v>1687</v>
      </c>
      <c r="D491" s="36" t="s">
        <v>2433</v>
      </c>
      <c r="E491" s="36" t="s">
        <v>2434</v>
      </c>
      <c r="G491" s="36" t="s">
        <v>1266</v>
      </c>
      <c r="H491" s="174" t="str">
        <f t="shared" si="14"/>
        <v>Winnipeg</v>
      </c>
      <c r="J491" s="45">
        <v>151</v>
      </c>
      <c r="K491" s="36" t="s">
        <v>1263</v>
      </c>
      <c r="L491" s="45">
        <v>1685</v>
      </c>
      <c r="M491" s="36" t="s">
        <v>2431</v>
      </c>
      <c r="N491" s="36" t="s">
        <v>2432</v>
      </c>
      <c r="P491" s="36" t="s">
        <v>1266</v>
      </c>
      <c r="Q491" s="174" t="str">
        <f t="shared" si="15"/>
        <v>Winnipeg</v>
      </c>
    </row>
    <row r="492" spans="1:17" ht="14.1" customHeight="1" x14ac:dyDescent="0.2">
      <c r="A492" s="45">
        <v>192</v>
      </c>
      <c r="B492" s="36" t="s">
        <v>1279</v>
      </c>
      <c r="C492" s="40">
        <v>1688</v>
      </c>
      <c r="D492" s="36" t="s">
        <v>2435</v>
      </c>
      <c r="E492" s="36" t="s">
        <v>2223</v>
      </c>
      <c r="G492" s="36" t="s">
        <v>2436</v>
      </c>
      <c r="H492" s="174" t="str">
        <f t="shared" si="14"/>
        <v>Stevenson Island</v>
      </c>
      <c r="J492" s="45">
        <v>196</v>
      </c>
      <c r="K492" s="36" t="s">
        <v>1283</v>
      </c>
      <c r="L492" s="45">
        <v>1687</v>
      </c>
      <c r="M492" s="36" t="s">
        <v>2433</v>
      </c>
      <c r="N492" s="36" t="s">
        <v>2434</v>
      </c>
      <c r="P492" s="36" t="s">
        <v>1266</v>
      </c>
      <c r="Q492" s="174" t="str">
        <f t="shared" si="15"/>
        <v>Winnipeg</v>
      </c>
    </row>
    <row r="493" spans="1:17" ht="14.1" customHeight="1" x14ac:dyDescent="0.2">
      <c r="A493" s="45">
        <v>107</v>
      </c>
      <c r="B493" s="36" t="s">
        <v>1421</v>
      </c>
      <c r="C493" s="40">
        <v>1690</v>
      </c>
      <c r="D493" s="36" t="s">
        <v>2437</v>
      </c>
      <c r="E493" s="36" t="s">
        <v>2438</v>
      </c>
      <c r="G493" s="36" t="s">
        <v>1266</v>
      </c>
      <c r="H493" s="174" t="str">
        <f t="shared" si="14"/>
        <v>Winnipeg</v>
      </c>
      <c r="J493" s="45">
        <v>192</v>
      </c>
      <c r="K493" s="36" t="s">
        <v>1279</v>
      </c>
      <c r="L493" s="45">
        <v>1688</v>
      </c>
      <c r="M493" s="36" t="s">
        <v>2435</v>
      </c>
      <c r="N493" s="36" t="s">
        <v>2223</v>
      </c>
      <c r="P493" s="36" t="s">
        <v>2436</v>
      </c>
      <c r="Q493" s="174" t="str">
        <f t="shared" si="15"/>
        <v>Stevenson Island</v>
      </c>
    </row>
    <row r="494" spans="1:17" ht="14.1" customHeight="1" x14ac:dyDescent="0.2">
      <c r="A494" s="45">
        <v>188</v>
      </c>
      <c r="B494" s="36" t="s">
        <v>1392</v>
      </c>
      <c r="C494" s="40">
        <v>1691</v>
      </c>
      <c r="D494" s="36" t="s">
        <v>2439</v>
      </c>
      <c r="E494" s="36" t="s">
        <v>2440</v>
      </c>
      <c r="G494" s="36" t="s">
        <v>1266</v>
      </c>
      <c r="H494" s="174" t="str">
        <f t="shared" si="14"/>
        <v>Winnipeg</v>
      </c>
      <c r="J494" s="45">
        <v>107</v>
      </c>
      <c r="K494" s="36" t="s">
        <v>1421</v>
      </c>
      <c r="L494" s="45">
        <v>1690</v>
      </c>
      <c r="M494" s="36" t="s">
        <v>2437</v>
      </c>
      <c r="N494" s="36" t="s">
        <v>2438</v>
      </c>
      <c r="P494" s="36" t="s">
        <v>1266</v>
      </c>
      <c r="Q494" s="174" t="str">
        <f t="shared" si="15"/>
        <v>Winnipeg</v>
      </c>
    </row>
    <row r="495" spans="1:17" ht="14.1" customHeight="1" x14ac:dyDescent="0.2">
      <c r="A495" s="45">
        <v>189</v>
      </c>
      <c r="B495" s="36" t="s">
        <v>1286</v>
      </c>
      <c r="C495" s="40">
        <v>1692</v>
      </c>
      <c r="D495" s="36" t="s">
        <v>2441</v>
      </c>
      <c r="E495" s="36" t="s">
        <v>2442</v>
      </c>
      <c r="F495" s="36" t="s">
        <v>2443</v>
      </c>
      <c r="G495" s="36" t="s">
        <v>1289</v>
      </c>
      <c r="H495" s="174" t="str">
        <f t="shared" si="14"/>
        <v>Lac du Bonnet</v>
      </c>
      <c r="J495" s="45">
        <v>188</v>
      </c>
      <c r="K495" s="36" t="s">
        <v>1392</v>
      </c>
      <c r="L495" s="45">
        <v>1691</v>
      </c>
      <c r="M495" s="36" t="s">
        <v>2439</v>
      </c>
      <c r="N495" s="36" t="s">
        <v>2440</v>
      </c>
      <c r="P495" s="36" t="s">
        <v>1266</v>
      </c>
      <c r="Q495" s="174" t="str">
        <f t="shared" si="15"/>
        <v>Winnipeg</v>
      </c>
    </row>
    <row r="496" spans="1:17" ht="14.1" customHeight="1" x14ac:dyDescent="0.2">
      <c r="A496" s="45">
        <v>174</v>
      </c>
      <c r="B496" s="36" t="s">
        <v>1516</v>
      </c>
      <c r="C496" s="40">
        <v>1693</v>
      </c>
      <c r="D496" s="36" t="s">
        <v>2444</v>
      </c>
      <c r="E496" s="36" t="s">
        <v>2445</v>
      </c>
      <c r="G496" s="36" t="s">
        <v>2276</v>
      </c>
      <c r="H496" s="174" t="str">
        <f t="shared" si="14"/>
        <v>Grunthal</v>
      </c>
      <c r="J496" s="45">
        <v>189</v>
      </c>
      <c r="K496" s="36" t="s">
        <v>1286</v>
      </c>
      <c r="L496" s="45">
        <v>1692</v>
      </c>
      <c r="M496" s="36" t="s">
        <v>2441</v>
      </c>
      <c r="N496" s="36" t="s">
        <v>2442</v>
      </c>
      <c r="O496" s="36" t="s">
        <v>2443</v>
      </c>
      <c r="P496" s="36" t="s">
        <v>1289</v>
      </c>
      <c r="Q496" s="174" t="str">
        <f t="shared" si="15"/>
        <v>Lac du Bonnet</v>
      </c>
    </row>
    <row r="497" spans="1:17" ht="14.1" customHeight="1" x14ac:dyDescent="0.2">
      <c r="A497" s="45">
        <v>151</v>
      </c>
      <c r="B497" s="36" t="s">
        <v>1263</v>
      </c>
      <c r="C497" s="40">
        <v>1695</v>
      </c>
      <c r="D497" s="36" t="s">
        <v>2446</v>
      </c>
      <c r="E497" s="36" t="s">
        <v>2447</v>
      </c>
      <c r="G497" s="36" t="s">
        <v>1266</v>
      </c>
      <c r="H497" s="174" t="str">
        <f t="shared" si="14"/>
        <v>Winnipeg</v>
      </c>
      <c r="J497" s="45">
        <v>174</v>
      </c>
      <c r="K497" s="36" t="s">
        <v>1516</v>
      </c>
      <c r="L497" s="45">
        <v>1693</v>
      </c>
      <c r="M497" s="36" t="s">
        <v>2444</v>
      </c>
      <c r="N497" s="36" t="s">
        <v>2445</v>
      </c>
      <c r="P497" s="36" t="s">
        <v>2276</v>
      </c>
      <c r="Q497" s="174" t="str">
        <f t="shared" si="15"/>
        <v>Grunthal</v>
      </c>
    </row>
    <row r="498" spans="1:17" ht="14.1" customHeight="1" x14ac:dyDescent="0.2">
      <c r="A498" s="45">
        <v>135</v>
      </c>
      <c r="B498" s="36" t="s">
        <v>1380</v>
      </c>
      <c r="C498" s="40">
        <v>1697</v>
      </c>
      <c r="D498" s="36" t="s">
        <v>2448</v>
      </c>
      <c r="E498" s="36" t="s">
        <v>2449</v>
      </c>
      <c r="G498" s="36" t="s">
        <v>2450</v>
      </c>
      <c r="H498" s="174" t="str">
        <f t="shared" si="14"/>
        <v>Lac Brochet</v>
      </c>
      <c r="J498" s="45">
        <v>151</v>
      </c>
      <c r="K498" s="36" t="s">
        <v>1263</v>
      </c>
      <c r="L498" s="45">
        <v>1695</v>
      </c>
      <c r="M498" s="36" t="s">
        <v>2446</v>
      </c>
      <c r="N498" s="36" t="s">
        <v>2447</v>
      </c>
      <c r="P498" s="36" t="s">
        <v>1266</v>
      </c>
      <c r="Q498" s="174" t="str">
        <f t="shared" si="15"/>
        <v>Winnipeg</v>
      </c>
    </row>
    <row r="499" spans="1:17" ht="14.1" customHeight="1" x14ac:dyDescent="0.2">
      <c r="A499" s="45">
        <v>135</v>
      </c>
      <c r="B499" s="36" t="s">
        <v>1380</v>
      </c>
      <c r="C499" s="40">
        <v>1698</v>
      </c>
      <c r="D499" s="36" t="s">
        <v>2451</v>
      </c>
      <c r="E499" s="36" t="s">
        <v>2452</v>
      </c>
      <c r="G499" s="36" t="s">
        <v>2453</v>
      </c>
      <c r="H499" s="174" t="str">
        <f t="shared" si="14"/>
        <v>Negginan</v>
      </c>
      <c r="J499" s="45">
        <v>135</v>
      </c>
      <c r="K499" s="36" t="s">
        <v>1380</v>
      </c>
      <c r="L499" s="45">
        <v>1697</v>
      </c>
      <c r="M499" s="36" t="s">
        <v>2448</v>
      </c>
      <c r="N499" s="36" t="s">
        <v>2449</v>
      </c>
      <c r="P499" s="36" t="s">
        <v>2450</v>
      </c>
      <c r="Q499" s="174" t="str">
        <f t="shared" si="15"/>
        <v>Lac Brochet</v>
      </c>
    </row>
    <row r="500" spans="1:17" ht="14.1" customHeight="1" x14ac:dyDescent="0.2">
      <c r="A500" s="45">
        <v>189</v>
      </c>
      <c r="B500" s="36" t="s">
        <v>1286</v>
      </c>
      <c r="C500" s="40">
        <v>1699</v>
      </c>
      <c r="D500" s="36" t="s">
        <v>2454</v>
      </c>
      <c r="E500" s="36" t="s">
        <v>2455</v>
      </c>
      <c r="G500" s="36" t="s">
        <v>2456</v>
      </c>
      <c r="H500" s="174" t="str">
        <f t="shared" si="14"/>
        <v>Whitemouth</v>
      </c>
      <c r="J500" s="45">
        <v>135</v>
      </c>
      <c r="K500" s="36" t="s">
        <v>1380</v>
      </c>
      <c r="L500" s="45">
        <v>1698</v>
      </c>
      <c r="M500" s="36" t="s">
        <v>2451</v>
      </c>
      <c r="N500" s="36" t="s">
        <v>2452</v>
      </c>
      <c r="P500" s="36" t="s">
        <v>2453</v>
      </c>
      <c r="Q500" s="174" t="str">
        <f t="shared" si="15"/>
        <v>Negginan</v>
      </c>
    </row>
    <row r="501" spans="1:17" ht="14.1" customHeight="1" x14ac:dyDescent="0.2">
      <c r="A501" s="45">
        <v>119</v>
      </c>
      <c r="B501" s="36" t="s">
        <v>1275</v>
      </c>
      <c r="C501" s="40">
        <v>1700</v>
      </c>
      <c r="D501" s="36" t="s">
        <v>2457</v>
      </c>
      <c r="E501" s="36" t="s">
        <v>2458</v>
      </c>
      <c r="G501" s="36" t="s">
        <v>1278</v>
      </c>
      <c r="H501" s="174" t="str">
        <f t="shared" si="14"/>
        <v>Brandon</v>
      </c>
      <c r="J501" s="45">
        <v>189</v>
      </c>
      <c r="K501" s="36" t="s">
        <v>1286</v>
      </c>
      <c r="L501" s="45">
        <v>1699</v>
      </c>
      <c r="M501" s="36" t="s">
        <v>2454</v>
      </c>
      <c r="N501" s="36" t="s">
        <v>2455</v>
      </c>
      <c r="P501" s="36" t="s">
        <v>2456</v>
      </c>
      <c r="Q501" s="174" t="str">
        <f t="shared" si="15"/>
        <v>Whitemouth</v>
      </c>
    </row>
    <row r="502" spans="1:17" ht="14.1" customHeight="1" x14ac:dyDescent="0.2">
      <c r="A502" s="45">
        <v>151</v>
      </c>
      <c r="B502" s="36" t="s">
        <v>1263</v>
      </c>
      <c r="C502" s="40">
        <v>1701</v>
      </c>
      <c r="D502" s="36" t="s">
        <v>2459</v>
      </c>
      <c r="E502" s="36" t="s">
        <v>2460</v>
      </c>
      <c r="G502" s="36" t="s">
        <v>1266</v>
      </c>
      <c r="H502" s="174" t="str">
        <f t="shared" si="14"/>
        <v>Winnipeg</v>
      </c>
      <c r="J502" s="45">
        <v>119</v>
      </c>
      <c r="K502" s="36" t="s">
        <v>1275</v>
      </c>
      <c r="L502" s="45">
        <v>1700</v>
      </c>
      <c r="M502" s="36" t="s">
        <v>2457</v>
      </c>
      <c r="N502" s="36" t="s">
        <v>2458</v>
      </c>
      <c r="P502" s="36" t="s">
        <v>1278</v>
      </c>
      <c r="Q502" s="174" t="str">
        <f t="shared" si="15"/>
        <v>Brandon</v>
      </c>
    </row>
    <row r="503" spans="1:17" ht="14.1" customHeight="1" x14ac:dyDescent="0.2">
      <c r="A503" s="45">
        <v>136</v>
      </c>
      <c r="B503" s="36" t="s">
        <v>1502</v>
      </c>
      <c r="C503" s="40">
        <v>1702</v>
      </c>
      <c r="D503" s="36" t="s">
        <v>2461</v>
      </c>
      <c r="E503" s="36" t="s">
        <v>2462</v>
      </c>
      <c r="F503" s="36" t="s">
        <v>2463</v>
      </c>
      <c r="G503" s="36" t="s">
        <v>1254</v>
      </c>
      <c r="H503" s="174" t="str">
        <f t="shared" si="14"/>
        <v>Ile des Chenes</v>
      </c>
      <c r="J503" s="45">
        <v>151</v>
      </c>
      <c r="K503" s="36" t="s">
        <v>1263</v>
      </c>
      <c r="L503" s="45">
        <v>1701</v>
      </c>
      <c r="M503" s="36" t="s">
        <v>2459</v>
      </c>
      <c r="N503" s="36" t="s">
        <v>2460</v>
      </c>
      <c r="P503" s="36" t="s">
        <v>1266</v>
      </c>
      <c r="Q503" s="174" t="str">
        <f t="shared" si="15"/>
        <v>Winnipeg</v>
      </c>
    </row>
    <row r="504" spans="1:17" ht="14.1" customHeight="1" x14ac:dyDescent="0.2">
      <c r="A504" s="45">
        <v>121</v>
      </c>
      <c r="B504" s="36" t="s">
        <v>1270</v>
      </c>
      <c r="C504" s="40">
        <v>1703</v>
      </c>
      <c r="D504" s="36" t="s">
        <v>2464</v>
      </c>
      <c r="E504" s="36" t="s">
        <v>2465</v>
      </c>
      <c r="F504" s="36" t="s">
        <v>1273</v>
      </c>
      <c r="G504" s="36" t="s">
        <v>1274</v>
      </c>
      <c r="H504" s="174" t="str">
        <f t="shared" si="14"/>
        <v>Portage la Prairie</v>
      </c>
      <c r="J504" s="45">
        <v>136</v>
      </c>
      <c r="K504" s="36" t="s">
        <v>1502</v>
      </c>
      <c r="L504" s="45">
        <v>1702</v>
      </c>
      <c r="M504" s="36" t="s">
        <v>2461</v>
      </c>
      <c r="N504" s="36" t="s">
        <v>2462</v>
      </c>
      <c r="O504" s="36" t="s">
        <v>2463</v>
      </c>
      <c r="P504" s="36" t="s">
        <v>1254</v>
      </c>
      <c r="Q504" s="174" t="str">
        <f t="shared" si="15"/>
        <v>Ile des Chenes</v>
      </c>
    </row>
    <row r="505" spans="1:17" ht="14.1" customHeight="1" x14ac:dyDescent="0.2">
      <c r="A505" s="45">
        <v>194</v>
      </c>
      <c r="B505" s="36" t="s">
        <v>1290</v>
      </c>
      <c r="C505" s="40">
        <v>1705</v>
      </c>
      <c r="D505" s="36" t="s">
        <v>2466</v>
      </c>
      <c r="E505" s="36" t="s">
        <v>1527</v>
      </c>
      <c r="G505" s="36" t="s">
        <v>2467</v>
      </c>
      <c r="H505" s="174" t="str">
        <f t="shared" si="14"/>
        <v>Binscarth</v>
      </c>
      <c r="I505" s="640"/>
      <c r="J505" s="45">
        <v>121</v>
      </c>
      <c r="K505" s="36" t="s">
        <v>1270</v>
      </c>
      <c r="L505" s="45">
        <v>1703</v>
      </c>
      <c r="M505" s="36" t="s">
        <v>2464</v>
      </c>
      <c r="N505" s="36" t="s">
        <v>2465</v>
      </c>
      <c r="O505" s="36" t="s">
        <v>1273</v>
      </c>
      <c r="P505" s="36" t="s">
        <v>1274</v>
      </c>
      <c r="Q505" s="174" t="str">
        <f t="shared" si="15"/>
        <v>Portage la Prairie</v>
      </c>
    </row>
    <row r="506" spans="1:17" ht="14.1" customHeight="1" x14ac:dyDescent="0.2">
      <c r="A506" s="45">
        <v>119</v>
      </c>
      <c r="B506" s="36" t="s">
        <v>1275</v>
      </c>
      <c r="C506" s="40">
        <v>1706</v>
      </c>
      <c r="D506" s="36" t="s">
        <v>2468</v>
      </c>
      <c r="E506" s="36" t="s">
        <v>2469</v>
      </c>
      <c r="G506" s="36" t="s">
        <v>1278</v>
      </c>
      <c r="H506" s="174" t="str">
        <f t="shared" si="14"/>
        <v>Brandon</v>
      </c>
      <c r="J506" s="45">
        <v>194</v>
      </c>
      <c r="K506" s="36" t="s">
        <v>1290</v>
      </c>
      <c r="L506" s="45">
        <v>1705</v>
      </c>
      <c r="M506" s="36" t="s">
        <v>2466</v>
      </c>
      <c r="N506" s="36" t="s">
        <v>1527</v>
      </c>
      <c r="P506" s="36" t="s">
        <v>2467</v>
      </c>
      <c r="Q506" s="174" t="str">
        <f t="shared" si="15"/>
        <v>Binscarth</v>
      </c>
    </row>
    <row r="507" spans="1:17" ht="14.1" customHeight="1" x14ac:dyDescent="0.2">
      <c r="A507" s="45">
        <v>102</v>
      </c>
      <c r="B507" s="36" t="s">
        <v>1336</v>
      </c>
      <c r="C507" s="40">
        <v>1707</v>
      </c>
      <c r="D507" s="36" t="s">
        <v>2470</v>
      </c>
      <c r="E507" s="36" t="s">
        <v>2471</v>
      </c>
      <c r="G507" s="36" t="s">
        <v>1339</v>
      </c>
      <c r="H507" s="174" t="str">
        <f t="shared" si="14"/>
        <v>Thompson</v>
      </c>
      <c r="J507" s="45">
        <v>119</v>
      </c>
      <c r="K507" s="36" t="s">
        <v>1275</v>
      </c>
      <c r="L507" s="45">
        <v>1706</v>
      </c>
      <c r="M507" s="36" t="s">
        <v>2468</v>
      </c>
      <c r="N507" s="36" t="s">
        <v>2469</v>
      </c>
      <c r="P507" s="36" t="s">
        <v>1278</v>
      </c>
      <c r="Q507" s="174" t="str">
        <f t="shared" si="15"/>
        <v>Brandon</v>
      </c>
    </row>
    <row r="508" spans="1:17" ht="14.1" customHeight="1" x14ac:dyDescent="0.2">
      <c r="A508" s="45">
        <v>196</v>
      </c>
      <c r="B508" s="36" t="s">
        <v>1283</v>
      </c>
      <c r="C508" s="40">
        <v>1709</v>
      </c>
      <c r="D508" s="36" t="s">
        <v>2472</v>
      </c>
      <c r="E508" s="36" t="s">
        <v>2473</v>
      </c>
      <c r="G508" s="36" t="s">
        <v>1266</v>
      </c>
      <c r="H508" s="174" t="str">
        <f t="shared" si="14"/>
        <v>Winnipeg</v>
      </c>
      <c r="J508" s="45">
        <v>102</v>
      </c>
      <c r="K508" s="36" t="s">
        <v>1336</v>
      </c>
      <c r="L508" s="45">
        <v>1707</v>
      </c>
      <c r="M508" s="36" t="s">
        <v>2470</v>
      </c>
      <c r="N508" s="36" t="s">
        <v>2471</v>
      </c>
      <c r="P508" s="36" t="s">
        <v>1339</v>
      </c>
      <c r="Q508" s="174" t="str">
        <f t="shared" si="15"/>
        <v>Thompson</v>
      </c>
    </row>
    <row r="509" spans="1:17" ht="14.1" customHeight="1" x14ac:dyDescent="0.2">
      <c r="A509" s="45">
        <v>155</v>
      </c>
      <c r="B509" s="36" t="s">
        <v>1326</v>
      </c>
      <c r="C509" s="40">
        <v>1710</v>
      </c>
      <c r="D509" s="36" t="s">
        <v>2474</v>
      </c>
      <c r="E509" s="36" t="s">
        <v>2345</v>
      </c>
      <c r="G509" s="36" t="s">
        <v>2475</v>
      </c>
      <c r="H509" s="174" t="str">
        <f t="shared" si="14"/>
        <v>Warren</v>
      </c>
      <c r="J509" s="45">
        <v>196</v>
      </c>
      <c r="K509" s="36" t="s">
        <v>1283</v>
      </c>
      <c r="L509" s="45">
        <v>1709</v>
      </c>
      <c r="M509" s="36" t="s">
        <v>2472</v>
      </c>
      <c r="N509" s="36" t="s">
        <v>2473</v>
      </c>
      <c r="P509" s="36" t="s">
        <v>1266</v>
      </c>
      <c r="Q509" s="174" t="str">
        <f t="shared" si="15"/>
        <v>Winnipeg</v>
      </c>
    </row>
    <row r="510" spans="1:17" ht="14.1" customHeight="1" x14ac:dyDescent="0.2">
      <c r="A510" s="45">
        <v>103</v>
      </c>
      <c r="B510" s="36" t="s">
        <v>1355</v>
      </c>
      <c r="C510" s="40">
        <v>1711</v>
      </c>
      <c r="D510" s="36" t="s">
        <v>2476</v>
      </c>
      <c r="E510" s="36" t="s">
        <v>2477</v>
      </c>
      <c r="G510" s="36" t="s">
        <v>2478</v>
      </c>
      <c r="H510" s="174" t="str">
        <f t="shared" si="14"/>
        <v>Oak Lake</v>
      </c>
      <c r="J510" s="45">
        <v>155</v>
      </c>
      <c r="K510" s="36" t="s">
        <v>1326</v>
      </c>
      <c r="L510" s="45">
        <v>1710</v>
      </c>
      <c r="M510" s="36" t="s">
        <v>2474</v>
      </c>
      <c r="N510" s="36" t="s">
        <v>2345</v>
      </c>
      <c r="P510" s="36" t="s">
        <v>2475</v>
      </c>
      <c r="Q510" s="174" t="str">
        <f t="shared" si="15"/>
        <v>Warren</v>
      </c>
    </row>
    <row r="511" spans="1:17" ht="14.1" customHeight="1" x14ac:dyDescent="0.2">
      <c r="A511" s="45">
        <v>151</v>
      </c>
      <c r="B511" s="36" t="s">
        <v>1263</v>
      </c>
      <c r="C511" s="40">
        <v>1715</v>
      </c>
      <c r="D511" s="36" t="s">
        <v>2479</v>
      </c>
      <c r="E511" s="36" t="s">
        <v>2480</v>
      </c>
      <c r="G511" s="36" t="s">
        <v>1266</v>
      </c>
      <c r="H511" s="174" t="str">
        <f t="shared" si="14"/>
        <v>Winnipeg</v>
      </c>
      <c r="J511" s="45">
        <v>103</v>
      </c>
      <c r="K511" s="36" t="s">
        <v>1355</v>
      </c>
      <c r="L511" s="45">
        <v>1711</v>
      </c>
      <c r="M511" s="36" t="s">
        <v>2476</v>
      </c>
      <c r="N511" s="36" t="s">
        <v>2477</v>
      </c>
      <c r="P511" s="36" t="s">
        <v>2478</v>
      </c>
      <c r="Q511" s="174" t="str">
        <f t="shared" si="15"/>
        <v>Oak Lake</v>
      </c>
    </row>
    <row r="512" spans="1:17" ht="14.1" customHeight="1" x14ac:dyDescent="0.2">
      <c r="A512" s="45">
        <v>136</v>
      </c>
      <c r="B512" s="36" t="s">
        <v>1502</v>
      </c>
      <c r="C512" s="40">
        <v>1716</v>
      </c>
      <c r="D512" s="36" t="s">
        <v>2481</v>
      </c>
      <c r="E512" s="36" t="s">
        <v>2482</v>
      </c>
      <c r="G512" s="36" t="s">
        <v>2104</v>
      </c>
      <c r="H512" s="174" t="str">
        <f t="shared" si="14"/>
        <v>St. Norbert</v>
      </c>
      <c r="J512" s="45">
        <v>151</v>
      </c>
      <c r="K512" s="36" t="s">
        <v>1263</v>
      </c>
      <c r="L512" s="45">
        <v>1715</v>
      </c>
      <c r="M512" s="36" t="s">
        <v>2479</v>
      </c>
      <c r="N512" s="36" t="s">
        <v>2480</v>
      </c>
      <c r="P512" s="36" t="s">
        <v>1266</v>
      </c>
      <c r="Q512" s="174" t="str">
        <f t="shared" si="15"/>
        <v>Winnipeg</v>
      </c>
    </row>
    <row r="513" spans="1:17" ht="14.1" customHeight="1" x14ac:dyDescent="0.2">
      <c r="A513" s="45">
        <v>105</v>
      </c>
      <c r="B513" s="36" t="s">
        <v>1451</v>
      </c>
      <c r="C513" s="40">
        <v>1717</v>
      </c>
      <c r="D513" s="36" t="s">
        <v>2483</v>
      </c>
      <c r="E513" s="36" t="s">
        <v>1489</v>
      </c>
      <c r="F513" s="36" t="s">
        <v>1490</v>
      </c>
      <c r="G513" s="36" t="s">
        <v>1467</v>
      </c>
      <c r="H513" s="174" t="str">
        <f t="shared" si="14"/>
        <v>Plum Coulee</v>
      </c>
      <c r="J513" s="45">
        <v>136</v>
      </c>
      <c r="K513" s="36" t="s">
        <v>1502</v>
      </c>
      <c r="L513" s="45">
        <v>1716</v>
      </c>
      <c r="M513" s="36" t="s">
        <v>2481</v>
      </c>
      <c r="N513" s="36" t="s">
        <v>2482</v>
      </c>
      <c r="P513" s="36" t="s">
        <v>2104</v>
      </c>
      <c r="Q513" s="174" t="str">
        <f t="shared" si="15"/>
        <v>St. Norbert</v>
      </c>
    </row>
    <row r="514" spans="1:17" ht="14.1" customHeight="1" x14ac:dyDescent="0.2">
      <c r="A514" s="45">
        <v>151</v>
      </c>
      <c r="B514" s="36" t="s">
        <v>1263</v>
      </c>
      <c r="C514" s="40">
        <v>1720</v>
      </c>
      <c r="D514" s="36" t="s">
        <v>2484</v>
      </c>
      <c r="E514" s="36" t="s">
        <v>2485</v>
      </c>
      <c r="G514" s="36" t="s">
        <v>1266</v>
      </c>
      <c r="H514" s="174" t="str">
        <f t="shared" si="14"/>
        <v>Winnipeg</v>
      </c>
      <c r="J514" s="45">
        <v>105</v>
      </c>
      <c r="K514" s="36" t="s">
        <v>1451</v>
      </c>
      <c r="L514" s="45">
        <v>1717</v>
      </c>
      <c r="M514" s="36" t="s">
        <v>2483</v>
      </c>
      <c r="N514" s="36" t="s">
        <v>1489</v>
      </c>
      <c r="O514" s="36" t="s">
        <v>1490</v>
      </c>
      <c r="P514" s="36" t="s">
        <v>1467</v>
      </c>
      <c r="Q514" s="174" t="str">
        <f t="shared" si="15"/>
        <v>Plum Coulee</v>
      </c>
    </row>
    <row r="515" spans="1:17" ht="14.1" customHeight="1" x14ac:dyDescent="0.2">
      <c r="A515" s="45">
        <v>185</v>
      </c>
      <c r="B515" s="36" t="s">
        <v>1384</v>
      </c>
      <c r="C515" s="40">
        <v>1721</v>
      </c>
      <c r="D515" s="36" t="s">
        <v>2486</v>
      </c>
      <c r="E515" s="36" t="s">
        <v>2487</v>
      </c>
      <c r="G515" s="36" t="s">
        <v>2187</v>
      </c>
      <c r="H515" s="174" t="str">
        <f t="shared" si="14"/>
        <v>Altona</v>
      </c>
      <c r="J515" s="45">
        <v>151</v>
      </c>
      <c r="K515" s="36" t="s">
        <v>1263</v>
      </c>
      <c r="L515" s="45">
        <v>1720</v>
      </c>
      <c r="M515" s="36" t="s">
        <v>2484</v>
      </c>
      <c r="N515" s="36" t="s">
        <v>2485</v>
      </c>
      <c r="P515" s="36" t="s">
        <v>1266</v>
      </c>
      <c r="Q515" s="174" t="str">
        <f t="shared" si="15"/>
        <v>Winnipeg</v>
      </c>
    </row>
    <row r="516" spans="1:17" ht="14.1" customHeight="1" x14ac:dyDescent="0.2">
      <c r="A516" s="45">
        <v>195</v>
      </c>
      <c r="B516" s="36" t="s">
        <v>1366</v>
      </c>
      <c r="C516" s="40">
        <v>1722</v>
      </c>
      <c r="D516" s="36" t="s">
        <v>2488</v>
      </c>
      <c r="E516" s="36" t="s">
        <v>1368</v>
      </c>
      <c r="F516" s="36" t="s">
        <v>1369</v>
      </c>
      <c r="G516" s="36" t="s">
        <v>1370</v>
      </c>
      <c r="H516" s="174" t="str">
        <f t="shared" si="14"/>
        <v>Elie</v>
      </c>
      <c r="J516" s="45">
        <v>185</v>
      </c>
      <c r="K516" s="36" t="s">
        <v>1384</v>
      </c>
      <c r="L516" s="45">
        <v>1721</v>
      </c>
      <c r="M516" s="36" t="s">
        <v>2486</v>
      </c>
      <c r="N516" s="36" t="s">
        <v>2487</v>
      </c>
      <c r="P516" s="36" t="s">
        <v>2187</v>
      </c>
      <c r="Q516" s="174" t="str">
        <f t="shared" si="15"/>
        <v>Altona</v>
      </c>
    </row>
    <row r="517" spans="1:17" ht="14.1" customHeight="1" x14ac:dyDescent="0.2">
      <c r="A517" s="45">
        <v>156</v>
      </c>
      <c r="B517" s="36" t="s">
        <v>1579</v>
      </c>
      <c r="C517" s="40">
        <v>1723</v>
      </c>
      <c r="D517" s="36" t="s">
        <v>2489</v>
      </c>
      <c r="E517" s="36" t="s">
        <v>2490</v>
      </c>
      <c r="G517" s="36" t="s">
        <v>2491</v>
      </c>
      <c r="H517" s="174" t="str">
        <f t="shared" ref="H517:H580" si="16">IF(OR(C517=1180,C517=1287,C517=1808,C517=1887),"Winnipeg",IF(G517=$G$1,$H$1,IF(G517=$G$2,$H$2,IF(G517="MACGREGOR","McGregor",IF(G517="N.-D.-DE-LOURDES","N.-D.-de-Lourdes",IF(G517="STE ROSE DU LAC","Ste Rose du Lac",IF(G517="PORTAGE LA PRAIRIE","Portage la Prairie",IF(G517="LAC DU BONNET","Lac du Bonnet",IF(G517="GOD'S LAKE NARROWS","God's Lake Narrows",IF(G517="MCCREARY","McCreary",PROPER(G517)))))))))))</f>
        <v>Forrest</v>
      </c>
      <c r="J517" s="45">
        <v>195</v>
      </c>
      <c r="K517" s="36" t="s">
        <v>1366</v>
      </c>
      <c r="L517" s="45">
        <v>1722</v>
      </c>
      <c r="M517" s="36" t="s">
        <v>2488</v>
      </c>
      <c r="N517" s="36" t="s">
        <v>1368</v>
      </c>
      <c r="O517" s="36" t="s">
        <v>1369</v>
      </c>
      <c r="P517" s="36" t="s">
        <v>1370</v>
      </c>
      <c r="Q517" s="174" t="str">
        <f t="shared" si="15"/>
        <v>Elie</v>
      </c>
    </row>
    <row r="518" spans="1:17" ht="14.1" customHeight="1" x14ac:dyDescent="0.2">
      <c r="A518" s="45">
        <v>171</v>
      </c>
      <c r="B518" s="36" t="s">
        <v>1307</v>
      </c>
      <c r="C518" s="40">
        <v>1724</v>
      </c>
      <c r="D518" s="36" t="s">
        <v>2492</v>
      </c>
      <c r="E518" s="36" t="s">
        <v>1958</v>
      </c>
      <c r="F518" s="36" t="s">
        <v>2493</v>
      </c>
      <c r="G518" s="36" t="s">
        <v>1311</v>
      </c>
      <c r="H518" s="174" t="str">
        <f t="shared" si="16"/>
        <v>The Pas</v>
      </c>
      <c r="J518" s="45">
        <v>156</v>
      </c>
      <c r="K518" s="36" t="s">
        <v>1579</v>
      </c>
      <c r="L518" s="45">
        <v>1723</v>
      </c>
      <c r="M518" s="36" t="s">
        <v>2489</v>
      </c>
      <c r="N518" s="36" t="s">
        <v>2490</v>
      </c>
      <c r="P518" s="36" t="s">
        <v>2491</v>
      </c>
      <c r="Q518" s="174" t="str">
        <f t="shared" ref="Q518:Q581" si="17">IF(OR(L518=1180,L518=1287,L518=1808,L518=1887),"Winnipeg",IF(P518=$G$1,$H$1,IF(P518=$G$2,$H$2,IF(P518="MACGREGOR","McGregor",IF(P518="N.-D.-DE-LOURDES","N.-D.-de-Lourdes",IF(P518="STE ROSE DU LAC","Ste Rose du Lac",IF(P518="PORTAGE LA PRAIRIE","Portage la Prairie",IF(P518="LAC DU BONNET","Lac du Bonnet",IF(P518="GOD'S LAKE NARROWS","God's Lake Narrows",IF(P518="MCCREARY","McCreary",PROPER(P518)))))))))))</f>
        <v>Forrest</v>
      </c>
    </row>
    <row r="519" spans="1:17" ht="14.1" customHeight="1" x14ac:dyDescent="0.2">
      <c r="A519" s="45">
        <v>127</v>
      </c>
      <c r="B519" s="36" t="s">
        <v>1314</v>
      </c>
      <c r="C519" s="40">
        <v>1726</v>
      </c>
      <c r="D519" s="36" t="s">
        <v>2494</v>
      </c>
      <c r="E519" s="36" t="s">
        <v>1537</v>
      </c>
      <c r="G519" s="36" t="s">
        <v>2495</v>
      </c>
      <c r="H519" s="174" t="str">
        <f t="shared" si="16"/>
        <v>Plumas</v>
      </c>
      <c r="J519" s="45">
        <v>171</v>
      </c>
      <c r="K519" s="36" t="s">
        <v>1307</v>
      </c>
      <c r="L519" s="45">
        <v>1724</v>
      </c>
      <c r="M519" s="36" t="s">
        <v>2492</v>
      </c>
      <c r="N519" s="36" t="s">
        <v>1958</v>
      </c>
      <c r="O519" s="36" t="s">
        <v>2493</v>
      </c>
      <c r="P519" s="36" t="s">
        <v>1311</v>
      </c>
      <c r="Q519" s="174" t="str">
        <f t="shared" si="17"/>
        <v>The Pas</v>
      </c>
    </row>
    <row r="520" spans="1:17" ht="14.1" customHeight="1" x14ac:dyDescent="0.2">
      <c r="A520" s="45">
        <v>194</v>
      </c>
      <c r="B520" s="36" t="s">
        <v>1290</v>
      </c>
      <c r="C520" s="40">
        <v>1727</v>
      </c>
      <c r="D520" s="36" t="s">
        <v>2496</v>
      </c>
      <c r="E520" s="36" t="s">
        <v>1328</v>
      </c>
      <c r="G520" s="36" t="s">
        <v>2497</v>
      </c>
      <c r="H520" s="174" t="str">
        <f t="shared" si="16"/>
        <v>Russell</v>
      </c>
      <c r="J520" s="45">
        <v>127</v>
      </c>
      <c r="K520" s="36" t="s">
        <v>1314</v>
      </c>
      <c r="L520" s="45">
        <v>1726</v>
      </c>
      <c r="M520" s="36" t="s">
        <v>2494</v>
      </c>
      <c r="N520" s="36" t="s">
        <v>1537</v>
      </c>
      <c r="P520" s="36" t="s">
        <v>2495</v>
      </c>
      <c r="Q520" s="174" t="str">
        <f t="shared" si="17"/>
        <v>Plumas</v>
      </c>
    </row>
    <row r="521" spans="1:17" ht="14.1" customHeight="1" x14ac:dyDescent="0.2">
      <c r="A521" s="45">
        <v>156</v>
      </c>
      <c r="B521" s="36" t="s">
        <v>1579</v>
      </c>
      <c r="C521" s="40">
        <v>1728</v>
      </c>
      <c r="D521" s="36" t="s">
        <v>2498</v>
      </c>
      <c r="E521" s="36" t="s">
        <v>2499</v>
      </c>
      <c r="F521" s="36" t="s">
        <v>1803</v>
      </c>
      <c r="G521" s="36" t="s">
        <v>1591</v>
      </c>
      <c r="H521" s="174" t="str">
        <f t="shared" si="16"/>
        <v>Minnedosa</v>
      </c>
      <c r="J521" s="45">
        <v>194</v>
      </c>
      <c r="K521" s="36" t="s">
        <v>1290</v>
      </c>
      <c r="L521" s="45">
        <v>1727</v>
      </c>
      <c r="M521" s="36" t="s">
        <v>2496</v>
      </c>
      <c r="N521" s="36" t="s">
        <v>1328</v>
      </c>
      <c r="P521" s="36" t="s">
        <v>2497</v>
      </c>
      <c r="Q521" s="174" t="str">
        <f t="shared" si="17"/>
        <v>Russell</v>
      </c>
    </row>
    <row r="522" spans="1:17" ht="14.1" customHeight="1" x14ac:dyDescent="0.2">
      <c r="A522" s="45">
        <v>198</v>
      </c>
      <c r="B522" s="36" t="s">
        <v>1442</v>
      </c>
      <c r="C522" s="40">
        <v>1729</v>
      </c>
      <c r="D522" s="36" t="s">
        <v>2500</v>
      </c>
      <c r="E522" s="36" t="s">
        <v>2501</v>
      </c>
      <c r="G522" s="36" t="s">
        <v>1266</v>
      </c>
      <c r="H522" s="174" t="str">
        <f t="shared" si="16"/>
        <v>Winnipeg</v>
      </c>
      <c r="J522" s="45">
        <v>156</v>
      </c>
      <c r="K522" s="36" t="s">
        <v>1579</v>
      </c>
      <c r="L522" s="45">
        <v>1728</v>
      </c>
      <c r="M522" s="36" t="s">
        <v>2498</v>
      </c>
      <c r="N522" s="36" t="s">
        <v>2499</v>
      </c>
      <c r="O522" s="36" t="s">
        <v>1803</v>
      </c>
      <c r="P522" s="36" t="s">
        <v>1591</v>
      </c>
      <c r="Q522" s="174" t="str">
        <f t="shared" si="17"/>
        <v>Minnedosa</v>
      </c>
    </row>
    <row r="523" spans="1:17" ht="14.1" customHeight="1" x14ac:dyDescent="0.2">
      <c r="A523" s="45">
        <v>185</v>
      </c>
      <c r="B523" s="36" t="s">
        <v>1384</v>
      </c>
      <c r="C523" s="40">
        <v>1730</v>
      </c>
      <c r="D523" s="36" t="s">
        <v>2502</v>
      </c>
      <c r="E523" s="36" t="s">
        <v>2503</v>
      </c>
      <c r="G523" s="36" t="s">
        <v>2187</v>
      </c>
      <c r="H523" s="174" t="str">
        <f t="shared" si="16"/>
        <v>Altona</v>
      </c>
      <c r="J523" s="45">
        <v>198</v>
      </c>
      <c r="K523" s="36" t="s">
        <v>1442</v>
      </c>
      <c r="L523" s="45">
        <v>1729</v>
      </c>
      <c r="M523" s="36" t="s">
        <v>2500</v>
      </c>
      <c r="N523" s="36" t="s">
        <v>2501</v>
      </c>
      <c r="P523" s="36" t="s">
        <v>1266</v>
      </c>
      <c r="Q523" s="174" t="str">
        <f t="shared" si="17"/>
        <v>Winnipeg</v>
      </c>
    </row>
    <row r="524" spans="1:17" ht="14.1" customHeight="1" x14ac:dyDescent="0.2">
      <c r="A524" s="45">
        <v>107</v>
      </c>
      <c r="B524" s="36" t="s">
        <v>1421</v>
      </c>
      <c r="C524" s="40">
        <v>1733</v>
      </c>
      <c r="D524" s="36" t="s">
        <v>2504</v>
      </c>
      <c r="E524" s="36" t="s">
        <v>1893</v>
      </c>
      <c r="G524" s="36" t="s">
        <v>1561</v>
      </c>
      <c r="H524" s="174" t="str">
        <f t="shared" si="16"/>
        <v>Austin</v>
      </c>
      <c r="J524" s="45">
        <v>185</v>
      </c>
      <c r="K524" s="36" t="s">
        <v>1384</v>
      </c>
      <c r="L524" s="45">
        <v>1730</v>
      </c>
      <c r="M524" s="36" t="s">
        <v>2502</v>
      </c>
      <c r="N524" s="36" t="s">
        <v>2503</v>
      </c>
      <c r="P524" s="36" t="s">
        <v>2187</v>
      </c>
      <c r="Q524" s="174" t="str">
        <f t="shared" si="17"/>
        <v>Altona</v>
      </c>
    </row>
    <row r="525" spans="1:17" ht="14.1" customHeight="1" x14ac:dyDescent="0.2">
      <c r="A525" s="45">
        <v>197</v>
      </c>
      <c r="B525" s="36" t="s">
        <v>1399</v>
      </c>
      <c r="C525" s="40">
        <v>1734</v>
      </c>
      <c r="D525" s="36" t="s">
        <v>2505</v>
      </c>
      <c r="E525" s="36" t="s">
        <v>2506</v>
      </c>
      <c r="F525" s="36" t="s">
        <v>2507</v>
      </c>
      <c r="G525" s="36" t="s">
        <v>2508</v>
      </c>
      <c r="H525" s="174" t="str">
        <f t="shared" si="16"/>
        <v>Arden</v>
      </c>
      <c r="J525" s="45">
        <v>107</v>
      </c>
      <c r="K525" s="36" t="s">
        <v>1421</v>
      </c>
      <c r="L525" s="45">
        <v>1733</v>
      </c>
      <c r="M525" s="36" t="s">
        <v>2504</v>
      </c>
      <c r="N525" s="36" t="s">
        <v>1893</v>
      </c>
      <c r="P525" s="36" t="s">
        <v>1561</v>
      </c>
      <c r="Q525" s="174" t="str">
        <f t="shared" si="17"/>
        <v>Austin</v>
      </c>
    </row>
    <row r="526" spans="1:17" ht="14.1" customHeight="1" x14ac:dyDescent="0.2">
      <c r="A526" s="45">
        <v>187</v>
      </c>
      <c r="B526" s="36" t="s">
        <v>1412</v>
      </c>
      <c r="C526" s="40">
        <v>1735</v>
      </c>
      <c r="D526" s="36" t="s">
        <v>2509</v>
      </c>
      <c r="E526" s="36" t="s">
        <v>1458</v>
      </c>
      <c r="G526" s="36" t="s">
        <v>1662</v>
      </c>
      <c r="H526" s="174" t="str">
        <f t="shared" si="16"/>
        <v>Grandview</v>
      </c>
      <c r="J526" s="45">
        <v>197</v>
      </c>
      <c r="K526" s="36" t="s">
        <v>1399</v>
      </c>
      <c r="L526" s="45">
        <v>1734</v>
      </c>
      <c r="M526" s="36" t="s">
        <v>2505</v>
      </c>
      <c r="N526" s="36" t="s">
        <v>2506</v>
      </c>
      <c r="O526" s="36" t="s">
        <v>2507</v>
      </c>
      <c r="P526" s="36" t="s">
        <v>2508</v>
      </c>
      <c r="Q526" s="174" t="str">
        <f t="shared" si="17"/>
        <v>Arden</v>
      </c>
    </row>
    <row r="527" spans="1:17" ht="14.1" customHeight="1" x14ac:dyDescent="0.2">
      <c r="A527" s="45">
        <v>150</v>
      </c>
      <c r="B527" s="36" t="s">
        <v>1614</v>
      </c>
      <c r="C527" s="40">
        <v>1736</v>
      </c>
      <c r="D527" s="36" t="s">
        <v>2510</v>
      </c>
      <c r="E527" s="36" t="s">
        <v>2511</v>
      </c>
      <c r="G527" s="36" t="s">
        <v>1617</v>
      </c>
      <c r="H527" s="174" t="str">
        <f t="shared" si="16"/>
        <v>Flin Flon</v>
      </c>
      <c r="J527" s="45">
        <v>187</v>
      </c>
      <c r="K527" s="36" t="s">
        <v>1412</v>
      </c>
      <c r="L527" s="45">
        <v>1735</v>
      </c>
      <c r="M527" s="36" t="s">
        <v>2509</v>
      </c>
      <c r="N527" s="36" t="s">
        <v>1458</v>
      </c>
      <c r="P527" s="36" t="s">
        <v>1662</v>
      </c>
      <c r="Q527" s="174" t="str">
        <f t="shared" si="17"/>
        <v>Grandview</v>
      </c>
    </row>
    <row r="528" spans="1:17" ht="14.1" customHeight="1" x14ac:dyDescent="0.2">
      <c r="A528" s="45">
        <v>135</v>
      </c>
      <c r="B528" s="36" t="s">
        <v>1380</v>
      </c>
      <c r="C528" s="40">
        <v>1738</v>
      </c>
      <c r="D528" s="36" t="s">
        <v>2512</v>
      </c>
      <c r="E528" s="36" t="s">
        <v>2513</v>
      </c>
      <c r="F528" s="36" t="s">
        <v>2514</v>
      </c>
      <c r="G528" s="36" t="s">
        <v>2515</v>
      </c>
      <c r="H528" s="174" t="str">
        <f t="shared" si="16"/>
        <v>Opaskwayak</v>
      </c>
      <c r="J528" s="45">
        <v>150</v>
      </c>
      <c r="K528" s="36" t="s">
        <v>1614</v>
      </c>
      <c r="L528" s="45">
        <v>1736</v>
      </c>
      <c r="M528" s="36" t="s">
        <v>2510</v>
      </c>
      <c r="N528" s="36" t="s">
        <v>2511</v>
      </c>
      <c r="P528" s="36" t="s">
        <v>1617</v>
      </c>
      <c r="Q528" s="174" t="str">
        <f t="shared" si="17"/>
        <v>Flin Flon</v>
      </c>
    </row>
    <row r="529" spans="1:17" ht="14.1" customHeight="1" x14ac:dyDescent="0.2">
      <c r="A529" s="45">
        <v>196</v>
      </c>
      <c r="B529" s="36" t="s">
        <v>1283</v>
      </c>
      <c r="C529" s="40">
        <v>1740</v>
      </c>
      <c r="D529" s="36" t="s">
        <v>2516</v>
      </c>
      <c r="E529" s="36" t="s">
        <v>2517</v>
      </c>
      <c r="G529" s="36" t="s">
        <v>1266</v>
      </c>
      <c r="H529" s="174" t="str">
        <f t="shared" si="16"/>
        <v>Winnipeg</v>
      </c>
      <c r="J529" s="45">
        <v>135</v>
      </c>
      <c r="K529" s="36" t="s">
        <v>1380</v>
      </c>
      <c r="L529" s="45">
        <v>1738</v>
      </c>
      <c r="M529" s="36" t="s">
        <v>2512</v>
      </c>
      <c r="N529" s="36" t="s">
        <v>2513</v>
      </c>
      <c r="O529" s="36" t="s">
        <v>2514</v>
      </c>
      <c r="P529" s="36" t="s">
        <v>2515</v>
      </c>
      <c r="Q529" s="174" t="str">
        <f t="shared" si="17"/>
        <v>Opaskwayak</v>
      </c>
    </row>
    <row r="530" spans="1:17" ht="14.1" customHeight="1" x14ac:dyDescent="0.2">
      <c r="A530" s="45">
        <v>196</v>
      </c>
      <c r="B530" s="36" t="s">
        <v>1283</v>
      </c>
      <c r="C530" s="40">
        <v>1741</v>
      </c>
      <c r="D530" s="36" t="s">
        <v>2518</v>
      </c>
      <c r="E530" s="36" t="s">
        <v>2519</v>
      </c>
      <c r="G530" s="36" t="s">
        <v>1266</v>
      </c>
      <c r="H530" s="174" t="str">
        <f t="shared" si="16"/>
        <v>Winnipeg</v>
      </c>
      <c r="J530" s="45">
        <v>196</v>
      </c>
      <c r="K530" s="36" t="s">
        <v>1283</v>
      </c>
      <c r="L530" s="45">
        <v>1740</v>
      </c>
      <c r="M530" s="36" t="s">
        <v>2516</v>
      </c>
      <c r="N530" s="36" t="s">
        <v>2517</v>
      </c>
      <c r="P530" s="36" t="s">
        <v>1266</v>
      </c>
      <c r="Q530" s="174" t="str">
        <f t="shared" si="17"/>
        <v>Winnipeg</v>
      </c>
    </row>
    <row r="531" spans="1:17" ht="14.1" customHeight="1" x14ac:dyDescent="0.2">
      <c r="A531" s="45">
        <v>151</v>
      </c>
      <c r="B531" s="36" t="s">
        <v>1263</v>
      </c>
      <c r="C531" s="40">
        <v>1744</v>
      </c>
      <c r="D531" s="36" t="s">
        <v>2520</v>
      </c>
      <c r="E531" s="36" t="s">
        <v>2521</v>
      </c>
      <c r="G531" s="36" t="s">
        <v>1266</v>
      </c>
      <c r="H531" s="174" t="str">
        <f t="shared" si="16"/>
        <v>Winnipeg</v>
      </c>
      <c r="J531" s="45">
        <v>196</v>
      </c>
      <c r="K531" s="36" t="s">
        <v>1283</v>
      </c>
      <c r="L531" s="45">
        <v>1741</v>
      </c>
      <c r="M531" s="36" t="s">
        <v>2518</v>
      </c>
      <c r="N531" s="36" t="s">
        <v>2519</v>
      </c>
      <c r="P531" s="36" t="s">
        <v>1266</v>
      </c>
      <c r="Q531" s="174" t="str">
        <f t="shared" si="17"/>
        <v>Winnipeg</v>
      </c>
    </row>
    <row r="532" spans="1:17" ht="14.1" customHeight="1" x14ac:dyDescent="0.2">
      <c r="A532" s="45">
        <v>151</v>
      </c>
      <c r="B532" s="36" t="s">
        <v>1263</v>
      </c>
      <c r="C532" s="40">
        <v>1745</v>
      </c>
      <c r="D532" s="36" t="s">
        <v>2522</v>
      </c>
      <c r="E532" s="36" t="s">
        <v>2523</v>
      </c>
      <c r="G532" s="36" t="s">
        <v>1266</v>
      </c>
      <c r="H532" s="174" t="str">
        <f t="shared" si="16"/>
        <v>Winnipeg</v>
      </c>
      <c r="J532" s="45">
        <v>151</v>
      </c>
      <c r="K532" s="36" t="s">
        <v>1263</v>
      </c>
      <c r="L532" s="45">
        <v>1744</v>
      </c>
      <c r="M532" s="36" t="s">
        <v>2520</v>
      </c>
      <c r="N532" s="36" t="s">
        <v>2521</v>
      </c>
      <c r="P532" s="36" t="s">
        <v>1266</v>
      </c>
      <c r="Q532" s="174" t="str">
        <f t="shared" si="17"/>
        <v>Winnipeg</v>
      </c>
    </row>
    <row r="533" spans="1:17" ht="14.1" customHeight="1" x14ac:dyDescent="0.2">
      <c r="A533" s="45">
        <v>196</v>
      </c>
      <c r="B533" s="36" t="s">
        <v>1283</v>
      </c>
      <c r="C533" s="40">
        <v>1746</v>
      </c>
      <c r="D533" s="36" t="s">
        <v>2524</v>
      </c>
      <c r="E533" s="36" t="s">
        <v>2525</v>
      </c>
      <c r="G533" s="36" t="s">
        <v>1266</v>
      </c>
      <c r="H533" s="174" t="str">
        <f t="shared" si="16"/>
        <v>Winnipeg</v>
      </c>
      <c r="J533" s="45">
        <v>151</v>
      </c>
      <c r="K533" s="36" t="s">
        <v>1263</v>
      </c>
      <c r="L533" s="45">
        <v>1745</v>
      </c>
      <c r="M533" s="36" t="s">
        <v>2522</v>
      </c>
      <c r="N533" s="36" t="s">
        <v>2523</v>
      </c>
      <c r="P533" s="36" t="s">
        <v>1266</v>
      </c>
      <c r="Q533" s="174" t="str">
        <f t="shared" si="17"/>
        <v>Winnipeg</v>
      </c>
    </row>
    <row r="534" spans="1:17" ht="14.1" customHeight="1" x14ac:dyDescent="0.2">
      <c r="A534" s="45">
        <v>196</v>
      </c>
      <c r="B534" s="36" t="s">
        <v>1283</v>
      </c>
      <c r="C534" s="40">
        <v>1747</v>
      </c>
      <c r="D534" s="36" t="s">
        <v>2526</v>
      </c>
      <c r="E534" s="36" t="s">
        <v>2527</v>
      </c>
      <c r="G534" s="36" t="s">
        <v>1266</v>
      </c>
      <c r="H534" s="174" t="str">
        <f t="shared" si="16"/>
        <v>Winnipeg</v>
      </c>
      <c r="J534" s="45">
        <v>196</v>
      </c>
      <c r="K534" s="36" t="s">
        <v>1283</v>
      </c>
      <c r="L534" s="45">
        <v>1746</v>
      </c>
      <c r="M534" s="36" t="s">
        <v>2524</v>
      </c>
      <c r="N534" s="36" t="s">
        <v>2525</v>
      </c>
      <c r="P534" s="36" t="s">
        <v>1266</v>
      </c>
      <c r="Q534" s="174" t="str">
        <f t="shared" si="17"/>
        <v>Winnipeg</v>
      </c>
    </row>
    <row r="535" spans="1:17" ht="14.1" customHeight="1" x14ac:dyDescent="0.2">
      <c r="A535" s="45">
        <v>196</v>
      </c>
      <c r="B535" s="36" t="s">
        <v>1283</v>
      </c>
      <c r="C535" s="40">
        <v>1748</v>
      </c>
      <c r="D535" s="36" t="s">
        <v>2528</v>
      </c>
      <c r="E535" s="36" t="s">
        <v>2529</v>
      </c>
      <c r="G535" s="36" t="s">
        <v>1266</v>
      </c>
      <c r="H535" s="174" t="str">
        <f t="shared" si="16"/>
        <v>Winnipeg</v>
      </c>
      <c r="J535" s="45">
        <v>196</v>
      </c>
      <c r="K535" s="36" t="s">
        <v>1283</v>
      </c>
      <c r="L535" s="45">
        <v>1747</v>
      </c>
      <c r="M535" s="36" t="s">
        <v>2526</v>
      </c>
      <c r="N535" s="36" t="s">
        <v>2527</v>
      </c>
      <c r="P535" s="36" t="s">
        <v>1266</v>
      </c>
      <c r="Q535" s="174" t="str">
        <f t="shared" si="17"/>
        <v>Winnipeg</v>
      </c>
    </row>
    <row r="536" spans="1:17" ht="14.1" customHeight="1" x14ac:dyDescent="0.2">
      <c r="A536" s="45">
        <v>189</v>
      </c>
      <c r="B536" s="36" t="s">
        <v>1286</v>
      </c>
      <c r="C536" s="40">
        <v>1749</v>
      </c>
      <c r="D536" s="36" t="s">
        <v>2530</v>
      </c>
      <c r="E536" s="36" t="s">
        <v>2531</v>
      </c>
      <c r="F536" s="36" t="s">
        <v>2532</v>
      </c>
      <c r="G536" s="36" t="s">
        <v>1915</v>
      </c>
      <c r="H536" s="174" t="str">
        <f t="shared" si="16"/>
        <v>Beausejour</v>
      </c>
      <c r="J536" s="45">
        <v>196</v>
      </c>
      <c r="K536" s="36" t="s">
        <v>1283</v>
      </c>
      <c r="L536" s="45">
        <v>1748</v>
      </c>
      <c r="M536" s="36" t="s">
        <v>2528</v>
      </c>
      <c r="N536" s="36" t="s">
        <v>2529</v>
      </c>
      <c r="P536" s="36" t="s">
        <v>1266</v>
      </c>
      <c r="Q536" s="174" t="str">
        <f t="shared" si="17"/>
        <v>Winnipeg</v>
      </c>
    </row>
    <row r="537" spans="1:17" ht="14.1" customHeight="1" x14ac:dyDescent="0.2">
      <c r="A537" s="45">
        <v>195</v>
      </c>
      <c r="B537" s="36" t="s">
        <v>1366</v>
      </c>
      <c r="C537" s="40">
        <v>1751</v>
      </c>
      <c r="D537" s="36" t="s">
        <v>2533</v>
      </c>
      <c r="E537" s="36" t="s">
        <v>1368</v>
      </c>
      <c r="F537" s="36" t="s">
        <v>1369</v>
      </c>
      <c r="G537" s="36" t="s">
        <v>1370</v>
      </c>
      <c r="H537" s="174" t="str">
        <f t="shared" si="16"/>
        <v>Elie</v>
      </c>
      <c r="J537" s="45">
        <v>189</v>
      </c>
      <c r="K537" s="36" t="s">
        <v>1286</v>
      </c>
      <c r="L537" s="45">
        <v>1749</v>
      </c>
      <c r="M537" s="36" t="s">
        <v>2530</v>
      </c>
      <c r="N537" s="36" t="s">
        <v>2531</v>
      </c>
      <c r="O537" s="36" t="s">
        <v>2532</v>
      </c>
      <c r="P537" s="36" t="s">
        <v>1915</v>
      </c>
      <c r="Q537" s="174" t="str">
        <f t="shared" si="17"/>
        <v>Beausejour</v>
      </c>
    </row>
    <row r="538" spans="1:17" ht="14.1" customHeight="1" x14ac:dyDescent="0.2">
      <c r="A538" s="45">
        <v>155</v>
      </c>
      <c r="B538" s="36" t="s">
        <v>1326</v>
      </c>
      <c r="C538" s="40">
        <v>1752</v>
      </c>
      <c r="D538" s="36" t="s">
        <v>2534</v>
      </c>
      <c r="E538" s="36" t="s">
        <v>1281</v>
      </c>
      <c r="G538" s="36" t="s">
        <v>1660</v>
      </c>
      <c r="H538" s="174" t="str">
        <f t="shared" si="16"/>
        <v>Argyle</v>
      </c>
      <c r="J538" s="45">
        <v>195</v>
      </c>
      <c r="K538" s="36" t="s">
        <v>1366</v>
      </c>
      <c r="L538" s="45">
        <v>1751</v>
      </c>
      <c r="M538" s="36" t="s">
        <v>2533</v>
      </c>
      <c r="N538" s="36" t="s">
        <v>1368</v>
      </c>
      <c r="O538" s="36" t="s">
        <v>1369</v>
      </c>
      <c r="P538" s="36" t="s">
        <v>1370</v>
      </c>
      <c r="Q538" s="174" t="str">
        <f t="shared" si="17"/>
        <v>Elie</v>
      </c>
    </row>
    <row r="539" spans="1:17" ht="14.1" customHeight="1" x14ac:dyDescent="0.2">
      <c r="A539" s="45">
        <v>127</v>
      </c>
      <c r="B539" s="36" t="s">
        <v>1314</v>
      </c>
      <c r="C539" s="40">
        <v>1753</v>
      </c>
      <c r="D539" s="36" t="s">
        <v>2535</v>
      </c>
      <c r="E539" s="36" t="s">
        <v>2536</v>
      </c>
      <c r="G539" s="36" t="s">
        <v>2537</v>
      </c>
      <c r="H539" s="174" t="str">
        <f t="shared" si="16"/>
        <v>Gladstone</v>
      </c>
      <c r="J539" s="45">
        <v>155</v>
      </c>
      <c r="K539" s="36" t="s">
        <v>1326</v>
      </c>
      <c r="L539" s="45">
        <v>1752</v>
      </c>
      <c r="M539" s="36" t="s">
        <v>2534</v>
      </c>
      <c r="N539" s="36" t="s">
        <v>1281</v>
      </c>
      <c r="P539" s="36" t="s">
        <v>1660</v>
      </c>
      <c r="Q539" s="174" t="str">
        <f t="shared" si="17"/>
        <v>Argyle</v>
      </c>
    </row>
    <row r="540" spans="1:17" ht="14.1" customHeight="1" x14ac:dyDescent="0.2">
      <c r="A540" s="45">
        <v>188</v>
      </c>
      <c r="B540" s="36" t="s">
        <v>1392</v>
      </c>
      <c r="C540" s="40">
        <v>1754</v>
      </c>
      <c r="D540" s="36" t="s">
        <v>2538</v>
      </c>
      <c r="E540" s="36" t="s">
        <v>2539</v>
      </c>
      <c r="G540" s="36" t="s">
        <v>1266</v>
      </c>
      <c r="H540" s="174" t="str">
        <f t="shared" si="16"/>
        <v>Winnipeg</v>
      </c>
      <c r="J540" s="45">
        <v>127</v>
      </c>
      <c r="K540" s="36" t="s">
        <v>1314</v>
      </c>
      <c r="L540" s="45">
        <v>1753</v>
      </c>
      <c r="M540" s="36" t="s">
        <v>2535</v>
      </c>
      <c r="N540" s="36" t="s">
        <v>2536</v>
      </c>
      <c r="P540" s="36" t="s">
        <v>2537</v>
      </c>
      <c r="Q540" s="174" t="str">
        <f t="shared" si="17"/>
        <v>Gladstone</v>
      </c>
    </row>
    <row r="541" spans="1:17" ht="14.1" customHeight="1" x14ac:dyDescent="0.2">
      <c r="A541" s="45">
        <v>196</v>
      </c>
      <c r="B541" s="36" t="s">
        <v>1283</v>
      </c>
      <c r="C541" s="40">
        <v>1755</v>
      </c>
      <c r="D541" s="36" t="s">
        <v>2540</v>
      </c>
      <c r="E541" s="36" t="s">
        <v>2541</v>
      </c>
      <c r="G541" s="36" t="s">
        <v>1266</v>
      </c>
      <c r="H541" s="174" t="str">
        <f t="shared" si="16"/>
        <v>Winnipeg</v>
      </c>
      <c r="J541" s="45">
        <v>188</v>
      </c>
      <c r="K541" s="36" t="s">
        <v>1392</v>
      </c>
      <c r="L541" s="45">
        <v>1754</v>
      </c>
      <c r="M541" s="36" t="s">
        <v>2538</v>
      </c>
      <c r="N541" s="36" t="s">
        <v>2539</v>
      </c>
      <c r="P541" s="36" t="s">
        <v>1266</v>
      </c>
      <c r="Q541" s="174" t="str">
        <f t="shared" si="17"/>
        <v>Winnipeg</v>
      </c>
    </row>
    <row r="542" spans="1:17" ht="14.1" customHeight="1" x14ac:dyDescent="0.2">
      <c r="A542" s="45">
        <v>198</v>
      </c>
      <c r="B542" s="36" t="s">
        <v>1442</v>
      </c>
      <c r="C542" s="40">
        <v>1756</v>
      </c>
      <c r="D542" s="36" t="s">
        <v>2542</v>
      </c>
      <c r="E542" s="36" t="s">
        <v>2543</v>
      </c>
      <c r="G542" s="36" t="s">
        <v>1266</v>
      </c>
      <c r="H542" s="174" t="str">
        <f t="shared" si="16"/>
        <v>Winnipeg</v>
      </c>
      <c r="J542" s="45">
        <v>196</v>
      </c>
      <c r="K542" s="36" t="s">
        <v>1283</v>
      </c>
      <c r="L542" s="45">
        <v>1755</v>
      </c>
      <c r="M542" s="36" t="s">
        <v>2540</v>
      </c>
      <c r="N542" s="36" t="s">
        <v>2541</v>
      </c>
      <c r="P542" s="36" t="s">
        <v>1266</v>
      </c>
      <c r="Q542" s="174" t="str">
        <f t="shared" si="17"/>
        <v>Winnipeg</v>
      </c>
    </row>
    <row r="543" spans="1:17" ht="14.1" customHeight="1" x14ac:dyDescent="0.2">
      <c r="A543" s="45">
        <v>197</v>
      </c>
      <c r="B543" s="36" t="s">
        <v>1399</v>
      </c>
      <c r="C543" s="40">
        <v>1757</v>
      </c>
      <c r="D543" s="36" t="s">
        <v>2544</v>
      </c>
      <c r="E543" s="36" t="s">
        <v>2004</v>
      </c>
      <c r="G543" s="36" t="s">
        <v>2545</v>
      </c>
      <c r="H543" s="174" t="str">
        <f t="shared" si="16"/>
        <v>High Bluff</v>
      </c>
      <c r="J543" s="45">
        <v>198</v>
      </c>
      <c r="K543" s="36" t="s">
        <v>1442</v>
      </c>
      <c r="L543" s="45">
        <v>1756</v>
      </c>
      <c r="M543" s="36" t="s">
        <v>2542</v>
      </c>
      <c r="N543" s="36" t="s">
        <v>2543</v>
      </c>
      <c r="P543" s="36" t="s">
        <v>1266</v>
      </c>
      <c r="Q543" s="174" t="str">
        <f t="shared" si="17"/>
        <v>Winnipeg</v>
      </c>
    </row>
    <row r="544" spans="1:17" ht="14.1" customHeight="1" x14ac:dyDescent="0.2">
      <c r="A544" s="45">
        <v>119</v>
      </c>
      <c r="B544" s="36" t="s">
        <v>1275</v>
      </c>
      <c r="C544" s="40">
        <v>1758</v>
      </c>
      <c r="D544" s="36" t="s">
        <v>2546</v>
      </c>
      <c r="E544" s="36" t="s">
        <v>2547</v>
      </c>
      <c r="G544" s="36" t="s">
        <v>1278</v>
      </c>
      <c r="H544" s="174" t="str">
        <f t="shared" si="16"/>
        <v>Brandon</v>
      </c>
      <c r="J544" s="45">
        <v>197</v>
      </c>
      <c r="K544" s="36" t="s">
        <v>1399</v>
      </c>
      <c r="L544" s="45">
        <v>1757</v>
      </c>
      <c r="M544" s="36" t="s">
        <v>2544</v>
      </c>
      <c r="N544" s="36" t="s">
        <v>2004</v>
      </c>
      <c r="P544" s="36" t="s">
        <v>2545</v>
      </c>
      <c r="Q544" s="174" t="str">
        <f t="shared" si="17"/>
        <v>High Bluff</v>
      </c>
    </row>
    <row r="545" spans="1:17" ht="14.1" customHeight="1" x14ac:dyDescent="0.2">
      <c r="A545" s="45">
        <v>151</v>
      </c>
      <c r="B545" s="36" t="s">
        <v>1263</v>
      </c>
      <c r="C545" s="40">
        <v>1759</v>
      </c>
      <c r="D545" s="36" t="s">
        <v>2548</v>
      </c>
      <c r="E545" s="36" t="s">
        <v>2549</v>
      </c>
      <c r="G545" s="36" t="s">
        <v>1266</v>
      </c>
      <c r="H545" s="174" t="str">
        <f t="shared" si="16"/>
        <v>Winnipeg</v>
      </c>
      <c r="J545" s="45">
        <v>119</v>
      </c>
      <c r="K545" s="36" t="s">
        <v>1275</v>
      </c>
      <c r="L545" s="45">
        <v>1758</v>
      </c>
      <c r="M545" s="36" t="s">
        <v>2546</v>
      </c>
      <c r="N545" s="36" t="s">
        <v>2547</v>
      </c>
      <c r="P545" s="36" t="s">
        <v>1278</v>
      </c>
      <c r="Q545" s="174" t="str">
        <f t="shared" si="17"/>
        <v>Brandon</v>
      </c>
    </row>
    <row r="546" spans="1:17" ht="14.1" customHeight="1" x14ac:dyDescent="0.2">
      <c r="A546" s="45">
        <v>114</v>
      </c>
      <c r="B546" s="36" t="s">
        <v>1267</v>
      </c>
      <c r="C546" s="40">
        <v>1760</v>
      </c>
      <c r="D546" s="36" t="s">
        <v>2550</v>
      </c>
      <c r="E546" s="36" t="s">
        <v>2551</v>
      </c>
      <c r="G546" s="36" t="s">
        <v>1266</v>
      </c>
      <c r="H546" s="174" t="str">
        <f t="shared" si="16"/>
        <v>Winnipeg</v>
      </c>
      <c r="J546" s="45">
        <v>151</v>
      </c>
      <c r="K546" s="36" t="s">
        <v>1263</v>
      </c>
      <c r="L546" s="45">
        <v>1759</v>
      </c>
      <c r="M546" s="36" t="s">
        <v>2548</v>
      </c>
      <c r="N546" s="36" t="s">
        <v>2549</v>
      </c>
      <c r="P546" s="36" t="s">
        <v>1266</v>
      </c>
      <c r="Q546" s="174" t="str">
        <f t="shared" si="17"/>
        <v>Winnipeg</v>
      </c>
    </row>
    <row r="547" spans="1:17" ht="14.1" customHeight="1" x14ac:dyDescent="0.2">
      <c r="A547" s="45">
        <v>196</v>
      </c>
      <c r="B547" s="36" t="s">
        <v>1283</v>
      </c>
      <c r="C547" s="40">
        <v>1762</v>
      </c>
      <c r="D547" s="36" t="s">
        <v>2552</v>
      </c>
      <c r="E547" s="36" t="s">
        <v>2553</v>
      </c>
      <c r="G547" s="36" t="s">
        <v>1266</v>
      </c>
      <c r="H547" s="174" t="str">
        <f t="shared" si="16"/>
        <v>Winnipeg</v>
      </c>
      <c r="J547" s="45">
        <v>114</v>
      </c>
      <c r="K547" s="36" t="s">
        <v>1267</v>
      </c>
      <c r="L547" s="45">
        <v>1760</v>
      </c>
      <c r="M547" s="36" t="s">
        <v>2550</v>
      </c>
      <c r="N547" s="36" t="s">
        <v>2551</v>
      </c>
      <c r="P547" s="36" t="s">
        <v>1266</v>
      </c>
      <c r="Q547" s="174" t="str">
        <f t="shared" si="17"/>
        <v>Winnipeg</v>
      </c>
    </row>
    <row r="548" spans="1:17" ht="14.1" customHeight="1" x14ac:dyDescent="0.2">
      <c r="A548" s="45">
        <v>149</v>
      </c>
      <c r="B548" s="36" t="s">
        <v>1447</v>
      </c>
      <c r="C548" s="40">
        <v>1765</v>
      </c>
      <c r="D548" s="36" t="s">
        <v>2554</v>
      </c>
      <c r="E548" s="36" t="s">
        <v>1495</v>
      </c>
      <c r="G548" s="36" t="s">
        <v>2021</v>
      </c>
      <c r="H548" s="174" t="str">
        <f t="shared" si="16"/>
        <v>Fisher Branch</v>
      </c>
      <c r="J548" s="45">
        <v>196</v>
      </c>
      <c r="K548" s="36" t="s">
        <v>1283</v>
      </c>
      <c r="L548" s="45">
        <v>1762</v>
      </c>
      <c r="M548" s="36" t="s">
        <v>2552</v>
      </c>
      <c r="N548" s="36" t="s">
        <v>2553</v>
      </c>
      <c r="P548" s="36" t="s">
        <v>1266</v>
      </c>
      <c r="Q548" s="174" t="str">
        <f t="shared" si="17"/>
        <v>Winnipeg</v>
      </c>
    </row>
    <row r="549" spans="1:17" ht="14.1" customHeight="1" x14ac:dyDescent="0.2">
      <c r="A549" s="45">
        <v>151</v>
      </c>
      <c r="B549" s="36" t="s">
        <v>1263</v>
      </c>
      <c r="C549" s="40">
        <v>1767</v>
      </c>
      <c r="D549" s="36" t="s">
        <v>2555</v>
      </c>
      <c r="E549" s="36" t="s">
        <v>2556</v>
      </c>
      <c r="G549" s="36" t="s">
        <v>1266</v>
      </c>
      <c r="H549" s="174" t="str">
        <f t="shared" si="16"/>
        <v>Winnipeg</v>
      </c>
      <c r="J549" s="45">
        <v>149</v>
      </c>
      <c r="K549" s="36" t="s">
        <v>1447</v>
      </c>
      <c r="L549" s="45">
        <v>1765</v>
      </c>
      <c r="M549" s="36" t="s">
        <v>2554</v>
      </c>
      <c r="N549" s="36" t="s">
        <v>1495</v>
      </c>
      <c r="P549" s="36" t="s">
        <v>2021</v>
      </c>
      <c r="Q549" s="174" t="str">
        <f t="shared" si="17"/>
        <v>Fisher Branch</v>
      </c>
    </row>
    <row r="550" spans="1:17" ht="14.1" customHeight="1" x14ac:dyDescent="0.2">
      <c r="A550" s="45">
        <v>118</v>
      </c>
      <c r="B550" s="36" t="s">
        <v>1302</v>
      </c>
      <c r="C550" s="40">
        <v>1769</v>
      </c>
      <c r="D550" s="36" t="s">
        <v>2557</v>
      </c>
      <c r="E550" s="36" t="s">
        <v>2558</v>
      </c>
      <c r="G550" s="36" t="s">
        <v>1266</v>
      </c>
      <c r="H550" s="174" t="str">
        <f t="shared" si="16"/>
        <v>Winnipeg</v>
      </c>
      <c r="J550" s="45">
        <v>151</v>
      </c>
      <c r="K550" s="36" t="s">
        <v>1263</v>
      </c>
      <c r="L550" s="45">
        <v>1767</v>
      </c>
      <c r="M550" s="36" t="s">
        <v>2555</v>
      </c>
      <c r="N550" s="36" t="s">
        <v>2556</v>
      </c>
      <c r="P550" s="36" t="s">
        <v>1266</v>
      </c>
      <c r="Q550" s="174" t="str">
        <f t="shared" si="17"/>
        <v>Winnipeg</v>
      </c>
    </row>
    <row r="551" spans="1:17" ht="14.1" customHeight="1" x14ac:dyDescent="0.2">
      <c r="A551" s="45">
        <v>140</v>
      </c>
      <c r="B551" s="36" t="s">
        <v>1564</v>
      </c>
      <c r="C551" s="40">
        <v>1770</v>
      </c>
      <c r="D551" s="36" t="s">
        <v>2559</v>
      </c>
      <c r="E551" s="36" t="s">
        <v>1566</v>
      </c>
      <c r="F551" s="36" t="s">
        <v>2560</v>
      </c>
      <c r="G551" s="36" t="s">
        <v>1505</v>
      </c>
      <c r="H551" s="174" t="str">
        <f t="shared" si="16"/>
        <v>Lorette</v>
      </c>
      <c r="J551" s="45">
        <v>118</v>
      </c>
      <c r="K551" s="36" t="s">
        <v>1302</v>
      </c>
      <c r="L551" s="45">
        <v>1769</v>
      </c>
      <c r="M551" s="36" t="s">
        <v>2557</v>
      </c>
      <c r="N551" s="36" t="s">
        <v>2558</v>
      </c>
      <c r="P551" s="36" t="s">
        <v>1266</v>
      </c>
      <c r="Q551" s="174" t="str">
        <f t="shared" si="17"/>
        <v>Winnipeg</v>
      </c>
    </row>
    <row r="552" spans="1:17" ht="14.1" customHeight="1" x14ac:dyDescent="0.2">
      <c r="A552" s="45">
        <v>190</v>
      </c>
      <c r="B552" s="36" t="s">
        <v>1340</v>
      </c>
      <c r="C552" s="40">
        <v>1771</v>
      </c>
      <c r="D552" s="36" t="s">
        <v>2561</v>
      </c>
      <c r="E552" s="36" t="s">
        <v>1316</v>
      </c>
      <c r="G552" s="36" t="s">
        <v>1642</v>
      </c>
      <c r="H552" s="174" t="str">
        <f t="shared" si="16"/>
        <v>Sanford</v>
      </c>
      <c r="J552" s="45">
        <v>140</v>
      </c>
      <c r="K552" s="36" t="s">
        <v>1564</v>
      </c>
      <c r="L552" s="45">
        <v>1770</v>
      </c>
      <c r="M552" s="36" t="s">
        <v>2559</v>
      </c>
      <c r="N552" s="36" t="s">
        <v>1566</v>
      </c>
      <c r="O552" s="36" t="s">
        <v>2560</v>
      </c>
      <c r="P552" s="36" t="s">
        <v>1505</v>
      </c>
      <c r="Q552" s="174" t="str">
        <f t="shared" si="17"/>
        <v>Lorette</v>
      </c>
    </row>
    <row r="553" spans="1:17" ht="14.1" customHeight="1" x14ac:dyDescent="0.2">
      <c r="A553" s="45">
        <v>191</v>
      </c>
      <c r="B553" s="36" t="s">
        <v>1569</v>
      </c>
      <c r="C553" s="40">
        <v>1772</v>
      </c>
      <c r="D553" s="36" t="s">
        <v>2562</v>
      </c>
      <c r="E553" s="36" t="s">
        <v>2563</v>
      </c>
      <c r="G553" s="36" t="s">
        <v>1724</v>
      </c>
      <c r="H553" s="174" t="str">
        <f t="shared" si="16"/>
        <v>Souris</v>
      </c>
      <c r="J553" s="45">
        <v>190</v>
      </c>
      <c r="K553" s="36" t="s">
        <v>1340</v>
      </c>
      <c r="L553" s="45">
        <v>1771</v>
      </c>
      <c r="M553" s="36" t="s">
        <v>2561</v>
      </c>
      <c r="N553" s="36" t="s">
        <v>1316</v>
      </c>
      <c r="P553" s="36" t="s">
        <v>1642</v>
      </c>
      <c r="Q553" s="174" t="str">
        <f t="shared" si="17"/>
        <v>Sanford</v>
      </c>
    </row>
    <row r="554" spans="1:17" ht="14.1" customHeight="1" x14ac:dyDescent="0.2">
      <c r="A554" s="45">
        <v>151</v>
      </c>
      <c r="B554" s="36" t="s">
        <v>1263</v>
      </c>
      <c r="C554" s="40">
        <v>1775</v>
      </c>
      <c r="D554" s="36" t="s">
        <v>2564</v>
      </c>
      <c r="E554" s="36" t="s">
        <v>2565</v>
      </c>
      <c r="G554" s="36" t="s">
        <v>1266</v>
      </c>
      <c r="H554" s="174" t="str">
        <f t="shared" si="16"/>
        <v>Winnipeg</v>
      </c>
      <c r="J554" s="45">
        <v>191</v>
      </c>
      <c r="K554" s="36" t="s">
        <v>1569</v>
      </c>
      <c r="L554" s="45">
        <v>1772</v>
      </c>
      <c r="M554" s="36" t="s">
        <v>2562</v>
      </c>
      <c r="N554" s="36" t="s">
        <v>2563</v>
      </c>
      <c r="P554" s="36" t="s">
        <v>1724</v>
      </c>
      <c r="Q554" s="174" t="str">
        <f t="shared" si="17"/>
        <v>Souris</v>
      </c>
    </row>
    <row r="555" spans="1:17" ht="14.1" customHeight="1" x14ac:dyDescent="0.2">
      <c r="A555" s="45">
        <v>196</v>
      </c>
      <c r="B555" s="36" t="s">
        <v>1283</v>
      </c>
      <c r="C555" s="40">
        <v>1776</v>
      </c>
      <c r="D555" s="36" t="s">
        <v>2566</v>
      </c>
      <c r="E555" s="36" t="s">
        <v>2567</v>
      </c>
      <c r="G555" s="36" t="s">
        <v>1266</v>
      </c>
      <c r="H555" s="174" t="str">
        <f t="shared" si="16"/>
        <v>Winnipeg</v>
      </c>
      <c r="J555" s="45">
        <v>151</v>
      </c>
      <c r="K555" s="36" t="s">
        <v>1263</v>
      </c>
      <c r="L555" s="45">
        <v>1775</v>
      </c>
      <c r="M555" s="36" t="s">
        <v>2564</v>
      </c>
      <c r="N555" s="36" t="s">
        <v>2565</v>
      </c>
      <c r="P555" s="36" t="s">
        <v>1266</v>
      </c>
      <c r="Q555" s="174" t="str">
        <f t="shared" si="17"/>
        <v>Winnipeg</v>
      </c>
    </row>
    <row r="556" spans="1:17" ht="14.1" customHeight="1" x14ac:dyDescent="0.2">
      <c r="A556" s="45">
        <v>174</v>
      </c>
      <c r="B556" s="36" t="s">
        <v>1516</v>
      </c>
      <c r="C556" s="40">
        <v>1777</v>
      </c>
      <c r="D556" s="36" t="s">
        <v>2568</v>
      </c>
      <c r="E556" s="36" t="s">
        <v>2569</v>
      </c>
      <c r="G556" s="36" t="s">
        <v>1824</v>
      </c>
      <c r="H556" s="174" t="str">
        <f t="shared" si="16"/>
        <v>Niverville</v>
      </c>
      <c r="J556" s="45">
        <v>196</v>
      </c>
      <c r="K556" s="36" t="s">
        <v>1283</v>
      </c>
      <c r="L556" s="45">
        <v>1776</v>
      </c>
      <c r="M556" s="36" t="s">
        <v>2566</v>
      </c>
      <c r="N556" s="36" t="s">
        <v>2567</v>
      </c>
      <c r="P556" s="36" t="s">
        <v>1266</v>
      </c>
      <c r="Q556" s="174" t="str">
        <f t="shared" si="17"/>
        <v>Winnipeg</v>
      </c>
    </row>
    <row r="557" spans="1:17" ht="14.1" customHeight="1" x14ac:dyDescent="0.2">
      <c r="A557" s="45">
        <v>185</v>
      </c>
      <c r="B557" s="36" t="s">
        <v>1384</v>
      </c>
      <c r="C557" s="40">
        <v>1778</v>
      </c>
      <c r="D557" s="36" t="s">
        <v>2570</v>
      </c>
      <c r="E557" s="36" t="s">
        <v>2571</v>
      </c>
      <c r="G557" s="36" t="s">
        <v>2187</v>
      </c>
      <c r="H557" s="174" t="str">
        <f t="shared" si="16"/>
        <v>Altona</v>
      </c>
      <c r="J557" s="45">
        <v>174</v>
      </c>
      <c r="K557" s="36" t="s">
        <v>1516</v>
      </c>
      <c r="L557" s="45">
        <v>1777</v>
      </c>
      <c r="M557" s="36" t="s">
        <v>2568</v>
      </c>
      <c r="N557" s="36" t="s">
        <v>2569</v>
      </c>
      <c r="P557" s="36" t="s">
        <v>1824</v>
      </c>
      <c r="Q557" s="174" t="str">
        <f t="shared" si="17"/>
        <v>Niverville</v>
      </c>
    </row>
    <row r="558" spans="1:17" ht="14.1" customHeight="1" x14ac:dyDescent="0.2">
      <c r="A558" s="45">
        <v>114</v>
      </c>
      <c r="B558" s="36" t="s">
        <v>1267</v>
      </c>
      <c r="C558" s="40">
        <v>1781</v>
      </c>
      <c r="D558" s="36" t="s">
        <v>2572</v>
      </c>
      <c r="E558" s="36" t="s">
        <v>2573</v>
      </c>
      <c r="G558" s="36" t="s">
        <v>1266</v>
      </c>
      <c r="H558" s="174" t="str">
        <f t="shared" si="16"/>
        <v>Winnipeg</v>
      </c>
      <c r="J558" s="45">
        <v>185</v>
      </c>
      <c r="K558" s="36" t="s">
        <v>1384</v>
      </c>
      <c r="L558" s="45">
        <v>1778</v>
      </c>
      <c r="M558" s="36" t="s">
        <v>2570</v>
      </c>
      <c r="N558" s="36" t="s">
        <v>2571</v>
      </c>
      <c r="P558" s="36" t="s">
        <v>2187</v>
      </c>
      <c r="Q558" s="174" t="str">
        <f t="shared" si="17"/>
        <v>Altona</v>
      </c>
    </row>
    <row r="559" spans="1:17" ht="14.1" customHeight="1" x14ac:dyDescent="0.2">
      <c r="A559" s="45">
        <v>186</v>
      </c>
      <c r="B559" s="36" t="s">
        <v>1295</v>
      </c>
      <c r="C559" s="40">
        <v>1782</v>
      </c>
      <c r="D559" s="36" t="s">
        <v>2574</v>
      </c>
      <c r="E559" s="36" t="s">
        <v>2575</v>
      </c>
      <c r="G559" s="36" t="s">
        <v>1266</v>
      </c>
      <c r="H559" s="174" t="str">
        <f t="shared" si="16"/>
        <v>Winnipeg</v>
      </c>
      <c r="J559" s="45">
        <v>114</v>
      </c>
      <c r="K559" s="36" t="s">
        <v>1267</v>
      </c>
      <c r="L559" s="45">
        <v>1781</v>
      </c>
      <c r="M559" s="36" t="s">
        <v>2572</v>
      </c>
      <c r="N559" s="36" t="s">
        <v>2573</v>
      </c>
      <c r="P559" s="36" t="s">
        <v>1266</v>
      </c>
      <c r="Q559" s="174" t="str">
        <f t="shared" si="17"/>
        <v>Winnipeg</v>
      </c>
    </row>
    <row r="560" spans="1:17" ht="14.1" customHeight="1" x14ac:dyDescent="0.2">
      <c r="A560" s="45">
        <v>196</v>
      </c>
      <c r="B560" s="36" t="s">
        <v>1283</v>
      </c>
      <c r="C560" s="40">
        <v>1783</v>
      </c>
      <c r="D560" s="36" t="s">
        <v>2576</v>
      </c>
      <c r="E560" s="36" t="s">
        <v>2577</v>
      </c>
      <c r="G560" s="36" t="s">
        <v>1266</v>
      </c>
      <c r="H560" s="174" t="str">
        <f t="shared" si="16"/>
        <v>Winnipeg</v>
      </c>
      <c r="J560" s="45">
        <v>186</v>
      </c>
      <c r="K560" s="36" t="s">
        <v>1295</v>
      </c>
      <c r="L560" s="45">
        <v>1782</v>
      </c>
      <c r="M560" s="36" t="s">
        <v>2574</v>
      </c>
      <c r="N560" s="36" t="s">
        <v>2575</v>
      </c>
      <c r="P560" s="36" t="s">
        <v>1266</v>
      </c>
      <c r="Q560" s="174" t="str">
        <f t="shared" si="17"/>
        <v>Winnipeg</v>
      </c>
    </row>
    <row r="561" spans="1:17" ht="14.1" customHeight="1" x14ac:dyDescent="0.2">
      <c r="A561" s="45">
        <v>136</v>
      </c>
      <c r="B561" s="36" t="s">
        <v>1502</v>
      </c>
      <c r="C561" s="40">
        <v>1785</v>
      </c>
      <c r="D561" s="36" t="s">
        <v>2578</v>
      </c>
      <c r="E561" s="36" t="s">
        <v>2579</v>
      </c>
      <c r="G561" s="36" t="s">
        <v>2580</v>
      </c>
      <c r="H561" s="174" t="str">
        <f t="shared" si="16"/>
        <v>La Salle</v>
      </c>
      <c r="J561" s="45">
        <v>196</v>
      </c>
      <c r="K561" s="36" t="s">
        <v>1283</v>
      </c>
      <c r="L561" s="45">
        <v>1783</v>
      </c>
      <c r="M561" s="36" t="s">
        <v>2576</v>
      </c>
      <c r="N561" s="36" t="s">
        <v>2577</v>
      </c>
      <c r="P561" s="36" t="s">
        <v>1266</v>
      </c>
      <c r="Q561" s="174" t="str">
        <f t="shared" si="17"/>
        <v>Winnipeg</v>
      </c>
    </row>
    <row r="562" spans="1:17" ht="14.1" customHeight="1" x14ac:dyDescent="0.2">
      <c r="A562" s="45">
        <v>185</v>
      </c>
      <c r="B562" s="36" t="s">
        <v>1384</v>
      </c>
      <c r="C562" s="40">
        <v>1786</v>
      </c>
      <c r="D562" s="36" t="s">
        <v>2581</v>
      </c>
      <c r="E562" s="36" t="s">
        <v>2582</v>
      </c>
      <c r="G562" s="36" t="s">
        <v>1890</v>
      </c>
      <c r="H562" s="174" t="str">
        <f t="shared" si="16"/>
        <v>Gretna</v>
      </c>
      <c r="J562" s="45">
        <v>136</v>
      </c>
      <c r="K562" s="36" t="s">
        <v>1502</v>
      </c>
      <c r="L562" s="45">
        <v>1785</v>
      </c>
      <c r="M562" s="36" t="s">
        <v>2578</v>
      </c>
      <c r="N562" s="36" t="s">
        <v>2579</v>
      </c>
      <c r="P562" s="36" t="s">
        <v>2580</v>
      </c>
      <c r="Q562" s="174" t="str">
        <f t="shared" si="17"/>
        <v>La Salle</v>
      </c>
    </row>
    <row r="563" spans="1:17" ht="14.1" customHeight="1" x14ac:dyDescent="0.2">
      <c r="A563" s="45">
        <v>192</v>
      </c>
      <c r="B563" s="36" t="s">
        <v>1279</v>
      </c>
      <c r="C563" s="40">
        <v>1788</v>
      </c>
      <c r="D563" s="36" t="s">
        <v>2583</v>
      </c>
      <c r="E563" s="36" t="s">
        <v>2584</v>
      </c>
      <c r="G563" s="36" t="s">
        <v>2585</v>
      </c>
      <c r="H563" s="174" t="str">
        <f t="shared" si="16"/>
        <v>Duck Bay</v>
      </c>
      <c r="J563" s="45">
        <v>185</v>
      </c>
      <c r="K563" s="36" t="s">
        <v>1384</v>
      </c>
      <c r="L563" s="45">
        <v>1786</v>
      </c>
      <c r="M563" s="36" t="s">
        <v>2581</v>
      </c>
      <c r="N563" s="36" t="s">
        <v>2582</v>
      </c>
      <c r="P563" s="36" t="s">
        <v>1890</v>
      </c>
      <c r="Q563" s="174" t="str">
        <f t="shared" si="17"/>
        <v>Gretna</v>
      </c>
    </row>
    <row r="564" spans="1:17" ht="14.1" customHeight="1" x14ac:dyDescent="0.2">
      <c r="A564" s="45">
        <v>188</v>
      </c>
      <c r="B564" s="36" t="s">
        <v>1392</v>
      </c>
      <c r="C564" s="40">
        <v>1789</v>
      </c>
      <c r="D564" s="36" t="s">
        <v>2586</v>
      </c>
      <c r="E564" s="36" t="s">
        <v>2587</v>
      </c>
      <c r="G564" s="36" t="s">
        <v>1266</v>
      </c>
      <c r="H564" s="174" t="str">
        <f t="shared" si="16"/>
        <v>Winnipeg</v>
      </c>
      <c r="J564" s="45">
        <v>192</v>
      </c>
      <c r="K564" s="36" t="s">
        <v>1279</v>
      </c>
      <c r="L564" s="45">
        <v>1788</v>
      </c>
      <c r="M564" s="36" t="s">
        <v>2583</v>
      </c>
      <c r="N564" s="36" t="s">
        <v>2584</v>
      </c>
      <c r="P564" s="36" t="s">
        <v>2585</v>
      </c>
      <c r="Q564" s="174" t="str">
        <f t="shared" si="17"/>
        <v>Duck Bay</v>
      </c>
    </row>
    <row r="565" spans="1:17" ht="14.1" customHeight="1" x14ac:dyDescent="0.2">
      <c r="A565" s="45">
        <v>186</v>
      </c>
      <c r="B565" s="36" t="s">
        <v>1295</v>
      </c>
      <c r="C565" s="40">
        <v>1790</v>
      </c>
      <c r="D565" s="36" t="s">
        <v>2588</v>
      </c>
      <c r="E565" s="36" t="s">
        <v>2589</v>
      </c>
      <c r="G565" s="36" t="s">
        <v>1266</v>
      </c>
      <c r="H565" s="174" t="str">
        <f t="shared" si="16"/>
        <v>Winnipeg</v>
      </c>
      <c r="J565" s="45">
        <v>188</v>
      </c>
      <c r="K565" s="36" t="s">
        <v>1392</v>
      </c>
      <c r="L565" s="45">
        <v>1789</v>
      </c>
      <c r="M565" s="36" t="s">
        <v>2586</v>
      </c>
      <c r="N565" s="36" t="s">
        <v>2587</v>
      </c>
      <c r="P565" s="36" t="s">
        <v>1266</v>
      </c>
      <c r="Q565" s="174" t="str">
        <f t="shared" si="17"/>
        <v>Winnipeg</v>
      </c>
    </row>
    <row r="566" spans="1:17" ht="14.1" customHeight="1" x14ac:dyDescent="0.2">
      <c r="A566" s="45">
        <v>198</v>
      </c>
      <c r="B566" s="36" t="s">
        <v>1442</v>
      </c>
      <c r="C566" s="40">
        <v>1791</v>
      </c>
      <c r="D566" s="36" t="s">
        <v>2590</v>
      </c>
      <c r="E566" s="36" t="s">
        <v>2591</v>
      </c>
      <c r="G566" s="36" t="s">
        <v>1266</v>
      </c>
      <c r="H566" s="174" t="str">
        <f t="shared" si="16"/>
        <v>Winnipeg</v>
      </c>
      <c r="J566" s="45">
        <v>186</v>
      </c>
      <c r="K566" s="36" t="s">
        <v>1295</v>
      </c>
      <c r="L566" s="45">
        <v>1790</v>
      </c>
      <c r="M566" s="36" t="s">
        <v>2588</v>
      </c>
      <c r="N566" s="36" t="s">
        <v>2589</v>
      </c>
      <c r="P566" s="36" t="s">
        <v>1266</v>
      </c>
      <c r="Q566" s="174" t="str">
        <f t="shared" si="17"/>
        <v>Winnipeg</v>
      </c>
    </row>
    <row r="567" spans="1:17" ht="14.1" customHeight="1" x14ac:dyDescent="0.2">
      <c r="A567" s="45">
        <v>190</v>
      </c>
      <c r="B567" s="36" t="s">
        <v>1340</v>
      </c>
      <c r="C567" s="40">
        <v>1792</v>
      </c>
      <c r="D567" s="36" t="s">
        <v>2592</v>
      </c>
      <c r="E567" s="36" t="s">
        <v>1495</v>
      </c>
      <c r="G567" s="36" t="s">
        <v>2593</v>
      </c>
      <c r="H567" s="174" t="str">
        <f t="shared" si="16"/>
        <v>Lowe Farm</v>
      </c>
      <c r="J567" s="45">
        <v>198</v>
      </c>
      <c r="K567" s="36" t="s">
        <v>1442</v>
      </c>
      <c r="L567" s="45">
        <v>1791</v>
      </c>
      <c r="M567" s="36" t="s">
        <v>2590</v>
      </c>
      <c r="N567" s="36" t="s">
        <v>2591</v>
      </c>
      <c r="P567" s="36" t="s">
        <v>1266</v>
      </c>
      <c r="Q567" s="174" t="str">
        <f t="shared" si="17"/>
        <v>Winnipeg</v>
      </c>
    </row>
    <row r="568" spans="1:17" ht="14.1" customHeight="1" x14ac:dyDescent="0.2">
      <c r="A568" s="45">
        <v>156</v>
      </c>
      <c r="B568" s="36" t="s">
        <v>1579</v>
      </c>
      <c r="C568" s="40">
        <v>1794</v>
      </c>
      <c r="D568" s="36" t="s">
        <v>2594</v>
      </c>
      <c r="E568" s="36" t="s">
        <v>2595</v>
      </c>
      <c r="G568" s="36" t="s">
        <v>2346</v>
      </c>
      <c r="H568" s="174" t="str">
        <f t="shared" si="16"/>
        <v>Rivers</v>
      </c>
      <c r="J568" s="45">
        <v>190</v>
      </c>
      <c r="K568" s="36" t="s">
        <v>1340</v>
      </c>
      <c r="L568" s="45">
        <v>1792</v>
      </c>
      <c r="M568" s="36" t="s">
        <v>2592</v>
      </c>
      <c r="N568" s="36" t="s">
        <v>1495</v>
      </c>
      <c r="P568" s="36" t="s">
        <v>2593</v>
      </c>
      <c r="Q568" s="174" t="str">
        <f t="shared" si="17"/>
        <v>Lowe Farm</v>
      </c>
    </row>
    <row r="569" spans="1:17" ht="14.1" customHeight="1" x14ac:dyDescent="0.2">
      <c r="A569" s="45">
        <v>151</v>
      </c>
      <c r="B569" s="36" t="s">
        <v>1263</v>
      </c>
      <c r="C569" s="40">
        <v>1796</v>
      </c>
      <c r="D569" s="36" t="s">
        <v>2596</v>
      </c>
      <c r="E569" s="36" t="s">
        <v>2597</v>
      </c>
      <c r="G569" s="36" t="s">
        <v>1266</v>
      </c>
      <c r="H569" s="174" t="str">
        <f t="shared" si="16"/>
        <v>Winnipeg</v>
      </c>
      <c r="J569" s="45">
        <v>156</v>
      </c>
      <c r="K569" s="36" t="s">
        <v>1579</v>
      </c>
      <c r="L569" s="45">
        <v>1794</v>
      </c>
      <c r="M569" s="36" t="s">
        <v>2594</v>
      </c>
      <c r="N569" s="36" t="s">
        <v>2595</v>
      </c>
      <c r="P569" s="36" t="s">
        <v>2346</v>
      </c>
      <c r="Q569" s="174" t="str">
        <f t="shared" si="17"/>
        <v>Rivers</v>
      </c>
    </row>
    <row r="570" spans="1:17" ht="14.1" customHeight="1" x14ac:dyDescent="0.2">
      <c r="A570" s="45">
        <v>176</v>
      </c>
      <c r="B570" s="36" t="s">
        <v>1361</v>
      </c>
      <c r="C570" s="40">
        <v>1798</v>
      </c>
      <c r="D570" s="36" t="s">
        <v>2598</v>
      </c>
      <c r="E570" s="36" t="s">
        <v>2599</v>
      </c>
      <c r="G570" s="36" t="s">
        <v>1266</v>
      </c>
      <c r="H570" s="174" t="str">
        <f t="shared" si="16"/>
        <v>Winnipeg</v>
      </c>
      <c r="J570" s="45">
        <v>151</v>
      </c>
      <c r="K570" s="36" t="s">
        <v>1263</v>
      </c>
      <c r="L570" s="45">
        <v>1796</v>
      </c>
      <c r="M570" s="36" t="s">
        <v>2596</v>
      </c>
      <c r="N570" s="36" t="s">
        <v>2597</v>
      </c>
      <c r="P570" s="36" t="s">
        <v>1266</v>
      </c>
      <c r="Q570" s="174" t="str">
        <f t="shared" si="17"/>
        <v>Winnipeg</v>
      </c>
    </row>
    <row r="571" spans="1:17" ht="14.1" customHeight="1" x14ac:dyDescent="0.2">
      <c r="A571" s="45">
        <v>154</v>
      </c>
      <c r="B571" s="36" t="s">
        <v>1349</v>
      </c>
      <c r="C571" s="40">
        <v>1799</v>
      </c>
      <c r="D571" s="36" t="s">
        <v>2600</v>
      </c>
      <c r="E571" s="36" t="s">
        <v>2601</v>
      </c>
      <c r="G571" s="36" t="s">
        <v>1352</v>
      </c>
      <c r="H571" s="174" t="str">
        <f t="shared" si="16"/>
        <v>Selkirk</v>
      </c>
      <c r="J571" s="45">
        <v>176</v>
      </c>
      <c r="K571" s="36" t="s">
        <v>1361</v>
      </c>
      <c r="L571" s="45">
        <v>1798</v>
      </c>
      <c r="M571" s="36" t="s">
        <v>2598</v>
      </c>
      <c r="N571" s="36" t="s">
        <v>2599</v>
      </c>
      <c r="P571" s="36" t="s">
        <v>1266</v>
      </c>
      <c r="Q571" s="174" t="str">
        <f t="shared" si="17"/>
        <v>Winnipeg</v>
      </c>
    </row>
    <row r="572" spans="1:17" ht="14.1" customHeight="1" x14ac:dyDescent="0.2">
      <c r="A572" s="45">
        <v>195</v>
      </c>
      <c r="B572" s="36" t="s">
        <v>1366</v>
      </c>
      <c r="C572" s="40">
        <v>1800</v>
      </c>
      <c r="D572" s="36" t="s">
        <v>2602</v>
      </c>
      <c r="E572" s="36" t="s">
        <v>1866</v>
      </c>
      <c r="G572" s="36" t="s">
        <v>1578</v>
      </c>
      <c r="H572" s="174" t="str">
        <f t="shared" si="16"/>
        <v>Carman</v>
      </c>
      <c r="J572" s="45">
        <v>154</v>
      </c>
      <c r="K572" s="36" t="s">
        <v>1349</v>
      </c>
      <c r="L572" s="45">
        <v>1799</v>
      </c>
      <c r="M572" s="36" t="s">
        <v>2600</v>
      </c>
      <c r="N572" s="36" t="s">
        <v>2601</v>
      </c>
      <c r="P572" s="36" t="s">
        <v>1352</v>
      </c>
      <c r="Q572" s="174" t="str">
        <f t="shared" si="17"/>
        <v>Selkirk</v>
      </c>
    </row>
    <row r="573" spans="1:17" ht="14.1" customHeight="1" x14ac:dyDescent="0.2">
      <c r="A573" s="45">
        <v>135</v>
      </c>
      <c r="B573" s="36" t="s">
        <v>1380</v>
      </c>
      <c r="C573" s="40">
        <v>1802</v>
      </c>
      <c r="D573" s="36" t="s">
        <v>2603</v>
      </c>
      <c r="E573" s="36" t="s">
        <v>1328</v>
      </c>
      <c r="G573" s="36" t="s">
        <v>2604</v>
      </c>
      <c r="H573" s="174" t="str">
        <f t="shared" si="16"/>
        <v>Tadoule Lake</v>
      </c>
      <c r="J573" s="45">
        <v>195</v>
      </c>
      <c r="K573" s="36" t="s">
        <v>1366</v>
      </c>
      <c r="L573" s="45">
        <v>1800</v>
      </c>
      <c r="M573" s="36" t="s">
        <v>2602</v>
      </c>
      <c r="N573" s="36" t="s">
        <v>1866</v>
      </c>
      <c r="P573" s="36" t="s">
        <v>1578</v>
      </c>
      <c r="Q573" s="174" t="str">
        <f t="shared" si="17"/>
        <v>Carman</v>
      </c>
    </row>
    <row r="574" spans="1:17" ht="14.1" customHeight="1" x14ac:dyDescent="0.2">
      <c r="A574" s="45">
        <v>196</v>
      </c>
      <c r="B574" s="36" t="s">
        <v>1283</v>
      </c>
      <c r="C574" s="40">
        <v>1805</v>
      </c>
      <c r="D574" s="36" t="s">
        <v>2605</v>
      </c>
      <c r="E574" s="36" t="s">
        <v>2606</v>
      </c>
      <c r="G574" s="36" t="s">
        <v>1266</v>
      </c>
      <c r="H574" s="174" t="str">
        <f t="shared" si="16"/>
        <v>Winnipeg</v>
      </c>
      <c r="J574" s="45">
        <v>135</v>
      </c>
      <c r="K574" s="36" t="s">
        <v>1380</v>
      </c>
      <c r="L574" s="45">
        <v>1802</v>
      </c>
      <c r="M574" s="36" t="s">
        <v>2603</v>
      </c>
      <c r="N574" s="36" t="s">
        <v>1328</v>
      </c>
      <c r="P574" s="36" t="s">
        <v>2604</v>
      </c>
      <c r="Q574" s="174" t="str">
        <f t="shared" si="17"/>
        <v>Tadoule Lake</v>
      </c>
    </row>
    <row r="575" spans="1:17" ht="14.1" customHeight="1" x14ac:dyDescent="0.2">
      <c r="A575" s="45">
        <v>196</v>
      </c>
      <c r="B575" s="36" t="s">
        <v>1283</v>
      </c>
      <c r="C575" s="40">
        <v>1806</v>
      </c>
      <c r="D575" s="36" t="s">
        <v>2607</v>
      </c>
      <c r="E575" s="36" t="s">
        <v>2608</v>
      </c>
      <c r="G575" s="36" t="s">
        <v>1266</v>
      </c>
      <c r="H575" s="174" t="str">
        <f t="shared" si="16"/>
        <v>Winnipeg</v>
      </c>
      <c r="J575" s="45">
        <v>196</v>
      </c>
      <c r="K575" s="36" t="s">
        <v>1283</v>
      </c>
      <c r="L575" s="45">
        <v>1805</v>
      </c>
      <c r="M575" s="36" t="s">
        <v>2605</v>
      </c>
      <c r="N575" s="36" t="s">
        <v>2606</v>
      </c>
      <c r="P575" s="36" t="s">
        <v>1266</v>
      </c>
      <c r="Q575" s="174" t="str">
        <f t="shared" si="17"/>
        <v>Winnipeg</v>
      </c>
    </row>
    <row r="576" spans="1:17" ht="14.1" customHeight="1" x14ac:dyDescent="0.2">
      <c r="A576" s="45">
        <v>140</v>
      </c>
      <c r="B576" s="36" t="s">
        <v>1564</v>
      </c>
      <c r="C576" s="40">
        <v>1808</v>
      </c>
      <c r="D576" s="36" t="s">
        <v>2609</v>
      </c>
      <c r="E576" s="36" t="s">
        <v>2610</v>
      </c>
      <c r="G576" s="36" t="s">
        <v>1266</v>
      </c>
      <c r="H576" s="174" t="str">
        <f t="shared" si="16"/>
        <v>Winnipeg</v>
      </c>
      <c r="J576" s="45">
        <v>196</v>
      </c>
      <c r="K576" s="36" t="s">
        <v>1283</v>
      </c>
      <c r="L576" s="45">
        <v>1806</v>
      </c>
      <c r="M576" s="36" t="s">
        <v>2607</v>
      </c>
      <c r="N576" s="36" t="s">
        <v>2608</v>
      </c>
      <c r="P576" s="36" t="s">
        <v>1266</v>
      </c>
      <c r="Q576" s="174" t="str">
        <f t="shared" si="17"/>
        <v>Winnipeg</v>
      </c>
    </row>
    <row r="577" spans="1:17" ht="14.1" customHeight="1" x14ac:dyDescent="0.2">
      <c r="A577" s="45">
        <v>189</v>
      </c>
      <c r="B577" s="36" t="s">
        <v>1286</v>
      </c>
      <c r="C577" s="40">
        <v>1809</v>
      </c>
      <c r="D577" s="36" t="s">
        <v>2611</v>
      </c>
      <c r="E577" s="36" t="s">
        <v>2612</v>
      </c>
      <c r="F577" s="36" t="s">
        <v>2613</v>
      </c>
      <c r="G577" s="36" t="s">
        <v>1915</v>
      </c>
      <c r="H577" s="174" t="str">
        <f t="shared" si="16"/>
        <v>Beausejour</v>
      </c>
      <c r="J577" s="45">
        <v>140</v>
      </c>
      <c r="K577" s="36" t="s">
        <v>1564</v>
      </c>
      <c r="L577" s="45">
        <v>1808</v>
      </c>
      <c r="M577" s="36" t="s">
        <v>2609</v>
      </c>
      <c r="N577" s="36" t="s">
        <v>2610</v>
      </c>
      <c r="P577" s="36" t="s">
        <v>1266</v>
      </c>
      <c r="Q577" s="174" t="str">
        <f t="shared" si="17"/>
        <v>Winnipeg</v>
      </c>
    </row>
    <row r="578" spans="1:17" ht="14.1" customHeight="1" x14ac:dyDescent="0.2">
      <c r="A578" s="45">
        <v>192</v>
      </c>
      <c r="B578" s="36" t="s">
        <v>1279</v>
      </c>
      <c r="C578" s="40">
        <v>1811</v>
      </c>
      <c r="D578" s="36" t="s">
        <v>2614</v>
      </c>
      <c r="E578" s="36" t="s">
        <v>1417</v>
      </c>
      <c r="G578" s="36" t="s">
        <v>2615</v>
      </c>
      <c r="H578" s="174" t="str">
        <f t="shared" si="16"/>
        <v>Leaf Rapids</v>
      </c>
      <c r="J578" s="45">
        <v>189</v>
      </c>
      <c r="K578" s="36" t="s">
        <v>1286</v>
      </c>
      <c r="L578" s="45">
        <v>1809</v>
      </c>
      <c r="M578" s="36" t="s">
        <v>2611</v>
      </c>
      <c r="N578" s="36" t="s">
        <v>2612</v>
      </c>
      <c r="O578" s="36" t="s">
        <v>2613</v>
      </c>
      <c r="P578" s="36" t="s">
        <v>1915</v>
      </c>
      <c r="Q578" s="174" t="str">
        <f t="shared" si="17"/>
        <v>Beausejour</v>
      </c>
    </row>
    <row r="579" spans="1:17" ht="14.1" customHeight="1" x14ac:dyDescent="0.2">
      <c r="A579" s="45">
        <v>151</v>
      </c>
      <c r="B579" s="36" t="s">
        <v>1263</v>
      </c>
      <c r="C579" s="40">
        <v>1812</v>
      </c>
      <c r="D579" s="36" t="s">
        <v>2616</v>
      </c>
      <c r="E579" s="36" t="s">
        <v>2617</v>
      </c>
      <c r="G579" s="36" t="s">
        <v>1266</v>
      </c>
      <c r="H579" s="174" t="str">
        <f t="shared" si="16"/>
        <v>Winnipeg</v>
      </c>
      <c r="J579" s="45">
        <v>192</v>
      </c>
      <c r="K579" s="36" t="s">
        <v>1279</v>
      </c>
      <c r="L579" s="45">
        <v>1811</v>
      </c>
      <c r="M579" s="36" t="s">
        <v>2614</v>
      </c>
      <c r="N579" s="36" t="s">
        <v>1417</v>
      </c>
      <c r="P579" s="36" t="s">
        <v>2615</v>
      </c>
      <c r="Q579" s="174" t="str">
        <f t="shared" si="17"/>
        <v>Leaf Rapids</v>
      </c>
    </row>
    <row r="580" spans="1:17" ht="14.1" customHeight="1" x14ac:dyDescent="0.2">
      <c r="A580" s="45">
        <v>151</v>
      </c>
      <c r="B580" s="36" t="s">
        <v>1263</v>
      </c>
      <c r="C580" s="40">
        <v>1814</v>
      </c>
      <c r="D580" s="36" t="s">
        <v>2618</v>
      </c>
      <c r="E580" s="36" t="s">
        <v>2619</v>
      </c>
      <c r="G580" s="36" t="s">
        <v>1266</v>
      </c>
      <c r="H580" s="174" t="str">
        <f t="shared" si="16"/>
        <v>Winnipeg</v>
      </c>
      <c r="J580" s="45">
        <v>151</v>
      </c>
      <c r="K580" s="36" t="s">
        <v>1263</v>
      </c>
      <c r="L580" s="45">
        <v>1812</v>
      </c>
      <c r="M580" s="36" t="s">
        <v>2616</v>
      </c>
      <c r="N580" s="36" t="s">
        <v>2617</v>
      </c>
      <c r="P580" s="36" t="s">
        <v>1266</v>
      </c>
      <c r="Q580" s="174" t="str">
        <f t="shared" si="17"/>
        <v>Winnipeg</v>
      </c>
    </row>
    <row r="581" spans="1:17" ht="14.1" customHeight="1" x14ac:dyDescent="0.2">
      <c r="A581" s="45">
        <v>149</v>
      </c>
      <c r="B581" s="36" t="s">
        <v>1447</v>
      </c>
      <c r="C581" s="40">
        <v>1816</v>
      </c>
      <c r="D581" s="36" t="s">
        <v>2620</v>
      </c>
      <c r="E581" s="36" t="s">
        <v>1684</v>
      </c>
      <c r="G581" s="36" t="s">
        <v>2621</v>
      </c>
      <c r="H581" s="174" t="str">
        <f t="shared" ref="H581:H644" si="18">IF(OR(C581=1180,C581=1287,C581=1808,C581=1887),"Winnipeg",IF(G581=$G$1,$H$1,IF(G581=$G$2,$H$2,IF(G581="MACGREGOR","McGregor",IF(G581="N.-D.-DE-LOURDES","N.-D.-de-Lourdes",IF(G581="STE ROSE DU LAC","Ste Rose du Lac",IF(G581="PORTAGE LA PRAIRIE","Portage la Prairie",IF(G581="LAC DU BONNET","Lac du Bonnet",IF(G581="GOD'S LAKE NARROWS","God's Lake Narrows",IF(G581="MCCREARY","McCreary",PROPER(G581)))))))))))</f>
        <v>Moosehorn</v>
      </c>
      <c r="J581" s="45">
        <v>151</v>
      </c>
      <c r="K581" s="36" t="s">
        <v>1263</v>
      </c>
      <c r="L581" s="45">
        <v>1814</v>
      </c>
      <c r="M581" s="36" t="s">
        <v>2618</v>
      </c>
      <c r="N581" s="36" t="s">
        <v>2619</v>
      </c>
      <c r="P581" s="36" t="s">
        <v>1266</v>
      </c>
      <c r="Q581" s="174" t="str">
        <f t="shared" si="17"/>
        <v>Winnipeg</v>
      </c>
    </row>
    <row r="582" spans="1:17" ht="14.1" customHeight="1" x14ac:dyDescent="0.2">
      <c r="A582" s="45">
        <v>127</v>
      </c>
      <c r="B582" s="36" t="s">
        <v>1314</v>
      </c>
      <c r="C582" s="40">
        <v>1817</v>
      </c>
      <c r="D582" s="36" t="s">
        <v>2622</v>
      </c>
      <c r="E582" s="36" t="s">
        <v>2623</v>
      </c>
      <c r="F582" s="36" t="s">
        <v>1507</v>
      </c>
      <c r="G582" s="36" t="s">
        <v>1561</v>
      </c>
      <c r="H582" s="174" t="str">
        <f t="shared" si="18"/>
        <v>Austin</v>
      </c>
      <c r="J582" s="45">
        <v>149</v>
      </c>
      <c r="K582" s="36" t="s">
        <v>1447</v>
      </c>
      <c r="L582" s="45">
        <v>1816</v>
      </c>
      <c r="M582" s="36" t="s">
        <v>2620</v>
      </c>
      <c r="N582" s="36" t="s">
        <v>1684</v>
      </c>
      <c r="P582" s="36" t="s">
        <v>2621</v>
      </c>
      <c r="Q582" s="174" t="str">
        <f t="shared" ref="Q582:Q645" si="19">IF(OR(L582=1180,L582=1287,L582=1808,L582=1887),"Winnipeg",IF(P582=$G$1,$H$1,IF(P582=$G$2,$H$2,IF(P582="MACGREGOR","McGregor",IF(P582="N.-D.-DE-LOURDES","N.-D.-de-Lourdes",IF(P582="STE ROSE DU LAC","Ste Rose du Lac",IF(P582="PORTAGE LA PRAIRIE","Portage la Prairie",IF(P582="LAC DU BONNET","Lac du Bonnet",IF(P582="GOD'S LAKE NARROWS","God's Lake Narrows",IF(P582="MCCREARY","McCreary",PROPER(P582)))))))))))</f>
        <v>Moosehorn</v>
      </c>
    </row>
    <row r="583" spans="1:17" ht="14.1" customHeight="1" x14ac:dyDescent="0.2">
      <c r="A583" s="45">
        <v>156</v>
      </c>
      <c r="B583" s="36" t="s">
        <v>1579</v>
      </c>
      <c r="C583" s="40">
        <v>1818</v>
      </c>
      <c r="D583" s="36" t="s">
        <v>2624</v>
      </c>
      <c r="E583" s="36" t="s">
        <v>1319</v>
      </c>
      <c r="G583" s="36" t="s">
        <v>2625</v>
      </c>
      <c r="H583" s="174" t="str">
        <f t="shared" si="18"/>
        <v>Erickson</v>
      </c>
      <c r="J583" s="45">
        <v>127</v>
      </c>
      <c r="K583" s="36" t="s">
        <v>1314</v>
      </c>
      <c r="L583" s="45">
        <v>1817</v>
      </c>
      <c r="M583" s="36" t="s">
        <v>2622</v>
      </c>
      <c r="N583" s="36" t="s">
        <v>2623</v>
      </c>
      <c r="O583" s="36" t="s">
        <v>1507</v>
      </c>
      <c r="P583" s="36" t="s">
        <v>1561</v>
      </c>
      <c r="Q583" s="174" t="str">
        <f t="shared" si="19"/>
        <v>Austin</v>
      </c>
    </row>
    <row r="584" spans="1:17" ht="14.1" customHeight="1" x14ac:dyDescent="0.2">
      <c r="A584" s="45">
        <v>192</v>
      </c>
      <c r="B584" s="36" t="s">
        <v>1279</v>
      </c>
      <c r="C584" s="40">
        <v>1820</v>
      </c>
      <c r="D584" s="36" t="s">
        <v>2626</v>
      </c>
      <c r="E584" s="36" t="s">
        <v>1328</v>
      </c>
      <c r="G584" s="36" t="s">
        <v>2627</v>
      </c>
      <c r="H584" s="174" t="str">
        <f t="shared" si="18"/>
        <v>Barrows Junction</v>
      </c>
      <c r="J584" s="45">
        <v>156</v>
      </c>
      <c r="K584" s="36" t="s">
        <v>1579</v>
      </c>
      <c r="L584" s="45">
        <v>1818</v>
      </c>
      <c r="M584" s="36" t="s">
        <v>2624</v>
      </c>
      <c r="N584" s="36" t="s">
        <v>1319</v>
      </c>
      <c r="P584" s="36" t="s">
        <v>2625</v>
      </c>
      <c r="Q584" s="174" t="str">
        <f t="shared" si="19"/>
        <v>Erickson</v>
      </c>
    </row>
    <row r="585" spans="1:17" ht="14.1" customHeight="1" x14ac:dyDescent="0.2">
      <c r="A585" s="45">
        <v>151</v>
      </c>
      <c r="B585" s="36" t="s">
        <v>1263</v>
      </c>
      <c r="C585" s="40">
        <v>1822</v>
      </c>
      <c r="D585" s="36" t="s">
        <v>2628</v>
      </c>
      <c r="E585" s="36" t="s">
        <v>2629</v>
      </c>
      <c r="G585" s="36" t="s">
        <v>1266</v>
      </c>
      <c r="H585" s="174" t="str">
        <f t="shared" si="18"/>
        <v>Winnipeg</v>
      </c>
      <c r="J585" s="45">
        <v>192</v>
      </c>
      <c r="K585" s="36" t="s">
        <v>1279</v>
      </c>
      <c r="L585" s="45">
        <v>1820</v>
      </c>
      <c r="M585" s="36" t="s">
        <v>2626</v>
      </c>
      <c r="N585" s="36" t="s">
        <v>1328</v>
      </c>
      <c r="P585" s="36" t="s">
        <v>2627</v>
      </c>
      <c r="Q585" s="174" t="str">
        <f t="shared" si="19"/>
        <v>Barrows Junction</v>
      </c>
    </row>
    <row r="586" spans="1:17" ht="14.1" customHeight="1" x14ac:dyDescent="0.2">
      <c r="A586" s="45">
        <v>186</v>
      </c>
      <c r="B586" s="36" t="s">
        <v>1295</v>
      </c>
      <c r="C586" s="40">
        <v>1823</v>
      </c>
      <c r="D586" s="36" t="s">
        <v>2630</v>
      </c>
      <c r="E586" s="36" t="s">
        <v>2631</v>
      </c>
      <c r="G586" s="36" t="s">
        <v>1266</v>
      </c>
      <c r="H586" s="174" t="str">
        <f t="shared" si="18"/>
        <v>Winnipeg</v>
      </c>
      <c r="J586" s="45">
        <v>151</v>
      </c>
      <c r="K586" s="36" t="s">
        <v>1263</v>
      </c>
      <c r="L586" s="45">
        <v>1822</v>
      </c>
      <c r="M586" s="36" t="s">
        <v>2628</v>
      </c>
      <c r="N586" s="36" t="s">
        <v>2629</v>
      </c>
      <c r="P586" s="36" t="s">
        <v>1266</v>
      </c>
      <c r="Q586" s="174" t="str">
        <f t="shared" si="19"/>
        <v>Winnipeg</v>
      </c>
    </row>
    <row r="587" spans="1:17" ht="14.1" customHeight="1" x14ac:dyDescent="0.2">
      <c r="A587" s="45">
        <v>190</v>
      </c>
      <c r="B587" s="36" t="s">
        <v>1340</v>
      </c>
      <c r="C587" s="40">
        <v>1824</v>
      </c>
      <c r="D587" s="36" t="s">
        <v>2632</v>
      </c>
      <c r="E587" s="36" t="s">
        <v>2633</v>
      </c>
      <c r="F587" s="36" t="s">
        <v>2634</v>
      </c>
      <c r="G587" s="36" t="s">
        <v>2635</v>
      </c>
      <c r="H587" s="174" t="str">
        <f t="shared" si="18"/>
        <v>St. Pierre-Jolys</v>
      </c>
      <c r="J587" s="45">
        <v>186</v>
      </c>
      <c r="K587" s="36" t="s">
        <v>1295</v>
      </c>
      <c r="L587" s="45">
        <v>1823</v>
      </c>
      <c r="M587" s="36" t="s">
        <v>2630</v>
      </c>
      <c r="N587" s="36" t="s">
        <v>2631</v>
      </c>
      <c r="P587" s="36" t="s">
        <v>1266</v>
      </c>
      <c r="Q587" s="174" t="str">
        <f t="shared" si="19"/>
        <v>Winnipeg</v>
      </c>
    </row>
    <row r="588" spans="1:17" ht="14.1" customHeight="1" x14ac:dyDescent="0.2">
      <c r="A588" s="45">
        <v>194</v>
      </c>
      <c r="B588" s="36" t="s">
        <v>1290</v>
      </c>
      <c r="C588" s="40">
        <v>1827</v>
      </c>
      <c r="D588" s="36" t="s">
        <v>2636</v>
      </c>
      <c r="E588" s="36" t="s">
        <v>1630</v>
      </c>
      <c r="G588" s="36" t="s">
        <v>2208</v>
      </c>
      <c r="H588" s="174" t="str">
        <f t="shared" si="18"/>
        <v>Rossburn</v>
      </c>
      <c r="J588" s="45">
        <v>190</v>
      </c>
      <c r="K588" s="36" t="s">
        <v>1340</v>
      </c>
      <c r="L588" s="45">
        <v>1824</v>
      </c>
      <c r="M588" s="36" t="s">
        <v>2632</v>
      </c>
      <c r="N588" s="36" t="s">
        <v>2633</v>
      </c>
      <c r="O588" s="36" t="s">
        <v>2634</v>
      </c>
      <c r="P588" s="36" t="s">
        <v>2635</v>
      </c>
      <c r="Q588" s="174" t="str">
        <f t="shared" si="19"/>
        <v>St. Pierre-Jolys</v>
      </c>
    </row>
    <row r="589" spans="1:17" ht="14.1" customHeight="1" x14ac:dyDescent="0.2">
      <c r="A589" s="45">
        <v>141</v>
      </c>
      <c r="B589" s="36" t="s">
        <v>1474</v>
      </c>
      <c r="C589" s="40">
        <v>1828</v>
      </c>
      <c r="D589" s="36" t="s">
        <v>2637</v>
      </c>
      <c r="E589" s="36" t="s">
        <v>2638</v>
      </c>
      <c r="G589" s="36" t="s">
        <v>1478</v>
      </c>
      <c r="H589" s="174" t="str">
        <f t="shared" si="18"/>
        <v>Killarney</v>
      </c>
      <c r="J589" s="45">
        <v>194</v>
      </c>
      <c r="K589" s="36" t="s">
        <v>1290</v>
      </c>
      <c r="L589" s="45">
        <v>1827</v>
      </c>
      <c r="M589" s="36" t="s">
        <v>2636</v>
      </c>
      <c r="N589" s="36" t="s">
        <v>1630</v>
      </c>
      <c r="P589" s="36" t="s">
        <v>2208</v>
      </c>
      <c r="Q589" s="174" t="str">
        <f t="shared" si="19"/>
        <v>Rossburn</v>
      </c>
    </row>
    <row r="590" spans="1:17" ht="14.1" customHeight="1" x14ac:dyDescent="0.2">
      <c r="A590" s="45">
        <v>198</v>
      </c>
      <c r="B590" s="36" t="s">
        <v>1442</v>
      </c>
      <c r="C590" s="40">
        <v>1829</v>
      </c>
      <c r="D590" s="36" t="s">
        <v>2639</v>
      </c>
      <c r="E590" s="36" t="s">
        <v>2640</v>
      </c>
      <c r="G590" s="36" t="s">
        <v>1266</v>
      </c>
      <c r="H590" s="174" t="str">
        <f t="shared" si="18"/>
        <v>Winnipeg</v>
      </c>
      <c r="J590" s="45">
        <v>141</v>
      </c>
      <c r="K590" s="36" t="s">
        <v>1474</v>
      </c>
      <c r="L590" s="45">
        <v>1828</v>
      </c>
      <c r="M590" s="36" t="s">
        <v>2637</v>
      </c>
      <c r="N590" s="36" t="s">
        <v>2638</v>
      </c>
      <c r="P590" s="36" t="s">
        <v>1478</v>
      </c>
      <c r="Q590" s="174" t="str">
        <f t="shared" si="19"/>
        <v>Killarney</v>
      </c>
    </row>
    <row r="591" spans="1:17" ht="14.1" customHeight="1" x14ac:dyDescent="0.2">
      <c r="A591" s="45">
        <v>151</v>
      </c>
      <c r="B591" s="36" t="s">
        <v>1263</v>
      </c>
      <c r="C591" s="40">
        <v>1830</v>
      </c>
      <c r="D591" s="36" t="s">
        <v>2641</v>
      </c>
      <c r="E591" s="36" t="s">
        <v>2642</v>
      </c>
      <c r="G591" s="36" t="s">
        <v>1266</v>
      </c>
      <c r="H591" s="174" t="str">
        <f t="shared" si="18"/>
        <v>Winnipeg</v>
      </c>
      <c r="J591" s="45">
        <v>198</v>
      </c>
      <c r="K591" s="36" t="s">
        <v>1442</v>
      </c>
      <c r="L591" s="45">
        <v>1829</v>
      </c>
      <c r="M591" s="36" t="s">
        <v>2639</v>
      </c>
      <c r="N591" s="36" t="s">
        <v>2640</v>
      </c>
      <c r="P591" s="36" t="s">
        <v>1266</v>
      </c>
      <c r="Q591" s="174" t="str">
        <f t="shared" si="19"/>
        <v>Winnipeg</v>
      </c>
    </row>
    <row r="592" spans="1:17" ht="14.1" customHeight="1" x14ac:dyDescent="0.2">
      <c r="A592" s="45">
        <v>198</v>
      </c>
      <c r="B592" s="36" t="s">
        <v>1442</v>
      </c>
      <c r="C592" s="40">
        <v>1832</v>
      </c>
      <c r="D592" s="36" t="s">
        <v>2643</v>
      </c>
      <c r="E592" s="36" t="s">
        <v>2644</v>
      </c>
      <c r="G592" s="36" t="s">
        <v>1266</v>
      </c>
      <c r="H592" s="174" t="str">
        <f t="shared" si="18"/>
        <v>Winnipeg</v>
      </c>
      <c r="J592" s="45">
        <v>151</v>
      </c>
      <c r="K592" s="36" t="s">
        <v>1263</v>
      </c>
      <c r="L592" s="45">
        <v>1830</v>
      </c>
      <c r="M592" s="36" t="s">
        <v>2641</v>
      </c>
      <c r="N592" s="36" t="s">
        <v>2642</v>
      </c>
      <c r="P592" s="36" t="s">
        <v>1266</v>
      </c>
      <c r="Q592" s="174" t="str">
        <f t="shared" si="19"/>
        <v>Winnipeg</v>
      </c>
    </row>
    <row r="593" spans="1:17" ht="14.1" customHeight="1" x14ac:dyDescent="0.2">
      <c r="A593" s="45">
        <v>186</v>
      </c>
      <c r="B593" s="36" t="s">
        <v>1295</v>
      </c>
      <c r="C593" s="40">
        <v>1833</v>
      </c>
      <c r="D593" s="36" t="s">
        <v>2645</v>
      </c>
      <c r="E593" s="36" t="s">
        <v>2646</v>
      </c>
      <c r="G593" s="36" t="s">
        <v>1266</v>
      </c>
      <c r="H593" s="174" t="str">
        <f t="shared" si="18"/>
        <v>Winnipeg</v>
      </c>
      <c r="J593" s="45">
        <v>198</v>
      </c>
      <c r="K593" s="36" t="s">
        <v>1442</v>
      </c>
      <c r="L593" s="45">
        <v>1832</v>
      </c>
      <c r="M593" s="36" t="s">
        <v>2643</v>
      </c>
      <c r="N593" s="36" t="s">
        <v>2644</v>
      </c>
      <c r="P593" s="36" t="s">
        <v>1266</v>
      </c>
      <c r="Q593" s="174" t="str">
        <f t="shared" si="19"/>
        <v>Winnipeg</v>
      </c>
    </row>
    <row r="594" spans="1:17" ht="14.1" customHeight="1" x14ac:dyDescent="0.2">
      <c r="A594" s="45">
        <v>154</v>
      </c>
      <c r="B594" s="36" t="s">
        <v>1349</v>
      </c>
      <c r="C594" s="40">
        <v>1835</v>
      </c>
      <c r="D594" s="36" t="s">
        <v>2647</v>
      </c>
      <c r="E594" s="36" t="s">
        <v>2648</v>
      </c>
      <c r="G594" s="36" t="s">
        <v>1352</v>
      </c>
      <c r="H594" s="174" t="str">
        <f t="shared" si="18"/>
        <v>Selkirk</v>
      </c>
      <c r="J594" s="45">
        <v>186</v>
      </c>
      <c r="K594" s="36" t="s">
        <v>1295</v>
      </c>
      <c r="L594" s="45">
        <v>1833</v>
      </c>
      <c r="M594" s="36" t="s">
        <v>2645</v>
      </c>
      <c r="N594" s="36" t="s">
        <v>2646</v>
      </c>
      <c r="P594" s="36" t="s">
        <v>1266</v>
      </c>
      <c r="Q594" s="174" t="str">
        <f t="shared" si="19"/>
        <v>Winnipeg</v>
      </c>
    </row>
    <row r="595" spans="1:17" ht="14.1" customHeight="1" x14ac:dyDescent="0.2">
      <c r="A595" s="45">
        <v>121</v>
      </c>
      <c r="B595" s="36" t="s">
        <v>1270</v>
      </c>
      <c r="C595" s="40">
        <v>1837</v>
      </c>
      <c r="D595" s="36" t="s">
        <v>2649</v>
      </c>
      <c r="E595" s="36" t="s">
        <v>2650</v>
      </c>
      <c r="G595" s="36" t="s">
        <v>1274</v>
      </c>
      <c r="H595" s="174" t="str">
        <f t="shared" si="18"/>
        <v>Portage la Prairie</v>
      </c>
      <c r="J595" s="45">
        <v>154</v>
      </c>
      <c r="K595" s="36" t="s">
        <v>1349</v>
      </c>
      <c r="L595" s="45">
        <v>1835</v>
      </c>
      <c r="M595" s="36" t="s">
        <v>2647</v>
      </c>
      <c r="N595" s="36" t="s">
        <v>2648</v>
      </c>
      <c r="P595" s="36" t="s">
        <v>1352</v>
      </c>
      <c r="Q595" s="174" t="str">
        <f t="shared" si="19"/>
        <v>Selkirk</v>
      </c>
    </row>
    <row r="596" spans="1:17" ht="14.1" customHeight="1" x14ac:dyDescent="0.2">
      <c r="A596" s="45">
        <v>192</v>
      </c>
      <c r="B596" s="36" t="s">
        <v>1279</v>
      </c>
      <c r="C596" s="40">
        <v>1839</v>
      </c>
      <c r="D596" s="36" t="s">
        <v>2651</v>
      </c>
      <c r="E596" s="36" t="s">
        <v>1328</v>
      </c>
      <c r="G596" s="36" t="s">
        <v>2652</v>
      </c>
      <c r="H596" s="174" t="str">
        <f t="shared" si="18"/>
        <v>Cormorant</v>
      </c>
      <c r="J596" s="45">
        <v>121</v>
      </c>
      <c r="K596" s="36" t="s">
        <v>1270</v>
      </c>
      <c r="L596" s="45">
        <v>1837</v>
      </c>
      <c r="M596" s="36" t="s">
        <v>2649</v>
      </c>
      <c r="N596" s="36" t="s">
        <v>2650</v>
      </c>
      <c r="P596" s="36" t="s">
        <v>1274</v>
      </c>
      <c r="Q596" s="174" t="str">
        <f t="shared" si="19"/>
        <v>Portage la Prairie</v>
      </c>
    </row>
    <row r="597" spans="1:17" ht="14.1" customHeight="1" x14ac:dyDescent="0.2">
      <c r="A597" s="45">
        <v>193</v>
      </c>
      <c r="B597" s="36" t="s">
        <v>1455</v>
      </c>
      <c r="C597" s="40">
        <v>1841</v>
      </c>
      <c r="D597" s="36" t="s">
        <v>2653</v>
      </c>
      <c r="E597" s="36" t="s">
        <v>2654</v>
      </c>
      <c r="G597" s="36" t="s">
        <v>2063</v>
      </c>
      <c r="H597" s="174" t="str">
        <f t="shared" si="18"/>
        <v>Crystal City</v>
      </c>
      <c r="J597" s="45">
        <v>192</v>
      </c>
      <c r="K597" s="36" t="s">
        <v>1279</v>
      </c>
      <c r="L597" s="45">
        <v>1839</v>
      </c>
      <c r="M597" s="36" t="s">
        <v>2651</v>
      </c>
      <c r="N597" s="36" t="s">
        <v>1328</v>
      </c>
      <c r="P597" s="36" t="s">
        <v>2652</v>
      </c>
      <c r="Q597" s="174" t="str">
        <f t="shared" si="19"/>
        <v>Cormorant</v>
      </c>
    </row>
    <row r="598" spans="1:17" ht="14.1" customHeight="1" x14ac:dyDescent="0.2">
      <c r="A598" s="45">
        <v>193</v>
      </c>
      <c r="B598" s="36" t="s">
        <v>1455</v>
      </c>
      <c r="C598" s="40">
        <v>1842</v>
      </c>
      <c r="D598" s="36" t="s">
        <v>2655</v>
      </c>
      <c r="E598" s="36" t="s">
        <v>2656</v>
      </c>
      <c r="F598" s="36" t="s">
        <v>1530</v>
      </c>
      <c r="G598" s="36" t="s">
        <v>1405</v>
      </c>
      <c r="H598" s="174" t="str">
        <f t="shared" si="18"/>
        <v>Swan Lake</v>
      </c>
      <c r="J598" s="45">
        <v>193</v>
      </c>
      <c r="K598" s="36" t="s">
        <v>1455</v>
      </c>
      <c r="L598" s="45">
        <v>1841</v>
      </c>
      <c r="M598" s="36" t="s">
        <v>2653</v>
      </c>
      <c r="N598" s="36" t="s">
        <v>2654</v>
      </c>
      <c r="P598" s="36" t="s">
        <v>2063</v>
      </c>
      <c r="Q598" s="174" t="str">
        <f t="shared" si="19"/>
        <v>Crystal City</v>
      </c>
    </row>
    <row r="599" spans="1:17" ht="14.1" customHeight="1" x14ac:dyDescent="0.2">
      <c r="A599" s="45">
        <v>141</v>
      </c>
      <c r="B599" s="36" t="s">
        <v>1474</v>
      </c>
      <c r="C599" s="40">
        <v>1844</v>
      </c>
      <c r="D599" s="36" t="s">
        <v>2657</v>
      </c>
      <c r="E599" s="36" t="s">
        <v>2658</v>
      </c>
      <c r="F599" s="36" t="s">
        <v>2659</v>
      </c>
      <c r="G599" s="36" t="s">
        <v>1478</v>
      </c>
      <c r="H599" s="174" t="str">
        <f t="shared" si="18"/>
        <v>Killarney</v>
      </c>
      <c r="J599" s="45">
        <v>193</v>
      </c>
      <c r="K599" s="36" t="s">
        <v>1455</v>
      </c>
      <c r="L599" s="45">
        <v>1842</v>
      </c>
      <c r="M599" s="36" t="s">
        <v>2655</v>
      </c>
      <c r="N599" s="36" t="s">
        <v>2656</v>
      </c>
      <c r="O599" s="36" t="s">
        <v>1530</v>
      </c>
      <c r="P599" s="36" t="s">
        <v>1405</v>
      </c>
      <c r="Q599" s="174" t="str">
        <f t="shared" si="19"/>
        <v>Swan Lake</v>
      </c>
    </row>
    <row r="600" spans="1:17" ht="14.1" customHeight="1" x14ac:dyDescent="0.2">
      <c r="A600" s="45">
        <v>119</v>
      </c>
      <c r="B600" s="36" t="s">
        <v>1275</v>
      </c>
      <c r="C600" s="40">
        <v>1845</v>
      </c>
      <c r="D600" s="36" t="s">
        <v>2660</v>
      </c>
      <c r="E600" s="36" t="s">
        <v>1410</v>
      </c>
      <c r="F600" s="36" t="s">
        <v>2661</v>
      </c>
      <c r="G600" s="36" t="s">
        <v>2662</v>
      </c>
      <c r="H600" s="174" t="str">
        <f t="shared" si="18"/>
        <v>Shilo</v>
      </c>
      <c r="J600" s="45">
        <v>141</v>
      </c>
      <c r="K600" s="36" t="s">
        <v>1474</v>
      </c>
      <c r="L600" s="45">
        <v>1844</v>
      </c>
      <c r="M600" s="36" t="s">
        <v>2657</v>
      </c>
      <c r="N600" s="36" t="s">
        <v>2658</v>
      </c>
      <c r="O600" s="36" t="s">
        <v>2659</v>
      </c>
      <c r="P600" s="36" t="s">
        <v>1478</v>
      </c>
      <c r="Q600" s="174" t="str">
        <f t="shared" si="19"/>
        <v>Killarney</v>
      </c>
    </row>
    <row r="601" spans="1:17" ht="14.1" customHeight="1" x14ac:dyDescent="0.2">
      <c r="A601" s="45">
        <v>151</v>
      </c>
      <c r="B601" s="36" t="s">
        <v>1263</v>
      </c>
      <c r="C601" s="40">
        <v>1846</v>
      </c>
      <c r="D601" s="36" t="s">
        <v>2296</v>
      </c>
      <c r="E601" s="36" t="s">
        <v>2663</v>
      </c>
      <c r="G601" s="36" t="s">
        <v>1266</v>
      </c>
      <c r="H601" s="174" t="str">
        <f t="shared" si="18"/>
        <v>Winnipeg</v>
      </c>
      <c r="J601" s="45">
        <v>119</v>
      </c>
      <c r="K601" s="36" t="s">
        <v>1275</v>
      </c>
      <c r="L601" s="45">
        <v>1845</v>
      </c>
      <c r="M601" s="36" t="s">
        <v>2660</v>
      </c>
      <c r="N601" s="36" t="s">
        <v>1410</v>
      </c>
      <c r="O601" s="36" t="s">
        <v>2661</v>
      </c>
      <c r="P601" s="36" t="s">
        <v>2662</v>
      </c>
      <c r="Q601" s="174" t="str">
        <f t="shared" si="19"/>
        <v>Shilo</v>
      </c>
    </row>
    <row r="602" spans="1:17" ht="14.1" customHeight="1" x14ac:dyDescent="0.2">
      <c r="A602" s="45">
        <v>196</v>
      </c>
      <c r="B602" s="36" t="s">
        <v>1283</v>
      </c>
      <c r="C602" s="40">
        <v>1847</v>
      </c>
      <c r="D602" s="36" t="s">
        <v>2664</v>
      </c>
      <c r="E602" s="36" t="s">
        <v>2665</v>
      </c>
      <c r="G602" s="36" t="s">
        <v>1266</v>
      </c>
      <c r="H602" s="174" t="str">
        <f t="shared" si="18"/>
        <v>Winnipeg</v>
      </c>
      <c r="J602" s="45">
        <v>151</v>
      </c>
      <c r="K602" s="36" t="s">
        <v>1263</v>
      </c>
      <c r="L602" s="45">
        <v>1846</v>
      </c>
      <c r="M602" s="36" t="s">
        <v>2296</v>
      </c>
      <c r="N602" s="36" t="s">
        <v>2663</v>
      </c>
      <c r="P602" s="36" t="s">
        <v>1266</v>
      </c>
      <c r="Q602" s="174" t="str">
        <f t="shared" si="19"/>
        <v>Winnipeg</v>
      </c>
    </row>
    <row r="603" spans="1:17" ht="14.1" customHeight="1" x14ac:dyDescent="0.2">
      <c r="A603" s="45">
        <v>121</v>
      </c>
      <c r="B603" s="36" t="s">
        <v>1270</v>
      </c>
      <c r="C603" s="40">
        <v>1849</v>
      </c>
      <c r="D603" s="36" t="s">
        <v>2666</v>
      </c>
      <c r="E603" s="36" t="s">
        <v>2667</v>
      </c>
      <c r="G603" s="36" t="s">
        <v>1274</v>
      </c>
      <c r="H603" s="174" t="str">
        <f t="shared" si="18"/>
        <v>Portage la Prairie</v>
      </c>
      <c r="J603" s="45">
        <v>196</v>
      </c>
      <c r="K603" s="36" t="s">
        <v>1283</v>
      </c>
      <c r="L603" s="45">
        <v>1847</v>
      </c>
      <c r="M603" s="36" t="s">
        <v>2664</v>
      </c>
      <c r="N603" s="36" t="s">
        <v>2665</v>
      </c>
      <c r="P603" s="36" t="s">
        <v>1266</v>
      </c>
      <c r="Q603" s="174" t="str">
        <f t="shared" si="19"/>
        <v>Winnipeg</v>
      </c>
    </row>
    <row r="604" spans="1:17" ht="14.1" customHeight="1" x14ac:dyDescent="0.2">
      <c r="A604" s="45">
        <v>192</v>
      </c>
      <c r="B604" s="36" t="s">
        <v>1279</v>
      </c>
      <c r="C604" s="40">
        <v>1850</v>
      </c>
      <c r="D604" s="36" t="s">
        <v>2668</v>
      </c>
      <c r="E604" s="36" t="s">
        <v>1537</v>
      </c>
      <c r="G604" s="36" t="s">
        <v>2158</v>
      </c>
      <c r="H604" s="174" t="str">
        <f t="shared" si="18"/>
        <v>Camperville</v>
      </c>
      <c r="J604" s="45">
        <v>121</v>
      </c>
      <c r="K604" s="36" t="s">
        <v>1270</v>
      </c>
      <c r="L604" s="45">
        <v>1849</v>
      </c>
      <c r="M604" s="36" t="s">
        <v>2666</v>
      </c>
      <c r="N604" s="36" t="s">
        <v>2667</v>
      </c>
      <c r="P604" s="36" t="s">
        <v>1274</v>
      </c>
      <c r="Q604" s="174" t="str">
        <f t="shared" si="19"/>
        <v>Portage la Prairie</v>
      </c>
    </row>
    <row r="605" spans="1:17" ht="14.1" customHeight="1" x14ac:dyDescent="0.2">
      <c r="A605" s="45">
        <v>192</v>
      </c>
      <c r="B605" s="36" t="s">
        <v>1279</v>
      </c>
      <c r="C605" s="40">
        <v>1852</v>
      </c>
      <c r="D605" s="36" t="s">
        <v>2669</v>
      </c>
      <c r="E605" s="36" t="s">
        <v>1328</v>
      </c>
      <c r="G605" s="36" t="s">
        <v>2285</v>
      </c>
      <c r="H605" s="174" t="str">
        <f t="shared" si="18"/>
        <v>Cranberry Portage</v>
      </c>
      <c r="J605" s="45">
        <v>192</v>
      </c>
      <c r="K605" s="36" t="s">
        <v>1279</v>
      </c>
      <c r="L605" s="45">
        <v>1850</v>
      </c>
      <c r="M605" s="36" t="s">
        <v>2668</v>
      </c>
      <c r="N605" s="36" t="s">
        <v>1537</v>
      </c>
      <c r="P605" s="36" t="s">
        <v>2158</v>
      </c>
      <c r="Q605" s="174" t="str">
        <f t="shared" si="19"/>
        <v>Camperville</v>
      </c>
    </row>
    <row r="606" spans="1:17" ht="14.1" customHeight="1" x14ac:dyDescent="0.2">
      <c r="A606" s="45">
        <v>151</v>
      </c>
      <c r="B606" s="36" t="s">
        <v>1263</v>
      </c>
      <c r="C606" s="40">
        <v>1853</v>
      </c>
      <c r="D606" s="36" t="s">
        <v>2670</v>
      </c>
      <c r="E606" s="36" t="s">
        <v>2671</v>
      </c>
      <c r="G606" s="36" t="s">
        <v>1266</v>
      </c>
      <c r="H606" s="174" t="str">
        <f t="shared" si="18"/>
        <v>Winnipeg</v>
      </c>
      <c r="J606" s="45">
        <v>192</v>
      </c>
      <c r="K606" s="36" t="s">
        <v>1279</v>
      </c>
      <c r="L606" s="45">
        <v>1852</v>
      </c>
      <c r="M606" s="36" t="s">
        <v>2669</v>
      </c>
      <c r="N606" s="36" t="s">
        <v>1328</v>
      </c>
      <c r="P606" s="36" t="s">
        <v>2285</v>
      </c>
      <c r="Q606" s="174" t="str">
        <f t="shared" si="19"/>
        <v>Cranberry Portage</v>
      </c>
    </row>
    <row r="607" spans="1:17" ht="14.1" customHeight="1" x14ac:dyDescent="0.2">
      <c r="A607" s="45">
        <v>151</v>
      </c>
      <c r="B607" s="36" t="s">
        <v>1263</v>
      </c>
      <c r="C607" s="40">
        <v>1854</v>
      </c>
      <c r="D607" s="36" t="s">
        <v>2672</v>
      </c>
      <c r="E607" s="36" t="s">
        <v>2673</v>
      </c>
      <c r="G607" s="36" t="s">
        <v>1266</v>
      </c>
      <c r="H607" s="174" t="str">
        <f t="shared" si="18"/>
        <v>Winnipeg</v>
      </c>
      <c r="J607" s="45">
        <v>151</v>
      </c>
      <c r="K607" s="36" t="s">
        <v>1263</v>
      </c>
      <c r="L607" s="45">
        <v>1853</v>
      </c>
      <c r="M607" s="36" t="s">
        <v>2670</v>
      </c>
      <c r="N607" s="36" t="s">
        <v>2671</v>
      </c>
      <c r="P607" s="36" t="s">
        <v>1266</v>
      </c>
      <c r="Q607" s="174" t="str">
        <f t="shared" si="19"/>
        <v>Winnipeg</v>
      </c>
    </row>
    <row r="608" spans="1:17" ht="14.1" customHeight="1" x14ac:dyDescent="0.2">
      <c r="A608" s="45">
        <v>186</v>
      </c>
      <c r="B608" s="36" t="s">
        <v>1295</v>
      </c>
      <c r="C608" s="40">
        <v>1855</v>
      </c>
      <c r="D608" s="36" t="s">
        <v>2674</v>
      </c>
      <c r="E608" s="36" t="s">
        <v>2675</v>
      </c>
      <c r="G608" s="36" t="s">
        <v>1266</v>
      </c>
      <c r="H608" s="174" t="str">
        <f t="shared" si="18"/>
        <v>Winnipeg</v>
      </c>
      <c r="J608" s="45">
        <v>151</v>
      </c>
      <c r="K608" s="36" t="s">
        <v>1263</v>
      </c>
      <c r="L608" s="45">
        <v>1854</v>
      </c>
      <c r="M608" s="36" t="s">
        <v>2672</v>
      </c>
      <c r="N608" s="36" t="s">
        <v>2673</v>
      </c>
      <c r="P608" s="36" t="s">
        <v>1266</v>
      </c>
      <c r="Q608" s="174" t="str">
        <f t="shared" si="19"/>
        <v>Winnipeg</v>
      </c>
    </row>
    <row r="609" spans="1:17" ht="14.1" customHeight="1" x14ac:dyDescent="0.2">
      <c r="A609" s="45">
        <v>196</v>
      </c>
      <c r="B609" s="36" t="s">
        <v>1283</v>
      </c>
      <c r="C609" s="40">
        <v>1856</v>
      </c>
      <c r="D609" s="36" t="s">
        <v>2676</v>
      </c>
      <c r="E609" s="36" t="s">
        <v>2677</v>
      </c>
      <c r="G609" s="36" t="s">
        <v>1266</v>
      </c>
      <c r="H609" s="174" t="str">
        <f t="shared" si="18"/>
        <v>Winnipeg</v>
      </c>
      <c r="J609" s="45">
        <v>186</v>
      </c>
      <c r="K609" s="36" t="s">
        <v>1295</v>
      </c>
      <c r="L609" s="45">
        <v>1855</v>
      </c>
      <c r="M609" s="36" t="s">
        <v>2674</v>
      </c>
      <c r="N609" s="36" t="s">
        <v>2675</v>
      </c>
      <c r="P609" s="36" t="s">
        <v>1266</v>
      </c>
      <c r="Q609" s="174" t="str">
        <f t="shared" si="19"/>
        <v>Winnipeg</v>
      </c>
    </row>
    <row r="610" spans="1:17" ht="14.1" customHeight="1" x14ac:dyDescent="0.2">
      <c r="A610" s="45">
        <v>144</v>
      </c>
      <c r="B610" s="36" t="s">
        <v>1801</v>
      </c>
      <c r="C610" s="40">
        <v>1857</v>
      </c>
      <c r="D610" s="36" t="s">
        <v>2678</v>
      </c>
      <c r="E610" s="36" t="s">
        <v>2679</v>
      </c>
      <c r="F610" s="36" t="s">
        <v>2680</v>
      </c>
      <c r="G610" s="36" t="s">
        <v>2681</v>
      </c>
      <c r="H610" s="174" t="str">
        <f t="shared" si="18"/>
        <v>Riverton</v>
      </c>
      <c r="J610" s="45">
        <v>196</v>
      </c>
      <c r="K610" s="36" t="s">
        <v>1283</v>
      </c>
      <c r="L610" s="45">
        <v>1856</v>
      </c>
      <c r="M610" s="36" t="s">
        <v>2676</v>
      </c>
      <c r="N610" s="36" t="s">
        <v>2677</v>
      </c>
      <c r="P610" s="36" t="s">
        <v>1266</v>
      </c>
      <c r="Q610" s="174" t="str">
        <f t="shared" si="19"/>
        <v>Winnipeg</v>
      </c>
    </row>
    <row r="611" spans="1:17" ht="14.1" customHeight="1" x14ac:dyDescent="0.2">
      <c r="A611" s="45">
        <v>121</v>
      </c>
      <c r="B611" s="36" t="s">
        <v>1270</v>
      </c>
      <c r="C611" s="40">
        <v>1858</v>
      </c>
      <c r="D611" s="36" t="s">
        <v>2682</v>
      </c>
      <c r="E611" s="36" t="s">
        <v>1644</v>
      </c>
      <c r="G611" s="36" t="s">
        <v>1274</v>
      </c>
      <c r="H611" s="174" t="str">
        <f t="shared" si="18"/>
        <v>Portage la Prairie</v>
      </c>
      <c r="J611" s="45">
        <v>144</v>
      </c>
      <c r="K611" s="36" t="s">
        <v>1801</v>
      </c>
      <c r="L611" s="45">
        <v>1857</v>
      </c>
      <c r="M611" s="36" t="s">
        <v>2678</v>
      </c>
      <c r="N611" s="36" t="s">
        <v>2679</v>
      </c>
      <c r="O611" s="36" t="s">
        <v>2680</v>
      </c>
      <c r="P611" s="36" t="s">
        <v>2681</v>
      </c>
      <c r="Q611" s="174" t="str">
        <f t="shared" si="19"/>
        <v>Riverton</v>
      </c>
    </row>
    <row r="612" spans="1:17" ht="14.1" customHeight="1" x14ac:dyDescent="0.2">
      <c r="A612" s="45">
        <v>197</v>
      </c>
      <c r="B612" s="36" t="s">
        <v>1399</v>
      </c>
      <c r="C612" s="40">
        <v>1859</v>
      </c>
      <c r="D612" s="36" t="s">
        <v>2683</v>
      </c>
      <c r="E612" s="36" t="s">
        <v>2684</v>
      </c>
      <c r="F612" s="36" t="s">
        <v>1281</v>
      </c>
      <c r="G612" s="36" t="s">
        <v>2685</v>
      </c>
      <c r="H612" s="174" t="str">
        <f t="shared" si="18"/>
        <v>Bagot</v>
      </c>
      <c r="J612" s="45">
        <v>121</v>
      </c>
      <c r="K612" s="36" t="s">
        <v>1270</v>
      </c>
      <c r="L612" s="45">
        <v>1858</v>
      </c>
      <c r="M612" s="36" t="s">
        <v>2682</v>
      </c>
      <c r="N612" s="36" t="s">
        <v>1644</v>
      </c>
      <c r="P612" s="36" t="s">
        <v>1274</v>
      </c>
      <c r="Q612" s="174" t="str">
        <f t="shared" si="19"/>
        <v>Portage la Prairie</v>
      </c>
    </row>
    <row r="613" spans="1:17" ht="14.1" customHeight="1" x14ac:dyDescent="0.2">
      <c r="A613" s="45">
        <v>128</v>
      </c>
      <c r="B613" s="36" t="s">
        <v>1395</v>
      </c>
      <c r="C613" s="40">
        <v>1860</v>
      </c>
      <c r="D613" s="36" t="s">
        <v>2686</v>
      </c>
      <c r="E613" s="36" t="s">
        <v>2687</v>
      </c>
      <c r="F613" s="36" t="s">
        <v>2688</v>
      </c>
      <c r="G613" s="36" t="s">
        <v>2689</v>
      </c>
      <c r="H613" s="174" t="str">
        <f t="shared" si="18"/>
        <v>Laurier</v>
      </c>
      <c r="J613" s="45">
        <v>197</v>
      </c>
      <c r="K613" s="36" t="s">
        <v>1399</v>
      </c>
      <c r="L613" s="45">
        <v>1859</v>
      </c>
      <c r="M613" s="36" t="s">
        <v>2683</v>
      </c>
      <c r="N613" s="36" t="s">
        <v>2684</v>
      </c>
      <c r="O613" s="36" t="s">
        <v>1281</v>
      </c>
      <c r="P613" s="36" t="s">
        <v>2685</v>
      </c>
      <c r="Q613" s="174" t="str">
        <f t="shared" si="19"/>
        <v>Bagot</v>
      </c>
    </row>
    <row r="614" spans="1:17" ht="14.1" customHeight="1" x14ac:dyDescent="0.2">
      <c r="A614" s="45">
        <v>107</v>
      </c>
      <c r="B614" s="36" t="s">
        <v>1421</v>
      </c>
      <c r="C614" s="40">
        <v>1861</v>
      </c>
      <c r="D614" s="36" t="s">
        <v>2690</v>
      </c>
      <c r="E614" s="36" t="s">
        <v>2691</v>
      </c>
      <c r="G614" s="36" t="s">
        <v>1266</v>
      </c>
      <c r="H614" s="174" t="str">
        <f t="shared" si="18"/>
        <v>Winnipeg</v>
      </c>
      <c r="J614" s="45">
        <v>128</v>
      </c>
      <c r="K614" s="36" t="s">
        <v>1395</v>
      </c>
      <c r="L614" s="45">
        <v>1860</v>
      </c>
      <c r="M614" s="36" t="s">
        <v>2686</v>
      </c>
      <c r="N614" s="36" t="s">
        <v>2687</v>
      </c>
      <c r="O614" s="36" t="s">
        <v>2688</v>
      </c>
      <c r="P614" s="36" t="s">
        <v>2689</v>
      </c>
      <c r="Q614" s="174" t="str">
        <f t="shared" si="19"/>
        <v>Laurier</v>
      </c>
    </row>
    <row r="615" spans="1:17" ht="14.1" customHeight="1" x14ac:dyDescent="0.2">
      <c r="A615" s="45">
        <v>127</v>
      </c>
      <c r="B615" s="36" t="s">
        <v>1314</v>
      </c>
      <c r="C615" s="40">
        <v>1864</v>
      </c>
      <c r="D615" s="36" t="s">
        <v>2692</v>
      </c>
      <c r="E615" s="36" t="s">
        <v>1527</v>
      </c>
      <c r="G615" s="36" t="s">
        <v>1561</v>
      </c>
      <c r="H615" s="174" t="str">
        <f t="shared" si="18"/>
        <v>Austin</v>
      </c>
      <c r="J615" s="45">
        <v>107</v>
      </c>
      <c r="K615" s="36" t="s">
        <v>1421</v>
      </c>
      <c r="L615" s="45">
        <v>1861</v>
      </c>
      <c r="M615" s="36" t="s">
        <v>2690</v>
      </c>
      <c r="N615" s="36" t="s">
        <v>2691</v>
      </c>
      <c r="P615" s="36" t="s">
        <v>1266</v>
      </c>
      <c r="Q615" s="174" t="str">
        <f t="shared" si="19"/>
        <v>Winnipeg</v>
      </c>
    </row>
    <row r="616" spans="1:17" ht="14.1" customHeight="1" x14ac:dyDescent="0.2">
      <c r="A616" s="45">
        <v>150</v>
      </c>
      <c r="B616" s="36" t="s">
        <v>1614</v>
      </c>
      <c r="C616" s="40">
        <v>1865</v>
      </c>
      <c r="D616" s="36" t="s">
        <v>2693</v>
      </c>
      <c r="E616" s="36" t="s">
        <v>2694</v>
      </c>
      <c r="G616" s="36" t="s">
        <v>1617</v>
      </c>
      <c r="H616" s="174" t="str">
        <f t="shared" si="18"/>
        <v>Flin Flon</v>
      </c>
      <c r="J616" s="45">
        <v>127</v>
      </c>
      <c r="K616" s="36" t="s">
        <v>1314</v>
      </c>
      <c r="L616" s="45">
        <v>1864</v>
      </c>
      <c r="M616" s="36" t="s">
        <v>2692</v>
      </c>
      <c r="N616" s="36" t="s">
        <v>1527</v>
      </c>
      <c r="P616" s="36" t="s">
        <v>1561</v>
      </c>
      <c r="Q616" s="174" t="str">
        <f t="shared" si="19"/>
        <v>Austin</v>
      </c>
    </row>
    <row r="617" spans="1:17" ht="14.1" customHeight="1" x14ac:dyDescent="0.2">
      <c r="A617" s="45">
        <v>151</v>
      </c>
      <c r="B617" s="36" t="s">
        <v>1263</v>
      </c>
      <c r="C617" s="40">
        <v>1866</v>
      </c>
      <c r="D617" s="36" t="s">
        <v>2695</v>
      </c>
      <c r="E617" s="36" t="s">
        <v>2696</v>
      </c>
      <c r="G617" s="36" t="s">
        <v>1266</v>
      </c>
      <c r="H617" s="174" t="str">
        <f t="shared" si="18"/>
        <v>Winnipeg</v>
      </c>
      <c r="J617" s="45">
        <v>150</v>
      </c>
      <c r="K617" s="36" t="s">
        <v>1614</v>
      </c>
      <c r="L617" s="45">
        <v>1865</v>
      </c>
      <c r="M617" s="36" t="s">
        <v>2693</v>
      </c>
      <c r="N617" s="36" t="s">
        <v>2694</v>
      </c>
      <c r="P617" s="36" t="s">
        <v>1617</v>
      </c>
      <c r="Q617" s="174" t="str">
        <f t="shared" si="19"/>
        <v>Flin Flon</v>
      </c>
    </row>
    <row r="618" spans="1:17" ht="14.1" customHeight="1" x14ac:dyDescent="0.2">
      <c r="A618" s="45">
        <v>151</v>
      </c>
      <c r="B618" s="36" t="s">
        <v>1263</v>
      </c>
      <c r="C618" s="40">
        <v>1867</v>
      </c>
      <c r="D618" s="36" t="s">
        <v>2697</v>
      </c>
      <c r="E618" s="36" t="s">
        <v>2698</v>
      </c>
      <c r="G618" s="36" t="s">
        <v>1266</v>
      </c>
      <c r="H618" s="174" t="str">
        <f t="shared" si="18"/>
        <v>Winnipeg</v>
      </c>
      <c r="J618" s="45">
        <v>151</v>
      </c>
      <c r="K618" s="36" t="s">
        <v>1263</v>
      </c>
      <c r="L618" s="45">
        <v>1866</v>
      </c>
      <c r="M618" s="36" t="s">
        <v>2695</v>
      </c>
      <c r="N618" s="36" t="s">
        <v>2696</v>
      </c>
      <c r="P618" s="36" t="s">
        <v>1266</v>
      </c>
      <c r="Q618" s="174" t="str">
        <f t="shared" si="19"/>
        <v>Winnipeg</v>
      </c>
    </row>
    <row r="619" spans="1:17" ht="14.1" customHeight="1" x14ac:dyDescent="0.2">
      <c r="A619" s="45">
        <v>196</v>
      </c>
      <c r="B619" s="36" t="s">
        <v>1283</v>
      </c>
      <c r="C619" s="40">
        <v>1869</v>
      </c>
      <c r="D619" s="36" t="s">
        <v>2699</v>
      </c>
      <c r="E619" s="36" t="s">
        <v>2700</v>
      </c>
      <c r="G619" s="36" t="s">
        <v>1266</v>
      </c>
      <c r="H619" s="174" t="str">
        <f t="shared" si="18"/>
        <v>Winnipeg</v>
      </c>
      <c r="J619" s="45">
        <v>151</v>
      </c>
      <c r="K619" s="36" t="s">
        <v>1263</v>
      </c>
      <c r="L619" s="45">
        <v>1867</v>
      </c>
      <c r="M619" s="36" t="s">
        <v>2697</v>
      </c>
      <c r="N619" s="36" t="s">
        <v>2698</v>
      </c>
      <c r="P619" s="36" t="s">
        <v>1266</v>
      </c>
      <c r="Q619" s="174" t="str">
        <f t="shared" si="19"/>
        <v>Winnipeg</v>
      </c>
    </row>
    <row r="620" spans="1:17" ht="14.1" customHeight="1" x14ac:dyDescent="0.2">
      <c r="A620" s="45">
        <v>140</v>
      </c>
      <c r="B620" s="36" t="s">
        <v>1564</v>
      </c>
      <c r="C620" s="40">
        <v>1870</v>
      </c>
      <c r="D620" s="36" t="s">
        <v>2701</v>
      </c>
      <c r="E620" s="36" t="s">
        <v>2702</v>
      </c>
      <c r="F620" s="36" t="s">
        <v>2703</v>
      </c>
      <c r="G620" s="36" t="s">
        <v>2704</v>
      </c>
      <c r="H620" s="174" t="str">
        <f t="shared" si="18"/>
        <v>Saint-Pierre-Jolys</v>
      </c>
      <c r="J620" s="45">
        <v>196</v>
      </c>
      <c r="K620" s="36" t="s">
        <v>1283</v>
      </c>
      <c r="L620" s="45">
        <v>1869</v>
      </c>
      <c r="M620" s="36" t="s">
        <v>2699</v>
      </c>
      <c r="N620" s="36" t="s">
        <v>2700</v>
      </c>
      <c r="P620" s="36" t="s">
        <v>1266</v>
      </c>
      <c r="Q620" s="174" t="str">
        <f t="shared" si="19"/>
        <v>Winnipeg</v>
      </c>
    </row>
    <row r="621" spans="1:17" ht="14.1" customHeight="1" x14ac:dyDescent="0.2">
      <c r="A621" s="45">
        <v>195</v>
      </c>
      <c r="B621" s="36" t="s">
        <v>1366</v>
      </c>
      <c r="C621" s="40">
        <v>1871</v>
      </c>
      <c r="D621" s="36" t="s">
        <v>2705</v>
      </c>
      <c r="E621" s="36" t="s">
        <v>1368</v>
      </c>
      <c r="F621" s="36" t="s">
        <v>1369</v>
      </c>
      <c r="G621" s="36" t="s">
        <v>1370</v>
      </c>
      <c r="H621" s="174" t="str">
        <f t="shared" si="18"/>
        <v>Elie</v>
      </c>
      <c r="J621" s="45">
        <v>140</v>
      </c>
      <c r="K621" s="36" t="s">
        <v>1564</v>
      </c>
      <c r="L621" s="45">
        <v>1870</v>
      </c>
      <c r="M621" s="36" t="s">
        <v>2701</v>
      </c>
      <c r="N621" s="36" t="s">
        <v>2702</v>
      </c>
      <c r="O621" s="36" t="s">
        <v>2703</v>
      </c>
      <c r="P621" s="36" t="s">
        <v>2704</v>
      </c>
      <c r="Q621" s="174" t="str">
        <f t="shared" si="19"/>
        <v>Saint-Pierre-Jolys</v>
      </c>
    </row>
    <row r="622" spans="1:17" ht="14.1" customHeight="1" x14ac:dyDescent="0.2">
      <c r="A622" s="45">
        <v>195</v>
      </c>
      <c r="B622" s="36" t="s">
        <v>1366</v>
      </c>
      <c r="C622" s="40">
        <v>1872</v>
      </c>
      <c r="D622" s="36" t="s">
        <v>2706</v>
      </c>
      <c r="E622" s="36" t="s">
        <v>1866</v>
      </c>
      <c r="F622" s="36" t="s">
        <v>2707</v>
      </c>
      <c r="G622" s="36" t="s">
        <v>1578</v>
      </c>
      <c r="H622" s="174" t="str">
        <f t="shared" si="18"/>
        <v>Carman</v>
      </c>
      <c r="J622" s="45">
        <v>195</v>
      </c>
      <c r="K622" s="36" t="s">
        <v>1366</v>
      </c>
      <c r="L622" s="45">
        <v>1871</v>
      </c>
      <c r="M622" s="36" t="s">
        <v>2705</v>
      </c>
      <c r="N622" s="36" t="s">
        <v>1368</v>
      </c>
      <c r="O622" s="36" t="s">
        <v>1369</v>
      </c>
      <c r="P622" s="36" t="s">
        <v>1370</v>
      </c>
      <c r="Q622" s="174" t="str">
        <f t="shared" si="19"/>
        <v>Elie</v>
      </c>
    </row>
    <row r="623" spans="1:17" ht="14.1" customHeight="1" x14ac:dyDescent="0.2">
      <c r="A623" s="45">
        <v>193</v>
      </c>
      <c r="B623" s="36" t="s">
        <v>1455</v>
      </c>
      <c r="C623" s="40">
        <v>1873</v>
      </c>
      <c r="D623" s="36" t="s">
        <v>2708</v>
      </c>
      <c r="E623" s="36" t="s">
        <v>2709</v>
      </c>
      <c r="G623" s="36" t="s">
        <v>1709</v>
      </c>
      <c r="H623" s="174" t="str">
        <f t="shared" si="18"/>
        <v>Treherne</v>
      </c>
      <c r="J623" s="45">
        <v>195</v>
      </c>
      <c r="K623" s="36" t="s">
        <v>1366</v>
      </c>
      <c r="L623" s="45">
        <v>1872</v>
      </c>
      <c r="M623" s="36" t="s">
        <v>2706</v>
      </c>
      <c r="N623" s="36" t="s">
        <v>1866</v>
      </c>
      <c r="O623" s="36" t="s">
        <v>2707</v>
      </c>
      <c r="P623" s="36" t="s">
        <v>1578</v>
      </c>
      <c r="Q623" s="174" t="str">
        <f t="shared" si="19"/>
        <v>Carman</v>
      </c>
    </row>
    <row r="624" spans="1:17" ht="14.1" customHeight="1" x14ac:dyDescent="0.2">
      <c r="A624" s="45">
        <v>127</v>
      </c>
      <c r="B624" s="36" t="s">
        <v>1314</v>
      </c>
      <c r="C624" s="40">
        <v>1874</v>
      </c>
      <c r="D624" s="36" t="s">
        <v>2710</v>
      </c>
      <c r="E624" s="36" t="s">
        <v>2711</v>
      </c>
      <c r="G624" s="36" t="s">
        <v>2537</v>
      </c>
      <c r="H624" s="174" t="str">
        <f t="shared" si="18"/>
        <v>Gladstone</v>
      </c>
      <c r="J624" s="45">
        <v>193</v>
      </c>
      <c r="K624" s="36" t="s">
        <v>1455</v>
      </c>
      <c r="L624" s="45">
        <v>1873</v>
      </c>
      <c r="M624" s="36" t="s">
        <v>2708</v>
      </c>
      <c r="N624" s="36" t="s">
        <v>2709</v>
      </c>
      <c r="P624" s="36" t="s">
        <v>1709</v>
      </c>
      <c r="Q624" s="174" t="str">
        <f t="shared" si="19"/>
        <v>Treherne</v>
      </c>
    </row>
    <row r="625" spans="1:17" ht="14.1" customHeight="1" x14ac:dyDescent="0.2">
      <c r="A625" s="45">
        <v>156</v>
      </c>
      <c r="B625" s="36" t="s">
        <v>1579</v>
      </c>
      <c r="C625" s="40">
        <v>1876</v>
      </c>
      <c r="D625" s="36" t="s">
        <v>2712</v>
      </c>
      <c r="E625" s="36" t="s">
        <v>1328</v>
      </c>
      <c r="G625" s="36" t="s">
        <v>2491</v>
      </c>
      <c r="H625" s="174" t="str">
        <f t="shared" si="18"/>
        <v>Forrest</v>
      </c>
      <c r="J625" s="45">
        <v>127</v>
      </c>
      <c r="K625" s="36" t="s">
        <v>1314</v>
      </c>
      <c r="L625" s="45">
        <v>1874</v>
      </c>
      <c r="M625" s="36" t="s">
        <v>2710</v>
      </c>
      <c r="N625" s="36" t="s">
        <v>2711</v>
      </c>
      <c r="P625" s="36" t="s">
        <v>2537</v>
      </c>
      <c r="Q625" s="174" t="str">
        <f t="shared" si="19"/>
        <v>Gladstone</v>
      </c>
    </row>
    <row r="626" spans="1:17" ht="14.1" customHeight="1" x14ac:dyDescent="0.2">
      <c r="A626" s="45">
        <v>186</v>
      </c>
      <c r="B626" s="36" t="s">
        <v>1295</v>
      </c>
      <c r="C626" s="40">
        <v>1878</v>
      </c>
      <c r="D626" s="36" t="s">
        <v>2713</v>
      </c>
      <c r="E626" s="36" t="s">
        <v>2714</v>
      </c>
      <c r="G626" s="36" t="s">
        <v>1266</v>
      </c>
      <c r="H626" s="174" t="str">
        <f t="shared" si="18"/>
        <v>Winnipeg</v>
      </c>
      <c r="J626" s="45">
        <v>156</v>
      </c>
      <c r="K626" s="36" t="s">
        <v>1579</v>
      </c>
      <c r="L626" s="45">
        <v>1876</v>
      </c>
      <c r="M626" s="36" t="s">
        <v>2712</v>
      </c>
      <c r="N626" s="36" t="s">
        <v>1328</v>
      </c>
      <c r="P626" s="36" t="s">
        <v>2491</v>
      </c>
      <c r="Q626" s="174" t="str">
        <f t="shared" si="19"/>
        <v>Forrest</v>
      </c>
    </row>
    <row r="627" spans="1:17" ht="14.1" customHeight="1" x14ac:dyDescent="0.2">
      <c r="A627" s="45">
        <v>155</v>
      </c>
      <c r="B627" s="36" t="s">
        <v>1326</v>
      </c>
      <c r="C627" s="40">
        <v>1879</v>
      </c>
      <c r="D627" s="36" t="s">
        <v>2715</v>
      </c>
      <c r="E627" s="36" t="s">
        <v>2716</v>
      </c>
      <c r="G627" s="36" t="s">
        <v>1487</v>
      </c>
      <c r="H627" s="174" t="str">
        <f t="shared" si="18"/>
        <v>Stonewall</v>
      </c>
      <c r="J627" s="45">
        <v>186</v>
      </c>
      <c r="K627" s="36" t="s">
        <v>1295</v>
      </c>
      <c r="L627" s="45">
        <v>1878</v>
      </c>
      <c r="M627" s="36" t="s">
        <v>2713</v>
      </c>
      <c r="N627" s="36" t="s">
        <v>2714</v>
      </c>
      <c r="P627" s="36" t="s">
        <v>1266</v>
      </c>
      <c r="Q627" s="174" t="str">
        <f t="shared" si="19"/>
        <v>Winnipeg</v>
      </c>
    </row>
    <row r="628" spans="1:17" ht="14.1" customHeight="1" x14ac:dyDescent="0.2">
      <c r="A628" s="45">
        <v>119</v>
      </c>
      <c r="B628" s="36" t="s">
        <v>1275</v>
      </c>
      <c r="C628" s="40">
        <v>1880</v>
      </c>
      <c r="D628" s="36" t="s">
        <v>2717</v>
      </c>
      <c r="E628" s="36" t="s">
        <v>2718</v>
      </c>
      <c r="G628" s="36" t="s">
        <v>1278</v>
      </c>
      <c r="H628" s="174" t="str">
        <f t="shared" si="18"/>
        <v>Brandon</v>
      </c>
      <c r="J628" s="45">
        <v>155</v>
      </c>
      <c r="K628" s="36" t="s">
        <v>1326</v>
      </c>
      <c r="L628" s="45">
        <v>1879</v>
      </c>
      <c r="M628" s="36" t="s">
        <v>2715</v>
      </c>
      <c r="N628" s="36" t="s">
        <v>2716</v>
      </c>
      <c r="P628" s="36" t="s">
        <v>1487</v>
      </c>
      <c r="Q628" s="174" t="str">
        <f t="shared" si="19"/>
        <v>Stonewall</v>
      </c>
    </row>
    <row r="629" spans="1:17" ht="14.1" customHeight="1" x14ac:dyDescent="0.2">
      <c r="A629" s="45">
        <v>189</v>
      </c>
      <c r="B629" s="36" t="s">
        <v>1286</v>
      </c>
      <c r="C629" s="40">
        <v>1881</v>
      </c>
      <c r="D629" s="36" t="s">
        <v>2719</v>
      </c>
      <c r="E629" s="36" t="s">
        <v>2720</v>
      </c>
      <c r="F629" s="36" t="s">
        <v>2721</v>
      </c>
      <c r="G629" s="36" t="s">
        <v>2722</v>
      </c>
      <c r="H629" s="174" t="str">
        <f t="shared" si="18"/>
        <v>River Hills</v>
      </c>
      <c r="J629" s="45">
        <v>119</v>
      </c>
      <c r="K629" s="36" t="s">
        <v>1275</v>
      </c>
      <c r="L629" s="45">
        <v>1880</v>
      </c>
      <c r="M629" s="36" t="s">
        <v>2717</v>
      </c>
      <c r="N629" s="36" t="s">
        <v>2718</v>
      </c>
      <c r="P629" s="36" t="s">
        <v>1278</v>
      </c>
      <c r="Q629" s="174" t="str">
        <f t="shared" si="19"/>
        <v>Brandon</v>
      </c>
    </row>
    <row r="630" spans="1:17" ht="14.1" customHeight="1" x14ac:dyDescent="0.2">
      <c r="A630" s="45">
        <v>174</v>
      </c>
      <c r="B630" s="36" t="s">
        <v>1516</v>
      </c>
      <c r="C630" s="40">
        <v>1882</v>
      </c>
      <c r="D630" s="36" t="s">
        <v>2723</v>
      </c>
      <c r="E630" s="36" t="s">
        <v>1684</v>
      </c>
      <c r="F630" s="36" t="s">
        <v>2724</v>
      </c>
      <c r="G630" s="36" t="s">
        <v>2725</v>
      </c>
      <c r="H630" s="174" t="str">
        <f t="shared" si="18"/>
        <v>New Bothwell</v>
      </c>
      <c r="J630" s="45">
        <v>189</v>
      </c>
      <c r="K630" s="36" t="s">
        <v>1286</v>
      </c>
      <c r="L630" s="45">
        <v>1881</v>
      </c>
      <c r="M630" s="36" t="s">
        <v>2719</v>
      </c>
      <c r="N630" s="36" t="s">
        <v>2720</v>
      </c>
      <c r="O630" s="36" t="s">
        <v>2721</v>
      </c>
      <c r="P630" s="36" t="s">
        <v>2722</v>
      </c>
      <c r="Q630" s="174" t="str">
        <f t="shared" si="19"/>
        <v>River Hills</v>
      </c>
    </row>
    <row r="631" spans="1:17" ht="14.1" customHeight="1" x14ac:dyDescent="0.2">
      <c r="A631" s="45">
        <v>123</v>
      </c>
      <c r="B631" s="36" t="s">
        <v>2026</v>
      </c>
      <c r="C631" s="40">
        <v>1885</v>
      </c>
      <c r="D631" s="36" t="s">
        <v>2726</v>
      </c>
      <c r="E631" s="36" t="s">
        <v>2727</v>
      </c>
      <c r="G631" s="36" t="s">
        <v>2029</v>
      </c>
      <c r="H631" s="174" t="str">
        <f t="shared" si="18"/>
        <v>Morden</v>
      </c>
      <c r="J631" s="45">
        <v>174</v>
      </c>
      <c r="K631" s="36" t="s">
        <v>1516</v>
      </c>
      <c r="L631" s="45">
        <v>1882</v>
      </c>
      <c r="M631" s="36" t="s">
        <v>2723</v>
      </c>
      <c r="N631" s="36" t="s">
        <v>1684</v>
      </c>
      <c r="O631" s="36" t="s">
        <v>2724</v>
      </c>
      <c r="P631" s="36" t="s">
        <v>2725</v>
      </c>
      <c r="Q631" s="174" t="str">
        <f t="shared" si="19"/>
        <v>New Bothwell</v>
      </c>
    </row>
    <row r="632" spans="1:17" ht="14.1" customHeight="1" x14ac:dyDescent="0.2">
      <c r="A632" s="45">
        <v>140</v>
      </c>
      <c r="B632" s="36" t="s">
        <v>1564</v>
      </c>
      <c r="C632" s="40">
        <v>1887</v>
      </c>
      <c r="D632" s="36" t="s">
        <v>2728</v>
      </c>
      <c r="E632" s="36" t="s">
        <v>2729</v>
      </c>
      <c r="G632" s="36" t="s">
        <v>1266</v>
      </c>
      <c r="H632" s="174" t="str">
        <f t="shared" si="18"/>
        <v>Winnipeg</v>
      </c>
      <c r="J632" s="45">
        <v>123</v>
      </c>
      <c r="K632" s="36" t="s">
        <v>2026</v>
      </c>
      <c r="L632" s="45">
        <v>1885</v>
      </c>
      <c r="M632" s="36" t="s">
        <v>2730</v>
      </c>
      <c r="N632" s="36" t="s">
        <v>2727</v>
      </c>
      <c r="P632" s="36" t="s">
        <v>2029</v>
      </c>
      <c r="Q632" s="174" t="str">
        <f t="shared" si="19"/>
        <v>Morden</v>
      </c>
    </row>
    <row r="633" spans="1:17" ht="14.1" customHeight="1" x14ac:dyDescent="0.2">
      <c r="A633" s="45">
        <v>189</v>
      </c>
      <c r="B633" s="36" t="s">
        <v>1286</v>
      </c>
      <c r="C633" s="40">
        <v>1888</v>
      </c>
      <c r="D633" s="36" t="s">
        <v>2731</v>
      </c>
      <c r="E633" s="36" t="s">
        <v>2732</v>
      </c>
      <c r="G633" s="36" t="s">
        <v>2733</v>
      </c>
      <c r="H633" s="174" t="str">
        <f t="shared" si="18"/>
        <v>Dugald</v>
      </c>
      <c r="J633" s="45">
        <v>140</v>
      </c>
      <c r="K633" s="36" t="s">
        <v>1564</v>
      </c>
      <c r="L633" s="45">
        <v>1887</v>
      </c>
      <c r="M633" s="36" t="s">
        <v>2728</v>
      </c>
      <c r="N633" s="36" t="s">
        <v>2729</v>
      </c>
      <c r="P633" s="36" t="s">
        <v>1266</v>
      </c>
      <c r="Q633" s="174" t="str">
        <f t="shared" si="19"/>
        <v>Winnipeg</v>
      </c>
    </row>
    <row r="634" spans="1:17" ht="14.1" customHeight="1" x14ac:dyDescent="0.2">
      <c r="A634" s="45">
        <v>187</v>
      </c>
      <c r="B634" s="36" t="s">
        <v>1412</v>
      </c>
      <c r="C634" s="40">
        <v>1889</v>
      </c>
      <c r="D634" s="36" t="s">
        <v>2734</v>
      </c>
      <c r="E634" s="36" t="s">
        <v>1281</v>
      </c>
      <c r="G634" s="36" t="s">
        <v>2398</v>
      </c>
      <c r="H634" s="174" t="str">
        <f t="shared" si="18"/>
        <v>Gilbert Plains</v>
      </c>
      <c r="J634" s="45">
        <v>189</v>
      </c>
      <c r="K634" s="36" t="s">
        <v>1286</v>
      </c>
      <c r="L634" s="45">
        <v>1888</v>
      </c>
      <c r="M634" s="36" t="s">
        <v>2731</v>
      </c>
      <c r="N634" s="36" t="s">
        <v>2732</v>
      </c>
      <c r="P634" s="36" t="s">
        <v>2733</v>
      </c>
      <c r="Q634" s="174" t="str">
        <f t="shared" si="19"/>
        <v>Dugald</v>
      </c>
    </row>
    <row r="635" spans="1:17" ht="14.1" customHeight="1" x14ac:dyDescent="0.2">
      <c r="A635" s="45">
        <v>192</v>
      </c>
      <c r="B635" s="36" t="s">
        <v>1279</v>
      </c>
      <c r="C635" s="40">
        <v>1890</v>
      </c>
      <c r="D635" s="36" t="s">
        <v>2735</v>
      </c>
      <c r="E635" s="36" t="s">
        <v>1328</v>
      </c>
      <c r="G635" s="36" t="s">
        <v>2736</v>
      </c>
      <c r="H635" s="174" t="str">
        <f t="shared" si="18"/>
        <v>Waterhen</v>
      </c>
      <c r="J635" s="45">
        <v>187</v>
      </c>
      <c r="K635" s="36" t="s">
        <v>1412</v>
      </c>
      <c r="L635" s="45">
        <v>1889</v>
      </c>
      <c r="M635" s="36" t="s">
        <v>2734</v>
      </c>
      <c r="N635" s="36" t="s">
        <v>1281</v>
      </c>
      <c r="P635" s="36" t="s">
        <v>2398</v>
      </c>
      <c r="Q635" s="174" t="str">
        <f t="shared" si="19"/>
        <v>Gilbert Plains</v>
      </c>
    </row>
    <row r="636" spans="1:17" ht="14.1" customHeight="1" x14ac:dyDescent="0.2">
      <c r="A636" s="45">
        <v>151</v>
      </c>
      <c r="B636" s="36" t="s">
        <v>1263</v>
      </c>
      <c r="C636" s="40">
        <v>1891</v>
      </c>
      <c r="D636" s="36" t="s">
        <v>2737</v>
      </c>
      <c r="E636" s="36" t="s">
        <v>2738</v>
      </c>
      <c r="G636" s="36" t="s">
        <v>1266</v>
      </c>
      <c r="H636" s="174" t="str">
        <f t="shared" si="18"/>
        <v>Winnipeg</v>
      </c>
      <c r="J636" s="45">
        <v>192</v>
      </c>
      <c r="K636" s="36" t="s">
        <v>1279</v>
      </c>
      <c r="L636" s="45">
        <v>1890</v>
      </c>
      <c r="M636" s="36" t="s">
        <v>2735</v>
      </c>
      <c r="N636" s="36" t="s">
        <v>1328</v>
      </c>
      <c r="P636" s="36" t="s">
        <v>2736</v>
      </c>
      <c r="Q636" s="174" t="str">
        <f t="shared" si="19"/>
        <v>Waterhen</v>
      </c>
    </row>
    <row r="637" spans="1:17" ht="14.1" customHeight="1" x14ac:dyDescent="0.2">
      <c r="A637" s="45">
        <v>118</v>
      </c>
      <c r="B637" s="36" t="s">
        <v>1302</v>
      </c>
      <c r="C637" s="40">
        <v>1892</v>
      </c>
      <c r="D637" s="36" t="s">
        <v>2739</v>
      </c>
      <c r="E637" s="36" t="s">
        <v>2740</v>
      </c>
      <c r="G637" s="36" t="s">
        <v>1266</v>
      </c>
      <c r="H637" s="174" t="str">
        <f t="shared" si="18"/>
        <v>Winnipeg</v>
      </c>
      <c r="J637" s="45">
        <v>151</v>
      </c>
      <c r="K637" s="36" t="s">
        <v>1263</v>
      </c>
      <c r="L637" s="45">
        <v>1891</v>
      </c>
      <c r="M637" s="36" t="s">
        <v>2737</v>
      </c>
      <c r="N637" s="36" t="s">
        <v>2738</v>
      </c>
      <c r="P637" s="36" t="s">
        <v>1266</v>
      </c>
      <c r="Q637" s="174" t="str">
        <f t="shared" si="19"/>
        <v>Winnipeg</v>
      </c>
    </row>
    <row r="638" spans="1:17" ht="14.1" customHeight="1" x14ac:dyDescent="0.2">
      <c r="A638" s="45">
        <v>190</v>
      </c>
      <c r="B638" s="36" t="s">
        <v>1340</v>
      </c>
      <c r="C638" s="40">
        <v>1893</v>
      </c>
      <c r="D638" s="36" t="s">
        <v>2741</v>
      </c>
      <c r="E638" s="36" t="s">
        <v>2742</v>
      </c>
      <c r="G638" s="36" t="s">
        <v>2743</v>
      </c>
      <c r="H638" s="174" t="str">
        <f t="shared" si="18"/>
        <v>Oak Bluff</v>
      </c>
      <c r="J638" s="45">
        <v>118</v>
      </c>
      <c r="K638" s="36" t="s">
        <v>1302</v>
      </c>
      <c r="L638" s="45">
        <v>1892</v>
      </c>
      <c r="M638" s="36" t="s">
        <v>2739</v>
      </c>
      <c r="N638" s="36" t="s">
        <v>2740</v>
      </c>
      <c r="P638" s="36" t="s">
        <v>1266</v>
      </c>
      <c r="Q638" s="174" t="str">
        <f t="shared" si="19"/>
        <v>Winnipeg</v>
      </c>
    </row>
    <row r="639" spans="1:17" ht="14.1" customHeight="1" x14ac:dyDescent="0.2">
      <c r="A639" s="45">
        <v>114</v>
      </c>
      <c r="B639" s="36" t="s">
        <v>1267</v>
      </c>
      <c r="C639" s="40">
        <v>1895</v>
      </c>
      <c r="D639" s="36" t="s">
        <v>2744</v>
      </c>
      <c r="E639" s="36" t="s">
        <v>2745</v>
      </c>
      <c r="G639" s="36" t="s">
        <v>1266</v>
      </c>
      <c r="H639" s="174" t="str">
        <f t="shared" si="18"/>
        <v>Winnipeg</v>
      </c>
      <c r="J639" s="45">
        <v>190</v>
      </c>
      <c r="K639" s="36" t="s">
        <v>1340</v>
      </c>
      <c r="L639" s="45">
        <v>1893</v>
      </c>
      <c r="M639" s="36" t="s">
        <v>2741</v>
      </c>
      <c r="N639" s="36" t="s">
        <v>2742</v>
      </c>
      <c r="P639" s="36" t="s">
        <v>2743</v>
      </c>
      <c r="Q639" s="174" t="str">
        <f t="shared" si="19"/>
        <v>Oak Bluff</v>
      </c>
    </row>
    <row r="640" spans="1:17" ht="14.1" customHeight="1" x14ac:dyDescent="0.2">
      <c r="A640" s="45">
        <v>188</v>
      </c>
      <c r="B640" s="36" t="s">
        <v>1392</v>
      </c>
      <c r="C640" s="40">
        <v>1896</v>
      </c>
      <c r="D640" s="36" t="s">
        <v>2746</v>
      </c>
      <c r="E640" s="36" t="s">
        <v>2747</v>
      </c>
      <c r="G640" s="36" t="s">
        <v>1266</v>
      </c>
      <c r="H640" s="174" t="str">
        <f t="shared" si="18"/>
        <v>Winnipeg</v>
      </c>
      <c r="J640" s="45">
        <v>114</v>
      </c>
      <c r="K640" s="36" t="s">
        <v>1267</v>
      </c>
      <c r="L640" s="45">
        <v>1895</v>
      </c>
      <c r="M640" s="36" t="s">
        <v>2744</v>
      </c>
      <c r="N640" s="36" t="s">
        <v>2745</v>
      </c>
      <c r="P640" s="36" t="s">
        <v>1266</v>
      </c>
      <c r="Q640" s="174" t="str">
        <f t="shared" si="19"/>
        <v>Winnipeg</v>
      </c>
    </row>
    <row r="641" spans="1:17" ht="14.1" customHeight="1" x14ac:dyDescent="0.2">
      <c r="A641" s="45">
        <v>154</v>
      </c>
      <c r="B641" s="36" t="s">
        <v>1349</v>
      </c>
      <c r="C641" s="40">
        <v>1897</v>
      </c>
      <c r="D641" s="36" t="s">
        <v>2748</v>
      </c>
      <c r="E641" s="36" t="s">
        <v>2749</v>
      </c>
      <c r="G641" s="36" t="s">
        <v>1352</v>
      </c>
      <c r="H641" s="174" t="str">
        <f t="shared" si="18"/>
        <v>Selkirk</v>
      </c>
      <c r="J641" s="45">
        <v>188</v>
      </c>
      <c r="K641" s="36" t="s">
        <v>1392</v>
      </c>
      <c r="L641" s="45">
        <v>1896</v>
      </c>
      <c r="M641" s="36" t="s">
        <v>2746</v>
      </c>
      <c r="N641" s="36" t="s">
        <v>2747</v>
      </c>
      <c r="P641" s="36" t="s">
        <v>1266</v>
      </c>
      <c r="Q641" s="174" t="str">
        <f t="shared" si="19"/>
        <v>Winnipeg</v>
      </c>
    </row>
    <row r="642" spans="1:17" ht="14.1" customHeight="1" x14ac:dyDescent="0.2">
      <c r="A642" s="45">
        <v>127</v>
      </c>
      <c r="B642" s="36" t="s">
        <v>1314</v>
      </c>
      <c r="C642" s="40">
        <v>1898</v>
      </c>
      <c r="D642" s="36" t="s">
        <v>2750</v>
      </c>
      <c r="E642" s="36" t="s">
        <v>1507</v>
      </c>
      <c r="G642" s="36" t="s">
        <v>1561</v>
      </c>
      <c r="H642" s="174" t="str">
        <f t="shared" si="18"/>
        <v>Austin</v>
      </c>
      <c r="J642" s="45">
        <v>154</v>
      </c>
      <c r="K642" s="36" t="s">
        <v>1349</v>
      </c>
      <c r="L642" s="45">
        <v>1897</v>
      </c>
      <c r="M642" s="36" t="s">
        <v>2748</v>
      </c>
      <c r="N642" s="36" t="s">
        <v>2749</v>
      </c>
      <c r="P642" s="36" t="s">
        <v>1352</v>
      </c>
      <c r="Q642" s="174" t="str">
        <f t="shared" si="19"/>
        <v>Selkirk</v>
      </c>
    </row>
    <row r="643" spans="1:17" ht="14.1" customHeight="1" x14ac:dyDescent="0.2">
      <c r="A643" s="45">
        <v>197</v>
      </c>
      <c r="B643" s="36" t="s">
        <v>1399</v>
      </c>
      <c r="C643" s="40">
        <v>1899</v>
      </c>
      <c r="D643" s="36" t="s">
        <v>2751</v>
      </c>
      <c r="E643" s="36" t="s">
        <v>2752</v>
      </c>
      <c r="G643" s="36" t="s">
        <v>2753</v>
      </c>
      <c r="H643" s="174" t="str">
        <f t="shared" si="18"/>
        <v>Birnie</v>
      </c>
      <c r="J643" s="45">
        <v>127</v>
      </c>
      <c r="K643" s="36" t="s">
        <v>1314</v>
      </c>
      <c r="L643" s="45">
        <v>1898</v>
      </c>
      <c r="M643" s="36" t="s">
        <v>2750</v>
      </c>
      <c r="N643" s="36" t="s">
        <v>1507</v>
      </c>
      <c r="P643" s="36" t="s">
        <v>1561</v>
      </c>
      <c r="Q643" s="174" t="str">
        <f t="shared" si="19"/>
        <v>Austin</v>
      </c>
    </row>
    <row r="644" spans="1:17" ht="14.1" customHeight="1" x14ac:dyDescent="0.2">
      <c r="A644" s="45">
        <v>128</v>
      </c>
      <c r="B644" s="36" t="s">
        <v>1395</v>
      </c>
      <c r="C644" s="40">
        <v>1900</v>
      </c>
      <c r="D644" s="36" t="s">
        <v>2754</v>
      </c>
      <c r="E644" s="36" t="s">
        <v>2755</v>
      </c>
      <c r="F644" s="36" t="s">
        <v>2756</v>
      </c>
      <c r="G644" s="36" t="s">
        <v>2757</v>
      </c>
      <c r="H644" s="174" t="str">
        <f t="shared" si="18"/>
        <v>Riding Mountain</v>
      </c>
      <c r="J644" s="45">
        <v>197</v>
      </c>
      <c r="K644" s="36" t="s">
        <v>1399</v>
      </c>
      <c r="L644" s="45">
        <v>1899</v>
      </c>
      <c r="M644" s="36" t="s">
        <v>2751</v>
      </c>
      <c r="N644" s="36" t="s">
        <v>2752</v>
      </c>
      <c r="P644" s="36" t="s">
        <v>2753</v>
      </c>
      <c r="Q644" s="174" t="str">
        <f t="shared" si="19"/>
        <v>Birnie</v>
      </c>
    </row>
    <row r="645" spans="1:17" ht="14.1" customHeight="1" x14ac:dyDescent="0.2">
      <c r="A645" s="45">
        <v>119</v>
      </c>
      <c r="B645" s="36" t="s">
        <v>1275</v>
      </c>
      <c r="C645" s="40">
        <v>1901</v>
      </c>
      <c r="D645" s="36" t="s">
        <v>2758</v>
      </c>
      <c r="E645" s="36" t="s">
        <v>2759</v>
      </c>
      <c r="G645" s="36" t="s">
        <v>2760</v>
      </c>
      <c r="H645" s="174" t="str">
        <f t="shared" ref="H645:H708" si="20">IF(OR(C645=1180,C645=1287,C645=1808,C645=1887),"Winnipeg",IF(G645=$G$1,$H$1,IF(G645=$G$2,$H$2,IF(G645="MACGREGOR","McGregor",IF(G645="N.-D.-DE-LOURDES","N.-D.-de-Lourdes",IF(G645="STE ROSE DU LAC","Ste Rose du Lac",IF(G645="PORTAGE LA PRAIRIE","Portage la Prairie",IF(G645="LAC DU BONNET","Lac du Bonnet",IF(G645="GOD'S LAKE NARROWS","God's Lake Narrows",IF(G645="MCCREARY","McCreary",PROPER(G645)))))))))))</f>
        <v>Alexander</v>
      </c>
      <c r="J645" s="45">
        <v>128</v>
      </c>
      <c r="K645" s="36" t="s">
        <v>1395</v>
      </c>
      <c r="L645" s="45">
        <v>1900</v>
      </c>
      <c r="M645" s="36" t="s">
        <v>2754</v>
      </c>
      <c r="N645" s="36" t="s">
        <v>2755</v>
      </c>
      <c r="O645" s="36" t="s">
        <v>2756</v>
      </c>
      <c r="P645" s="36" t="s">
        <v>2757</v>
      </c>
      <c r="Q645" s="174" t="str">
        <f t="shared" si="19"/>
        <v>Riding Mountain</v>
      </c>
    </row>
    <row r="646" spans="1:17" ht="14.1" customHeight="1" x14ac:dyDescent="0.2">
      <c r="A646" s="45">
        <v>103</v>
      </c>
      <c r="B646" s="36" t="s">
        <v>1355</v>
      </c>
      <c r="C646" s="40">
        <v>1902</v>
      </c>
      <c r="D646" s="36" t="s">
        <v>2761</v>
      </c>
      <c r="E646" s="36" t="s">
        <v>2762</v>
      </c>
      <c r="G646" s="36" t="s">
        <v>1358</v>
      </c>
      <c r="H646" s="174" t="str">
        <f t="shared" si="20"/>
        <v>Virden</v>
      </c>
      <c r="J646" s="45">
        <v>119</v>
      </c>
      <c r="K646" s="36" t="s">
        <v>1275</v>
      </c>
      <c r="L646" s="45">
        <v>1901</v>
      </c>
      <c r="M646" s="36" t="s">
        <v>2758</v>
      </c>
      <c r="N646" s="36" t="s">
        <v>2759</v>
      </c>
      <c r="P646" s="36" t="s">
        <v>2760</v>
      </c>
      <c r="Q646" s="174" t="str">
        <f t="shared" ref="Q646:Q709" si="21">IF(OR(L646=1180,L646=1287,L646=1808,L646=1887),"Winnipeg",IF(P646=$G$1,$H$1,IF(P646=$G$2,$H$2,IF(P646="MACGREGOR","McGregor",IF(P646="N.-D.-DE-LOURDES","N.-D.-de-Lourdes",IF(P646="STE ROSE DU LAC","Ste Rose du Lac",IF(P646="PORTAGE LA PRAIRIE","Portage la Prairie",IF(P646="LAC DU BONNET","Lac du Bonnet",IF(P646="GOD'S LAKE NARROWS","God's Lake Narrows",IF(P646="MCCREARY","McCreary",PROPER(P646)))))))))))</f>
        <v>Alexander</v>
      </c>
    </row>
    <row r="647" spans="1:17" ht="14.1" customHeight="1" x14ac:dyDescent="0.2">
      <c r="A647" s="45">
        <v>192</v>
      </c>
      <c r="B647" s="36" t="s">
        <v>1279</v>
      </c>
      <c r="C647" s="40">
        <v>1904</v>
      </c>
      <c r="D647" s="36" t="s">
        <v>2763</v>
      </c>
      <c r="E647" s="36" t="s">
        <v>2764</v>
      </c>
      <c r="G647" s="36" t="s">
        <v>2765</v>
      </c>
      <c r="H647" s="174" t="str">
        <f t="shared" si="20"/>
        <v>Churchill</v>
      </c>
      <c r="J647" s="45">
        <v>103</v>
      </c>
      <c r="K647" s="36" t="s">
        <v>1355</v>
      </c>
      <c r="L647" s="45">
        <v>1902</v>
      </c>
      <c r="M647" s="36" t="s">
        <v>2761</v>
      </c>
      <c r="N647" s="36" t="s">
        <v>2762</v>
      </c>
      <c r="P647" s="36" t="s">
        <v>1358</v>
      </c>
      <c r="Q647" s="174" t="str">
        <f t="shared" si="21"/>
        <v>Virden</v>
      </c>
    </row>
    <row r="648" spans="1:17" ht="14.1" customHeight="1" x14ac:dyDescent="0.2">
      <c r="A648" s="45">
        <v>113</v>
      </c>
      <c r="B648" s="36" t="s">
        <v>2030</v>
      </c>
      <c r="C648" s="40">
        <v>1905</v>
      </c>
      <c r="D648" s="36" t="s">
        <v>2766</v>
      </c>
      <c r="E648" s="36" t="s">
        <v>2767</v>
      </c>
      <c r="G648" s="36" t="s">
        <v>2032</v>
      </c>
      <c r="H648" s="174" t="str">
        <f t="shared" si="20"/>
        <v>Pinawa</v>
      </c>
      <c r="J648" s="45">
        <v>192</v>
      </c>
      <c r="K648" s="36" t="s">
        <v>1279</v>
      </c>
      <c r="L648" s="45">
        <v>1904</v>
      </c>
      <c r="M648" s="36" t="s">
        <v>2763</v>
      </c>
      <c r="N648" s="36" t="s">
        <v>2764</v>
      </c>
      <c r="P648" s="36" t="s">
        <v>2765</v>
      </c>
      <c r="Q648" s="174" t="str">
        <f t="shared" si="21"/>
        <v>Churchill</v>
      </c>
    </row>
    <row r="649" spans="1:17" ht="14.1" customHeight="1" x14ac:dyDescent="0.2">
      <c r="A649" s="45">
        <v>155</v>
      </c>
      <c r="B649" s="36" t="s">
        <v>1326</v>
      </c>
      <c r="C649" s="40">
        <v>1908</v>
      </c>
      <c r="D649" s="36" t="s">
        <v>2768</v>
      </c>
      <c r="E649" s="36" t="s">
        <v>2767</v>
      </c>
      <c r="G649" s="36" t="s">
        <v>2475</v>
      </c>
      <c r="H649" s="174" t="str">
        <f t="shared" si="20"/>
        <v>Warren</v>
      </c>
      <c r="J649" s="45">
        <v>113</v>
      </c>
      <c r="K649" s="36" t="s">
        <v>2030</v>
      </c>
      <c r="L649" s="45">
        <v>1905</v>
      </c>
      <c r="M649" s="36" t="s">
        <v>2766</v>
      </c>
      <c r="N649" s="36" t="s">
        <v>2767</v>
      </c>
      <c r="P649" s="36" t="s">
        <v>2032</v>
      </c>
      <c r="Q649" s="174" t="str">
        <f t="shared" si="21"/>
        <v>Pinawa</v>
      </c>
    </row>
    <row r="650" spans="1:17" ht="14.1" customHeight="1" x14ac:dyDescent="0.2">
      <c r="A650" s="45">
        <v>193</v>
      </c>
      <c r="B650" s="36" t="s">
        <v>1455</v>
      </c>
      <c r="C650" s="40">
        <v>1909</v>
      </c>
      <c r="D650" s="36" t="s">
        <v>2769</v>
      </c>
      <c r="E650" s="36" t="s">
        <v>2275</v>
      </c>
      <c r="G650" s="36" t="s">
        <v>2770</v>
      </c>
      <c r="H650" s="174" t="str">
        <f t="shared" si="20"/>
        <v>Glenboro</v>
      </c>
      <c r="J650" s="45">
        <v>155</v>
      </c>
      <c r="K650" s="36" t="s">
        <v>1326</v>
      </c>
      <c r="L650" s="45">
        <v>1908</v>
      </c>
      <c r="M650" s="36" t="s">
        <v>2768</v>
      </c>
      <c r="N650" s="36" t="s">
        <v>2767</v>
      </c>
      <c r="P650" s="36" t="s">
        <v>2475</v>
      </c>
      <c r="Q650" s="174" t="str">
        <f t="shared" si="21"/>
        <v>Warren</v>
      </c>
    </row>
    <row r="651" spans="1:17" ht="14.1" customHeight="1" x14ac:dyDescent="0.2">
      <c r="A651" s="45">
        <v>192</v>
      </c>
      <c r="B651" s="36" t="s">
        <v>1279</v>
      </c>
      <c r="C651" s="40">
        <v>1911</v>
      </c>
      <c r="D651" s="36" t="s">
        <v>2771</v>
      </c>
      <c r="E651" s="36" t="s">
        <v>1328</v>
      </c>
      <c r="G651" s="36" t="s">
        <v>2772</v>
      </c>
      <c r="H651" s="174" t="str">
        <f t="shared" si="20"/>
        <v>Bissett</v>
      </c>
      <c r="J651" s="45">
        <v>193</v>
      </c>
      <c r="K651" s="36" t="s">
        <v>1455</v>
      </c>
      <c r="L651" s="45">
        <v>1909</v>
      </c>
      <c r="M651" s="36" t="s">
        <v>2769</v>
      </c>
      <c r="N651" s="36" t="s">
        <v>2275</v>
      </c>
      <c r="P651" s="36" t="s">
        <v>2770</v>
      </c>
      <c r="Q651" s="174" t="str">
        <f t="shared" si="21"/>
        <v>Glenboro</v>
      </c>
    </row>
    <row r="652" spans="1:17" ht="14.1" customHeight="1" x14ac:dyDescent="0.2">
      <c r="A652" s="45">
        <v>135</v>
      </c>
      <c r="B652" s="36" t="s">
        <v>1380</v>
      </c>
      <c r="C652" s="40">
        <v>1912</v>
      </c>
      <c r="D652" s="36" t="s">
        <v>2773</v>
      </c>
      <c r="E652" s="36" t="s">
        <v>1382</v>
      </c>
      <c r="G652" s="36" t="s">
        <v>2774</v>
      </c>
      <c r="H652" s="174" t="str">
        <f t="shared" si="20"/>
        <v>Ginew</v>
      </c>
      <c r="J652" s="45">
        <v>192</v>
      </c>
      <c r="K652" s="36" t="s">
        <v>1279</v>
      </c>
      <c r="L652" s="45">
        <v>1911</v>
      </c>
      <c r="M652" s="36" t="s">
        <v>2771</v>
      </c>
      <c r="N652" s="36" t="s">
        <v>1328</v>
      </c>
      <c r="P652" s="36" t="s">
        <v>2772</v>
      </c>
      <c r="Q652" s="174" t="str">
        <f t="shared" si="21"/>
        <v>Bissett</v>
      </c>
    </row>
    <row r="653" spans="1:17" ht="14.1" customHeight="1" x14ac:dyDescent="0.2">
      <c r="A653" s="45">
        <v>188</v>
      </c>
      <c r="B653" s="36" t="s">
        <v>1392</v>
      </c>
      <c r="C653" s="40">
        <v>1914</v>
      </c>
      <c r="D653" s="36" t="s">
        <v>2775</v>
      </c>
      <c r="E653" s="36" t="s">
        <v>2776</v>
      </c>
      <c r="G653" s="36" t="s">
        <v>1266</v>
      </c>
      <c r="H653" s="174" t="str">
        <f t="shared" si="20"/>
        <v>Winnipeg</v>
      </c>
      <c r="J653" s="45">
        <v>135</v>
      </c>
      <c r="K653" s="36" t="s">
        <v>1380</v>
      </c>
      <c r="L653" s="45">
        <v>1912</v>
      </c>
      <c r="M653" s="36" t="s">
        <v>2773</v>
      </c>
      <c r="N653" s="36" t="s">
        <v>1382</v>
      </c>
      <c r="P653" s="36" t="s">
        <v>2774</v>
      </c>
      <c r="Q653" s="174" t="str">
        <f t="shared" si="21"/>
        <v>Ginew</v>
      </c>
    </row>
    <row r="654" spans="1:17" ht="14.1" customHeight="1" x14ac:dyDescent="0.2">
      <c r="A654" s="45">
        <v>156</v>
      </c>
      <c r="B654" s="36" t="s">
        <v>1579</v>
      </c>
      <c r="C654" s="40">
        <v>1918</v>
      </c>
      <c r="D654" s="36" t="s">
        <v>2777</v>
      </c>
      <c r="E654" s="36" t="s">
        <v>1328</v>
      </c>
      <c r="G654" s="36" t="s">
        <v>2625</v>
      </c>
      <c r="H654" s="174" t="str">
        <f t="shared" si="20"/>
        <v>Erickson</v>
      </c>
      <c r="J654" s="45">
        <v>188</v>
      </c>
      <c r="K654" s="36" t="s">
        <v>1392</v>
      </c>
      <c r="L654" s="45">
        <v>1914</v>
      </c>
      <c r="M654" s="36" t="s">
        <v>2775</v>
      </c>
      <c r="N654" s="36" t="s">
        <v>2776</v>
      </c>
      <c r="P654" s="36" t="s">
        <v>1266</v>
      </c>
      <c r="Q654" s="174" t="str">
        <f t="shared" si="21"/>
        <v>Winnipeg</v>
      </c>
    </row>
    <row r="655" spans="1:17" ht="14.1" customHeight="1" x14ac:dyDescent="0.2">
      <c r="A655" s="45">
        <v>123</v>
      </c>
      <c r="B655" s="36" t="s">
        <v>2026</v>
      </c>
      <c r="C655" s="40">
        <v>1919</v>
      </c>
      <c r="D655" s="36" t="s">
        <v>2778</v>
      </c>
      <c r="E655" s="36" t="s">
        <v>2779</v>
      </c>
      <c r="G655" s="36" t="s">
        <v>2029</v>
      </c>
      <c r="H655" s="174" t="str">
        <f t="shared" si="20"/>
        <v>Morden</v>
      </c>
      <c r="J655" s="45">
        <v>156</v>
      </c>
      <c r="K655" s="36" t="s">
        <v>1579</v>
      </c>
      <c r="L655" s="45">
        <v>1918</v>
      </c>
      <c r="M655" s="36" t="s">
        <v>2777</v>
      </c>
      <c r="N655" s="36" t="s">
        <v>1328</v>
      </c>
      <c r="P655" s="36" t="s">
        <v>2625</v>
      </c>
      <c r="Q655" s="174" t="str">
        <f t="shared" si="21"/>
        <v>Erickson</v>
      </c>
    </row>
    <row r="656" spans="1:17" ht="14.1" customHeight="1" x14ac:dyDescent="0.2">
      <c r="A656" s="45">
        <v>151</v>
      </c>
      <c r="B656" s="36" t="s">
        <v>1263</v>
      </c>
      <c r="C656" s="40">
        <v>1920</v>
      </c>
      <c r="D656" s="36" t="s">
        <v>2780</v>
      </c>
      <c r="E656" s="36" t="s">
        <v>2781</v>
      </c>
      <c r="G656" s="36" t="s">
        <v>1266</v>
      </c>
      <c r="H656" s="174" t="str">
        <f t="shared" si="20"/>
        <v>Winnipeg</v>
      </c>
      <c r="J656" s="45">
        <v>123</v>
      </c>
      <c r="K656" s="36" t="s">
        <v>2026</v>
      </c>
      <c r="L656" s="45">
        <v>1919</v>
      </c>
      <c r="M656" s="36" t="s">
        <v>2778</v>
      </c>
      <c r="N656" s="36" t="s">
        <v>2779</v>
      </c>
      <c r="P656" s="36" t="s">
        <v>2029</v>
      </c>
      <c r="Q656" s="174" t="str">
        <f t="shared" si="21"/>
        <v>Morden</v>
      </c>
    </row>
    <row r="657" spans="1:17" ht="14.1" customHeight="1" x14ac:dyDescent="0.2">
      <c r="A657" s="45">
        <v>151</v>
      </c>
      <c r="B657" s="36" t="s">
        <v>1263</v>
      </c>
      <c r="C657" s="40">
        <v>1921</v>
      </c>
      <c r="D657" s="36" t="s">
        <v>2782</v>
      </c>
      <c r="E657" s="36" t="s">
        <v>2783</v>
      </c>
      <c r="G657" s="36" t="s">
        <v>1266</v>
      </c>
      <c r="H657" s="174" t="str">
        <f t="shared" si="20"/>
        <v>Winnipeg</v>
      </c>
      <c r="J657" s="45">
        <v>151</v>
      </c>
      <c r="K657" s="36" t="s">
        <v>1263</v>
      </c>
      <c r="L657" s="45">
        <v>1920</v>
      </c>
      <c r="M657" s="36" t="s">
        <v>2780</v>
      </c>
      <c r="N657" s="36" t="s">
        <v>2781</v>
      </c>
      <c r="P657" s="36" t="s">
        <v>1266</v>
      </c>
      <c r="Q657" s="174" t="str">
        <f t="shared" si="21"/>
        <v>Winnipeg</v>
      </c>
    </row>
    <row r="658" spans="1:17" ht="14.1" customHeight="1" x14ac:dyDescent="0.2">
      <c r="A658" s="45">
        <v>114</v>
      </c>
      <c r="B658" s="36" t="s">
        <v>1267</v>
      </c>
      <c r="C658" s="40">
        <v>1922</v>
      </c>
      <c r="D658" s="36" t="s">
        <v>2784</v>
      </c>
      <c r="E658" s="36" t="s">
        <v>2785</v>
      </c>
      <c r="G658" s="36" t="s">
        <v>1266</v>
      </c>
      <c r="H658" s="174" t="str">
        <f t="shared" si="20"/>
        <v>Winnipeg</v>
      </c>
      <c r="J658" s="45">
        <v>151</v>
      </c>
      <c r="K658" s="36" t="s">
        <v>1263</v>
      </c>
      <c r="L658" s="45">
        <v>1921</v>
      </c>
      <c r="M658" s="36" t="s">
        <v>2782</v>
      </c>
      <c r="N658" s="36" t="s">
        <v>2783</v>
      </c>
      <c r="P658" s="36" t="s">
        <v>1266</v>
      </c>
      <c r="Q658" s="174" t="str">
        <f t="shared" si="21"/>
        <v>Winnipeg</v>
      </c>
    </row>
    <row r="659" spans="1:17" ht="14.1" customHeight="1" x14ac:dyDescent="0.2">
      <c r="A659" s="45">
        <v>156</v>
      </c>
      <c r="B659" s="36" t="s">
        <v>1579</v>
      </c>
      <c r="C659" s="40">
        <v>1924</v>
      </c>
      <c r="D659" s="36" t="s">
        <v>2786</v>
      </c>
      <c r="E659" s="36" t="s">
        <v>1293</v>
      </c>
      <c r="G659" s="36" t="s">
        <v>2787</v>
      </c>
      <c r="H659" s="174" t="str">
        <f t="shared" si="20"/>
        <v>Onanole</v>
      </c>
      <c r="J659" s="45">
        <v>114</v>
      </c>
      <c r="K659" s="36" t="s">
        <v>1267</v>
      </c>
      <c r="L659" s="45">
        <v>1922</v>
      </c>
      <c r="M659" s="36" t="s">
        <v>2784</v>
      </c>
      <c r="N659" s="36" t="s">
        <v>2785</v>
      </c>
      <c r="P659" s="36" t="s">
        <v>1266</v>
      </c>
      <c r="Q659" s="174" t="str">
        <f t="shared" si="21"/>
        <v>Winnipeg</v>
      </c>
    </row>
    <row r="660" spans="1:17" ht="14.1" customHeight="1" x14ac:dyDescent="0.2">
      <c r="A660" s="45">
        <v>192</v>
      </c>
      <c r="B660" s="36" t="s">
        <v>1279</v>
      </c>
      <c r="C660" s="40">
        <v>1925</v>
      </c>
      <c r="D660" s="36" t="s">
        <v>2788</v>
      </c>
      <c r="E660" s="36" t="s">
        <v>2789</v>
      </c>
      <c r="G660" s="36" t="s">
        <v>2790</v>
      </c>
      <c r="H660" s="174" t="str">
        <f t="shared" si="20"/>
        <v>Norway House</v>
      </c>
      <c r="J660" s="45">
        <v>156</v>
      </c>
      <c r="K660" s="36" t="s">
        <v>1579</v>
      </c>
      <c r="L660" s="45">
        <v>1924</v>
      </c>
      <c r="M660" s="36" t="s">
        <v>2786</v>
      </c>
      <c r="N660" s="36" t="s">
        <v>1293</v>
      </c>
      <c r="P660" s="36" t="s">
        <v>2787</v>
      </c>
      <c r="Q660" s="174" t="str">
        <f t="shared" si="21"/>
        <v>Onanole</v>
      </c>
    </row>
    <row r="661" spans="1:17" ht="14.1" customHeight="1" x14ac:dyDescent="0.2">
      <c r="A661" s="45">
        <v>151</v>
      </c>
      <c r="B661" s="36" t="s">
        <v>1263</v>
      </c>
      <c r="C661" s="40">
        <v>1926</v>
      </c>
      <c r="D661" s="36" t="s">
        <v>2791</v>
      </c>
      <c r="E661" s="36" t="s">
        <v>2792</v>
      </c>
      <c r="F661" s="36" t="s">
        <v>2793</v>
      </c>
      <c r="G661" s="36" t="s">
        <v>1266</v>
      </c>
      <c r="H661" s="174" t="str">
        <f t="shared" si="20"/>
        <v>Winnipeg</v>
      </c>
      <c r="J661" s="45">
        <v>192</v>
      </c>
      <c r="K661" s="36" t="s">
        <v>1279</v>
      </c>
      <c r="L661" s="45">
        <v>1925</v>
      </c>
      <c r="M661" s="36" t="s">
        <v>2788</v>
      </c>
      <c r="N661" s="36" t="s">
        <v>2789</v>
      </c>
      <c r="P661" s="36" t="s">
        <v>2790</v>
      </c>
      <c r="Q661" s="174" t="str">
        <f t="shared" si="21"/>
        <v>Norway House</v>
      </c>
    </row>
    <row r="662" spans="1:17" ht="14.1" customHeight="1" x14ac:dyDescent="0.2">
      <c r="A662" s="45">
        <v>135</v>
      </c>
      <c r="B662" s="36" t="s">
        <v>1380</v>
      </c>
      <c r="C662" s="40">
        <v>1934</v>
      </c>
      <c r="D662" s="36" t="s">
        <v>2794</v>
      </c>
      <c r="E662" s="36" t="s">
        <v>1537</v>
      </c>
      <c r="G662" s="36" t="s">
        <v>2795</v>
      </c>
      <c r="H662" s="174" t="str">
        <f t="shared" si="20"/>
        <v>Beulah</v>
      </c>
      <c r="J662" s="45">
        <v>151</v>
      </c>
      <c r="K662" s="36" t="s">
        <v>1263</v>
      </c>
      <c r="L662" s="45">
        <v>1926</v>
      </c>
      <c r="M662" s="36" t="s">
        <v>2791</v>
      </c>
      <c r="N662" s="36" t="s">
        <v>2792</v>
      </c>
      <c r="O662" s="36" t="s">
        <v>2793</v>
      </c>
      <c r="P662" s="36" t="s">
        <v>1266</v>
      </c>
      <c r="Q662" s="174" t="str">
        <f t="shared" si="21"/>
        <v>Winnipeg</v>
      </c>
    </row>
    <row r="663" spans="1:17" ht="14.1" customHeight="1" x14ac:dyDescent="0.2">
      <c r="A663" s="45">
        <v>135</v>
      </c>
      <c r="B663" s="36" t="s">
        <v>1380</v>
      </c>
      <c r="C663" s="40">
        <v>1935</v>
      </c>
      <c r="D663" s="36" t="s">
        <v>2796</v>
      </c>
      <c r="E663" s="36" t="s">
        <v>1328</v>
      </c>
      <c r="G663" s="36" t="s">
        <v>2797</v>
      </c>
      <c r="H663" s="174" t="str">
        <f t="shared" si="20"/>
        <v>Edwin</v>
      </c>
      <c r="J663" s="45">
        <v>192</v>
      </c>
      <c r="K663" s="36" t="s">
        <v>1279</v>
      </c>
      <c r="L663" s="45">
        <v>1934</v>
      </c>
      <c r="M663" s="36" t="s">
        <v>2794</v>
      </c>
      <c r="N663" s="36" t="s">
        <v>1537</v>
      </c>
      <c r="P663" s="36" t="s">
        <v>2795</v>
      </c>
      <c r="Q663" s="174" t="str">
        <f t="shared" si="21"/>
        <v>Beulah</v>
      </c>
    </row>
    <row r="664" spans="1:17" ht="14.1" customHeight="1" x14ac:dyDescent="0.2">
      <c r="A664" s="45">
        <v>135</v>
      </c>
      <c r="B664" s="36" t="s">
        <v>1380</v>
      </c>
      <c r="C664" s="40">
        <v>1936</v>
      </c>
      <c r="D664" s="36" t="s">
        <v>2798</v>
      </c>
      <c r="E664" s="36" t="s">
        <v>2799</v>
      </c>
      <c r="G664" s="36" t="s">
        <v>2800</v>
      </c>
      <c r="H664" s="174" t="str">
        <f t="shared" si="20"/>
        <v>Dakota Tipi</v>
      </c>
      <c r="J664" s="45">
        <v>135</v>
      </c>
      <c r="K664" s="36" t="s">
        <v>1380</v>
      </c>
      <c r="L664" s="45">
        <v>1935</v>
      </c>
      <c r="M664" s="36" t="s">
        <v>2796</v>
      </c>
      <c r="N664" s="36" t="s">
        <v>1328</v>
      </c>
      <c r="P664" s="36" t="s">
        <v>2797</v>
      </c>
      <c r="Q664" s="174" t="str">
        <f t="shared" si="21"/>
        <v>Edwin</v>
      </c>
    </row>
    <row r="665" spans="1:17" ht="14.1" customHeight="1" x14ac:dyDescent="0.2">
      <c r="A665" s="45">
        <v>135</v>
      </c>
      <c r="B665" s="36" t="s">
        <v>1380</v>
      </c>
      <c r="C665" s="40">
        <v>1937</v>
      </c>
      <c r="D665" s="36" t="s">
        <v>2801</v>
      </c>
      <c r="E665" s="36" t="s">
        <v>2802</v>
      </c>
      <c r="G665" s="36" t="s">
        <v>2803</v>
      </c>
      <c r="H665" s="174" t="str">
        <f t="shared" si="20"/>
        <v>Shortdale</v>
      </c>
      <c r="J665" s="45">
        <v>135</v>
      </c>
      <c r="K665" s="36" t="s">
        <v>1380</v>
      </c>
      <c r="L665" s="45">
        <v>1936</v>
      </c>
      <c r="M665" s="36" t="s">
        <v>2798</v>
      </c>
      <c r="N665" s="36" t="s">
        <v>2799</v>
      </c>
      <c r="P665" s="36" t="s">
        <v>2800</v>
      </c>
      <c r="Q665" s="174" t="str">
        <f t="shared" si="21"/>
        <v>Dakota Tipi</v>
      </c>
    </row>
    <row r="666" spans="1:17" ht="14.1" customHeight="1" x14ac:dyDescent="0.2">
      <c r="A666" s="45">
        <v>118</v>
      </c>
      <c r="B666" s="36" t="s">
        <v>1302</v>
      </c>
      <c r="C666" s="40">
        <v>1940</v>
      </c>
      <c r="D666" s="36" t="s">
        <v>2804</v>
      </c>
      <c r="E666" s="36" t="s">
        <v>2805</v>
      </c>
      <c r="G666" s="36" t="s">
        <v>1266</v>
      </c>
      <c r="H666" s="174" t="str">
        <f t="shared" si="20"/>
        <v>Winnipeg</v>
      </c>
      <c r="J666" s="45">
        <v>135</v>
      </c>
      <c r="K666" s="36" t="s">
        <v>1380</v>
      </c>
      <c r="L666" s="45">
        <v>1937</v>
      </c>
      <c r="M666" s="36" t="s">
        <v>2801</v>
      </c>
      <c r="N666" s="36" t="s">
        <v>2802</v>
      </c>
      <c r="P666" s="36" t="s">
        <v>2803</v>
      </c>
      <c r="Q666" s="174" t="str">
        <f t="shared" si="21"/>
        <v>Shortdale</v>
      </c>
    </row>
    <row r="667" spans="1:17" ht="14.1" customHeight="1" x14ac:dyDescent="0.2">
      <c r="A667" s="45">
        <v>107</v>
      </c>
      <c r="B667" s="36" t="s">
        <v>1421</v>
      </c>
      <c r="C667" s="40">
        <v>1942</v>
      </c>
      <c r="D667" s="36" t="s">
        <v>2806</v>
      </c>
      <c r="E667" s="36" t="s">
        <v>2807</v>
      </c>
      <c r="G667" s="36" t="s">
        <v>1266</v>
      </c>
      <c r="H667" s="174" t="str">
        <f t="shared" si="20"/>
        <v>Winnipeg</v>
      </c>
      <c r="J667" s="45">
        <v>118</v>
      </c>
      <c r="K667" s="36" t="s">
        <v>1302</v>
      </c>
      <c r="L667" s="45">
        <v>1940</v>
      </c>
      <c r="M667" s="36" t="s">
        <v>2804</v>
      </c>
      <c r="N667" s="36" t="s">
        <v>2805</v>
      </c>
      <c r="P667" s="36" t="s">
        <v>1266</v>
      </c>
      <c r="Q667" s="174" t="str">
        <f t="shared" si="21"/>
        <v>Winnipeg</v>
      </c>
    </row>
    <row r="668" spans="1:17" ht="14.1" customHeight="1" x14ac:dyDescent="0.2">
      <c r="A668" s="45">
        <v>190</v>
      </c>
      <c r="B668" s="36" t="s">
        <v>1340</v>
      </c>
      <c r="C668" s="40">
        <v>1944</v>
      </c>
      <c r="D668" s="36" t="s">
        <v>2808</v>
      </c>
      <c r="E668" s="36" t="s">
        <v>2809</v>
      </c>
      <c r="F668" s="36" t="s">
        <v>2810</v>
      </c>
      <c r="G668" s="36" t="s">
        <v>1642</v>
      </c>
      <c r="H668" s="174" t="str">
        <f t="shared" si="20"/>
        <v>Sanford</v>
      </c>
      <c r="J668" s="45">
        <v>107</v>
      </c>
      <c r="K668" s="36" t="s">
        <v>1421</v>
      </c>
      <c r="L668" s="45">
        <v>1942</v>
      </c>
      <c r="M668" s="36" t="s">
        <v>2806</v>
      </c>
      <c r="N668" s="36" t="s">
        <v>2807</v>
      </c>
      <c r="P668" s="36" t="s">
        <v>1266</v>
      </c>
      <c r="Q668" s="174" t="str">
        <f t="shared" si="21"/>
        <v>Winnipeg</v>
      </c>
    </row>
    <row r="669" spans="1:17" ht="14.1" customHeight="1" x14ac:dyDescent="0.2">
      <c r="A669" s="45">
        <v>176</v>
      </c>
      <c r="B669" s="36" t="s">
        <v>1361</v>
      </c>
      <c r="C669" s="40">
        <v>1948</v>
      </c>
      <c r="D669" s="36" t="s">
        <v>2811</v>
      </c>
      <c r="E669" s="36" t="s">
        <v>2812</v>
      </c>
      <c r="G669" s="36" t="s">
        <v>1278</v>
      </c>
      <c r="H669" s="174" t="str">
        <f t="shared" si="20"/>
        <v>Brandon</v>
      </c>
      <c r="J669" s="45">
        <v>190</v>
      </c>
      <c r="K669" s="36" t="s">
        <v>1340</v>
      </c>
      <c r="L669" s="45">
        <v>1944</v>
      </c>
      <c r="M669" s="36" t="s">
        <v>2808</v>
      </c>
      <c r="N669" s="36" t="s">
        <v>2809</v>
      </c>
      <c r="O669" s="36" t="s">
        <v>2810</v>
      </c>
      <c r="P669" s="36" t="s">
        <v>1642</v>
      </c>
      <c r="Q669" s="174" t="str">
        <f t="shared" si="21"/>
        <v>Sanford</v>
      </c>
    </row>
    <row r="670" spans="1:17" ht="14.1" customHeight="1" x14ac:dyDescent="0.2">
      <c r="A670" s="45">
        <v>135</v>
      </c>
      <c r="B670" s="36" t="s">
        <v>1380</v>
      </c>
      <c r="C670" s="40">
        <v>1949</v>
      </c>
      <c r="D670" s="36" t="s">
        <v>2813</v>
      </c>
      <c r="E670" s="36" t="s">
        <v>1417</v>
      </c>
      <c r="G670" s="36" t="s">
        <v>2814</v>
      </c>
      <c r="H670" s="174" t="str">
        <f t="shared" si="20"/>
        <v>Peguis First Nation</v>
      </c>
      <c r="J670" s="45">
        <v>176</v>
      </c>
      <c r="K670" s="36" t="s">
        <v>1361</v>
      </c>
      <c r="L670" s="45">
        <v>1948</v>
      </c>
      <c r="M670" s="36" t="s">
        <v>2811</v>
      </c>
      <c r="N670" s="36" t="s">
        <v>2812</v>
      </c>
      <c r="P670" s="36" t="s">
        <v>1278</v>
      </c>
      <c r="Q670" s="174" t="str">
        <f t="shared" si="21"/>
        <v>Brandon</v>
      </c>
    </row>
    <row r="671" spans="1:17" ht="14.1" customHeight="1" x14ac:dyDescent="0.2">
      <c r="A671" s="45">
        <v>135</v>
      </c>
      <c r="B671" s="36" t="s">
        <v>1380</v>
      </c>
      <c r="C671" s="40">
        <v>1951</v>
      </c>
      <c r="D671" s="36" t="s">
        <v>2815</v>
      </c>
      <c r="F671" s="36" t="s">
        <v>1328</v>
      </c>
      <c r="G671" s="36" t="s">
        <v>2816</v>
      </c>
      <c r="H671" s="174" t="str">
        <f t="shared" si="20"/>
        <v>Bloodvein</v>
      </c>
      <c r="J671" s="45">
        <v>135</v>
      </c>
      <c r="K671" s="36" t="s">
        <v>1380</v>
      </c>
      <c r="L671" s="45">
        <v>1949</v>
      </c>
      <c r="M671" s="36" t="s">
        <v>2813</v>
      </c>
      <c r="N671" s="36" t="s">
        <v>1417</v>
      </c>
      <c r="P671" s="36" t="s">
        <v>2814</v>
      </c>
      <c r="Q671" s="174" t="str">
        <f t="shared" si="21"/>
        <v>Peguis First Nation</v>
      </c>
    </row>
    <row r="672" spans="1:17" ht="14.1" customHeight="1" x14ac:dyDescent="0.2">
      <c r="A672" s="45">
        <v>125</v>
      </c>
      <c r="B672" s="36" t="s">
        <v>2817</v>
      </c>
      <c r="C672" s="40">
        <v>1956</v>
      </c>
      <c r="D672" s="36" t="s">
        <v>2817</v>
      </c>
      <c r="E672" s="36" t="s">
        <v>2818</v>
      </c>
      <c r="G672" s="36" t="s">
        <v>1266</v>
      </c>
      <c r="H672" s="174" t="str">
        <f t="shared" si="20"/>
        <v>Winnipeg</v>
      </c>
      <c r="J672" s="45">
        <v>135</v>
      </c>
      <c r="K672" s="36" t="s">
        <v>1380</v>
      </c>
      <c r="L672" s="45">
        <v>1951</v>
      </c>
      <c r="M672" s="36" t="s">
        <v>2815</v>
      </c>
      <c r="O672" s="36" t="s">
        <v>1328</v>
      </c>
      <c r="P672" s="36" t="s">
        <v>2816</v>
      </c>
      <c r="Q672" s="174" t="str">
        <f t="shared" si="21"/>
        <v>Bloodvein</v>
      </c>
    </row>
    <row r="673" spans="1:17" ht="14.1" customHeight="1" x14ac:dyDescent="0.2">
      <c r="A673" s="45">
        <v>196</v>
      </c>
      <c r="B673" s="36" t="s">
        <v>1283</v>
      </c>
      <c r="C673" s="40">
        <v>1957</v>
      </c>
      <c r="D673" s="36" t="s">
        <v>2819</v>
      </c>
      <c r="E673" s="36" t="s">
        <v>2820</v>
      </c>
      <c r="G673" s="36" t="s">
        <v>1266</v>
      </c>
      <c r="H673" s="174" t="str">
        <f t="shared" si="20"/>
        <v>Winnipeg</v>
      </c>
      <c r="J673" s="45">
        <v>125</v>
      </c>
      <c r="K673" s="36" t="s">
        <v>2817</v>
      </c>
      <c r="L673" s="45">
        <v>1956</v>
      </c>
      <c r="M673" s="36" t="s">
        <v>2817</v>
      </c>
      <c r="N673" s="36" t="s">
        <v>2818</v>
      </c>
      <c r="P673" s="36" t="s">
        <v>1266</v>
      </c>
      <c r="Q673" s="174" t="str">
        <f t="shared" si="21"/>
        <v>Winnipeg</v>
      </c>
    </row>
    <row r="674" spans="1:17" ht="14.1" customHeight="1" x14ac:dyDescent="0.2">
      <c r="A674" s="45">
        <v>188</v>
      </c>
      <c r="B674" s="36" t="s">
        <v>1392</v>
      </c>
      <c r="C674" s="40">
        <v>1958</v>
      </c>
      <c r="D674" s="36" t="s">
        <v>2821</v>
      </c>
      <c r="E674" s="36" t="s">
        <v>2822</v>
      </c>
      <c r="G674" s="36" t="s">
        <v>1266</v>
      </c>
      <c r="H674" s="174" t="str">
        <f t="shared" si="20"/>
        <v>Winnipeg</v>
      </c>
      <c r="J674" s="45">
        <v>196</v>
      </c>
      <c r="K674" s="36" t="s">
        <v>1283</v>
      </c>
      <c r="L674" s="45">
        <v>1957</v>
      </c>
      <c r="M674" s="36" t="s">
        <v>2819</v>
      </c>
      <c r="N674" s="36" t="s">
        <v>2820</v>
      </c>
      <c r="P674" s="36" t="s">
        <v>1266</v>
      </c>
      <c r="Q674" s="174" t="str">
        <f t="shared" si="21"/>
        <v>Winnipeg</v>
      </c>
    </row>
    <row r="675" spans="1:17" ht="14.1" customHeight="1" x14ac:dyDescent="0.2">
      <c r="A675" s="45">
        <v>174</v>
      </c>
      <c r="B675" s="36" t="s">
        <v>1516</v>
      </c>
      <c r="C675" s="40">
        <v>1959</v>
      </c>
      <c r="D675" s="36" t="s">
        <v>2823</v>
      </c>
      <c r="E675" s="36" t="s">
        <v>2824</v>
      </c>
      <c r="G675" s="36" t="s">
        <v>2174</v>
      </c>
      <c r="H675" s="174" t="str">
        <f t="shared" si="20"/>
        <v>Mitchell</v>
      </c>
      <c r="J675" s="45">
        <v>188</v>
      </c>
      <c r="K675" s="36" t="s">
        <v>1392</v>
      </c>
      <c r="L675" s="45">
        <v>1958</v>
      </c>
      <c r="M675" s="36" t="s">
        <v>2821</v>
      </c>
      <c r="N675" s="36" t="s">
        <v>2822</v>
      </c>
      <c r="P675" s="36" t="s">
        <v>1266</v>
      </c>
      <c r="Q675" s="174" t="str">
        <f t="shared" si="21"/>
        <v>Winnipeg</v>
      </c>
    </row>
    <row r="676" spans="1:17" ht="14.1" customHeight="1" x14ac:dyDescent="0.2">
      <c r="A676" s="45">
        <v>107</v>
      </c>
      <c r="B676" s="36" t="s">
        <v>1421</v>
      </c>
      <c r="C676" s="40">
        <v>1961</v>
      </c>
      <c r="D676" s="36" t="s">
        <v>2825</v>
      </c>
      <c r="E676" s="36" t="s">
        <v>2826</v>
      </c>
      <c r="G676" s="36" t="s">
        <v>1266</v>
      </c>
      <c r="H676" s="174" t="str">
        <f t="shared" si="20"/>
        <v>Winnipeg</v>
      </c>
      <c r="J676" s="45">
        <v>174</v>
      </c>
      <c r="K676" s="36" t="s">
        <v>1516</v>
      </c>
      <c r="L676" s="45">
        <v>1959</v>
      </c>
      <c r="M676" s="36" t="s">
        <v>2823</v>
      </c>
      <c r="N676" s="36" t="s">
        <v>2824</v>
      </c>
      <c r="P676" s="36" t="s">
        <v>2174</v>
      </c>
      <c r="Q676" s="174" t="str">
        <f t="shared" si="21"/>
        <v>Mitchell</v>
      </c>
    </row>
    <row r="677" spans="1:17" ht="14.1" customHeight="1" x14ac:dyDescent="0.2">
      <c r="A677" s="45">
        <v>107</v>
      </c>
      <c r="B677" s="36" t="s">
        <v>1421</v>
      </c>
      <c r="C677" s="40">
        <v>1962</v>
      </c>
      <c r="D677" s="36" t="s">
        <v>2827</v>
      </c>
      <c r="E677" s="36" t="s">
        <v>2828</v>
      </c>
      <c r="G677" s="36" t="s">
        <v>2146</v>
      </c>
      <c r="H677" s="174" t="str">
        <f t="shared" si="20"/>
        <v>West St. Paul</v>
      </c>
      <c r="J677" s="45">
        <v>107</v>
      </c>
      <c r="K677" s="36" t="s">
        <v>1421</v>
      </c>
      <c r="L677" s="45">
        <v>1961</v>
      </c>
      <c r="M677" s="36" t="s">
        <v>2825</v>
      </c>
      <c r="N677" s="36" t="s">
        <v>2826</v>
      </c>
      <c r="P677" s="36" t="s">
        <v>1266</v>
      </c>
      <c r="Q677" s="174" t="str">
        <f t="shared" si="21"/>
        <v>Winnipeg</v>
      </c>
    </row>
    <row r="678" spans="1:17" ht="14.1" customHeight="1" x14ac:dyDescent="0.2">
      <c r="A678" s="45">
        <v>197</v>
      </c>
      <c r="B678" s="36" t="s">
        <v>1399</v>
      </c>
      <c r="C678" s="40">
        <v>1963</v>
      </c>
      <c r="D678" s="36" t="s">
        <v>2829</v>
      </c>
      <c r="E678" s="36" t="s">
        <v>2830</v>
      </c>
      <c r="G678" s="36" t="s">
        <v>2831</v>
      </c>
      <c r="H678" s="174" t="str">
        <f t="shared" si="20"/>
        <v>Horndean</v>
      </c>
      <c r="J678" s="45">
        <v>107</v>
      </c>
      <c r="K678" s="36" t="s">
        <v>1421</v>
      </c>
      <c r="L678" s="45">
        <v>1962</v>
      </c>
      <c r="M678" s="36" t="s">
        <v>2827</v>
      </c>
      <c r="N678" s="36" t="s">
        <v>2828</v>
      </c>
      <c r="P678" s="36" t="s">
        <v>2146</v>
      </c>
      <c r="Q678" s="174" t="str">
        <f t="shared" si="21"/>
        <v>West St. Paul</v>
      </c>
    </row>
    <row r="679" spans="1:17" ht="14.1" customHeight="1" x14ac:dyDescent="0.2">
      <c r="A679" s="45">
        <v>186</v>
      </c>
      <c r="B679" s="36" t="s">
        <v>1295</v>
      </c>
      <c r="C679" s="40">
        <v>1964</v>
      </c>
      <c r="D679" s="36" t="s">
        <v>2832</v>
      </c>
      <c r="E679" s="36" t="s">
        <v>2833</v>
      </c>
      <c r="G679" s="36" t="s">
        <v>1266</v>
      </c>
      <c r="H679" s="174" t="str">
        <f t="shared" si="20"/>
        <v>Winnipeg</v>
      </c>
      <c r="J679" s="45">
        <v>197</v>
      </c>
      <c r="K679" s="36" t="s">
        <v>1399</v>
      </c>
      <c r="L679" s="45">
        <v>1963</v>
      </c>
      <c r="M679" s="36" t="s">
        <v>2829</v>
      </c>
      <c r="N679" s="36" t="s">
        <v>2830</v>
      </c>
      <c r="P679" s="36" t="s">
        <v>2831</v>
      </c>
      <c r="Q679" s="174" t="str">
        <f t="shared" si="21"/>
        <v>Horndean</v>
      </c>
    </row>
    <row r="680" spans="1:17" ht="14.1" customHeight="1" x14ac:dyDescent="0.2">
      <c r="A680" s="45">
        <v>186</v>
      </c>
      <c r="B680" s="36" t="s">
        <v>1295</v>
      </c>
      <c r="C680" s="40">
        <v>1965</v>
      </c>
      <c r="D680" s="36" t="s">
        <v>2834</v>
      </c>
      <c r="E680" s="36" t="s">
        <v>2835</v>
      </c>
      <c r="G680" s="36" t="s">
        <v>1266</v>
      </c>
      <c r="H680" s="174" t="str">
        <f t="shared" si="20"/>
        <v>Winnipeg</v>
      </c>
      <c r="J680" s="45">
        <v>186</v>
      </c>
      <c r="K680" s="36" t="s">
        <v>1295</v>
      </c>
      <c r="L680" s="45">
        <v>1964</v>
      </c>
      <c r="M680" s="36" t="s">
        <v>2832</v>
      </c>
      <c r="N680" s="36" t="s">
        <v>2833</v>
      </c>
      <c r="P680" s="36" t="s">
        <v>1266</v>
      </c>
      <c r="Q680" s="174" t="str">
        <f t="shared" si="21"/>
        <v>Winnipeg</v>
      </c>
    </row>
    <row r="681" spans="1:17" ht="14.1" customHeight="1" x14ac:dyDescent="0.2">
      <c r="A681" s="45">
        <v>151</v>
      </c>
      <c r="B681" s="36" t="s">
        <v>1263</v>
      </c>
      <c r="C681" s="40">
        <v>1966</v>
      </c>
      <c r="D681" s="36" t="s">
        <v>2836</v>
      </c>
      <c r="E681" s="36" t="s">
        <v>2837</v>
      </c>
      <c r="G681" s="36" t="s">
        <v>1266</v>
      </c>
      <c r="H681" s="174" t="str">
        <f t="shared" si="20"/>
        <v>Winnipeg</v>
      </c>
      <c r="J681" s="45">
        <v>186</v>
      </c>
      <c r="K681" s="36" t="s">
        <v>1295</v>
      </c>
      <c r="L681" s="45">
        <v>1965</v>
      </c>
      <c r="M681" s="36" t="s">
        <v>2834</v>
      </c>
      <c r="N681" s="36" t="s">
        <v>2835</v>
      </c>
      <c r="P681" s="36" t="s">
        <v>1266</v>
      </c>
      <c r="Q681" s="174" t="str">
        <f t="shared" si="21"/>
        <v>Winnipeg</v>
      </c>
    </row>
    <row r="682" spans="1:17" ht="14.1" customHeight="1" x14ac:dyDescent="0.2">
      <c r="A682" s="45">
        <v>197</v>
      </c>
      <c r="B682" s="36" t="s">
        <v>1399</v>
      </c>
      <c r="C682" s="40">
        <v>1967</v>
      </c>
      <c r="D682" s="36" t="s">
        <v>2838</v>
      </c>
      <c r="E682" s="36" t="s">
        <v>2839</v>
      </c>
      <c r="F682" s="36" t="s">
        <v>2840</v>
      </c>
      <c r="G682" s="36" t="s">
        <v>1953</v>
      </c>
      <c r="H682" s="174" t="str">
        <f t="shared" si="20"/>
        <v>Stony Mountain</v>
      </c>
      <c r="J682" s="45">
        <v>151</v>
      </c>
      <c r="K682" s="36" t="s">
        <v>1263</v>
      </c>
      <c r="L682" s="45">
        <v>1966</v>
      </c>
      <c r="M682" s="36" t="s">
        <v>2836</v>
      </c>
      <c r="N682" s="36" t="s">
        <v>2837</v>
      </c>
      <c r="P682" s="36" t="s">
        <v>1266</v>
      </c>
      <c r="Q682" s="174" t="str">
        <f t="shared" si="21"/>
        <v>Winnipeg</v>
      </c>
    </row>
    <row r="683" spans="1:17" ht="14.1" customHeight="1" x14ac:dyDescent="0.2">
      <c r="A683" s="45">
        <v>192</v>
      </c>
      <c r="B683" s="36" t="s">
        <v>1279</v>
      </c>
      <c r="C683" s="40">
        <v>1968</v>
      </c>
      <c r="D683" s="36" t="s">
        <v>2841</v>
      </c>
      <c r="E683" s="36" t="s">
        <v>2842</v>
      </c>
      <c r="G683" s="36" t="s">
        <v>2843</v>
      </c>
      <c r="H683" s="174" t="str">
        <f t="shared" si="20"/>
        <v>Gypsumville P.O.</v>
      </c>
      <c r="J683" s="45">
        <v>197</v>
      </c>
      <c r="K683" s="36" t="s">
        <v>1399</v>
      </c>
      <c r="L683" s="45">
        <v>1967</v>
      </c>
      <c r="M683" s="36" t="s">
        <v>2838</v>
      </c>
      <c r="N683" s="36" t="s">
        <v>2839</v>
      </c>
      <c r="O683" s="36" t="s">
        <v>2840</v>
      </c>
      <c r="P683" s="36" t="s">
        <v>1953</v>
      </c>
      <c r="Q683" s="174" t="str">
        <f t="shared" si="21"/>
        <v>Stony Mountain</v>
      </c>
    </row>
    <row r="684" spans="1:17" ht="14.1" customHeight="1" x14ac:dyDescent="0.2">
      <c r="A684" s="45">
        <v>135</v>
      </c>
      <c r="B684" s="36" t="s">
        <v>1380</v>
      </c>
      <c r="C684" s="40">
        <v>1969</v>
      </c>
      <c r="D684" s="36" t="s">
        <v>2844</v>
      </c>
      <c r="E684" s="36" t="s">
        <v>2845</v>
      </c>
      <c r="G684" s="36" t="s">
        <v>2846</v>
      </c>
      <c r="H684" s="174" t="str">
        <f t="shared" si="20"/>
        <v>Koostatak</v>
      </c>
      <c r="J684" s="45">
        <v>192</v>
      </c>
      <c r="K684" s="36" t="s">
        <v>1279</v>
      </c>
      <c r="L684" s="45">
        <v>1968</v>
      </c>
      <c r="M684" s="36" t="s">
        <v>2841</v>
      </c>
      <c r="N684" s="36" t="s">
        <v>2842</v>
      </c>
      <c r="P684" s="36" t="s">
        <v>2843</v>
      </c>
      <c r="Q684" s="174" t="str">
        <f t="shared" si="21"/>
        <v>Gypsumville P.O.</v>
      </c>
    </row>
    <row r="685" spans="1:17" ht="14.1" customHeight="1" x14ac:dyDescent="0.2">
      <c r="A685" s="45">
        <v>135</v>
      </c>
      <c r="B685" s="36" t="s">
        <v>1380</v>
      </c>
      <c r="C685" s="40">
        <v>1970</v>
      </c>
      <c r="D685" s="36" t="s">
        <v>2847</v>
      </c>
      <c r="E685" s="36" t="s">
        <v>2842</v>
      </c>
      <c r="G685" s="36" t="s">
        <v>2848</v>
      </c>
      <c r="H685" s="174" t="str">
        <f t="shared" si="20"/>
        <v>Dallas</v>
      </c>
      <c r="J685" s="45">
        <v>135</v>
      </c>
      <c r="K685" s="36" t="s">
        <v>1380</v>
      </c>
      <c r="L685" s="45">
        <v>1969</v>
      </c>
      <c r="M685" s="36" t="s">
        <v>2844</v>
      </c>
      <c r="N685" s="36" t="s">
        <v>2845</v>
      </c>
      <c r="P685" s="36" t="s">
        <v>2846</v>
      </c>
      <c r="Q685" s="174" t="str">
        <f t="shared" si="21"/>
        <v>Koostatak</v>
      </c>
    </row>
    <row r="686" spans="1:17" ht="14.1" customHeight="1" x14ac:dyDescent="0.2">
      <c r="A686" s="45">
        <v>135</v>
      </c>
      <c r="B686" s="36" t="s">
        <v>1380</v>
      </c>
      <c r="C686" s="40">
        <v>1971</v>
      </c>
      <c r="D686" s="36" t="s">
        <v>2849</v>
      </c>
      <c r="E686" s="36" t="s">
        <v>2850</v>
      </c>
      <c r="G686" s="36" t="s">
        <v>2851</v>
      </c>
      <c r="H686" s="174" t="str">
        <f t="shared" si="20"/>
        <v>Lake Man.  First Nation</v>
      </c>
      <c r="J686" s="45">
        <v>135</v>
      </c>
      <c r="K686" s="36" t="s">
        <v>1380</v>
      </c>
      <c r="L686" s="45">
        <v>1970</v>
      </c>
      <c r="M686" s="36" t="s">
        <v>2847</v>
      </c>
      <c r="N686" s="36" t="s">
        <v>2842</v>
      </c>
      <c r="P686" s="36" t="s">
        <v>2848</v>
      </c>
      <c r="Q686" s="174" t="str">
        <f t="shared" si="21"/>
        <v>Dallas</v>
      </c>
    </row>
    <row r="687" spans="1:17" ht="14.1" customHeight="1" x14ac:dyDescent="0.2">
      <c r="A687" s="45">
        <v>135</v>
      </c>
      <c r="B687" s="36" t="s">
        <v>1380</v>
      </c>
      <c r="C687" s="40">
        <v>1972</v>
      </c>
      <c r="D687" s="36" t="s">
        <v>2852</v>
      </c>
      <c r="E687" s="36" t="s">
        <v>2853</v>
      </c>
      <c r="G687" s="36" t="s">
        <v>2854</v>
      </c>
      <c r="H687" s="174" t="str">
        <f t="shared" si="20"/>
        <v>Fairford</v>
      </c>
      <c r="J687" s="45">
        <v>135</v>
      </c>
      <c r="K687" s="36" t="s">
        <v>1380</v>
      </c>
      <c r="L687" s="45">
        <v>1971</v>
      </c>
      <c r="M687" s="36" t="s">
        <v>2849</v>
      </c>
      <c r="N687" s="36" t="s">
        <v>2850</v>
      </c>
      <c r="P687" s="36" t="s">
        <v>2851</v>
      </c>
      <c r="Q687" s="174" t="str">
        <f t="shared" si="21"/>
        <v>Lake Man.  First Nation</v>
      </c>
    </row>
    <row r="688" spans="1:17" ht="14.1" customHeight="1" x14ac:dyDescent="0.2">
      <c r="A688" s="45">
        <v>135</v>
      </c>
      <c r="B688" s="36" t="s">
        <v>1380</v>
      </c>
      <c r="C688" s="40">
        <v>1973</v>
      </c>
      <c r="D688" s="36" t="s">
        <v>2855</v>
      </c>
      <c r="E688" s="36" t="s">
        <v>2856</v>
      </c>
      <c r="G688" s="36" t="s">
        <v>2857</v>
      </c>
      <c r="H688" s="174" t="str">
        <f t="shared" si="20"/>
        <v>Pukatawagan</v>
      </c>
      <c r="J688" s="45">
        <v>135</v>
      </c>
      <c r="K688" s="36" t="s">
        <v>1380</v>
      </c>
      <c r="L688" s="45">
        <v>1972</v>
      </c>
      <c r="M688" s="36" t="s">
        <v>2852</v>
      </c>
      <c r="N688" s="36" t="s">
        <v>2853</v>
      </c>
      <c r="P688" s="36" t="s">
        <v>2854</v>
      </c>
      <c r="Q688" s="174" t="str">
        <f t="shared" si="21"/>
        <v>Fairford</v>
      </c>
    </row>
    <row r="689" spans="1:17" ht="14.1" customHeight="1" x14ac:dyDescent="0.2">
      <c r="A689" s="45">
        <v>188</v>
      </c>
      <c r="B689" s="36" t="s">
        <v>1392</v>
      </c>
      <c r="C689" s="40">
        <v>1975</v>
      </c>
      <c r="D689" s="36" t="s">
        <v>2858</v>
      </c>
      <c r="E689" s="36" t="s">
        <v>2859</v>
      </c>
      <c r="G689" s="36" t="s">
        <v>1266</v>
      </c>
      <c r="H689" s="174" t="str">
        <f t="shared" si="20"/>
        <v>Winnipeg</v>
      </c>
      <c r="J689" s="45">
        <v>135</v>
      </c>
      <c r="K689" s="36" t="s">
        <v>1380</v>
      </c>
      <c r="L689" s="45">
        <v>1973</v>
      </c>
      <c r="M689" s="36" t="s">
        <v>2855</v>
      </c>
      <c r="N689" s="36" t="s">
        <v>2856</v>
      </c>
      <c r="P689" s="36" t="s">
        <v>2857</v>
      </c>
      <c r="Q689" s="174" t="str">
        <f t="shared" si="21"/>
        <v>Pukatawagan</v>
      </c>
    </row>
    <row r="690" spans="1:17" ht="14.1" customHeight="1" x14ac:dyDescent="0.2">
      <c r="A690" s="45">
        <v>188</v>
      </c>
      <c r="B690" s="36" t="s">
        <v>1392</v>
      </c>
      <c r="C690" s="40">
        <v>1976</v>
      </c>
      <c r="D690" s="36" t="s">
        <v>2860</v>
      </c>
      <c r="E690" s="36" t="s">
        <v>2861</v>
      </c>
      <c r="G690" s="36" t="s">
        <v>1266</v>
      </c>
      <c r="H690" s="174" t="str">
        <f t="shared" si="20"/>
        <v>Winnipeg</v>
      </c>
      <c r="J690" s="45">
        <v>188</v>
      </c>
      <c r="K690" s="36" t="s">
        <v>1392</v>
      </c>
      <c r="L690" s="45">
        <v>1975</v>
      </c>
      <c r="M690" s="36" t="s">
        <v>2858</v>
      </c>
      <c r="N690" s="36" t="s">
        <v>2859</v>
      </c>
      <c r="P690" s="36" t="s">
        <v>1266</v>
      </c>
      <c r="Q690" s="174" t="str">
        <f t="shared" si="21"/>
        <v>Winnipeg</v>
      </c>
    </row>
    <row r="691" spans="1:17" ht="14.1" customHeight="1" x14ac:dyDescent="0.2">
      <c r="A691" s="45">
        <v>193</v>
      </c>
      <c r="B691" s="36" t="s">
        <v>1455</v>
      </c>
      <c r="C691" s="40">
        <v>1977</v>
      </c>
      <c r="D691" s="36" t="s">
        <v>2574</v>
      </c>
      <c r="E691" s="36" t="s">
        <v>2862</v>
      </c>
      <c r="G691" s="36" t="s">
        <v>2053</v>
      </c>
      <c r="H691" s="174" t="str">
        <f t="shared" si="20"/>
        <v>Baldur</v>
      </c>
      <c r="J691" s="45">
        <v>188</v>
      </c>
      <c r="K691" s="36" t="s">
        <v>1392</v>
      </c>
      <c r="L691" s="45">
        <v>1976</v>
      </c>
      <c r="M691" s="36" t="s">
        <v>2860</v>
      </c>
      <c r="N691" s="36" t="s">
        <v>2861</v>
      </c>
      <c r="P691" s="36" t="s">
        <v>1266</v>
      </c>
      <c r="Q691" s="174" t="str">
        <f t="shared" si="21"/>
        <v>Winnipeg</v>
      </c>
    </row>
    <row r="692" spans="1:17" ht="14.1" customHeight="1" x14ac:dyDescent="0.2">
      <c r="A692" s="45">
        <v>193</v>
      </c>
      <c r="B692" s="36" t="s">
        <v>1455</v>
      </c>
      <c r="C692" s="40">
        <v>1978</v>
      </c>
      <c r="D692" s="36" t="s">
        <v>2863</v>
      </c>
      <c r="E692" s="36" t="s">
        <v>2756</v>
      </c>
      <c r="G692" s="36" t="s">
        <v>1808</v>
      </c>
      <c r="H692" s="174" t="str">
        <f t="shared" si="20"/>
        <v>Pilot Mound</v>
      </c>
      <c r="J692" s="45">
        <v>193</v>
      </c>
      <c r="K692" s="36" t="s">
        <v>1455</v>
      </c>
      <c r="L692" s="45">
        <v>1977</v>
      </c>
      <c r="M692" s="36" t="s">
        <v>2574</v>
      </c>
      <c r="N692" s="36" t="s">
        <v>2862</v>
      </c>
      <c r="P692" s="36" t="s">
        <v>2053</v>
      </c>
      <c r="Q692" s="174" t="str">
        <f t="shared" si="21"/>
        <v>Baldur</v>
      </c>
    </row>
    <row r="693" spans="1:17" ht="14.1" customHeight="1" x14ac:dyDescent="0.2">
      <c r="A693" s="45">
        <v>107</v>
      </c>
      <c r="B693" s="36" t="s">
        <v>1421</v>
      </c>
      <c r="C693" s="40">
        <v>1980</v>
      </c>
      <c r="D693" s="36" t="s">
        <v>2864</v>
      </c>
      <c r="E693" s="36" t="s">
        <v>2865</v>
      </c>
      <c r="G693" s="36" t="s">
        <v>1266</v>
      </c>
      <c r="H693" s="174" t="str">
        <f t="shared" si="20"/>
        <v>Winnipeg</v>
      </c>
      <c r="J693" s="45">
        <v>193</v>
      </c>
      <c r="K693" s="36" t="s">
        <v>1455</v>
      </c>
      <c r="L693" s="45">
        <v>1978</v>
      </c>
      <c r="M693" s="36" t="s">
        <v>2863</v>
      </c>
      <c r="N693" s="36" t="s">
        <v>2756</v>
      </c>
      <c r="P693" s="36" t="s">
        <v>1808</v>
      </c>
      <c r="Q693" s="174" t="str">
        <f t="shared" si="21"/>
        <v>Pilot Mound</v>
      </c>
    </row>
    <row r="694" spans="1:17" ht="14.1" customHeight="1" x14ac:dyDescent="0.2">
      <c r="A694" s="45">
        <v>107</v>
      </c>
      <c r="B694" s="36" t="s">
        <v>1421</v>
      </c>
      <c r="C694" s="40">
        <v>1981</v>
      </c>
      <c r="D694" s="36" t="s">
        <v>2866</v>
      </c>
      <c r="E694" s="36" t="s">
        <v>2867</v>
      </c>
      <c r="G694" s="36" t="s">
        <v>1266</v>
      </c>
      <c r="H694" s="174" t="str">
        <f t="shared" si="20"/>
        <v>Winnipeg</v>
      </c>
      <c r="J694" s="45">
        <v>107</v>
      </c>
      <c r="K694" s="36" t="s">
        <v>1421</v>
      </c>
      <c r="L694" s="45">
        <v>1980</v>
      </c>
      <c r="M694" s="36" t="s">
        <v>2864</v>
      </c>
      <c r="N694" s="36" t="s">
        <v>2865</v>
      </c>
      <c r="P694" s="36" t="s">
        <v>1266</v>
      </c>
      <c r="Q694" s="174" t="str">
        <f t="shared" si="21"/>
        <v>Winnipeg</v>
      </c>
    </row>
    <row r="695" spans="1:17" ht="14.1" customHeight="1" x14ac:dyDescent="0.2">
      <c r="A695" s="45">
        <v>107</v>
      </c>
      <c r="B695" s="36" t="s">
        <v>1421</v>
      </c>
      <c r="C695" s="40">
        <v>1983</v>
      </c>
      <c r="D695" s="36" t="s">
        <v>2868</v>
      </c>
      <c r="E695" s="36" t="s">
        <v>2869</v>
      </c>
      <c r="G695" s="36" t="s">
        <v>1274</v>
      </c>
      <c r="H695" s="174" t="str">
        <f t="shared" si="20"/>
        <v>Portage la Prairie</v>
      </c>
      <c r="J695" s="45">
        <v>107</v>
      </c>
      <c r="K695" s="36" t="s">
        <v>1421</v>
      </c>
      <c r="L695" s="45">
        <v>1981</v>
      </c>
      <c r="M695" s="36" t="s">
        <v>2866</v>
      </c>
      <c r="N695" s="36" t="s">
        <v>2867</v>
      </c>
      <c r="P695" s="36" t="s">
        <v>1266</v>
      </c>
      <c r="Q695" s="174" t="str">
        <f t="shared" si="21"/>
        <v>Winnipeg</v>
      </c>
    </row>
    <row r="696" spans="1:17" ht="14.1" customHeight="1" x14ac:dyDescent="0.2">
      <c r="A696" s="45">
        <v>192</v>
      </c>
      <c r="B696" s="36" t="s">
        <v>1279</v>
      </c>
      <c r="C696" s="40">
        <v>1984</v>
      </c>
      <c r="D696" s="36" t="s">
        <v>2870</v>
      </c>
      <c r="E696" s="36" t="s">
        <v>1281</v>
      </c>
      <c r="G696" s="36" t="s">
        <v>2871</v>
      </c>
      <c r="H696" s="174" t="str">
        <f t="shared" si="20"/>
        <v>Falcon Lake</v>
      </c>
      <c r="J696" s="45">
        <v>107</v>
      </c>
      <c r="K696" s="36" t="s">
        <v>1421</v>
      </c>
      <c r="L696" s="45">
        <v>1983</v>
      </c>
      <c r="M696" s="36" t="s">
        <v>2868</v>
      </c>
      <c r="N696" s="36" t="s">
        <v>2869</v>
      </c>
      <c r="P696" s="36" t="s">
        <v>1274</v>
      </c>
      <c r="Q696" s="174" t="str">
        <f t="shared" si="21"/>
        <v>Portage la Prairie</v>
      </c>
    </row>
    <row r="697" spans="1:17" ht="14.1" customHeight="1" x14ac:dyDescent="0.2">
      <c r="A697" s="45">
        <v>151</v>
      </c>
      <c r="B697" s="36" t="s">
        <v>1263</v>
      </c>
      <c r="C697" s="40">
        <v>1985</v>
      </c>
      <c r="D697" s="36" t="s">
        <v>2872</v>
      </c>
      <c r="E697" s="36" t="s">
        <v>2873</v>
      </c>
      <c r="G697" s="36" t="s">
        <v>1266</v>
      </c>
      <c r="H697" s="174" t="str">
        <f t="shared" si="20"/>
        <v>Winnipeg</v>
      </c>
      <c r="J697" s="45">
        <v>192</v>
      </c>
      <c r="K697" s="36" t="s">
        <v>1279</v>
      </c>
      <c r="L697" s="45">
        <v>1984</v>
      </c>
      <c r="M697" s="36" t="s">
        <v>2870</v>
      </c>
      <c r="N697" s="36" t="s">
        <v>1281</v>
      </c>
      <c r="P697" s="36" t="s">
        <v>2871</v>
      </c>
      <c r="Q697" s="174" t="str">
        <f t="shared" si="21"/>
        <v>Falcon Lake</v>
      </c>
    </row>
    <row r="698" spans="1:17" ht="14.1" customHeight="1" x14ac:dyDescent="0.2">
      <c r="A698" s="45">
        <v>186</v>
      </c>
      <c r="B698" s="36" t="s">
        <v>1295</v>
      </c>
      <c r="C698" s="40">
        <v>1986</v>
      </c>
      <c r="D698" s="36" t="s">
        <v>2874</v>
      </c>
      <c r="E698" s="36" t="s">
        <v>2875</v>
      </c>
      <c r="G698" s="36" t="s">
        <v>1266</v>
      </c>
      <c r="H698" s="174" t="str">
        <f t="shared" si="20"/>
        <v>Winnipeg</v>
      </c>
      <c r="J698" s="45">
        <v>151</v>
      </c>
      <c r="K698" s="36" t="s">
        <v>1263</v>
      </c>
      <c r="L698" s="45">
        <v>1985</v>
      </c>
      <c r="M698" s="36" t="s">
        <v>2872</v>
      </c>
      <c r="N698" s="36" t="s">
        <v>2873</v>
      </c>
      <c r="P698" s="36" t="s">
        <v>1266</v>
      </c>
      <c r="Q698" s="174" t="str">
        <f t="shared" si="21"/>
        <v>Winnipeg</v>
      </c>
    </row>
    <row r="699" spans="1:17" ht="14.1" customHeight="1" x14ac:dyDescent="0.2">
      <c r="A699" s="45">
        <v>119</v>
      </c>
      <c r="B699" s="36" t="s">
        <v>1275</v>
      </c>
      <c r="C699" s="40">
        <v>1987</v>
      </c>
      <c r="D699" s="36" t="s">
        <v>2876</v>
      </c>
      <c r="E699" s="36" t="s">
        <v>2877</v>
      </c>
      <c r="G699" s="36" t="s">
        <v>1278</v>
      </c>
      <c r="H699" s="174" t="str">
        <f t="shared" si="20"/>
        <v>Brandon</v>
      </c>
      <c r="J699" s="45">
        <v>186</v>
      </c>
      <c r="K699" s="36" t="s">
        <v>1295</v>
      </c>
      <c r="L699" s="45">
        <v>1986</v>
      </c>
      <c r="M699" s="36" t="s">
        <v>2874</v>
      </c>
      <c r="N699" s="36" t="s">
        <v>2875</v>
      </c>
      <c r="P699" s="36" t="s">
        <v>1266</v>
      </c>
      <c r="Q699" s="174" t="str">
        <f t="shared" si="21"/>
        <v>Winnipeg</v>
      </c>
    </row>
    <row r="700" spans="1:17" ht="14.1" customHeight="1" x14ac:dyDescent="0.2">
      <c r="A700" s="45">
        <v>107</v>
      </c>
      <c r="B700" s="36" t="s">
        <v>1421</v>
      </c>
      <c r="C700" s="40">
        <v>1988</v>
      </c>
      <c r="D700" s="36" t="s">
        <v>2878</v>
      </c>
      <c r="E700" s="36" t="s">
        <v>1854</v>
      </c>
      <c r="G700" s="36" t="s">
        <v>1783</v>
      </c>
      <c r="H700" s="174" t="str">
        <f t="shared" si="20"/>
        <v>Elm Creek</v>
      </c>
      <c r="J700" s="45">
        <v>119</v>
      </c>
      <c r="K700" s="36" t="s">
        <v>1275</v>
      </c>
      <c r="L700" s="45">
        <v>1987</v>
      </c>
      <c r="M700" s="36" t="s">
        <v>2876</v>
      </c>
      <c r="N700" s="36" t="s">
        <v>2877</v>
      </c>
      <c r="P700" s="36" t="s">
        <v>1278</v>
      </c>
      <c r="Q700" s="174" t="str">
        <f t="shared" si="21"/>
        <v>Brandon</v>
      </c>
    </row>
    <row r="701" spans="1:17" ht="14.1" customHeight="1" x14ac:dyDescent="0.2">
      <c r="A701" s="45">
        <v>121</v>
      </c>
      <c r="B701" s="36" t="s">
        <v>1270</v>
      </c>
      <c r="C701" s="40">
        <v>1989</v>
      </c>
      <c r="D701" s="36" t="s">
        <v>2879</v>
      </c>
      <c r="E701" s="36" t="s">
        <v>2880</v>
      </c>
      <c r="F701" s="36" t="s">
        <v>2881</v>
      </c>
      <c r="G701" s="36" t="s">
        <v>1274</v>
      </c>
      <c r="H701" s="174" t="str">
        <f t="shared" si="20"/>
        <v>Portage la Prairie</v>
      </c>
      <c r="J701" s="45">
        <v>107</v>
      </c>
      <c r="K701" s="36" t="s">
        <v>1421</v>
      </c>
      <c r="L701" s="45">
        <v>1988</v>
      </c>
      <c r="M701" s="36" t="s">
        <v>2878</v>
      </c>
      <c r="N701" s="36" t="s">
        <v>1854</v>
      </c>
      <c r="P701" s="36" t="s">
        <v>1783</v>
      </c>
      <c r="Q701" s="174" t="str">
        <f t="shared" si="21"/>
        <v>Elm Creek</v>
      </c>
    </row>
    <row r="702" spans="1:17" ht="14.1" customHeight="1" x14ac:dyDescent="0.2">
      <c r="A702" s="45">
        <v>135</v>
      </c>
      <c r="B702" s="36" t="s">
        <v>1380</v>
      </c>
      <c r="C702" s="40">
        <v>1991</v>
      </c>
      <c r="D702" s="36" t="s">
        <v>2882</v>
      </c>
      <c r="E702" s="36" t="s">
        <v>1319</v>
      </c>
      <c r="F702" s="36" t="s">
        <v>2883</v>
      </c>
      <c r="G702" s="36" t="s">
        <v>1282</v>
      </c>
      <c r="H702" s="174" t="str">
        <f t="shared" si="20"/>
        <v>Cross Lake</v>
      </c>
      <c r="J702" s="45">
        <v>121</v>
      </c>
      <c r="K702" s="36" t="s">
        <v>1270</v>
      </c>
      <c r="L702" s="45">
        <v>1989</v>
      </c>
      <c r="M702" s="36" t="s">
        <v>2879</v>
      </c>
      <c r="N702" s="36" t="s">
        <v>2880</v>
      </c>
      <c r="O702" s="36" t="s">
        <v>2881</v>
      </c>
      <c r="P702" s="36" t="s">
        <v>1274</v>
      </c>
      <c r="Q702" s="174" t="str">
        <f t="shared" si="21"/>
        <v>Portage la Prairie</v>
      </c>
    </row>
    <row r="703" spans="1:17" ht="14.1" customHeight="1" x14ac:dyDescent="0.2">
      <c r="A703" s="45">
        <v>196</v>
      </c>
      <c r="B703" s="36" t="s">
        <v>1283</v>
      </c>
      <c r="C703" s="40">
        <v>1992</v>
      </c>
      <c r="D703" s="36" t="s">
        <v>2884</v>
      </c>
      <c r="E703" s="36" t="s">
        <v>2885</v>
      </c>
      <c r="G703" s="36" t="s">
        <v>1266</v>
      </c>
      <c r="H703" s="174" t="str">
        <f t="shared" si="20"/>
        <v>Winnipeg</v>
      </c>
      <c r="J703" s="45">
        <v>135</v>
      </c>
      <c r="K703" s="36" t="s">
        <v>1380</v>
      </c>
      <c r="L703" s="45">
        <v>1991</v>
      </c>
      <c r="M703" s="36" t="s">
        <v>2882</v>
      </c>
      <c r="N703" s="36" t="s">
        <v>1319</v>
      </c>
      <c r="O703" s="36" t="s">
        <v>2883</v>
      </c>
      <c r="P703" s="36" t="s">
        <v>1282</v>
      </c>
      <c r="Q703" s="174" t="str">
        <f t="shared" si="21"/>
        <v>Cross Lake</v>
      </c>
    </row>
    <row r="704" spans="1:17" ht="14.1" customHeight="1" x14ac:dyDescent="0.2">
      <c r="A704" s="45">
        <v>135</v>
      </c>
      <c r="B704" s="36" t="s">
        <v>1380</v>
      </c>
      <c r="C704" s="40">
        <v>1993</v>
      </c>
      <c r="D704" s="36" t="s">
        <v>2886</v>
      </c>
      <c r="E704" s="36" t="s">
        <v>1328</v>
      </c>
      <c r="G704" s="36" t="s">
        <v>2887</v>
      </c>
      <c r="H704" s="174" t="str">
        <f t="shared" si="20"/>
        <v>Shamattawa</v>
      </c>
      <c r="J704" s="45">
        <v>196</v>
      </c>
      <c r="K704" s="36" t="s">
        <v>1283</v>
      </c>
      <c r="L704" s="45">
        <v>1992</v>
      </c>
      <c r="M704" s="36" t="s">
        <v>2884</v>
      </c>
      <c r="N704" s="36" t="s">
        <v>2885</v>
      </c>
      <c r="P704" s="36" t="s">
        <v>1266</v>
      </c>
      <c r="Q704" s="174" t="str">
        <f t="shared" si="21"/>
        <v>Winnipeg</v>
      </c>
    </row>
    <row r="705" spans="1:17" ht="14.1" customHeight="1" x14ac:dyDescent="0.2">
      <c r="A705" s="45">
        <v>197</v>
      </c>
      <c r="B705" s="36" t="s">
        <v>1399</v>
      </c>
      <c r="C705" s="40">
        <v>1995</v>
      </c>
      <c r="D705" s="36" t="s">
        <v>2888</v>
      </c>
      <c r="E705" s="36" t="s">
        <v>2889</v>
      </c>
      <c r="G705" s="36" t="s">
        <v>1787</v>
      </c>
      <c r="H705" s="174" t="str">
        <f t="shared" si="20"/>
        <v>Neepawa</v>
      </c>
      <c r="J705" s="45">
        <v>135</v>
      </c>
      <c r="K705" s="36" t="s">
        <v>1380</v>
      </c>
      <c r="L705" s="45">
        <v>1993</v>
      </c>
      <c r="M705" s="36" t="s">
        <v>2886</v>
      </c>
      <c r="N705" s="36" t="s">
        <v>1328</v>
      </c>
      <c r="P705" s="36" t="s">
        <v>2887</v>
      </c>
      <c r="Q705" s="174" t="str">
        <f t="shared" si="21"/>
        <v>Shamattawa</v>
      </c>
    </row>
    <row r="706" spans="1:17" ht="14.1" customHeight="1" x14ac:dyDescent="0.2">
      <c r="A706" s="45">
        <v>107</v>
      </c>
      <c r="B706" s="36" t="s">
        <v>1421</v>
      </c>
      <c r="C706" s="40">
        <v>1997</v>
      </c>
      <c r="D706" s="36" t="s">
        <v>2890</v>
      </c>
      <c r="E706" s="36" t="s">
        <v>2891</v>
      </c>
      <c r="G706" s="36" t="s">
        <v>1266</v>
      </c>
      <c r="H706" s="174" t="str">
        <f t="shared" si="20"/>
        <v>Winnipeg</v>
      </c>
      <c r="J706" s="45">
        <v>197</v>
      </c>
      <c r="K706" s="36" t="s">
        <v>1399</v>
      </c>
      <c r="L706" s="45">
        <v>1995</v>
      </c>
      <c r="M706" s="36" t="s">
        <v>2888</v>
      </c>
      <c r="N706" s="36" t="s">
        <v>2889</v>
      </c>
      <c r="P706" s="36" t="s">
        <v>1787</v>
      </c>
      <c r="Q706" s="174" t="str">
        <f t="shared" si="21"/>
        <v>Neepawa</v>
      </c>
    </row>
    <row r="707" spans="1:17" ht="14.1" customHeight="1" x14ac:dyDescent="0.2">
      <c r="A707" s="45">
        <v>107</v>
      </c>
      <c r="B707" s="36" t="s">
        <v>1421</v>
      </c>
      <c r="C707" s="40">
        <v>1998</v>
      </c>
      <c r="D707" s="36" t="s">
        <v>2892</v>
      </c>
      <c r="E707" s="36" t="s">
        <v>2893</v>
      </c>
      <c r="F707" s="36" t="s">
        <v>2894</v>
      </c>
      <c r="G707" s="36" t="s">
        <v>1478</v>
      </c>
      <c r="H707" s="174" t="str">
        <f t="shared" si="20"/>
        <v>Killarney</v>
      </c>
      <c r="J707" s="45">
        <v>107</v>
      </c>
      <c r="K707" s="36" t="s">
        <v>1421</v>
      </c>
      <c r="L707" s="45">
        <v>1997</v>
      </c>
      <c r="M707" s="36" t="s">
        <v>2890</v>
      </c>
      <c r="N707" s="36" t="s">
        <v>2891</v>
      </c>
      <c r="P707" s="36" t="s">
        <v>1266</v>
      </c>
      <c r="Q707" s="174" t="str">
        <f t="shared" si="21"/>
        <v>Winnipeg</v>
      </c>
    </row>
    <row r="708" spans="1:17" ht="14.1" customHeight="1" x14ac:dyDescent="0.2">
      <c r="A708" s="45">
        <v>135</v>
      </c>
      <c r="B708" s="36" t="s">
        <v>1380</v>
      </c>
      <c r="C708" s="40">
        <v>2001</v>
      </c>
      <c r="D708" s="36" t="s">
        <v>2895</v>
      </c>
      <c r="E708" s="36" t="s">
        <v>1868</v>
      </c>
      <c r="G708" s="36" t="s">
        <v>2896</v>
      </c>
      <c r="H708" s="174" t="str">
        <f t="shared" si="20"/>
        <v>Elphinstone</v>
      </c>
      <c r="J708" s="45">
        <v>107</v>
      </c>
      <c r="K708" s="36" t="s">
        <v>1421</v>
      </c>
      <c r="L708" s="45">
        <v>1998</v>
      </c>
      <c r="M708" s="36" t="s">
        <v>2892</v>
      </c>
      <c r="N708" s="36" t="s">
        <v>2893</v>
      </c>
      <c r="O708" s="36" t="s">
        <v>2894</v>
      </c>
      <c r="P708" s="36" t="s">
        <v>1478</v>
      </c>
      <c r="Q708" s="174" t="str">
        <f t="shared" si="21"/>
        <v>Killarney</v>
      </c>
    </row>
    <row r="709" spans="1:17" ht="14.1" customHeight="1" x14ac:dyDescent="0.2">
      <c r="A709" s="45">
        <v>127</v>
      </c>
      <c r="B709" s="36" t="s">
        <v>1314</v>
      </c>
      <c r="C709" s="40">
        <v>2003</v>
      </c>
      <c r="D709" s="36" t="s">
        <v>2897</v>
      </c>
      <c r="E709" s="36" t="s">
        <v>1507</v>
      </c>
      <c r="G709" s="36" t="s">
        <v>1561</v>
      </c>
      <c r="H709" s="174" t="str">
        <f t="shared" ref="H709:H772" si="22">IF(OR(C709=1180,C709=1287,C709=1808,C709=1887),"Winnipeg",IF(G709=$G$1,$H$1,IF(G709=$G$2,$H$2,IF(G709="MACGREGOR","McGregor",IF(G709="N.-D.-DE-LOURDES","N.-D.-de-Lourdes",IF(G709="STE ROSE DU LAC","Ste Rose du Lac",IF(G709="PORTAGE LA PRAIRIE","Portage la Prairie",IF(G709="LAC DU BONNET","Lac du Bonnet",IF(G709="GOD'S LAKE NARROWS","God's Lake Narrows",IF(G709="MCCREARY","McCreary",PROPER(G709)))))))))))</f>
        <v>Austin</v>
      </c>
      <c r="J709" s="45">
        <v>135</v>
      </c>
      <c r="K709" s="36" t="s">
        <v>1380</v>
      </c>
      <c r="L709" s="45">
        <v>2001</v>
      </c>
      <c r="M709" s="36" t="s">
        <v>2895</v>
      </c>
      <c r="N709" s="36" t="s">
        <v>1868</v>
      </c>
      <c r="P709" s="36" t="s">
        <v>2896</v>
      </c>
      <c r="Q709" s="174" t="str">
        <f t="shared" si="21"/>
        <v>Elphinstone</v>
      </c>
    </row>
    <row r="710" spans="1:17" ht="14.1" customHeight="1" x14ac:dyDescent="0.2">
      <c r="A710" s="45">
        <v>163</v>
      </c>
      <c r="B710" s="36" t="s">
        <v>2898</v>
      </c>
      <c r="C710" s="40">
        <v>2009</v>
      </c>
      <c r="D710" s="36" t="s">
        <v>2899</v>
      </c>
      <c r="E710" s="36" t="s">
        <v>2303</v>
      </c>
      <c r="G710" s="36" t="s">
        <v>1266</v>
      </c>
      <c r="H710" s="174" t="str">
        <f t="shared" si="22"/>
        <v>Winnipeg</v>
      </c>
      <c r="J710" s="45">
        <v>127</v>
      </c>
      <c r="K710" s="36" t="s">
        <v>1314</v>
      </c>
      <c r="L710" s="45">
        <v>2003</v>
      </c>
      <c r="M710" s="36" t="s">
        <v>2897</v>
      </c>
      <c r="N710" s="36" t="s">
        <v>1507</v>
      </c>
      <c r="P710" s="36" t="s">
        <v>1561</v>
      </c>
      <c r="Q710" s="174" t="str">
        <f t="shared" ref="Q710:Q773" si="23">IF(OR(L710=1180,L710=1287,L710=1808,L710=1887),"Winnipeg",IF(P710=$G$1,$H$1,IF(P710=$G$2,$H$2,IF(P710="MACGREGOR","McGregor",IF(P710="N.-D.-DE-LOURDES","N.-D.-de-Lourdes",IF(P710="STE ROSE DU LAC","Ste Rose du Lac",IF(P710="PORTAGE LA PRAIRIE","Portage la Prairie",IF(P710="LAC DU BONNET","Lac du Bonnet",IF(P710="GOD'S LAKE NARROWS","God's Lake Narrows",IF(P710="MCCREARY","McCreary",PROPER(P710)))))))))))</f>
        <v>Austin</v>
      </c>
    </row>
    <row r="711" spans="1:17" ht="14.1" customHeight="1" x14ac:dyDescent="0.2">
      <c r="A711" s="45">
        <v>163</v>
      </c>
      <c r="B711" s="36" t="s">
        <v>2898</v>
      </c>
      <c r="C711" s="40">
        <v>2011</v>
      </c>
      <c r="D711" s="36" t="s">
        <v>2900</v>
      </c>
      <c r="E711" s="36" t="s">
        <v>2901</v>
      </c>
      <c r="G711" s="36" t="s">
        <v>1266</v>
      </c>
      <c r="H711" s="174" t="str">
        <f t="shared" si="22"/>
        <v>Winnipeg</v>
      </c>
      <c r="J711" s="45">
        <v>163</v>
      </c>
      <c r="K711" s="36" t="s">
        <v>2898</v>
      </c>
      <c r="L711" s="45">
        <v>2009</v>
      </c>
      <c r="M711" s="36" t="s">
        <v>2899</v>
      </c>
      <c r="N711" s="36" t="s">
        <v>2303</v>
      </c>
      <c r="P711" s="36" t="s">
        <v>1266</v>
      </c>
      <c r="Q711" s="174" t="str">
        <f t="shared" si="23"/>
        <v>Winnipeg</v>
      </c>
    </row>
    <row r="712" spans="1:17" ht="14.1" customHeight="1" x14ac:dyDescent="0.2">
      <c r="A712" s="45">
        <v>151</v>
      </c>
      <c r="B712" s="36" t="s">
        <v>1263</v>
      </c>
      <c r="C712" s="40">
        <v>2018</v>
      </c>
      <c r="D712" s="36" t="s">
        <v>2902</v>
      </c>
      <c r="E712" s="36" t="s">
        <v>2903</v>
      </c>
      <c r="G712" s="36" t="s">
        <v>1266</v>
      </c>
      <c r="H712" s="174" t="str">
        <f t="shared" si="22"/>
        <v>Winnipeg</v>
      </c>
      <c r="J712" s="45">
        <v>163</v>
      </c>
      <c r="K712" s="36" t="s">
        <v>2898</v>
      </c>
      <c r="L712" s="45">
        <v>2011</v>
      </c>
      <c r="M712" s="36" t="s">
        <v>2900</v>
      </c>
      <c r="N712" s="36" t="s">
        <v>2901</v>
      </c>
      <c r="P712" s="36" t="s">
        <v>1266</v>
      </c>
      <c r="Q712" s="174" t="str">
        <f t="shared" si="23"/>
        <v>Winnipeg</v>
      </c>
    </row>
    <row r="713" spans="1:17" ht="14.1" customHeight="1" x14ac:dyDescent="0.2">
      <c r="A713" s="45">
        <v>118</v>
      </c>
      <c r="B713" s="36" t="s">
        <v>1302</v>
      </c>
      <c r="C713" s="40">
        <v>2019</v>
      </c>
      <c r="D713" s="36" t="s">
        <v>2904</v>
      </c>
      <c r="E713" s="36" t="s">
        <v>2905</v>
      </c>
      <c r="G713" s="36" t="s">
        <v>1266</v>
      </c>
      <c r="H713" s="174" t="str">
        <f t="shared" si="22"/>
        <v>Winnipeg</v>
      </c>
      <c r="J713" s="45">
        <v>151</v>
      </c>
      <c r="K713" s="36" t="s">
        <v>1263</v>
      </c>
      <c r="L713" s="45">
        <v>2018</v>
      </c>
      <c r="M713" s="36" t="s">
        <v>2902</v>
      </c>
      <c r="N713" s="36" t="s">
        <v>2903</v>
      </c>
      <c r="P713" s="36" t="s">
        <v>1266</v>
      </c>
      <c r="Q713" s="174" t="str">
        <f t="shared" si="23"/>
        <v>Winnipeg</v>
      </c>
    </row>
    <row r="714" spans="1:17" ht="14.1" customHeight="1" x14ac:dyDescent="0.2">
      <c r="A714" s="45">
        <v>186</v>
      </c>
      <c r="B714" s="36" t="s">
        <v>1295</v>
      </c>
      <c r="C714" s="40">
        <v>2020</v>
      </c>
      <c r="D714" s="36" t="s">
        <v>2906</v>
      </c>
      <c r="E714" s="36" t="s">
        <v>2907</v>
      </c>
      <c r="G714" s="36" t="s">
        <v>1266</v>
      </c>
      <c r="H714" s="174" t="str">
        <f t="shared" si="22"/>
        <v>Winnipeg</v>
      </c>
      <c r="J714" s="45">
        <v>118</v>
      </c>
      <c r="K714" s="36" t="s">
        <v>1302</v>
      </c>
      <c r="L714" s="45">
        <v>2019</v>
      </c>
      <c r="M714" s="36" t="s">
        <v>2904</v>
      </c>
      <c r="N714" s="36" t="s">
        <v>2905</v>
      </c>
      <c r="P714" s="36" t="s">
        <v>1266</v>
      </c>
      <c r="Q714" s="174" t="str">
        <f t="shared" si="23"/>
        <v>Winnipeg</v>
      </c>
    </row>
    <row r="715" spans="1:17" ht="14.1" customHeight="1" x14ac:dyDescent="0.2">
      <c r="A715" s="45">
        <v>192</v>
      </c>
      <c r="B715" s="36" t="s">
        <v>1279</v>
      </c>
      <c r="C715" s="40">
        <v>2021</v>
      </c>
      <c r="D715" s="36" t="s">
        <v>2908</v>
      </c>
      <c r="E715" s="36" t="s">
        <v>1328</v>
      </c>
      <c r="G715" s="36" t="s">
        <v>1670</v>
      </c>
      <c r="H715" s="174" t="str">
        <f t="shared" si="22"/>
        <v>Gypsumville</v>
      </c>
      <c r="J715" s="45">
        <v>186</v>
      </c>
      <c r="K715" s="36" t="s">
        <v>1295</v>
      </c>
      <c r="L715" s="45">
        <v>2020</v>
      </c>
      <c r="M715" s="36" t="s">
        <v>2906</v>
      </c>
      <c r="N715" s="36" t="s">
        <v>2907</v>
      </c>
      <c r="P715" s="36" t="s">
        <v>1266</v>
      </c>
      <c r="Q715" s="174" t="str">
        <f t="shared" si="23"/>
        <v>Winnipeg</v>
      </c>
    </row>
    <row r="716" spans="1:17" ht="14.1" customHeight="1" x14ac:dyDescent="0.2">
      <c r="A716" s="45">
        <v>135</v>
      </c>
      <c r="B716" s="36" t="s">
        <v>1380</v>
      </c>
      <c r="C716" s="40">
        <v>2022</v>
      </c>
      <c r="D716" s="36" t="s">
        <v>2909</v>
      </c>
      <c r="E716" s="36" t="s">
        <v>2910</v>
      </c>
      <c r="G716" s="36" t="s">
        <v>1670</v>
      </c>
      <c r="H716" s="174" t="str">
        <f t="shared" si="22"/>
        <v>Gypsumville</v>
      </c>
      <c r="J716" s="45">
        <v>192</v>
      </c>
      <c r="K716" s="36" t="s">
        <v>1279</v>
      </c>
      <c r="L716" s="45">
        <v>2021</v>
      </c>
      <c r="M716" s="36" t="s">
        <v>2908</v>
      </c>
      <c r="N716" s="36" t="s">
        <v>1328</v>
      </c>
      <c r="P716" s="36" t="s">
        <v>1670</v>
      </c>
      <c r="Q716" s="174" t="str">
        <f t="shared" si="23"/>
        <v>Gypsumville</v>
      </c>
    </row>
    <row r="717" spans="1:17" ht="14.1" customHeight="1" x14ac:dyDescent="0.2">
      <c r="A717" s="45">
        <v>192</v>
      </c>
      <c r="B717" s="36" t="s">
        <v>1279</v>
      </c>
      <c r="C717" s="40">
        <v>2023</v>
      </c>
      <c r="D717" s="36" t="s">
        <v>2911</v>
      </c>
      <c r="E717" s="36" t="s">
        <v>1328</v>
      </c>
      <c r="G717" s="36" t="s">
        <v>2912</v>
      </c>
      <c r="H717" s="174" t="str">
        <f t="shared" si="22"/>
        <v>Skownan</v>
      </c>
      <c r="J717" s="45">
        <v>135</v>
      </c>
      <c r="K717" s="36" t="s">
        <v>1380</v>
      </c>
      <c r="L717" s="45">
        <v>2022</v>
      </c>
      <c r="M717" s="36" t="s">
        <v>2909</v>
      </c>
      <c r="N717" s="36" t="s">
        <v>2910</v>
      </c>
      <c r="P717" s="36" t="s">
        <v>1670</v>
      </c>
      <c r="Q717" s="174" t="str">
        <f t="shared" si="23"/>
        <v>Gypsumville</v>
      </c>
    </row>
    <row r="718" spans="1:17" ht="14.1" customHeight="1" x14ac:dyDescent="0.2">
      <c r="A718" s="45">
        <v>186</v>
      </c>
      <c r="B718" s="36" t="s">
        <v>1295</v>
      </c>
      <c r="C718" s="40">
        <v>2027</v>
      </c>
      <c r="D718" s="36" t="s">
        <v>2913</v>
      </c>
      <c r="E718" s="36" t="s">
        <v>2914</v>
      </c>
      <c r="G718" s="36" t="s">
        <v>1266</v>
      </c>
      <c r="H718" s="174" t="str">
        <f t="shared" si="22"/>
        <v>Winnipeg</v>
      </c>
      <c r="J718" s="45">
        <v>192</v>
      </c>
      <c r="K718" s="36" t="s">
        <v>1279</v>
      </c>
      <c r="L718" s="45">
        <v>2023</v>
      </c>
      <c r="M718" s="36" t="s">
        <v>2911</v>
      </c>
      <c r="N718" s="36" t="s">
        <v>1328</v>
      </c>
      <c r="P718" s="36" t="s">
        <v>2912</v>
      </c>
      <c r="Q718" s="174" t="str">
        <f t="shared" si="23"/>
        <v>Skownan</v>
      </c>
    </row>
    <row r="719" spans="1:17" ht="14.1" customHeight="1" x14ac:dyDescent="0.2">
      <c r="A719" s="45">
        <v>123</v>
      </c>
      <c r="B719" s="36" t="s">
        <v>2026</v>
      </c>
      <c r="C719" s="40">
        <v>2029</v>
      </c>
      <c r="D719" s="36" t="s">
        <v>2915</v>
      </c>
      <c r="E719" s="36" t="s">
        <v>2916</v>
      </c>
      <c r="G719" s="36" t="s">
        <v>2029</v>
      </c>
      <c r="H719" s="174" t="str">
        <f t="shared" si="22"/>
        <v>Morden</v>
      </c>
      <c r="J719" s="45">
        <v>186</v>
      </c>
      <c r="K719" s="36" t="s">
        <v>1295</v>
      </c>
      <c r="L719" s="45">
        <v>2027</v>
      </c>
      <c r="M719" s="36" t="s">
        <v>2913</v>
      </c>
      <c r="N719" s="36" t="s">
        <v>2914</v>
      </c>
      <c r="P719" s="36" t="s">
        <v>1266</v>
      </c>
      <c r="Q719" s="174" t="str">
        <f t="shared" si="23"/>
        <v>Winnipeg</v>
      </c>
    </row>
    <row r="720" spans="1:17" ht="14.1" customHeight="1" x14ac:dyDescent="0.2">
      <c r="A720" s="45">
        <v>188</v>
      </c>
      <c r="B720" s="36" t="s">
        <v>1392</v>
      </c>
      <c r="C720" s="40">
        <v>2030</v>
      </c>
      <c r="D720" s="36" t="s">
        <v>2917</v>
      </c>
      <c r="E720" s="36" t="s">
        <v>2918</v>
      </c>
      <c r="G720" s="36" t="s">
        <v>1266</v>
      </c>
      <c r="H720" s="174" t="str">
        <f t="shared" si="22"/>
        <v>Winnipeg</v>
      </c>
      <c r="J720" s="45">
        <v>123</v>
      </c>
      <c r="K720" s="36" t="s">
        <v>2026</v>
      </c>
      <c r="L720" s="45">
        <v>2029</v>
      </c>
      <c r="M720" s="36" t="s">
        <v>2915</v>
      </c>
      <c r="N720" s="36" t="s">
        <v>2916</v>
      </c>
      <c r="P720" s="36" t="s">
        <v>2029</v>
      </c>
      <c r="Q720" s="174" t="str">
        <f t="shared" si="23"/>
        <v>Morden</v>
      </c>
    </row>
    <row r="721" spans="1:17" ht="14.1" customHeight="1" x14ac:dyDescent="0.2">
      <c r="A721" s="45">
        <v>196</v>
      </c>
      <c r="B721" s="36" t="s">
        <v>1283</v>
      </c>
      <c r="C721" s="40">
        <v>2032</v>
      </c>
      <c r="D721" s="36" t="s">
        <v>2919</v>
      </c>
      <c r="E721" s="36" t="s">
        <v>2920</v>
      </c>
      <c r="G721" s="36" t="s">
        <v>1266</v>
      </c>
      <c r="H721" s="174" t="str">
        <f t="shared" si="22"/>
        <v>Winnipeg</v>
      </c>
      <c r="J721" s="45">
        <v>188</v>
      </c>
      <c r="K721" s="36" t="s">
        <v>1392</v>
      </c>
      <c r="L721" s="45">
        <v>2030</v>
      </c>
      <c r="M721" s="36" t="s">
        <v>2917</v>
      </c>
      <c r="N721" s="36" t="s">
        <v>2918</v>
      </c>
      <c r="P721" s="36" t="s">
        <v>1266</v>
      </c>
      <c r="Q721" s="174" t="str">
        <f t="shared" si="23"/>
        <v>Winnipeg</v>
      </c>
    </row>
    <row r="722" spans="1:17" ht="14.1" customHeight="1" x14ac:dyDescent="0.2">
      <c r="A722" s="45">
        <v>195</v>
      </c>
      <c r="B722" s="36" t="s">
        <v>1366</v>
      </c>
      <c r="C722" s="40">
        <v>2033</v>
      </c>
      <c r="D722" s="36" t="s">
        <v>2921</v>
      </c>
      <c r="E722" s="36" t="s">
        <v>1368</v>
      </c>
      <c r="F722" s="36" t="s">
        <v>1369</v>
      </c>
      <c r="G722" s="36" t="s">
        <v>1370</v>
      </c>
      <c r="H722" s="174" t="str">
        <f t="shared" si="22"/>
        <v>Elie</v>
      </c>
      <c r="J722" s="45">
        <v>196</v>
      </c>
      <c r="K722" s="36" t="s">
        <v>1283</v>
      </c>
      <c r="L722" s="45">
        <v>2032</v>
      </c>
      <c r="M722" s="36" t="s">
        <v>2919</v>
      </c>
      <c r="N722" s="36" t="s">
        <v>2920</v>
      </c>
      <c r="P722" s="36" t="s">
        <v>1266</v>
      </c>
      <c r="Q722" s="174" t="str">
        <f t="shared" si="23"/>
        <v>Winnipeg</v>
      </c>
    </row>
    <row r="723" spans="1:17" ht="14.1" customHeight="1" x14ac:dyDescent="0.2">
      <c r="A723" s="45">
        <v>135</v>
      </c>
      <c r="B723" s="36" t="s">
        <v>1380</v>
      </c>
      <c r="C723" s="40">
        <v>2036</v>
      </c>
      <c r="D723" s="36" t="s">
        <v>2922</v>
      </c>
      <c r="E723" s="36" t="s">
        <v>1328</v>
      </c>
      <c r="G723" s="36" t="s">
        <v>2923</v>
      </c>
      <c r="H723" s="174" t="str">
        <f t="shared" si="22"/>
        <v>Red Sucker Lake</v>
      </c>
      <c r="J723" s="45">
        <v>195</v>
      </c>
      <c r="K723" s="36" t="s">
        <v>1366</v>
      </c>
      <c r="L723" s="45">
        <v>2033</v>
      </c>
      <c r="M723" s="36" t="s">
        <v>2921</v>
      </c>
      <c r="N723" s="36" t="s">
        <v>1368</v>
      </c>
      <c r="O723" s="36" t="s">
        <v>1369</v>
      </c>
      <c r="P723" s="36" t="s">
        <v>1370</v>
      </c>
      <c r="Q723" s="174" t="str">
        <f t="shared" si="23"/>
        <v>Elie</v>
      </c>
    </row>
    <row r="724" spans="1:17" ht="14.1" customHeight="1" x14ac:dyDescent="0.2">
      <c r="A724" s="45">
        <v>135</v>
      </c>
      <c r="B724" s="36" t="s">
        <v>1380</v>
      </c>
      <c r="C724" s="40">
        <v>2037</v>
      </c>
      <c r="D724" s="36" t="s">
        <v>2924</v>
      </c>
      <c r="E724" s="36" t="s">
        <v>1417</v>
      </c>
      <c r="G724" s="36" t="s">
        <v>2925</v>
      </c>
      <c r="H724" s="174" t="str">
        <f t="shared" si="22"/>
        <v>St. Theresa Point</v>
      </c>
      <c r="J724" s="45">
        <v>135</v>
      </c>
      <c r="K724" s="36" t="s">
        <v>1380</v>
      </c>
      <c r="L724" s="45">
        <v>2036</v>
      </c>
      <c r="M724" s="36" t="s">
        <v>2922</v>
      </c>
      <c r="N724" s="36" t="s">
        <v>1328</v>
      </c>
      <c r="P724" s="36" t="s">
        <v>2923</v>
      </c>
      <c r="Q724" s="174" t="str">
        <f t="shared" si="23"/>
        <v>Red Sucker Lake</v>
      </c>
    </row>
    <row r="725" spans="1:17" ht="14.1" customHeight="1" x14ac:dyDescent="0.2">
      <c r="A725" s="45">
        <v>135</v>
      </c>
      <c r="B725" s="36" t="s">
        <v>1380</v>
      </c>
      <c r="C725" s="40">
        <v>2038</v>
      </c>
      <c r="D725" s="36" t="s">
        <v>2926</v>
      </c>
      <c r="E725" s="36" t="s">
        <v>1328</v>
      </c>
      <c r="G725" s="36" t="s">
        <v>2927</v>
      </c>
      <c r="H725" s="174" t="str">
        <f t="shared" si="22"/>
        <v>Split Lake</v>
      </c>
      <c r="J725" s="45">
        <v>135</v>
      </c>
      <c r="K725" s="36" t="s">
        <v>1380</v>
      </c>
      <c r="L725" s="45">
        <v>2037</v>
      </c>
      <c r="M725" s="36" t="s">
        <v>2924</v>
      </c>
      <c r="N725" s="36" t="s">
        <v>1417</v>
      </c>
      <c r="P725" s="36" t="s">
        <v>2925</v>
      </c>
      <c r="Q725" s="174" t="str">
        <f t="shared" si="23"/>
        <v>St. Theresa Point</v>
      </c>
    </row>
    <row r="726" spans="1:17" ht="14.1" customHeight="1" x14ac:dyDescent="0.2">
      <c r="A726" s="45">
        <v>151</v>
      </c>
      <c r="B726" s="36" t="s">
        <v>1263</v>
      </c>
      <c r="C726" s="40">
        <v>2039</v>
      </c>
      <c r="D726" s="36" t="s">
        <v>2928</v>
      </c>
      <c r="E726" s="36" t="s">
        <v>1533</v>
      </c>
      <c r="G726" s="36" t="s">
        <v>1266</v>
      </c>
      <c r="H726" s="174" t="str">
        <f t="shared" si="22"/>
        <v>Winnipeg</v>
      </c>
      <c r="J726" s="45">
        <v>135</v>
      </c>
      <c r="K726" s="36" t="s">
        <v>1380</v>
      </c>
      <c r="L726" s="45">
        <v>2038</v>
      </c>
      <c r="M726" s="36" t="s">
        <v>2926</v>
      </c>
      <c r="N726" s="36" t="s">
        <v>1328</v>
      </c>
      <c r="P726" s="36" t="s">
        <v>2927</v>
      </c>
      <c r="Q726" s="174" t="str">
        <f t="shared" si="23"/>
        <v>Split Lake</v>
      </c>
    </row>
    <row r="727" spans="1:17" s="129" customFormat="1" ht="14.1" customHeight="1" x14ac:dyDescent="0.2">
      <c r="A727" s="45">
        <v>121</v>
      </c>
      <c r="B727" s="36" t="s">
        <v>1270</v>
      </c>
      <c r="C727" s="40">
        <v>2040</v>
      </c>
      <c r="D727" s="36" t="s">
        <v>2929</v>
      </c>
      <c r="E727" s="36" t="s">
        <v>2930</v>
      </c>
      <c r="F727" s="36" t="s">
        <v>1273</v>
      </c>
      <c r="G727" s="36" t="s">
        <v>1274</v>
      </c>
      <c r="H727" s="174" t="str">
        <f t="shared" si="22"/>
        <v>Portage la Prairie</v>
      </c>
      <c r="J727" s="45">
        <v>151</v>
      </c>
      <c r="K727" s="36" t="s">
        <v>1263</v>
      </c>
      <c r="L727" s="45">
        <v>2039</v>
      </c>
      <c r="M727" s="36" t="s">
        <v>2928</v>
      </c>
      <c r="N727" s="36" t="s">
        <v>1533</v>
      </c>
      <c r="O727" s="36"/>
      <c r="P727" s="36" t="s">
        <v>1266</v>
      </c>
      <c r="Q727" s="174" t="str">
        <f t="shared" si="23"/>
        <v>Winnipeg</v>
      </c>
    </row>
    <row r="728" spans="1:17" ht="14.1" customHeight="1" x14ac:dyDescent="0.2">
      <c r="A728" s="45">
        <v>107</v>
      </c>
      <c r="B728" s="36" t="s">
        <v>1421</v>
      </c>
      <c r="C728" s="40">
        <v>2042</v>
      </c>
      <c r="D728" s="36" t="s">
        <v>2931</v>
      </c>
      <c r="E728" s="36" t="s">
        <v>2932</v>
      </c>
      <c r="G728" s="36" t="s">
        <v>1266</v>
      </c>
      <c r="H728" s="174" t="str">
        <f t="shared" si="22"/>
        <v>Winnipeg</v>
      </c>
      <c r="J728" s="45">
        <v>121</v>
      </c>
      <c r="K728" s="36" t="s">
        <v>1270</v>
      </c>
      <c r="L728" s="45">
        <v>2040</v>
      </c>
      <c r="M728" s="36" t="s">
        <v>2929</v>
      </c>
      <c r="N728" s="36" t="s">
        <v>2930</v>
      </c>
      <c r="O728" s="36" t="s">
        <v>1273</v>
      </c>
      <c r="P728" s="36" t="s">
        <v>1274</v>
      </c>
      <c r="Q728" s="174" t="str">
        <f t="shared" si="23"/>
        <v>Portage la Prairie</v>
      </c>
    </row>
    <row r="729" spans="1:17" ht="14.1" customHeight="1" x14ac:dyDescent="0.2">
      <c r="A729" s="45">
        <v>197</v>
      </c>
      <c r="B729" s="36" t="s">
        <v>1399</v>
      </c>
      <c r="C729" s="40">
        <v>2045</v>
      </c>
      <c r="D729" s="36" t="s">
        <v>2933</v>
      </c>
      <c r="E729" s="36" t="s">
        <v>1328</v>
      </c>
      <c r="G729" s="36" t="s">
        <v>1408</v>
      </c>
      <c r="H729" s="174" t="str">
        <f t="shared" si="22"/>
        <v>Starbuck</v>
      </c>
      <c r="J729" s="45">
        <v>107</v>
      </c>
      <c r="K729" s="36" t="s">
        <v>1421</v>
      </c>
      <c r="L729" s="45">
        <v>2042</v>
      </c>
      <c r="M729" s="36" t="s">
        <v>2931</v>
      </c>
      <c r="N729" s="36" t="s">
        <v>2932</v>
      </c>
      <c r="P729" s="36" t="s">
        <v>1266</v>
      </c>
      <c r="Q729" s="174" t="str">
        <f t="shared" si="23"/>
        <v>Winnipeg</v>
      </c>
    </row>
    <row r="730" spans="1:17" ht="14.1" customHeight="1" x14ac:dyDescent="0.2">
      <c r="A730" s="45">
        <v>193</v>
      </c>
      <c r="B730" s="36" t="s">
        <v>1455</v>
      </c>
      <c r="C730" s="40">
        <v>2047</v>
      </c>
      <c r="D730" s="36" t="s">
        <v>2934</v>
      </c>
      <c r="E730" s="36" t="s">
        <v>2935</v>
      </c>
      <c r="G730" s="36" t="s">
        <v>1932</v>
      </c>
      <c r="H730" s="174" t="str">
        <f t="shared" si="22"/>
        <v>Somerset</v>
      </c>
      <c r="J730" s="45">
        <v>197</v>
      </c>
      <c r="K730" s="36" t="s">
        <v>1399</v>
      </c>
      <c r="L730" s="45">
        <v>2045</v>
      </c>
      <c r="M730" s="36" t="s">
        <v>2933</v>
      </c>
      <c r="N730" s="36" t="s">
        <v>1328</v>
      </c>
      <c r="P730" s="36" t="s">
        <v>1408</v>
      </c>
      <c r="Q730" s="174" t="str">
        <f t="shared" si="23"/>
        <v>Starbuck</v>
      </c>
    </row>
    <row r="731" spans="1:17" ht="14.1" customHeight="1" x14ac:dyDescent="0.2">
      <c r="A731" s="45">
        <v>119</v>
      </c>
      <c r="B731" s="36" t="s">
        <v>1275</v>
      </c>
      <c r="C731" s="40">
        <v>2048</v>
      </c>
      <c r="D731" s="36" t="s">
        <v>2936</v>
      </c>
      <c r="E731" s="36" t="s">
        <v>2937</v>
      </c>
      <c r="G731" s="36" t="s">
        <v>1278</v>
      </c>
      <c r="H731" s="174" t="str">
        <f t="shared" si="22"/>
        <v>Brandon</v>
      </c>
      <c r="J731" s="45">
        <v>193</v>
      </c>
      <c r="K731" s="36" t="s">
        <v>1455</v>
      </c>
      <c r="L731" s="45">
        <v>2047</v>
      </c>
      <c r="M731" s="36" t="s">
        <v>2934</v>
      </c>
      <c r="N731" s="36" t="s">
        <v>2935</v>
      </c>
      <c r="P731" s="36" t="s">
        <v>1932</v>
      </c>
      <c r="Q731" s="174" t="str">
        <f t="shared" si="23"/>
        <v>Somerset</v>
      </c>
    </row>
    <row r="732" spans="1:17" ht="14.1" customHeight="1" x14ac:dyDescent="0.2">
      <c r="A732" s="45">
        <v>191</v>
      </c>
      <c r="B732" s="36" t="s">
        <v>1569</v>
      </c>
      <c r="C732" s="40">
        <v>2049</v>
      </c>
      <c r="D732" s="36" t="s">
        <v>2938</v>
      </c>
      <c r="E732" s="36" t="s">
        <v>1461</v>
      </c>
      <c r="G732" s="36" t="s">
        <v>1634</v>
      </c>
      <c r="H732" s="174" t="str">
        <f t="shared" si="22"/>
        <v>Wawanesa</v>
      </c>
      <c r="J732" s="45">
        <v>119</v>
      </c>
      <c r="K732" s="36" t="s">
        <v>1275</v>
      </c>
      <c r="L732" s="45">
        <v>2048</v>
      </c>
      <c r="M732" s="36" t="s">
        <v>2936</v>
      </c>
      <c r="N732" s="36" t="s">
        <v>2937</v>
      </c>
      <c r="P732" s="36" t="s">
        <v>1278</v>
      </c>
      <c r="Q732" s="174" t="str">
        <f t="shared" si="23"/>
        <v>Brandon</v>
      </c>
    </row>
    <row r="733" spans="1:17" ht="14.1" customHeight="1" x14ac:dyDescent="0.2">
      <c r="A733" s="45">
        <v>151</v>
      </c>
      <c r="B733" s="36" t="s">
        <v>1263</v>
      </c>
      <c r="C733" s="40">
        <v>2050</v>
      </c>
      <c r="D733" s="36" t="s">
        <v>2939</v>
      </c>
      <c r="E733" s="36" t="s">
        <v>2940</v>
      </c>
      <c r="G733" s="36" t="s">
        <v>1266</v>
      </c>
      <c r="H733" s="174" t="str">
        <f t="shared" si="22"/>
        <v>Winnipeg</v>
      </c>
      <c r="J733" s="45">
        <v>191</v>
      </c>
      <c r="K733" s="36" t="s">
        <v>1569</v>
      </c>
      <c r="L733" s="45">
        <v>2049</v>
      </c>
      <c r="M733" s="36" t="s">
        <v>2938</v>
      </c>
      <c r="N733" s="36" t="s">
        <v>1461</v>
      </c>
      <c r="P733" s="36" t="s">
        <v>1634</v>
      </c>
      <c r="Q733" s="174" t="str">
        <f t="shared" si="23"/>
        <v>Wawanesa</v>
      </c>
    </row>
    <row r="734" spans="1:17" ht="14.1" customHeight="1" x14ac:dyDescent="0.2">
      <c r="A734" s="45">
        <v>174</v>
      </c>
      <c r="B734" s="36" t="s">
        <v>1516</v>
      </c>
      <c r="C734" s="40">
        <v>2051</v>
      </c>
      <c r="D734" s="36" t="s">
        <v>2941</v>
      </c>
      <c r="E734" s="36" t="s">
        <v>2942</v>
      </c>
      <c r="G734" s="36" t="s">
        <v>1538</v>
      </c>
      <c r="H734" s="174" t="str">
        <f t="shared" si="22"/>
        <v>Landmark</v>
      </c>
      <c r="J734" s="45">
        <v>151</v>
      </c>
      <c r="K734" s="36" t="s">
        <v>1263</v>
      </c>
      <c r="L734" s="45">
        <v>2050</v>
      </c>
      <c r="M734" s="36" t="s">
        <v>2939</v>
      </c>
      <c r="N734" s="36" t="s">
        <v>2940</v>
      </c>
      <c r="P734" s="36" t="s">
        <v>1266</v>
      </c>
      <c r="Q734" s="174" t="str">
        <f t="shared" si="23"/>
        <v>Winnipeg</v>
      </c>
    </row>
    <row r="735" spans="1:17" ht="14.1" customHeight="1" x14ac:dyDescent="0.2">
      <c r="A735" s="45">
        <v>190</v>
      </c>
      <c r="B735" s="36" t="s">
        <v>1340</v>
      </c>
      <c r="C735" s="40">
        <v>2052</v>
      </c>
      <c r="D735" s="36" t="s">
        <v>2943</v>
      </c>
      <c r="E735" s="36" t="s">
        <v>2944</v>
      </c>
      <c r="F735" s="36" t="s">
        <v>2945</v>
      </c>
      <c r="G735" s="36" t="s">
        <v>1434</v>
      </c>
      <c r="H735" s="174" t="str">
        <f t="shared" si="22"/>
        <v>Morris</v>
      </c>
      <c r="J735" s="45">
        <v>174</v>
      </c>
      <c r="K735" s="36" t="s">
        <v>1516</v>
      </c>
      <c r="L735" s="45">
        <v>2051</v>
      </c>
      <c r="M735" s="36" t="s">
        <v>2941</v>
      </c>
      <c r="N735" s="36" t="s">
        <v>2942</v>
      </c>
      <c r="P735" s="36" t="s">
        <v>1538</v>
      </c>
      <c r="Q735" s="174" t="str">
        <f t="shared" si="23"/>
        <v>Landmark</v>
      </c>
    </row>
    <row r="736" spans="1:17" ht="14.1" customHeight="1" x14ac:dyDescent="0.2">
      <c r="A736" s="45">
        <v>105</v>
      </c>
      <c r="B736" s="36" t="s">
        <v>1451</v>
      </c>
      <c r="C736" s="40">
        <v>2053</v>
      </c>
      <c r="D736" s="36" t="s">
        <v>2946</v>
      </c>
      <c r="E736" s="36" t="s">
        <v>2947</v>
      </c>
      <c r="G736" s="36" t="s">
        <v>1525</v>
      </c>
      <c r="H736" s="174" t="str">
        <f t="shared" si="22"/>
        <v>Winkler</v>
      </c>
      <c r="J736" s="45">
        <v>190</v>
      </c>
      <c r="K736" s="36" t="s">
        <v>1340</v>
      </c>
      <c r="L736" s="45">
        <v>2052</v>
      </c>
      <c r="M736" s="36" t="s">
        <v>2943</v>
      </c>
      <c r="N736" s="36" t="s">
        <v>2944</v>
      </c>
      <c r="O736" s="36" t="s">
        <v>2945</v>
      </c>
      <c r="P736" s="36" t="s">
        <v>1434</v>
      </c>
      <c r="Q736" s="174" t="str">
        <f t="shared" si="23"/>
        <v>Morris</v>
      </c>
    </row>
    <row r="737" spans="1:17" ht="14.1" customHeight="1" x14ac:dyDescent="0.2">
      <c r="A737" s="45">
        <v>135</v>
      </c>
      <c r="B737" s="36" t="s">
        <v>1380</v>
      </c>
      <c r="C737" s="40">
        <v>2054</v>
      </c>
      <c r="D737" s="36" t="s">
        <v>2948</v>
      </c>
      <c r="E737" s="36" t="s">
        <v>1328</v>
      </c>
      <c r="G737" s="36" t="s">
        <v>2949</v>
      </c>
      <c r="H737" s="174" t="str">
        <f t="shared" si="22"/>
        <v>Island Lake</v>
      </c>
      <c r="J737" s="45">
        <v>105</v>
      </c>
      <c r="K737" s="36" t="s">
        <v>1451</v>
      </c>
      <c r="L737" s="45">
        <v>2053</v>
      </c>
      <c r="M737" s="36" t="s">
        <v>2946</v>
      </c>
      <c r="N737" s="36" t="s">
        <v>2947</v>
      </c>
      <c r="P737" s="36" t="s">
        <v>1525</v>
      </c>
      <c r="Q737" s="174" t="str">
        <f t="shared" si="23"/>
        <v>Winkler</v>
      </c>
    </row>
    <row r="738" spans="1:17" ht="14.1" customHeight="1" x14ac:dyDescent="0.2">
      <c r="A738" s="45">
        <v>107</v>
      </c>
      <c r="B738" s="36" t="s">
        <v>1421</v>
      </c>
      <c r="C738" s="40">
        <v>2055</v>
      </c>
      <c r="D738" s="36" t="s">
        <v>2950</v>
      </c>
      <c r="E738" s="36" t="s">
        <v>2951</v>
      </c>
      <c r="G738" s="36" t="s">
        <v>2005</v>
      </c>
      <c r="H738" s="174" t="str">
        <f t="shared" si="22"/>
        <v>Cartwright</v>
      </c>
      <c r="J738" s="45">
        <v>135</v>
      </c>
      <c r="K738" s="36" t="s">
        <v>1380</v>
      </c>
      <c r="L738" s="45">
        <v>2054</v>
      </c>
      <c r="M738" s="36" t="s">
        <v>2948</v>
      </c>
      <c r="N738" s="36" t="s">
        <v>1328</v>
      </c>
      <c r="P738" s="36" t="s">
        <v>2949</v>
      </c>
      <c r="Q738" s="174" t="str">
        <f t="shared" si="23"/>
        <v>Island Lake</v>
      </c>
    </row>
    <row r="739" spans="1:17" ht="14.1" customHeight="1" x14ac:dyDescent="0.2">
      <c r="A739" s="45">
        <v>197</v>
      </c>
      <c r="B739" s="36" t="s">
        <v>1399</v>
      </c>
      <c r="C739" s="40">
        <v>2056</v>
      </c>
      <c r="D739" s="36" t="s">
        <v>2952</v>
      </c>
      <c r="E739" s="36" t="s">
        <v>2953</v>
      </c>
      <c r="G739" s="36" t="s">
        <v>2954</v>
      </c>
      <c r="H739" s="174" t="str">
        <f t="shared" si="22"/>
        <v>Chortitz</v>
      </c>
      <c r="J739" s="45">
        <v>107</v>
      </c>
      <c r="K739" s="36" t="s">
        <v>1421</v>
      </c>
      <c r="L739" s="45">
        <v>2055</v>
      </c>
      <c r="M739" s="36" t="s">
        <v>2950</v>
      </c>
      <c r="N739" s="36" t="s">
        <v>2951</v>
      </c>
      <c r="P739" s="36" t="s">
        <v>2005</v>
      </c>
      <c r="Q739" s="174" t="str">
        <f t="shared" si="23"/>
        <v>Cartwright</v>
      </c>
    </row>
    <row r="740" spans="1:17" ht="14.1" customHeight="1" x14ac:dyDescent="0.2">
      <c r="A740" s="45">
        <v>197</v>
      </c>
      <c r="B740" s="36" t="s">
        <v>1399</v>
      </c>
      <c r="C740" s="40">
        <v>2057</v>
      </c>
      <c r="D740" s="36" t="s">
        <v>2955</v>
      </c>
      <c r="E740" s="36" t="s">
        <v>1401</v>
      </c>
      <c r="G740" s="36" t="s">
        <v>2276</v>
      </c>
      <c r="H740" s="174" t="str">
        <f t="shared" si="22"/>
        <v>Grunthal</v>
      </c>
      <c r="J740" s="45">
        <v>197</v>
      </c>
      <c r="K740" s="36" t="s">
        <v>1399</v>
      </c>
      <c r="L740" s="45">
        <v>2056</v>
      </c>
      <c r="M740" s="36" t="s">
        <v>2952</v>
      </c>
      <c r="N740" s="36" t="s">
        <v>2953</v>
      </c>
      <c r="P740" s="36" t="s">
        <v>2954</v>
      </c>
      <c r="Q740" s="174" t="str">
        <f t="shared" si="23"/>
        <v>Chortitz</v>
      </c>
    </row>
    <row r="741" spans="1:17" ht="14.1" customHeight="1" x14ac:dyDescent="0.2">
      <c r="A741" s="45">
        <v>135</v>
      </c>
      <c r="B741" s="36" t="s">
        <v>1380</v>
      </c>
      <c r="C741" s="40">
        <v>2060</v>
      </c>
      <c r="D741" s="36" t="s">
        <v>2956</v>
      </c>
      <c r="E741" s="36" t="s">
        <v>1328</v>
      </c>
      <c r="G741" s="36" t="s">
        <v>1812</v>
      </c>
      <c r="H741" s="174" t="str">
        <f t="shared" si="22"/>
        <v>Crane River</v>
      </c>
      <c r="J741" s="45">
        <v>197</v>
      </c>
      <c r="K741" s="36" t="s">
        <v>1399</v>
      </c>
      <c r="L741" s="45">
        <v>2057</v>
      </c>
      <c r="M741" s="36" t="s">
        <v>2955</v>
      </c>
      <c r="N741" s="36" t="s">
        <v>1401</v>
      </c>
      <c r="P741" s="36" t="s">
        <v>2276</v>
      </c>
      <c r="Q741" s="174" t="str">
        <f t="shared" si="23"/>
        <v>Grunthal</v>
      </c>
    </row>
    <row r="742" spans="1:17" ht="14.1" customHeight="1" x14ac:dyDescent="0.2">
      <c r="A742" s="45">
        <v>186</v>
      </c>
      <c r="B742" s="36" t="s">
        <v>1295</v>
      </c>
      <c r="C742" s="40">
        <v>2062</v>
      </c>
      <c r="D742" s="36" t="s">
        <v>2957</v>
      </c>
      <c r="E742" s="36" t="s">
        <v>2958</v>
      </c>
      <c r="G742" s="36" t="s">
        <v>1266</v>
      </c>
      <c r="H742" s="174" t="str">
        <f t="shared" si="22"/>
        <v>Winnipeg</v>
      </c>
      <c r="J742" s="45">
        <v>135</v>
      </c>
      <c r="K742" s="36" t="s">
        <v>1380</v>
      </c>
      <c r="L742" s="45">
        <v>2060</v>
      </c>
      <c r="M742" s="36" t="s">
        <v>2956</v>
      </c>
      <c r="N742" s="36" t="s">
        <v>1328</v>
      </c>
      <c r="P742" s="36" t="s">
        <v>1812</v>
      </c>
      <c r="Q742" s="174" t="str">
        <f t="shared" si="23"/>
        <v>Crane River</v>
      </c>
    </row>
    <row r="743" spans="1:17" ht="14.1" customHeight="1" x14ac:dyDescent="0.2">
      <c r="A743" s="45">
        <v>121</v>
      </c>
      <c r="B743" s="36" t="s">
        <v>1270</v>
      </c>
      <c r="C743" s="40">
        <v>2063</v>
      </c>
      <c r="D743" s="36" t="s">
        <v>2959</v>
      </c>
      <c r="E743" s="36" t="s">
        <v>2960</v>
      </c>
      <c r="F743" s="36" t="s">
        <v>1273</v>
      </c>
      <c r="G743" s="36" t="s">
        <v>1274</v>
      </c>
      <c r="H743" s="174" t="str">
        <f t="shared" si="22"/>
        <v>Portage la Prairie</v>
      </c>
      <c r="J743" s="45">
        <v>186</v>
      </c>
      <c r="K743" s="36" t="s">
        <v>1295</v>
      </c>
      <c r="L743" s="45">
        <v>2062</v>
      </c>
      <c r="M743" s="36" t="s">
        <v>2957</v>
      </c>
      <c r="N743" s="36" t="s">
        <v>2958</v>
      </c>
      <c r="P743" s="36" t="s">
        <v>1266</v>
      </c>
      <c r="Q743" s="174" t="str">
        <f t="shared" si="23"/>
        <v>Winnipeg</v>
      </c>
    </row>
    <row r="744" spans="1:17" ht="14.1" customHeight="1" x14ac:dyDescent="0.2">
      <c r="A744" s="45">
        <v>118</v>
      </c>
      <c r="B744" s="36" t="s">
        <v>1302</v>
      </c>
      <c r="C744" s="40">
        <v>2064</v>
      </c>
      <c r="D744" s="36" t="s">
        <v>2961</v>
      </c>
      <c r="E744" s="36" t="s">
        <v>2962</v>
      </c>
      <c r="G744" s="36" t="s">
        <v>1266</v>
      </c>
      <c r="H744" s="174" t="str">
        <f t="shared" si="22"/>
        <v>Winnipeg</v>
      </c>
      <c r="J744" s="45">
        <v>121</v>
      </c>
      <c r="K744" s="36" t="s">
        <v>1270</v>
      </c>
      <c r="L744" s="45">
        <v>2063</v>
      </c>
      <c r="M744" s="36" t="s">
        <v>2959</v>
      </c>
      <c r="N744" s="36" t="s">
        <v>2960</v>
      </c>
      <c r="O744" s="36" t="s">
        <v>1273</v>
      </c>
      <c r="P744" s="36" t="s">
        <v>1274</v>
      </c>
      <c r="Q744" s="174" t="str">
        <f t="shared" si="23"/>
        <v>Portage la Prairie</v>
      </c>
    </row>
    <row r="745" spans="1:17" ht="14.1" customHeight="1" x14ac:dyDescent="0.2">
      <c r="A745" s="45">
        <v>188</v>
      </c>
      <c r="B745" s="36" t="s">
        <v>1392</v>
      </c>
      <c r="C745" s="40">
        <v>2065</v>
      </c>
      <c r="D745" s="36" t="s">
        <v>2963</v>
      </c>
      <c r="E745" s="36" t="s">
        <v>2964</v>
      </c>
      <c r="G745" s="36" t="s">
        <v>1266</v>
      </c>
      <c r="H745" s="174" t="str">
        <f t="shared" si="22"/>
        <v>Winnipeg</v>
      </c>
      <c r="J745" s="45">
        <v>118</v>
      </c>
      <c r="K745" s="36" t="s">
        <v>1302</v>
      </c>
      <c r="L745" s="45">
        <v>2064</v>
      </c>
      <c r="M745" s="36" t="s">
        <v>2961</v>
      </c>
      <c r="N745" s="36" t="s">
        <v>2962</v>
      </c>
      <c r="P745" s="36" t="s">
        <v>1266</v>
      </c>
      <c r="Q745" s="174" t="str">
        <f t="shared" si="23"/>
        <v>Winnipeg</v>
      </c>
    </row>
    <row r="746" spans="1:17" ht="14.1" customHeight="1" x14ac:dyDescent="0.2">
      <c r="A746" s="45">
        <v>135</v>
      </c>
      <c r="B746" s="36" t="s">
        <v>1380</v>
      </c>
      <c r="C746" s="40">
        <v>2067</v>
      </c>
      <c r="D746" s="36" t="s">
        <v>2965</v>
      </c>
      <c r="E746" s="36" t="s">
        <v>1328</v>
      </c>
      <c r="G746" s="36" t="s">
        <v>2966</v>
      </c>
      <c r="H746" s="174" t="str">
        <f t="shared" si="22"/>
        <v>Wasagomach</v>
      </c>
      <c r="J746" s="45">
        <v>188</v>
      </c>
      <c r="K746" s="36" t="s">
        <v>1392</v>
      </c>
      <c r="L746" s="45">
        <v>2065</v>
      </c>
      <c r="M746" s="36" t="s">
        <v>2963</v>
      </c>
      <c r="N746" s="36" t="s">
        <v>2964</v>
      </c>
      <c r="P746" s="36" t="s">
        <v>1266</v>
      </c>
      <c r="Q746" s="174" t="str">
        <f t="shared" si="23"/>
        <v>Winnipeg</v>
      </c>
    </row>
    <row r="747" spans="1:17" ht="14.1" customHeight="1" x14ac:dyDescent="0.2">
      <c r="A747" s="45">
        <v>197</v>
      </c>
      <c r="B747" s="36" t="s">
        <v>1399</v>
      </c>
      <c r="C747" s="40">
        <v>2069</v>
      </c>
      <c r="D747" s="36" t="s">
        <v>2967</v>
      </c>
      <c r="E747" s="36" t="s">
        <v>1775</v>
      </c>
      <c r="G747" s="36" t="s">
        <v>2968</v>
      </c>
      <c r="H747" s="174" t="str">
        <f t="shared" si="22"/>
        <v>Stuartburn</v>
      </c>
      <c r="J747" s="45">
        <v>135</v>
      </c>
      <c r="K747" s="36" t="s">
        <v>1380</v>
      </c>
      <c r="L747" s="45">
        <v>2067</v>
      </c>
      <c r="M747" s="36" t="s">
        <v>2965</v>
      </c>
      <c r="N747" s="36" t="s">
        <v>1328</v>
      </c>
      <c r="P747" s="36" t="s">
        <v>2966</v>
      </c>
      <c r="Q747" s="174" t="str">
        <f t="shared" si="23"/>
        <v>Wasagomach</v>
      </c>
    </row>
    <row r="748" spans="1:17" ht="14.1" customHeight="1" x14ac:dyDescent="0.2">
      <c r="A748" s="45">
        <v>135</v>
      </c>
      <c r="B748" s="36" t="s">
        <v>1380</v>
      </c>
      <c r="C748" s="40">
        <v>2070</v>
      </c>
      <c r="D748" s="36" t="s">
        <v>2969</v>
      </c>
      <c r="E748" s="36" t="s">
        <v>1507</v>
      </c>
      <c r="G748" s="36" t="s">
        <v>2970</v>
      </c>
      <c r="H748" s="174" t="str">
        <f t="shared" si="22"/>
        <v>Scanterbury</v>
      </c>
      <c r="J748" s="45">
        <v>197</v>
      </c>
      <c r="K748" s="36" t="s">
        <v>1399</v>
      </c>
      <c r="L748" s="45">
        <v>2069</v>
      </c>
      <c r="M748" s="36" t="s">
        <v>2967</v>
      </c>
      <c r="N748" s="36" t="s">
        <v>1775</v>
      </c>
      <c r="P748" s="36" t="s">
        <v>2968</v>
      </c>
      <c r="Q748" s="174" t="str">
        <f t="shared" si="23"/>
        <v>Stuartburn</v>
      </c>
    </row>
    <row r="749" spans="1:17" ht="14.1" customHeight="1" x14ac:dyDescent="0.2">
      <c r="A749" s="45">
        <v>195</v>
      </c>
      <c r="B749" s="36" t="s">
        <v>1366</v>
      </c>
      <c r="C749" s="40">
        <v>2071</v>
      </c>
      <c r="D749" s="36" t="s">
        <v>2971</v>
      </c>
      <c r="E749" s="36" t="s">
        <v>1368</v>
      </c>
      <c r="F749" s="36" t="s">
        <v>1369</v>
      </c>
      <c r="G749" s="36" t="s">
        <v>1370</v>
      </c>
      <c r="H749" s="174" t="str">
        <f t="shared" si="22"/>
        <v>Elie</v>
      </c>
      <c r="J749" s="45">
        <v>135</v>
      </c>
      <c r="K749" s="36" t="s">
        <v>1380</v>
      </c>
      <c r="L749" s="45">
        <v>2070</v>
      </c>
      <c r="M749" s="36" t="s">
        <v>2969</v>
      </c>
      <c r="N749" s="36" t="s">
        <v>1507</v>
      </c>
      <c r="P749" s="36" t="s">
        <v>2970</v>
      </c>
      <c r="Q749" s="174" t="str">
        <f t="shared" si="23"/>
        <v>Scanterbury</v>
      </c>
    </row>
    <row r="750" spans="1:17" ht="14.1" customHeight="1" x14ac:dyDescent="0.2">
      <c r="A750" s="45">
        <v>193</v>
      </c>
      <c r="B750" s="36" t="s">
        <v>1455</v>
      </c>
      <c r="C750" s="40">
        <v>2072</v>
      </c>
      <c r="D750" s="36" t="s">
        <v>2972</v>
      </c>
      <c r="E750" s="36" t="s">
        <v>1328</v>
      </c>
      <c r="G750" s="36" t="s">
        <v>2005</v>
      </c>
      <c r="H750" s="174" t="str">
        <f t="shared" si="22"/>
        <v>Cartwright</v>
      </c>
      <c r="J750" s="45">
        <v>195</v>
      </c>
      <c r="K750" s="36" t="s">
        <v>1366</v>
      </c>
      <c r="L750" s="45">
        <v>2071</v>
      </c>
      <c r="M750" s="36" t="s">
        <v>2971</v>
      </c>
      <c r="N750" s="36" t="s">
        <v>1368</v>
      </c>
      <c r="O750" s="36" t="s">
        <v>1369</v>
      </c>
      <c r="P750" s="36" t="s">
        <v>1370</v>
      </c>
      <c r="Q750" s="174" t="str">
        <f t="shared" si="23"/>
        <v>Elie</v>
      </c>
    </row>
    <row r="751" spans="1:17" ht="14.1" customHeight="1" x14ac:dyDescent="0.2">
      <c r="A751" s="45">
        <v>193</v>
      </c>
      <c r="B751" s="36" t="s">
        <v>1455</v>
      </c>
      <c r="C751" s="40">
        <v>2073</v>
      </c>
      <c r="D751" s="36" t="s">
        <v>2973</v>
      </c>
      <c r="E751" s="36" t="s">
        <v>2974</v>
      </c>
      <c r="F751" s="36" t="s">
        <v>2975</v>
      </c>
      <c r="G751" s="36" t="s">
        <v>2005</v>
      </c>
      <c r="H751" s="174" t="str">
        <f t="shared" si="22"/>
        <v>Cartwright</v>
      </c>
      <c r="J751" s="45">
        <v>193</v>
      </c>
      <c r="K751" s="36" t="s">
        <v>1455</v>
      </c>
      <c r="L751" s="45">
        <v>2072</v>
      </c>
      <c r="M751" s="36" t="s">
        <v>2972</v>
      </c>
      <c r="N751" s="36" t="s">
        <v>1328</v>
      </c>
      <c r="P751" s="36" t="s">
        <v>2005</v>
      </c>
      <c r="Q751" s="174" t="str">
        <f t="shared" si="23"/>
        <v>Cartwright</v>
      </c>
    </row>
    <row r="752" spans="1:17" ht="14.1" customHeight="1" x14ac:dyDescent="0.2">
      <c r="A752" s="45">
        <v>151</v>
      </c>
      <c r="B752" s="36" t="s">
        <v>1263</v>
      </c>
      <c r="C752" s="40">
        <v>2077</v>
      </c>
      <c r="D752" s="36" t="s">
        <v>2976</v>
      </c>
      <c r="E752" s="36" t="s">
        <v>2977</v>
      </c>
      <c r="G752" s="36" t="s">
        <v>1266</v>
      </c>
      <c r="H752" s="174" t="str">
        <f t="shared" si="22"/>
        <v>Winnipeg</v>
      </c>
      <c r="J752" s="45">
        <v>193</v>
      </c>
      <c r="K752" s="36" t="s">
        <v>1455</v>
      </c>
      <c r="L752" s="45">
        <v>2073</v>
      </c>
      <c r="M752" s="36" t="s">
        <v>2973</v>
      </c>
      <c r="N752" s="36" t="s">
        <v>2974</v>
      </c>
      <c r="O752" s="36" t="s">
        <v>2975</v>
      </c>
      <c r="P752" s="36" t="s">
        <v>2005</v>
      </c>
      <c r="Q752" s="174" t="str">
        <f t="shared" si="23"/>
        <v>Cartwright</v>
      </c>
    </row>
    <row r="753" spans="1:17" ht="14.1" customHeight="1" x14ac:dyDescent="0.2">
      <c r="A753" s="45">
        <v>140</v>
      </c>
      <c r="B753" s="36" t="s">
        <v>1564</v>
      </c>
      <c r="C753" s="40">
        <v>2078</v>
      </c>
      <c r="D753" s="36" t="s">
        <v>2978</v>
      </c>
      <c r="E753" s="36" t="s">
        <v>2979</v>
      </c>
      <c r="F753" s="36" t="s">
        <v>2980</v>
      </c>
      <c r="G753" s="36" t="s">
        <v>2981</v>
      </c>
      <c r="H753" s="174" t="str">
        <f t="shared" si="22"/>
        <v>Saint-Laurent</v>
      </c>
      <c r="J753" s="45">
        <v>151</v>
      </c>
      <c r="K753" s="36" t="s">
        <v>1263</v>
      </c>
      <c r="L753" s="45">
        <v>2077</v>
      </c>
      <c r="M753" s="36" t="s">
        <v>2976</v>
      </c>
      <c r="N753" s="36" t="s">
        <v>2977</v>
      </c>
      <c r="P753" s="36" t="s">
        <v>1266</v>
      </c>
      <c r="Q753" s="174" t="str">
        <f t="shared" si="23"/>
        <v>Winnipeg</v>
      </c>
    </row>
    <row r="754" spans="1:17" ht="14.1" customHeight="1" x14ac:dyDescent="0.2">
      <c r="A754" s="45">
        <v>151</v>
      </c>
      <c r="B754" s="36" t="s">
        <v>1263</v>
      </c>
      <c r="C754" s="40">
        <v>2079</v>
      </c>
      <c r="D754" s="36" t="s">
        <v>2982</v>
      </c>
      <c r="E754" s="36" t="s">
        <v>2983</v>
      </c>
      <c r="G754" s="36" t="s">
        <v>1266</v>
      </c>
      <c r="H754" s="174" t="str">
        <f t="shared" si="22"/>
        <v>Winnipeg</v>
      </c>
      <c r="J754" s="45">
        <v>140</v>
      </c>
      <c r="K754" s="36" t="s">
        <v>1564</v>
      </c>
      <c r="L754" s="45">
        <v>2078</v>
      </c>
      <c r="M754" s="36" t="s">
        <v>2978</v>
      </c>
      <c r="N754" s="36" t="s">
        <v>2979</v>
      </c>
      <c r="O754" s="36" t="s">
        <v>2980</v>
      </c>
      <c r="P754" s="36" t="s">
        <v>2981</v>
      </c>
      <c r="Q754" s="174" t="str">
        <f t="shared" si="23"/>
        <v>Saint-Laurent</v>
      </c>
    </row>
    <row r="755" spans="1:17" ht="14.1" customHeight="1" x14ac:dyDescent="0.2">
      <c r="A755" s="45">
        <v>135</v>
      </c>
      <c r="B755" s="36" t="s">
        <v>1380</v>
      </c>
      <c r="C755" s="40">
        <v>2080</v>
      </c>
      <c r="D755" s="36" t="s">
        <v>2984</v>
      </c>
      <c r="E755" s="36" t="s">
        <v>1328</v>
      </c>
      <c r="G755" s="36" t="s">
        <v>2985</v>
      </c>
      <c r="H755" s="174" t="str">
        <f t="shared" si="22"/>
        <v>God's Lake Narrows</v>
      </c>
      <c r="J755" s="45">
        <v>151</v>
      </c>
      <c r="K755" s="36" t="s">
        <v>1263</v>
      </c>
      <c r="L755" s="45">
        <v>2079</v>
      </c>
      <c r="M755" s="36" t="s">
        <v>2982</v>
      </c>
      <c r="N755" s="36" t="s">
        <v>2983</v>
      </c>
      <c r="P755" s="36" t="s">
        <v>1266</v>
      </c>
      <c r="Q755" s="174" t="str">
        <f t="shared" si="23"/>
        <v>Winnipeg</v>
      </c>
    </row>
    <row r="756" spans="1:17" ht="14.1" customHeight="1" x14ac:dyDescent="0.2">
      <c r="A756" s="45">
        <v>135</v>
      </c>
      <c r="B756" s="36" t="s">
        <v>1380</v>
      </c>
      <c r="C756" s="40">
        <v>2081</v>
      </c>
      <c r="D756" s="36" t="s">
        <v>2986</v>
      </c>
      <c r="E756" s="36" t="s">
        <v>1328</v>
      </c>
      <c r="G756" s="36" t="s">
        <v>2987</v>
      </c>
      <c r="H756" s="174" t="str">
        <f t="shared" si="22"/>
        <v>Oxford House</v>
      </c>
      <c r="J756" s="45">
        <v>135</v>
      </c>
      <c r="K756" s="36" t="s">
        <v>1380</v>
      </c>
      <c r="L756" s="45">
        <v>2080</v>
      </c>
      <c r="M756" s="36" t="s">
        <v>2984</v>
      </c>
      <c r="N756" s="36" t="s">
        <v>1328</v>
      </c>
      <c r="P756" s="36" t="s">
        <v>2985</v>
      </c>
      <c r="Q756" s="174" t="str">
        <f t="shared" si="23"/>
        <v>God's Lake Narrows</v>
      </c>
    </row>
    <row r="757" spans="1:17" ht="14.1" customHeight="1" x14ac:dyDescent="0.2">
      <c r="A757" s="45">
        <v>135</v>
      </c>
      <c r="B757" s="36" t="s">
        <v>1380</v>
      </c>
      <c r="C757" s="40">
        <v>2082</v>
      </c>
      <c r="D757" s="36" t="s">
        <v>2988</v>
      </c>
      <c r="E757" s="36" t="s">
        <v>2989</v>
      </c>
      <c r="G757" s="36" t="s">
        <v>1320</v>
      </c>
      <c r="H757" s="174" t="str">
        <f t="shared" si="22"/>
        <v>Gillam</v>
      </c>
      <c r="J757" s="45">
        <v>135</v>
      </c>
      <c r="K757" s="36" t="s">
        <v>1380</v>
      </c>
      <c r="L757" s="45">
        <v>2081</v>
      </c>
      <c r="M757" s="36" t="s">
        <v>2986</v>
      </c>
      <c r="N757" s="36" t="s">
        <v>1328</v>
      </c>
      <c r="P757" s="36" t="s">
        <v>2987</v>
      </c>
      <c r="Q757" s="174" t="str">
        <f t="shared" si="23"/>
        <v>Oxford House</v>
      </c>
    </row>
    <row r="758" spans="1:17" ht="14.1" customHeight="1" x14ac:dyDescent="0.2">
      <c r="A758" s="45">
        <v>154</v>
      </c>
      <c r="B758" s="36" t="s">
        <v>1349</v>
      </c>
      <c r="C758" s="40">
        <v>2083</v>
      </c>
      <c r="D758" s="36" t="s">
        <v>2990</v>
      </c>
      <c r="E758" s="36" t="s">
        <v>2991</v>
      </c>
      <c r="G758" s="36" t="s">
        <v>1352</v>
      </c>
      <c r="H758" s="174" t="str">
        <f t="shared" si="22"/>
        <v>Selkirk</v>
      </c>
      <c r="J758" s="45">
        <v>135</v>
      </c>
      <c r="K758" s="36" t="s">
        <v>1380</v>
      </c>
      <c r="L758" s="45">
        <v>2082</v>
      </c>
      <c r="M758" s="36" t="s">
        <v>2988</v>
      </c>
      <c r="N758" s="36" t="s">
        <v>2989</v>
      </c>
      <c r="P758" s="36" t="s">
        <v>1320</v>
      </c>
      <c r="Q758" s="174" t="str">
        <f t="shared" si="23"/>
        <v>Gillam</v>
      </c>
    </row>
    <row r="759" spans="1:17" ht="14.1" customHeight="1" x14ac:dyDescent="0.2">
      <c r="A759" s="45">
        <v>193</v>
      </c>
      <c r="B759" s="36" t="s">
        <v>1455</v>
      </c>
      <c r="C759" s="40">
        <v>2084</v>
      </c>
      <c r="D759" s="36" t="s">
        <v>2992</v>
      </c>
      <c r="E759" s="36" t="s">
        <v>2993</v>
      </c>
      <c r="G759" s="36" t="s">
        <v>1709</v>
      </c>
      <c r="H759" s="174" t="str">
        <f t="shared" si="22"/>
        <v>Treherne</v>
      </c>
      <c r="J759" s="45">
        <v>154</v>
      </c>
      <c r="K759" s="36" t="s">
        <v>1349</v>
      </c>
      <c r="L759" s="45">
        <v>2083</v>
      </c>
      <c r="M759" s="36" t="s">
        <v>2990</v>
      </c>
      <c r="N759" s="36" t="s">
        <v>2991</v>
      </c>
      <c r="P759" s="36" t="s">
        <v>1352</v>
      </c>
      <c r="Q759" s="174" t="str">
        <f t="shared" si="23"/>
        <v>Selkirk</v>
      </c>
    </row>
    <row r="760" spans="1:17" ht="14.1" customHeight="1" x14ac:dyDescent="0.2">
      <c r="A760" s="45">
        <v>150</v>
      </c>
      <c r="B760" s="36" t="s">
        <v>1614</v>
      </c>
      <c r="C760" s="40">
        <v>2085</v>
      </c>
      <c r="D760" s="36" t="s">
        <v>2994</v>
      </c>
      <c r="E760" s="36" t="s">
        <v>2694</v>
      </c>
      <c r="G760" s="36" t="s">
        <v>1617</v>
      </c>
      <c r="H760" s="174" t="str">
        <f t="shared" si="22"/>
        <v>Flin Flon</v>
      </c>
      <c r="J760" s="45">
        <v>193</v>
      </c>
      <c r="K760" s="36" t="s">
        <v>1455</v>
      </c>
      <c r="L760" s="45">
        <v>2084</v>
      </c>
      <c r="M760" s="36" t="s">
        <v>2992</v>
      </c>
      <c r="N760" s="36" t="s">
        <v>2993</v>
      </c>
      <c r="P760" s="36" t="s">
        <v>1709</v>
      </c>
      <c r="Q760" s="174" t="str">
        <f t="shared" si="23"/>
        <v>Treherne</v>
      </c>
    </row>
    <row r="761" spans="1:17" ht="14.1" customHeight="1" x14ac:dyDescent="0.2">
      <c r="A761" s="45">
        <v>185</v>
      </c>
      <c r="B761" s="36" t="s">
        <v>1384</v>
      </c>
      <c r="C761" s="40">
        <v>2086</v>
      </c>
      <c r="D761" s="36" t="s">
        <v>2995</v>
      </c>
      <c r="E761" s="36" t="s">
        <v>1684</v>
      </c>
      <c r="G761" s="36" t="s">
        <v>1951</v>
      </c>
      <c r="H761" s="174" t="str">
        <f t="shared" si="22"/>
        <v>Dominion City</v>
      </c>
      <c r="J761" s="45">
        <v>150</v>
      </c>
      <c r="K761" s="36" t="s">
        <v>1614</v>
      </c>
      <c r="L761" s="45">
        <v>2085</v>
      </c>
      <c r="M761" s="36" t="s">
        <v>2994</v>
      </c>
      <c r="N761" s="36" t="s">
        <v>2694</v>
      </c>
      <c r="P761" s="36" t="s">
        <v>1617</v>
      </c>
      <c r="Q761" s="174" t="str">
        <f t="shared" si="23"/>
        <v>Flin Flon</v>
      </c>
    </row>
    <row r="762" spans="1:17" ht="14.1" customHeight="1" x14ac:dyDescent="0.2">
      <c r="A762" s="45">
        <v>193</v>
      </c>
      <c r="B762" s="36" t="s">
        <v>1455</v>
      </c>
      <c r="C762" s="40">
        <v>2088</v>
      </c>
      <c r="D762" s="36" t="s">
        <v>2996</v>
      </c>
      <c r="E762" s="36" t="s">
        <v>2997</v>
      </c>
      <c r="G762" s="36" t="s">
        <v>2770</v>
      </c>
      <c r="H762" s="174" t="str">
        <f t="shared" si="22"/>
        <v>Glenboro</v>
      </c>
      <c r="J762" s="45">
        <v>185</v>
      </c>
      <c r="K762" s="36" t="s">
        <v>1384</v>
      </c>
      <c r="L762" s="45">
        <v>2086</v>
      </c>
      <c r="M762" s="36" t="s">
        <v>2995</v>
      </c>
      <c r="N762" s="36" t="s">
        <v>1684</v>
      </c>
      <c r="P762" s="36" t="s">
        <v>1951</v>
      </c>
      <c r="Q762" s="174" t="str">
        <f t="shared" si="23"/>
        <v>Dominion City</v>
      </c>
    </row>
    <row r="763" spans="1:17" ht="14.1" customHeight="1" x14ac:dyDescent="0.2">
      <c r="A763" s="45">
        <v>136</v>
      </c>
      <c r="B763" s="36" t="s">
        <v>1502</v>
      </c>
      <c r="C763" s="40">
        <v>2089</v>
      </c>
      <c r="D763" s="36" t="s">
        <v>2998</v>
      </c>
      <c r="E763" s="36" t="s">
        <v>2999</v>
      </c>
      <c r="G763" s="36" t="s">
        <v>3000</v>
      </c>
      <c r="H763" s="174" t="str">
        <f t="shared" si="22"/>
        <v>Ste Anne</v>
      </c>
      <c r="J763" s="45">
        <v>193</v>
      </c>
      <c r="K763" s="36" t="s">
        <v>1455</v>
      </c>
      <c r="L763" s="45">
        <v>2088</v>
      </c>
      <c r="M763" s="36" t="s">
        <v>2996</v>
      </c>
      <c r="N763" s="36" t="s">
        <v>2997</v>
      </c>
      <c r="P763" s="36" t="s">
        <v>2770</v>
      </c>
      <c r="Q763" s="174" t="str">
        <f t="shared" si="23"/>
        <v>Glenboro</v>
      </c>
    </row>
    <row r="764" spans="1:17" ht="14.1" customHeight="1" x14ac:dyDescent="0.2">
      <c r="A764" s="45">
        <v>135</v>
      </c>
      <c r="B764" s="36" t="s">
        <v>1380</v>
      </c>
      <c r="C764" s="40">
        <v>2090</v>
      </c>
      <c r="D764" s="36" t="s">
        <v>3001</v>
      </c>
      <c r="E764" s="36" t="s">
        <v>2974</v>
      </c>
      <c r="G764" s="36" t="s">
        <v>3002</v>
      </c>
      <c r="H764" s="174" t="str">
        <f t="shared" si="22"/>
        <v>Birch River</v>
      </c>
      <c r="J764" s="45">
        <v>136</v>
      </c>
      <c r="K764" s="36" t="s">
        <v>1502</v>
      </c>
      <c r="L764" s="45">
        <v>2089</v>
      </c>
      <c r="M764" s="36" t="s">
        <v>2998</v>
      </c>
      <c r="N764" s="36" t="s">
        <v>2999</v>
      </c>
      <c r="P764" s="36" t="s">
        <v>3000</v>
      </c>
      <c r="Q764" s="174" t="str">
        <f t="shared" si="23"/>
        <v>Ste Anne</v>
      </c>
    </row>
    <row r="765" spans="1:17" ht="14.1" customHeight="1" x14ac:dyDescent="0.2">
      <c r="A765" s="45">
        <v>140</v>
      </c>
      <c r="B765" s="36" t="s">
        <v>1564</v>
      </c>
      <c r="C765" s="40">
        <v>2091</v>
      </c>
      <c r="D765" s="36" t="s">
        <v>3003</v>
      </c>
      <c r="E765" s="36" t="s">
        <v>3004</v>
      </c>
      <c r="F765" s="36" t="s">
        <v>3005</v>
      </c>
      <c r="G765" s="36" t="s">
        <v>3006</v>
      </c>
      <c r="H765" s="174" t="str">
        <f t="shared" si="22"/>
        <v>Saint-Georges</v>
      </c>
      <c r="J765" s="45">
        <v>135</v>
      </c>
      <c r="K765" s="36" t="s">
        <v>1380</v>
      </c>
      <c r="L765" s="45">
        <v>2090</v>
      </c>
      <c r="M765" s="36" t="s">
        <v>3001</v>
      </c>
      <c r="N765" s="36" t="s">
        <v>2974</v>
      </c>
      <c r="P765" s="36" t="s">
        <v>3002</v>
      </c>
      <c r="Q765" s="174" t="str">
        <f t="shared" si="23"/>
        <v>Birch River</v>
      </c>
    </row>
    <row r="766" spans="1:17" ht="14.1" customHeight="1" x14ac:dyDescent="0.2">
      <c r="A766" s="45">
        <v>135</v>
      </c>
      <c r="B766" s="36" t="s">
        <v>1380</v>
      </c>
      <c r="C766" s="40">
        <v>2092</v>
      </c>
      <c r="D766" s="36" t="s">
        <v>3007</v>
      </c>
      <c r="E766" s="36" t="s">
        <v>1328</v>
      </c>
      <c r="G766" s="36" t="s">
        <v>2949</v>
      </c>
      <c r="H766" s="174" t="str">
        <f t="shared" si="22"/>
        <v>Island Lake</v>
      </c>
      <c r="J766" s="45">
        <v>140</v>
      </c>
      <c r="K766" s="36" t="s">
        <v>1564</v>
      </c>
      <c r="L766" s="45">
        <v>2091</v>
      </c>
      <c r="M766" s="36" t="s">
        <v>3003</v>
      </c>
      <c r="N766" s="36" t="s">
        <v>3004</v>
      </c>
      <c r="O766" s="36" t="s">
        <v>3005</v>
      </c>
      <c r="P766" s="36" t="s">
        <v>3006</v>
      </c>
      <c r="Q766" s="174" t="str">
        <f t="shared" si="23"/>
        <v>Saint-Georges</v>
      </c>
    </row>
    <row r="767" spans="1:17" ht="14.1" customHeight="1" x14ac:dyDescent="0.2">
      <c r="A767" s="45">
        <v>197</v>
      </c>
      <c r="B767" s="36" t="s">
        <v>1399</v>
      </c>
      <c r="C767" s="40">
        <v>2093</v>
      </c>
      <c r="D767" s="36" t="s">
        <v>3008</v>
      </c>
      <c r="E767" s="36" t="s">
        <v>3009</v>
      </c>
      <c r="G767" s="36" t="s">
        <v>1266</v>
      </c>
      <c r="H767" s="174" t="str">
        <f t="shared" si="22"/>
        <v>Winnipeg</v>
      </c>
      <c r="J767" s="45">
        <v>135</v>
      </c>
      <c r="K767" s="36" t="s">
        <v>1380</v>
      </c>
      <c r="L767" s="45">
        <v>2092</v>
      </c>
      <c r="M767" s="36" t="s">
        <v>3007</v>
      </c>
      <c r="N767" s="36" t="s">
        <v>1328</v>
      </c>
      <c r="P767" s="36" t="s">
        <v>2949</v>
      </c>
      <c r="Q767" s="174" t="str">
        <f t="shared" si="23"/>
        <v>Island Lake</v>
      </c>
    </row>
    <row r="768" spans="1:17" ht="14.1" customHeight="1" x14ac:dyDescent="0.2">
      <c r="A768" s="45">
        <v>118</v>
      </c>
      <c r="B768" s="36" t="s">
        <v>1302</v>
      </c>
      <c r="C768" s="40">
        <v>2096</v>
      </c>
      <c r="D768" s="36" t="s">
        <v>3010</v>
      </c>
      <c r="E768" s="36" t="s">
        <v>3011</v>
      </c>
      <c r="G768" s="36" t="s">
        <v>1266</v>
      </c>
      <c r="H768" s="174" t="str">
        <f t="shared" si="22"/>
        <v>Winnipeg</v>
      </c>
      <c r="J768" s="45">
        <v>197</v>
      </c>
      <c r="K768" s="36" t="s">
        <v>1399</v>
      </c>
      <c r="L768" s="45">
        <v>2093</v>
      </c>
      <c r="M768" s="36" t="s">
        <v>3008</v>
      </c>
      <c r="N768" s="36" t="s">
        <v>3009</v>
      </c>
      <c r="P768" s="36" t="s">
        <v>1266</v>
      </c>
      <c r="Q768" s="174" t="str">
        <f t="shared" si="23"/>
        <v>Winnipeg</v>
      </c>
    </row>
    <row r="769" spans="1:17" ht="14.1" customHeight="1" x14ac:dyDescent="0.2">
      <c r="A769" s="45">
        <v>135</v>
      </c>
      <c r="B769" s="36" t="s">
        <v>1380</v>
      </c>
      <c r="C769" s="40">
        <v>2097</v>
      </c>
      <c r="D769" s="36" t="s">
        <v>3012</v>
      </c>
      <c r="E769" s="36" t="s">
        <v>3013</v>
      </c>
      <c r="G769" s="36" t="s">
        <v>1282</v>
      </c>
      <c r="H769" s="174" t="str">
        <f t="shared" si="22"/>
        <v>Cross Lake</v>
      </c>
      <c r="J769" s="45">
        <v>118</v>
      </c>
      <c r="K769" s="36" t="s">
        <v>1302</v>
      </c>
      <c r="L769" s="45">
        <v>2096</v>
      </c>
      <c r="M769" s="36" t="s">
        <v>3010</v>
      </c>
      <c r="N769" s="36" t="s">
        <v>3011</v>
      </c>
      <c r="P769" s="36" t="s">
        <v>1266</v>
      </c>
      <c r="Q769" s="174" t="str">
        <f t="shared" si="23"/>
        <v>Winnipeg</v>
      </c>
    </row>
    <row r="770" spans="1:17" ht="14.1" customHeight="1" x14ac:dyDescent="0.2">
      <c r="A770" s="45">
        <v>153</v>
      </c>
      <c r="B770" s="36" t="s">
        <v>1509</v>
      </c>
      <c r="C770" s="40">
        <v>2098</v>
      </c>
      <c r="D770" s="36" t="s">
        <v>3014</v>
      </c>
      <c r="E770" s="36" t="s">
        <v>3015</v>
      </c>
      <c r="G770" s="36" t="s">
        <v>1605</v>
      </c>
      <c r="H770" s="174" t="str">
        <f t="shared" si="22"/>
        <v>Douglas</v>
      </c>
      <c r="J770" s="45">
        <v>135</v>
      </c>
      <c r="K770" s="36" t="s">
        <v>1380</v>
      </c>
      <c r="L770" s="45">
        <v>2097</v>
      </c>
      <c r="M770" s="36" t="s">
        <v>3012</v>
      </c>
      <c r="N770" s="36" t="s">
        <v>3013</v>
      </c>
      <c r="P770" s="36" t="s">
        <v>1282</v>
      </c>
      <c r="Q770" s="174" t="str">
        <f t="shared" si="23"/>
        <v>Cross Lake</v>
      </c>
    </row>
    <row r="771" spans="1:17" ht="14.1" customHeight="1" x14ac:dyDescent="0.2">
      <c r="A771" s="45">
        <v>163</v>
      </c>
      <c r="B771" s="36" t="s">
        <v>2898</v>
      </c>
      <c r="C771" s="40">
        <v>2099</v>
      </c>
      <c r="D771" s="36" t="s">
        <v>3016</v>
      </c>
      <c r="E771" s="36" t="s">
        <v>3017</v>
      </c>
      <c r="F771" s="36" t="s">
        <v>3018</v>
      </c>
      <c r="G771" s="36" t="s">
        <v>1266</v>
      </c>
      <c r="H771" s="174" t="str">
        <f t="shared" si="22"/>
        <v>Winnipeg</v>
      </c>
      <c r="J771" s="45">
        <v>153</v>
      </c>
      <c r="K771" s="36" t="s">
        <v>1509</v>
      </c>
      <c r="L771" s="45">
        <v>2098</v>
      </c>
      <c r="M771" s="36" t="s">
        <v>3014</v>
      </c>
      <c r="N771" s="36" t="s">
        <v>3015</v>
      </c>
      <c r="P771" s="36" t="s">
        <v>1605</v>
      </c>
      <c r="Q771" s="174" t="str">
        <f t="shared" si="23"/>
        <v>Douglas</v>
      </c>
    </row>
    <row r="772" spans="1:17" ht="14.1" customHeight="1" x14ac:dyDescent="0.2">
      <c r="A772" s="45">
        <v>186</v>
      </c>
      <c r="B772" s="36" t="s">
        <v>1295</v>
      </c>
      <c r="C772" s="40">
        <v>2100</v>
      </c>
      <c r="D772" s="36" t="s">
        <v>3019</v>
      </c>
      <c r="E772" s="36" t="s">
        <v>3020</v>
      </c>
      <c r="G772" s="36" t="s">
        <v>1266</v>
      </c>
      <c r="H772" s="174" t="str">
        <f t="shared" si="22"/>
        <v>Winnipeg</v>
      </c>
      <c r="J772" s="45">
        <v>163</v>
      </c>
      <c r="K772" s="36" t="s">
        <v>2898</v>
      </c>
      <c r="L772" s="45">
        <v>2099</v>
      </c>
      <c r="M772" s="36" t="s">
        <v>3016</v>
      </c>
      <c r="N772" s="36" t="s">
        <v>3017</v>
      </c>
      <c r="O772" s="36" t="s">
        <v>3018</v>
      </c>
      <c r="P772" s="36" t="s">
        <v>1266</v>
      </c>
      <c r="Q772" s="174" t="str">
        <f t="shared" si="23"/>
        <v>Winnipeg</v>
      </c>
    </row>
    <row r="773" spans="1:17" ht="14.1" customHeight="1" x14ac:dyDescent="0.2">
      <c r="A773" s="45">
        <v>135</v>
      </c>
      <c r="B773" s="36" t="s">
        <v>1380</v>
      </c>
      <c r="C773" s="40">
        <v>2101</v>
      </c>
      <c r="D773" s="36" t="s">
        <v>3021</v>
      </c>
      <c r="E773" s="36" t="s">
        <v>1328</v>
      </c>
      <c r="G773" s="36" t="s">
        <v>3022</v>
      </c>
      <c r="H773" s="174" t="str">
        <f t="shared" ref="H773:H836" si="24">IF(OR(C773=1180,C773=1287,C773=1808,C773=1887),"Winnipeg",IF(G773=$G$1,$H$1,IF(G773=$G$2,$H$2,IF(G773="MACGREGOR","McGregor",IF(G773="N.-D.-DE-LOURDES","N.-D.-de-Lourdes",IF(G773="STE ROSE DU LAC","Ste Rose du Lac",IF(G773="PORTAGE LA PRAIRIE","Portage la Prairie",IF(G773="LAC DU BONNET","Lac du Bonnet",IF(G773="GOD'S LAKE NARROWS","God's Lake Narrows",IF(G773="MCCREARY","McCreary",PROPER(G773)))))))))))</f>
        <v>Pelican Rapids</v>
      </c>
      <c r="J773" s="45">
        <v>186</v>
      </c>
      <c r="K773" s="36" t="s">
        <v>1295</v>
      </c>
      <c r="L773" s="45">
        <v>2100</v>
      </c>
      <c r="M773" s="36" t="s">
        <v>3019</v>
      </c>
      <c r="N773" s="36" t="s">
        <v>3020</v>
      </c>
      <c r="P773" s="36" t="s">
        <v>1266</v>
      </c>
      <c r="Q773" s="174" t="str">
        <f t="shared" si="23"/>
        <v>Winnipeg</v>
      </c>
    </row>
    <row r="774" spans="1:17" ht="14.1" customHeight="1" x14ac:dyDescent="0.2">
      <c r="A774" s="45">
        <v>107</v>
      </c>
      <c r="B774" s="36" t="s">
        <v>1421</v>
      </c>
      <c r="C774" s="40">
        <v>2102</v>
      </c>
      <c r="D774" s="36" t="s">
        <v>3023</v>
      </c>
      <c r="E774" s="36" t="s">
        <v>3024</v>
      </c>
      <c r="G774" s="36" t="s">
        <v>1266</v>
      </c>
      <c r="H774" s="174" t="str">
        <f t="shared" si="24"/>
        <v>Winnipeg</v>
      </c>
      <c r="J774" s="45">
        <v>135</v>
      </c>
      <c r="K774" s="36" t="s">
        <v>1380</v>
      </c>
      <c r="L774" s="45">
        <v>2101</v>
      </c>
      <c r="M774" s="36" t="s">
        <v>3021</v>
      </c>
      <c r="N774" s="36" t="s">
        <v>1328</v>
      </c>
      <c r="P774" s="36" t="s">
        <v>3022</v>
      </c>
      <c r="Q774" s="174" t="str">
        <f t="shared" ref="Q774:Q837" si="25">IF(OR(L774=1180,L774=1287,L774=1808,L774=1887),"Winnipeg",IF(P774=$G$1,$H$1,IF(P774=$G$2,$H$2,IF(P774="MACGREGOR","McGregor",IF(P774="N.-D.-DE-LOURDES","N.-D.-de-Lourdes",IF(P774="STE ROSE DU LAC","Ste Rose du Lac",IF(P774="PORTAGE LA PRAIRIE","Portage la Prairie",IF(P774="LAC DU BONNET","Lac du Bonnet",IF(P774="GOD'S LAKE NARROWS","God's Lake Narrows",IF(P774="MCCREARY","McCreary",PROPER(P774)))))))))))</f>
        <v>Pelican Rapids</v>
      </c>
    </row>
    <row r="775" spans="1:17" ht="14.1" customHeight="1" x14ac:dyDescent="0.2">
      <c r="A775" s="45">
        <v>140</v>
      </c>
      <c r="B775" s="36" t="s">
        <v>1564</v>
      </c>
      <c r="C775" s="40">
        <v>2104</v>
      </c>
      <c r="D775" s="36" t="s">
        <v>3025</v>
      </c>
      <c r="E775" s="36" t="s">
        <v>3026</v>
      </c>
      <c r="F775" s="36" t="s">
        <v>3027</v>
      </c>
      <c r="G775" s="36" t="s">
        <v>2689</v>
      </c>
      <c r="H775" s="174" t="str">
        <f t="shared" si="24"/>
        <v>Laurier</v>
      </c>
      <c r="J775" s="45">
        <v>107</v>
      </c>
      <c r="K775" s="36" t="s">
        <v>1421</v>
      </c>
      <c r="L775" s="45">
        <v>2102</v>
      </c>
      <c r="M775" s="36" t="s">
        <v>3023</v>
      </c>
      <c r="N775" s="36" t="s">
        <v>3024</v>
      </c>
      <c r="P775" s="36" t="s">
        <v>1266</v>
      </c>
      <c r="Q775" s="174" t="str">
        <f t="shared" si="25"/>
        <v>Winnipeg</v>
      </c>
    </row>
    <row r="776" spans="1:17" ht="14.1" customHeight="1" x14ac:dyDescent="0.2">
      <c r="A776" s="45">
        <v>107</v>
      </c>
      <c r="B776" s="36" t="s">
        <v>1421</v>
      </c>
      <c r="C776" s="40">
        <v>2105</v>
      </c>
      <c r="D776" s="36" t="s">
        <v>3028</v>
      </c>
      <c r="E776" s="36" t="s">
        <v>3029</v>
      </c>
      <c r="G776" s="36" t="s">
        <v>1591</v>
      </c>
      <c r="H776" s="174" t="str">
        <f t="shared" si="24"/>
        <v>Minnedosa</v>
      </c>
      <c r="J776" s="45">
        <v>140</v>
      </c>
      <c r="K776" s="36" t="s">
        <v>1564</v>
      </c>
      <c r="L776" s="45">
        <v>2104</v>
      </c>
      <c r="M776" s="36" t="s">
        <v>3025</v>
      </c>
      <c r="N776" s="36" t="s">
        <v>3026</v>
      </c>
      <c r="O776" s="36" t="s">
        <v>3027</v>
      </c>
      <c r="P776" s="36" t="s">
        <v>2689</v>
      </c>
      <c r="Q776" s="174" t="str">
        <f t="shared" si="25"/>
        <v>Laurier</v>
      </c>
    </row>
    <row r="777" spans="1:17" ht="14.1" customHeight="1" x14ac:dyDescent="0.2">
      <c r="A777" s="45">
        <v>189</v>
      </c>
      <c r="B777" s="36" t="s">
        <v>1286</v>
      </c>
      <c r="C777" s="40">
        <v>2106</v>
      </c>
      <c r="D777" s="36" t="s">
        <v>3030</v>
      </c>
      <c r="E777" s="36" t="s">
        <v>3031</v>
      </c>
      <c r="G777" s="36" t="s">
        <v>1915</v>
      </c>
      <c r="H777" s="174" t="str">
        <f t="shared" si="24"/>
        <v>Beausejour</v>
      </c>
      <c r="J777" s="45">
        <v>107</v>
      </c>
      <c r="K777" s="36" t="s">
        <v>1421</v>
      </c>
      <c r="L777" s="45">
        <v>2105</v>
      </c>
      <c r="M777" s="36" t="s">
        <v>3028</v>
      </c>
      <c r="N777" s="36" t="s">
        <v>3029</v>
      </c>
      <c r="P777" s="36" t="s">
        <v>1591</v>
      </c>
      <c r="Q777" s="174" t="str">
        <f t="shared" si="25"/>
        <v>Minnedosa</v>
      </c>
    </row>
    <row r="778" spans="1:17" ht="14.1" customHeight="1" x14ac:dyDescent="0.2">
      <c r="A778" s="45">
        <v>114</v>
      </c>
      <c r="B778" s="36" t="s">
        <v>1267</v>
      </c>
      <c r="C778" s="40">
        <v>2107</v>
      </c>
      <c r="D778" s="36" t="s">
        <v>3032</v>
      </c>
      <c r="E778" s="36" t="s">
        <v>3033</v>
      </c>
      <c r="G778" s="36" t="s">
        <v>1266</v>
      </c>
      <c r="H778" s="174" t="str">
        <f t="shared" si="24"/>
        <v>Winnipeg</v>
      </c>
      <c r="J778" s="45">
        <v>189</v>
      </c>
      <c r="K778" s="36" t="s">
        <v>1286</v>
      </c>
      <c r="L778" s="45">
        <v>2106</v>
      </c>
      <c r="M778" s="36" t="s">
        <v>3030</v>
      </c>
      <c r="N778" s="36" t="s">
        <v>3031</v>
      </c>
      <c r="P778" s="36" t="s">
        <v>1915</v>
      </c>
      <c r="Q778" s="174" t="str">
        <f t="shared" si="25"/>
        <v>Beausejour</v>
      </c>
    </row>
    <row r="779" spans="1:17" ht="14.1" customHeight="1" x14ac:dyDescent="0.2">
      <c r="A779" s="45">
        <v>197</v>
      </c>
      <c r="B779" s="36" t="s">
        <v>1399</v>
      </c>
      <c r="C779" s="40">
        <v>2108</v>
      </c>
      <c r="D779" s="36" t="s">
        <v>3034</v>
      </c>
      <c r="E779" s="36" t="s">
        <v>3035</v>
      </c>
      <c r="G779" s="36" t="s">
        <v>1525</v>
      </c>
      <c r="H779" s="174" t="str">
        <f t="shared" si="24"/>
        <v>Winkler</v>
      </c>
      <c r="J779" s="45">
        <v>114</v>
      </c>
      <c r="K779" s="36" t="s">
        <v>1267</v>
      </c>
      <c r="L779" s="45">
        <v>2107</v>
      </c>
      <c r="M779" s="36" t="s">
        <v>3032</v>
      </c>
      <c r="N779" s="36" t="s">
        <v>3033</v>
      </c>
      <c r="P779" s="36" t="s">
        <v>1266</v>
      </c>
      <c r="Q779" s="174" t="str">
        <f t="shared" si="25"/>
        <v>Winnipeg</v>
      </c>
    </row>
    <row r="780" spans="1:17" ht="14.1" customHeight="1" x14ac:dyDescent="0.2">
      <c r="A780" s="45">
        <v>107</v>
      </c>
      <c r="B780" s="36" t="s">
        <v>1421</v>
      </c>
      <c r="C780" s="40">
        <v>2109</v>
      </c>
      <c r="D780" s="36" t="s">
        <v>3036</v>
      </c>
      <c r="E780" s="36" t="s">
        <v>3037</v>
      </c>
      <c r="G780" s="36" t="s">
        <v>1266</v>
      </c>
      <c r="H780" s="174" t="str">
        <f t="shared" si="24"/>
        <v>Winnipeg</v>
      </c>
      <c r="J780" s="45">
        <v>197</v>
      </c>
      <c r="K780" s="36" t="s">
        <v>1399</v>
      </c>
      <c r="L780" s="45">
        <v>2108</v>
      </c>
      <c r="M780" s="36" t="s">
        <v>3034</v>
      </c>
      <c r="N780" s="36" t="s">
        <v>3035</v>
      </c>
      <c r="P780" s="36" t="s">
        <v>1525</v>
      </c>
      <c r="Q780" s="174" t="str">
        <f t="shared" si="25"/>
        <v>Winkler</v>
      </c>
    </row>
    <row r="781" spans="1:17" ht="14.1" customHeight="1" x14ac:dyDescent="0.2">
      <c r="A781" s="45">
        <v>135</v>
      </c>
      <c r="B781" s="36" t="s">
        <v>1380</v>
      </c>
      <c r="C781" s="40">
        <v>2110</v>
      </c>
      <c r="D781" s="36" t="s">
        <v>3038</v>
      </c>
      <c r="E781" s="36" t="s">
        <v>3039</v>
      </c>
      <c r="G781" s="36" t="s">
        <v>3040</v>
      </c>
      <c r="H781" s="174" t="str">
        <f t="shared" si="24"/>
        <v>Pipestone</v>
      </c>
      <c r="J781" s="45">
        <v>107</v>
      </c>
      <c r="K781" s="36" t="s">
        <v>1421</v>
      </c>
      <c r="L781" s="45">
        <v>2109</v>
      </c>
      <c r="M781" s="36" t="s">
        <v>3041</v>
      </c>
      <c r="N781" s="36" t="s">
        <v>3037</v>
      </c>
      <c r="P781" s="36" t="s">
        <v>1266</v>
      </c>
      <c r="Q781" s="174" t="str">
        <f t="shared" si="25"/>
        <v>Winnipeg</v>
      </c>
    </row>
    <row r="782" spans="1:17" ht="14.1" customHeight="1" x14ac:dyDescent="0.2">
      <c r="A782" s="45">
        <v>154</v>
      </c>
      <c r="B782" s="36" t="s">
        <v>1349</v>
      </c>
      <c r="C782" s="40">
        <v>2111</v>
      </c>
      <c r="D782" s="36" t="s">
        <v>3042</v>
      </c>
      <c r="E782" s="36" t="s">
        <v>1659</v>
      </c>
      <c r="G782" s="36" t="s">
        <v>3043</v>
      </c>
      <c r="H782" s="174" t="str">
        <f t="shared" si="24"/>
        <v>Petersfield</v>
      </c>
      <c r="J782" s="45">
        <v>135</v>
      </c>
      <c r="K782" s="36" t="s">
        <v>1380</v>
      </c>
      <c r="L782" s="45">
        <v>2110</v>
      </c>
      <c r="M782" s="36" t="s">
        <v>3038</v>
      </c>
      <c r="N782" s="36" t="s">
        <v>3039</v>
      </c>
      <c r="P782" s="36" t="s">
        <v>3040</v>
      </c>
      <c r="Q782" s="174" t="str">
        <f t="shared" si="25"/>
        <v>Pipestone</v>
      </c>
    </row>
    <row r="783" spans="1:17" ht="14.1" customHeight="1" x14ac:dyDescent="0.2">
      <c r="A783" s="45">
        <v>155</v>
      </c>
      <c r="B783" s="36" t="s">
        <v>1326</v>
      </c>
      <c r="C783" s="40">
        <v>2113</v>
      </c>
      <c r="D783" s="36" t="s">
        <v>3044</v>
      </c>
      <c r="E783" s="36" t="s">
        <v>1328</v>
      </c>
      <c r="G783" s="36" t="s">
        <v>1329</v>
      </c>
      <c r="H783" s="174" t="str">
        <f t="shared" si="24"/>
        <v>Balmoral</v>
      </c>
      <c r="J783" s="45">
        <v>154</v>
      </c>
      <c r="K783" s="36" t="s">
        <v>1349</v>
      </c>
      <c r="L783" s="45">
        <v>2111</v>
      </c>
      <c r="M783" s="36" t="s">
        <v>3042</v>
      </c>
      <c r="N783" s="36" t="s">
        <v>1659</v>
      </c>
      <c r="P783" s="36" t="s">
        <v>3043</v>
      </c>
      <c r="Q783" s="174" t="str">
        <f t="shared" si="25"/>
        <v>Petersfield</v>
      </c>
    </row>
    <row r="784" spans="1:17" ht="14.1" customHeight="1" x14ac:dyDescent="0.2">
      <c r="A784" s="45">
        <v>107</v>
      </c>
      <c r="B784" s="36" t="s">
        <v>1421</v>
      </c>
      <c r="C784" s="40">
        <v>2114</v>
      </c>
      <c r="D784" s="36" t="s">
        <v>3045</v>
      </c>
      <c r="E784" s="36" t="s">
        <v>3046</v>
      </c>
      <c r="G784" s="36" t="s">
        <v>1266</v>
      </c>
      <c r="H784" s="174" t="str">
        <f t="shared" si="24"/>
        <v>Winnipeg</v>
      </c>
      <c r="J784" s="45">
        <v>155</v>
      </c>
      <c r="K784" s="36" t="s">
        <v>1326</v>
      </c>
      <c r="L784" s="45">
        <v>2113</v>
      </c>
      <c r="M784" s="36" t="s">
        <v>3044</v>
      </c>
      <c r="N784" s="36" t="s">
        <v>1328</v>
      </c>
      <c r="P784" s="36" t="s">
        <v>1329</v>
      </c>
      <c r="Q784" s="174" t="str">
        <f t="shared" si="25"/>
        <v>Balmoral</v>
      </c>
    </row>
    <row r="785" spans="1:17" ht="14.1" customHeight="1" x14ac:dyDescent="0.2">
      <c r="A785" s="45">
        <v>136</v>
      </c>
      <c r="B785" s="36" t="s">
        <v>1502</v>
      </c>
      <c r="C785" s="40">
        <v>2115</v>
      </c>
      <c r="D785" s="36" t="s">
        <v>3047</v>
      </c>
      <c r="E785" s="36" t="s">
        <v>3048</v>
      </c>
      <c r="G785" s="36" t="s">
        <v>2104</v>
      </c>
      <c r="H785" s="174" t="str">
        <f t="shared" si="24"/>
        <v>St. Norbert</v>
      </c>
      <c r="J785" s="45">
        <v>107</v>
      </c>
      <c r="K785" s="36" t="s">
        <v>1421</v>
      </c>
      <c r="L785" s="45">
        <v>2114</v>
      </c>
      <c r="M785" s="36" t="s">
        <v>3045</v>
      </c>
      <c r="N785" s="36" t="s">
        <v>3046</v>
      </c>
      <c r="P785" s="36" t="s">
        <v>1266</v>
      </c>
      <c r="Q785" s="174" t="str">
        <f t="shared" si="25"/>
        <v>Winnipeg</v>
      </c>
    </row>
    <row r="786" spans="1:17" ht="14.1" customHeight="1" x14ac:dyDescent="0.2">
      <c r="A786" s="45">
        <v>149</v>
      </c>
      <c r="B786" s="36" t="s">
        <v>1447</v>
      </c>
      <c r="C786" s="40">
        <v>2116</v>
      </c>
      <c r="D786" s="36" t="s">
        <v>3049</v>
      </c>
      <c r="E786" s="36" t="s">
        <v>3050</v>
      </c>
      <c r="G786" s="36" t="s">
        <v>1450</v>
      </c>
      <c r="H786" s="174" t="str">
        <f t="shared" si="24"/>
        <v>Ashern</v>
      </c>
      <c r="J786" s="45">
        <v>136</v>
      </c>
      <c r="K786" s="36" t="s">
        <v>1502</v>
      </c>
      <c r="L786" s="45">
        <v>2115</v>
      </c>
      <c r="M786" s="36" t="s">
        <v>3047</v>
      </c>
      <c r="N786" s="36" t="s">
        <v>3048</v>
      </c>
      <c r="P786" s="36" t="s">
        <v>2104</v>
      </c>
      <c r="Q786" s="174" t="str">
        <f t="shared" si="25"/>
        <v>St. Norbert</v>
      </c>
    </row>
    <row r="787" spans="1:17" ht="14.1" customHeight="1" x14ac:dyDescent="0.2">
      <c r="A787" s="45">
        <v>107</v>
      </c>
      <c r="B787" s="36" t="s">
        <v>1421</v>
      </c>
      <c r="C787" s="40">
        <v>2117</v>
      </c>
      <c r="D787" s="36" t="s">
        <v>3051</v>
      </c>
      <c r="E787" s="36" t="s">
        <v>1537</v>
      </c>
      <c r="G787" s="36" t="s">
        <v>2066</v>
      </c>
      <c r="H787" s="174" t="str">
        <f t="shared" si="24"/>
        <v>McGregor</v>
      </c>
      <c r="J787" s="45">
        <v>149</v>
      </c>
      <c r="K787" s="36" t="s">
        <v>1447</v>
      </c>
      <c r="L787" s="45">
        <v>2116</v>
      </c>
      <c r="M787" s="36" t="s">
        <v>3049</v>
      </c>
      <c r="N787" s="36" t="s">
        <v>3050</v>
      </c>
      <c r="P787" s="36" t="s">
        <v>1450</v>
      </c>
      <c r="Q787" s="174" t="str">
        <f t="shared" si="25"/>
        <v>Ashern</v>
      </c>
    </row>
    <row r="788" spans="1:17" ht="14.1" customHeight="1" x14ac:dyDescent="0.2">
      <c r="A788" s="45">
        <v>192</v>
      </c>
      <c r="B788" s="36" t="s">
        <v>1279</v>
      </c>
      <c r="C788" s="40">
        <v>2118</v>
      </c>
      <c r="D788" s="36" t="s">
        <v>3052</v>
      </c>
      <c r="E788" s="36" t="s">
        <v>2853</v>
      </c>
      <c r="G788" s="36" t="s">
        <v>2985</v>
      </c>
      <c r="H788" s="174" t="str">
        <f t="shared" si="24"/>
        <v>God's Lake Narrows</v>
      </c>
      <c r="J788" s="45">
        <v>107</v>
      </c>
      <c r="K788" s="36" t="s">
        <v>1421</v>
      </c>
      <c r="L788" s="45">
        <v>2117</v>
      </c>
      <c r="M788" s="36" t="s">
        <v>3051</v>
      </c>
      <c r="N788" s="36" t="s">
        <v>1537</v>
      </c>
      <c r="P788" s="36" t="s">
        <v>2066</v>
      </c>
      <c r="Q788" s="174" t="str">
        <f t="shared" si="25"/>
        <v>McGregor</v>
      </c>
    </row>
    <row r="789" spans="1:17" ht="14.1" customHeight="1" x14ac:dyDescent="0.2">
      <c r="A789" s="45">
        <v>135</v>
      </c>
      <c r="B789" s="36" t="s">
        <v>1380</v>
      </c>
      <c r="C789" s="40">
        <v>2119</v>
      </c>
      <c r="D789" s="36" t="s">
        <v>3053</v>
      </c>
      <c r="E789" s="36" t="s">
        <v>3054</v>
      </c>
      <c r="G789" s="36" t="s">
        <v>1266</v>
      </c>
      <c r="H789" s="174" t="str">
        <f t="shared" si="24"/>
        <v>Winnipeg</v>
      </c>
      <c r="J789" s="45">
        <v>192</v>
      </c>
      <c r="K789" s="36" t="s">
        <v>1279</v>
      </c>
      <c r="L789" s="45">
        <v>2118</v>
      </c>
      <c r="M789" s="36" t="s">
        <v>3052</v>
      </c>
      <c r="N789" s="36" t="s">
        <v>2853</v>
      </c>
      <c r="P789" s="36" t="s">
        <v>2985</v>
      </c>
      <c r="Q789" s="174" t="str">
        <f t="shared" si="25"/>
        <v>God's Lake Narrows</v>
      </c>
    </row>
    <row r="790" spans="1:17" ht="14.1" customHeight="1" x14ac:dyDescent="0.2">
      <c r="A790" s="45">
        <v>103</v>
      </c>
      <c r="B790" s="36" t="s">
        <v>1355</v>
      </c>
      <c r="C790" s="40">
        <v>2121</v>
      </c>
      <c r="D790" s="36" t="s">
        <v>3055</v>
      </c>
      <c r="E790" s="36" t="s">
        <v>3056</v>
      </c>
      <c r="G790" s="36" t="s">
        <v>1832</v>
      </c>
      <c r="H790" s="174" t="str">
        <f t="shared" si="24"/>
        <v>Elkhorn</v>
      </c>
      <c r="J790" s="45">
        <v>135</v>
      </c>
      <c r="K790" s="36" t="s">
        <v>1380</v>
      </c>
      <c r="L790" s="45">
        <v>2119</v>
      </c>
      <c r="M790" s="36" t="s">
        <v>3053</v>
      </c>
      <c r="N790" s="36" t="s">
        <v>3054</v>
      </c>
      <c r="P790" s="36" t="s">
        <v>1266</v>
      </c>
      <c r="Q790" s="174" t="str">
        <f t="shared" si="25"/>
        <v>Winnipeg</v>
      </c>
    </row>
    <row r="791" spans="1:17" ht="14.1" customHeight="1" x14ac:dyDescent="0.2">
      <c r="A791" s="45">
        <v>185</v>
      </c>
      <c r="B791" s="36" t="s">
        <v>1384</v>
      </c>
      <c r="C791" s="40">
        <v>2122</v>
      </c>
      <c r="D791" s="36" t="s">
        <v>3057</v>
      </c>
      <c r="E791" s="36" t="s">
        <v>3058</v>
      </c>
      <c r="G791" s="36" t="s">
        <v>3059</v>
      </c>
      <c r="H791" s="174" t="str">
        <f t="shared" si="24"/>
        <v>Piney</v>
      </c>
      <c r="J791" s="45">
        <v>103</v>
      </c>
      <c r="K791" s="36" t="s">
        <v>1355</v>
      </c>
      <c r="L791" s="45">
        <v>2121</v>
      </c>
      <c r="M791" s="36" t="s">
        <v>3055</v>
      </c>
      <c r="N791" s="36" t="s">
        <v>3056</v>
      </c>
      <c r="P791" s="36" t="s">
        <v>1832</v>
      </c>
      <c r="Q791" s="174" t="str">
        <f t="shared" si="25"/>
        <v>Elkhorn</v>
      </c>
    </row>
    <row r="792" spans="1:17" ht="14.1" customHeight="1" x14ac:dyDescent="0.2">
      <c r="A792" s="45">
        <v>185</v>
      </c>
      <c r="B792" s="36" t="s">
        <v>1384</v>
      </c>
      <c r="C792" s="40">
        <v>2123</v>
      </c>
      <c r="D792" s="36" t="s">
        <v>3060</v>
      </c>
      <c r="E792" s="36" t="s">
        <v>1382</v>
      </c>
      <c r="G792" s="36" t="s">
        <v>1951</v>
      </c>
      <c r="H792" s="174" t="str">
        <f t="shared" si="24"/>
        <v>Dominion City</v>
      </c>
      <c r="J792" s="45">
        <v>185</v>
      </c>
      <c r="K792" s="36" t="s">
        <v>1384</v>
      </c>
      <c r="L792" s="45">
        <v>2122</v>
      </c>
      <c r="M792" s="36" t="s">
        <v>3057</v>
      </c>
      <c r="N792" s="36" t="s">
        <v>3058</v>
      </c>
      <c r="P792" s="36" t="s">
        <v>3059</v>
      </c>
      <c r="Q792" s="174" t="str">
        <f t="shared" si="25"/>
        <v>Piney</v>
      </c>
    </row>
    <row r="793" spans="1:17" ht="14.1" customHeight="1" x14ac:dyDescent="0.2">
      <c r="A793" s="45">
        <v>118</v>
      </c>
      <c r="B793" s="36" t="s">
        <v>1302</v>
      </c>
      <c r="C793" s="40">
        <v>2126</v>
      </c>
      <c r="D793" s="36" t="s">
        <v>3061</v>
      </c>
      <c r="E793" s="36" t="s">
        <v>3062</v>
      </c>
      <c r="G793" s="36" t="s">
        <v>1266</v>
      </c>
      <c r="H793" s="174" t="str">
        <f t="shared" si="24"/>
        <v>Winnipeg</v>
      </c>
      <c r="J793" s="45">
        <v>185</v>
      </c>
      <c r="K793" s="36" t="s">
        <v>1384</v>
      </c>
      <c r="L793" s="45">
        <v>2123</v>
      </c>
      <c r="M793" s="36" t="s">
        <v>3060</v>
      </c>
      <c r="N793" s="36" t="s">
        <v>1382</v>
      </c>
      <c r="P793" s="36" t="s">
        <v>1951</v>
      </c>
      <c r="Q793" s="174" t="str">
        <f t="shared" si="25"/>
        <v>Dominion City</v>
      </c>
    </row>
    <row r="794" spans="1:17" ht="14.1" customHeight="1" x14ac:dyDescent="0.2">
      <c r="A794" s="45">
        <v>153</v>
      </c>
      <c r="B794" s="36" t="s">
        <v>1509</v>
      </c>
      <c r="C794" s="40">
        <v>2127</v>
      </c>
      <c r="D794" s="36" t="s">
        <v>3063</v>
      </c>
      <c r="E794" s="36" t="s">
        <v>3064</v>
      </c>
      <c r="G794" s="36" t="s">
        <v>1787</v>
      </c>
      <c r="H794" s="174" t="str">
        <f t="shared" si="24"/>
        <v>Neepawa</v>
      </c>
      <c r="J794" s="45">
        <v>118</v>
      </c>
      <c r="K794" s="36" t="s">
        <v>1302</v>
      </c>
      <c r="L794" s="45">
        <v>2126</v>
      </c>
      <c r="M794" s="36" t="s">
        <v>3061</v>
      </c>
      <c r="N794" s="36" t="s">
        <v>3062</v>
      </c>
      <c r="P794" s="36" t="s">
        <v>1266</v>
      </c>
      <c r="Q794" s="174" t="str">
        <f t="shared" si="25"/>
        <v>Winnipeg</v>
      </c>
    </row>
    <row r="795" spans="1:17" ht="14.1" customHeight="1" x14ac:dyDescent="0.2">
      <c r="A795" s="45">
        <v>197</v>
      </c>
      <c r="B795" s="36" t="s">
        <v>1399</v>
      </c>
      <c r="C795" s="40">
        <v>2128</v>
      </c>
      <c r="D795" s="36" t="s">
        <v>3065</v>
      </c>
      <c r="E795" s="36" t="s">
        <v>3066</v>
      </c>
      <c r="G795" s="36" t="s">
        <v>2187</v>
      </c>
      <c r="H795" s="174" t="str">
        <f t="shared" si="24"/>
        <v>Altona</v>
      </c>
      <c r="J795" s="45">
        <v>153</v>
      </c>
      <c r="K795" s="36" t="s">
        <v>1509</v>
      </c>
      <c r="L795" s="45">
        <v>2127</v>
      </c>
      <c r="M795" s="36" t="s">
        <v>3063</v>
      </c>
      <c r="N795" s="36" t="s">
        <v>3064</v>
      </c>
      <c r="P795" s="36" t="s">
        <v>1787</v>
      </c>
      <c r="Q795" s="174" t="str">
        <f t="shared" si="25"/>
        <v>Neepawa</v>
      </c>
    </row>
    <row r="796" spans="1:17" ht="14.1" customHeight="1" x14ac:dyDescent="0.2">
      <c r="A796" s="45">
        <v>188</v>
      </c>
      <c r="B796" s="36" t="s">
        <v>1392</v>
      </c>
      <c r="C796" s="40">
        <v>2132</v>
      </c>
      <c r="D796" s="36" t="s">
        <v>3067</v>
      </c>
      <c r="E796" s="36" t="s">
        <v>3068</v>
      </c>
      <c r="G796" s="36" t="s">
        <v>1266</v>
      </c>
      <c r="H796" s="174" t="str">
        <f t="shared" si="24"/>
        <v>Winnipeg</v>
      </c>
      <c r="J796" s="45">
        <v>197</v>
      </c>
      <c r="K796" s="36" t="s">
        <v>1399</v>
      </c>
      <c r="L796" s="45">
        <v>2128</v>
      </c>
      <c r="M796" s="36" t="s">
        <v>3065</v>
      </c>
      <c r="N796" s="36" t="s">
        <v>3066</v>
      </c>
      <c r="P796" s="36" t="s">
        <v>2187</v>
      </c>
      <c r="Q796" s="174" t="str">
        <f t="shared" si="25"/>
        <v>Altona</v>
      </c>
    </row>
    <row r="797" spans="1:17" ht="14.1" customHeight="1" x14ac:dyDescent="0.2">
      <c r="A797" s="45">
        <v>144</v>
      </c>
      <c r="B797" s="36" t="s">
        <v>1801</v>
      </c>
      <c r="C797" s="40">
        <v>2133</v>
      </c>
      <c r="D797" s="36" t="s">
        <v>3069</v>
      </c>
      <c r="E797" s="36" t="s">
        <v>2654</v>
      </c>
      <c r="F797" s="36" t="s">
        <v>3070</v>
      </c>
      <c r="G797" s="36" t="s">
        <v>2681</v>
      </c>
      <c r="H797" s="174" t="str">
        <f t="shared" si="24"/>
        <v>Riverton</v>
      </c>
      <c r="J797" s="45">
        <v>188</v>
      </c>
      <c r="K797" s="36" t="s">
        <v>1392</v>
      </c>
      <c r="L797" s="45">
        <v>2132</v>
      </c>
      <c r="M797" s="36" t="s">
        <v>3067</v>
      </c>
      <c r="N797" s="36" t="s">
        <v>3068</v>
      </c>
      <c r="P797" s="36" t="s">
        <v>1266</v>
      </c>
      <c r="Q797" s="174" t="str">
        <f t="shared" si="25"/>
        <v>Winnipeg</v>
      </c>
    </row>
    <row r="798" spans="1:17" ht="14.1" customHeight="1" x14ac:dyDescent="0.2">
      <c r="A798" s="45">
        <v>121</v>
      </c>
      <c r="B798" s="36" t="s">
        <v>1270</v>
      </c>
      <c r="C798" s="40">
        <v>2134</v>
      </c>
      <c r="D798" s="36" t="s">
        <v>3071</v>
      </c>
      <c r="E798" s="36" t="s">
        <v>2960</v>
      </c>
      <c r="F798" s="36" t="s">
        <v>1273</v>
      </c>
      <c r="G798" s="36" t="s">
        <v>1274</v>
      </c>
      <c r="H798" s="174" t="str">
        <f t="shared" si="24"/>
        <v>Portage la Prairie</v>
      </c>
      <c r="J798" s="45">
        <v>144</v>
      </c>
      <c r="K798" s="36" t="s">
        <v>1801</v>
      </c>
      <c r="L798" s="45">
        <v>2133</v>
      </c>
      <c r="M798" s="36" t="s">
        <v>3069</v>
      </c>
      <c r="N798" s="36" t="s">
        <v>2654</v>
      </c>
      <c r="O798" s="36" t="s">
        <v>3070</v>
      </c>
      <c r="P798" s="36" t="s">
        <v>2681</v>
      </c>
      <c r="Q798" s="174" t="str">
        <f t="shared" si="25"/>
        <v>Riverton</v>
      </c>
    </row>
    <row r="799" spans="1:17" ht="14.1" customHeight="1" x14ac:dyDescent="0.2">
      <c r="A799" s="45">
        <v>135</v>
      </c>
      <c r="B799" s="36" t="s">
        <v>1380</v>
      </c>
      <c r="C799" s="40">
        <v>2135</v>
      </c>
      <c r="D799" s="36" t="s">
        <v>3072</v>
      </c>
      <c r="E799" s="36" t="s">
        <v>1328</v>
      </c>
      <c r="G799" s="36" t="s">
        <v>2987</v>
      </c>
      <c r="H799" s="174" t="str">
        <f t="shared" si="24"/>
        <v>Oxford House</v>
      </c>
      <c r="J799" s="45">
        <v>121</v>
      </c>
      <c r="K799" s="36" t="s">
        <v>1270</v>
      </c>
      <c r="L799" s="45">
        <v>2134</v>
      </c>
      <c r="M799" s="36" t="s">
        <v>3071</v>
      </c>
      <c r="N799" s="36" t="s">
        <v>2960</v>
      </c>
      <c r="O799" s="36" t="s">
        <v>1273</v>
      </c>
      <c r="P799" s="36" t="s">
        <v>1274</v>
      </c>
      <c r="Q799" s="174" t="str">
        <f t="shared" si="25"/>
        <v>Portage la Prairie</v>
      </c>
    </row>
    <row r="800" spans="1:17" ht="14.1" customHeight="1" x14ac:dyDescent="0.2">
      <c r="A800" s="45">
        <v>196</v>
      </c>
      <c r="B800" s="36" t="s">
        <v>1283</v>
      </c>
      <c r="C800" s="40">
        <v>2136</v>
      </c>
      <c r="D800" s="36" t="s">
        <v>3073</v>
      </c>
      <c r="E800" s="36" t="s">
        <v>3074</v>
      </c>
      <c r="G800" s="36" t="s">
        <v>1266</v>
      </c>
      <c r="H800" s="174" t="str">
        <f t="shared" si="24"/>
        <v>Winnipeg</v>
      </c>
      <c r="J800" s="45">
        <v>135</v>
      </c>
      <c r="K800" s="36" t="s">
        <v>1380</v>
      </c>
      <c r="L800" s="45">
        <v>2135</v>
      </c>
      <c r="M800" s="36" t="s">
        <v>3072</v>
      </c>
      <c r="N800" s="36" t="s">
        <v>1328</v>
      </c>
      <c r="P800" s="36" t="s">
        <v>2987</v>
      </c>
      <c r="Q800" s="174" t="str">
        <f t="shared" si="25"/>
        <v>Oxford House</v>
      </c>
    </row>
    <row r="801" spans="1:17" ht="14.1" customHeight="1" x14ac:dyDescent="0.2">
      <c r="A801" s="45">
        <v>136</v>
      </c>
      <c r="B801" s="36" t="s">
        <v>1502</v>
      </c>
      <c r="C801" s="40">
        <v>2138</v>
      </c>
      <c r="D801" s="36" t="s">
        <v>3075</v>
      </c>
      <c r="E801" s="36" t="s">
        <v>3076</v>
      </c>
      <c r="G801" s="36" t="s">
        <v>1505</v>
      </c>
      <c r="H801" s="174" t="str">
        <f t="shared" si="24"/>
        <v>Lorette</v>
      </c>
      <c r="J801" s="45">
        <v>196</v>
      </c>
      <c r="K801" s="36" t="s">
        <v>1283</v>
      </c>
      <c r="L801" s="45">
        <v>2136</v>
      </c>
      <c r="M801" s="36" t="s">
        <v>3073</v>
      </c>
      <c r="N801" s="36" t="s">
        <v>3074</v>
      </c>
      <c r="P801" s="36" t="s">
        <v>1266</v>
      </c>
      <c r="Q801" s="174" t="str">
        <f t="shared" si="25"/>
        <v>Winnipeg</v>
      </c>
    </row>
    <row r="802" spans="1:17" ht="14.1" customHeight="1" x14ac:dyDescent="0.2">
      <c r="A802" s="45">
        <v>156</v>
      </c>
      <c r="B802" s="36" t="s">
        <v>1579</v>
      </c>
      <c r="C802" s="40">
        <v>2139</v>
      </c>
      <c r="D802" s="36" t="s">
        <v>3077</v>
      </c>
      <c r="E802" s="36" t="s">
        <v>2361</v>
      </c>
      <c r="G802" s="36" t="s">
        <v>1582</v>
      </c>
      <c r="H802" s="174" t="str">
        <f t="shared" si="24"/>
        <v>Oak River</v>
      </c>
      <c r="J802" s="45">
        <v>136</v>
      </c>
      <c r="K802" s="36" t="s">
        <v>1502</v>
      </c>
      <c r="L802" s="45">
        <v>2138</v>
      </c>
      <c r="M802" s="36" t="s">
        <v>3075</v>
      </c>
      <c r="N802" s="36" t="s">
        <v>3076</v>
      </c>
      <c r="P802" s="36" t="s">
        <v>1505</v>
      </c>
      <c r="Q802" s="174" t="str">
        <f t="shared" si="25"/>
        <v>Lorette</v>
      </c>
    </row>
    <row r="803" spans="1:17" ht="14.1" customHeight="1" x14ac:dyDescent="0.2">
      <c r="A803" s="45">
        <v>155</v>
      </c>
      <c r="B803" s="36" t="s">
        <v>1326</v>
      </c>
      <c r="C803" s="40">
        <v>2143</v>
      </c>
      <c r="D803" s="36" t="s">
        <v>3078</v>
      </c>
      <c r="E803" s="36" t="s">
        <v>3079</v>
      </c>
      <c r="G803" s="36" t="s">
        <v>2475</v>
      </c>
      <c r="H803" s="174" t="str">
        <f t="shared" si="24"/>
        <v>Warren</v>
      </c>
      <c r="J803" s="45">
        <v>156</v>
      </c>
      <c r="K803" s="36" t="s">
        <v>1579</v>
      </c>
      <c r="L803" s="45">
        <v>2139</v>
      </c>
      <c r="M803" s="36" t="s">
        <v>3077</v>
      </c>
      <c r="N803" s="36" t="s">
        <v>2361</v>
      </c>
      <c r="P803" s="36" t="s">
        <v>1582</v>
      </c>
      <c r="Q803" s="174" t="str">
        <f t="shared" si="25"/>
        <v>Oak River</v>
      </c>
    </row>
    <row r="804" spans="1:17" ht="14.1" customHeight="1" x14ac:dyDescent="0.2">
      <c r="A804" s="45">
        <v>197</v>
      </c>
      <c r="B804" s="36" t="s">
        <v>1399</v>
      </c>
      <c r="C804" s="40">
        <v>2145</v>
      </c>
      <c r="D804" s="36" t="s">
        <v>3080</v>
      </c>
      <c r="E804" s="36" t="s">
        <v>3081</v>
      </c>
      <c r="G804" s="36" t="s">
        <v>1274</v>
      </c>
      <c r="H804" s="174" t="str">
        <f t="shared" si="24"/>
        <v>Portage la Prairie</v>
      </c>
      <c r="J804" s="45">
        <v>155</v>
      </c>
      <c r="K804" s="36" t="s">
        <v>1326</v>
      </c>
      <c r="L804" s="45">
        <v>2143</v>
      </c>
      <c r="M804" s="36" t="s">
        <v>3078</v>
      </c>
      <c r="N804" s="36" t="s">
        <v>3079</v>
      </c>
      <c r="P804" s="36" t="s">
        <v>2475</v>
      </c>
      <c r="Q804" s="174" t="str">
        <f t="shared" si="25"/>
        <v>Warren</v>
      </c>
    </row>
    <row r="805" spans="1:17" ht="14.1" customHeight="1" x14ac:dyDescent="0.2">
      <c r="A805" s="45">
        <v>197</v>
      </c>
      <c r="B805" s="36" t="s">
        <v>1399</v>
      </c>
      <c r="C805" s="40">
        <v>2146</v>
      </c>
      <c r="D805" s="36" t="s">
        <v>3082</v>
      </c>
      <c r="E805" s="36" t="s">
        <v>1378</v>
      </c>
      <c r="G805" s="36" t="s">
        <v>2086</v>
      </c>
      <c r="H805" s="174" t="str">
        <f t="shared" si="24"/>
        <v>Elma</v>
      </c>
      <c r="J805" s="45">
        <v>197</v>
      </c>
      <c r="K805" s="36" t="s">
        <v>1399</v>
      </c>
      <c r="L805" s="45">
        <v>2145</v>
      </c>
      <c r="M805" s="36" t="s">
        <v>3080</v>
      </c>
      <c r="N805" s="36" t="s">
        <v>3081</v>
      </c>
      <c r="P805" s="36" t="s">
        <v>1274</v>
      </c>
      <c r="Q805" s="174" t="str">
        <f t="shared" si="25"/>
        <v>Portage la Prairie</v>
      </c>
    </row>
    <row r="806" spans="1:17" ht="14.1" customHeight="1" x14ac:dyDescent="0.2">
      <c r="A806" s="45">
        <v>140</v>
      </c>
      <c r="B806" s="36" t="s">
        <v>1564</v>
      </c>
      <c r="C806" s="40">
        <v>2147</v>
      </c>
      <c r="D806" s="36" t="s">
        <v>3083</v>
      </c>
      <c r="E806" s="36" t="s">
        <v>3084</v>
      </c>
      <c r="F806" s="36" t="s">
        <v>3085</v>
      </c>
      <c r="G806" s="36" t="s">
        <v>3086</v>
      </c>
      <c r="H806" s="174" t="str">
        <f t="shared" si="24"/>
        <v>Saint-Claude</v>
      </c>
      <c r="J806" s="45">
        <v>197</v>
      </c>
      <c r="K806" s="36" t="s">
        <v>1399</v>
      </c>
      <c r="L806" s="45">
        <v>2146</v>
      </c>
      <c r="M806" s="36" t="s">
        <v>3082</v>
      </c>
      <c r="N806" s="36" t="s">
        <v>1378</v>
      </c>
      <c r="P806" s="36" t="s">
        <v>2086</v>
      </c>
      <c r="Q806" s="174" t="str">
        <f t="shared" si="25"/>
        <v>Elma</v>
      </c>
    </row>
    <row r="807" spans="1:17" ht="14.1" customHeight="1" x14ac:dyDescent="0.2">
      <c r="A807" s="45">
        <v>197</v>
      </c>
      <c r="B807" s="36" t="s">
        <v>1399</v>
      </c>
      <c r="C807" s="40">
        <v>2150</v>
      </c>
      <c r="D807" s="36" t="s">
        <v>3087</v>
      </c>
      <c r="E807" s="36" t="s">
        <v>1742</v>
      </c>
      <c r="F807" s="36" t="s">
        <v>3088</v>
      </c>
      <c r="G807" s="36" t="s">
        <v>1561</v>
      </c>
      <c r="H807" s="174" t="str">
        <f t="shared" si="24"/>
        <v>Austin</v>
      </c>
      <c r="J807" s="45">
        <v>140</v>
      </c>
      <c r="K807" s="36" t="s">
        <v>1564</v>
      </c>
      <c r="L807" s="45">
        <v>2147</v>
      </c>
      <c r="M807" s="36" t="s">
        <v>3083</v>
      </c>
      <c r="N807" s="36" t="s">
        <v>3084</v>
      </c>
      <c r="O807" s="36" t="s">
        <v>3085</v>
      </c>
      <c r="P807" s="36" t="s">
        <v>3086</v>
      </c>
      <c r="Q807" s="174" t="str">
        <f t="shared" si="25"/>
        <v>Saint-Claude</v>
      </c>
    </row>
    <row r="808" spans="1:17" ht="14.1" customHeight="1" x14ac:dyDescent="0.2">
      <c r="A808" s="45">
        <v>107</v>
      </c>
      <c r="B808" s="36" t="s">
        <v>1421</v>
      </c>
      <c r="C808" s="40">
        <v>2151</v>
      </c>
      <c r="D808" s="36" t="s">
        <v>3089</v>
      </c>
      <c r="E808" s="36" t="s">
        <v>1461</v>
      </c>
      <c r="G808" s="36" t="s">
        <v>1634</v>
      </c>
      <c r="H808" s="174" t="str">
        <f t="shared" si="24"/>
        <v>Wawanesa</v>
      </c>
      <c r="J808" s="45">
        <v>197</v>
      </c>
      <c r="K808" s="36" t="s">
        <v>1399</v>
      </c>
      <c r="L808" s="45">
        <v>2150</v>
      </c>
      <c r="M808" s="36" t="s">
        <v>3087</v>
      </c>
      <c r="N808" s="36" t="s">
        <v>1742</v>
      </c>
      <c r="O808" s="36" t="s">
        <v>3088</v>
      </c>
      <c r="P808" s="36" t="s">
        <v>1561</v>
      </c>
      <c r="Q808" s="174" t="str">
        <f t="shared" si="25"/>
        <v>Austin</v>
      </c>
    </row>
    <row r="809" spans="1:17" ht="14.1" customHeight="1" x14ac:dyDescent="0.2">
      <c r="A809" s="45">
        <v>186</v>
      </c>
      <c r="B809" s="36" t="s">
        <v>1295</v>
      </c>
      <c r="C809" s="40">
        <v>2152</v>
      </c>
      <c r="D809" s="36" t="s">
        <v>3090</v>
      </c>
      <c r="E809" s="36" t="s">
        <v>3091</v>
      </c>
      <c r="G809" s="36" t="s">
        <v>1266</v>
      </c>
      <c r="H809" s="174" t="str">
        <f t="shared" si="24"/>
        <v>Winnipeg</v>
      </c>
      <c r="J809" s="45">
        <v>107</v>
      </c>
      <c r="K809" s="36" t="s">
        <v>1421</v>
      </c>
      <c r="L809" s="45">
        <v>2151</v>
      </c>
      <c r="M809" s="36" t="s">
        <v>3089</v>
      </c>
      <c r="N809" s="36" t="s">
        <v>1461</v>
      </c>
      <c r="P809" s="36" t="s">
        <v>1634</v>
      </c>
      <c r="Q809" s="174" t="str">
        <f t="shared" si="25"/>
        <v>Wawanesa</v>
      </c>
    </row>
    <row r="810" spans="1:17" ht="14.1" customHeight="1" x14ac:dyDescent="0.2">
      <c r="A810" s="45">
        <v>107</v>
      </c>
      <c r="B810" s="36" t="s">
        <v>1421</v>
      </c>
      <c r="C810" s="40">
        <v>2197</v>
      </c>
      <c r="D810" s="36" t="s">
        <v>3092</v>
      </c>
      <c r="E810" s="36" t="s">
        <v>3093</v>
      </c>
      <c r="G810" s="36" t="s">
        <v>2410</v>
      </c>
      <c r="H810" s="174" t="str">
        <f t="shared" si="24"/>
        <v>Kola</v>
      </c>
      <c r="J810" s="45">
        <v>186</v>
      </c>
      <c r="K810" s="36" t="s">
        <v>1295</v>
      </c>
      <c r="L810" s="45">
        <v>2152</v>
      </c>
      <c r="M810" s="36" t="s">
        <v>3090</v>
      </c>
      <c r="N810" s="36" t="s">
        <v>3091</v>
      </c>
      <c r="P810" s="36" t="s">
        <v>1266</v>
      </c>
      <c r="Q810" s="174" t="str">
        <f t="shared" si="25"/>
        <v>Winnipeg</v>
      </c>
    </row>
    <row r="811" spans="1:17" ht="14.1" customHeight="1" x14ac:dyDescent="0.2">
      <c r="A811" s="45">
        <v>135</v>
      </c>
      <c r="B811" s="36" t="s">
        <v>1380</v>
      </c>
      <c r="C811" s="40">
        <v>2198</v>
      </c>
      <c r="D811" s="36" t="s">
        <v>3094</v>
      </c>
      <c r="E811" s="36" t="s">
        <v>3095</v>
      </c>
      <c r="G811" s="36" t="s">
        <v>2002</v>
      </c>
      <c r="H811" s="174" t="str">
        <f t="shared" si="24"/>
        <v>Nelson House</v>
      </c>
      <c r="J811" s="45">
        <v>107</v>
      </c>
      <c r="K811" s="36" t="s">
        <v>1421</v>
      </c>
      <c r="L811" s="45">
        <v>2197</v>
      </c>
      <c r="M811" s="36" t="s">
        <v>3092</v>
      </c>
      <c r="N811" s="36" t="s">
        <v>3093</v>
      </c>
      <c r="P811" s="36" t="s">
        <v>2410</v>
      </c>
      <c r="Q811" s="174" t="str">
        <f t="shared" si="25"/>
        <v>Kola</v>
      </c>
    </row>
    <row r="812" spans="1:17" s="129" customFormat="1" ht="14.1" customHeight="1" x14ac:dyDescent="0.2">
      <c r="A812" s="45">
        <v>197</v>
      </c>
      <c r="B812" s="36" t="s">
        <v>1399</v>
      </c>
      <c r="C812" s="40">
        <v>2199</v>
      </c>
      <c r="D812" s="36" t="s">
        <v>3096</v>
      </c>
      <c r="E812" s="36" t="s">
        <v>3097</v>
      </c>
      <c r="F812" s="36"/>
      <c r="G812" s="36" t="s">
        <v>3098</v>
      </c>
      <c r="H812" s="174" t="str">
        <f t="shared" si="24"/>
        <v>Pine River</v>
      </c>
      <c r="J812" s="45">
        <v>135</v>
      </c>
      <c r="K812" s="36" t="s">
        <v>1380</v>
      </c>
      <c r="L812" s="45">
        <v>2198</v>
      </c>
      <c r="M812" s="36" t="s">
        <v>3094</v>
      </c>
      <c r="N812" s="36" t="s">
        <v>3095</v>
      </c>
      <c r="O812" s="36"/>
      <c r="P812" s="36" t="s">
        <v>2002</v>
      </c>
      <c r="Q812" s="174" t="str">
        <f t="shared" si="25"/>
        <v>Nelson House</v>
      </c>
    </row>
    <row r="813" spans="1:17" s="129" customFormat="1" ht="14.1" customHeight="1" x14ac:dyDescent="0.2">
      <c r="A813" s="45">
        <v>153</v>
      </c>
      <c r="B813" s="36" t="s">
        <v>1509</v>
      </c>
      <c r="C813" s="40">
        <v>2202</v>
      </c>
      <c r="D813" s="36" t="s">
        <v>3099</v>
      </c>
      <c r="E813" s="36" t="s">
        <v>3100</v>
      </c>
      <c r="F813" s="36"/>
      <c r="G813" s="36" t="s">
        <v>2045</v>
      </c>
      <c r="H813" s="174" t="str">
        <f t="shared" si="24"/>
        <v>Carberry</v>
      </c>
      <c r="J813" s="45">
        <v>197</v>
      </c>
      <c r="K813" s="36" t="s">
        <v>1399</v>
      </c>
      <c r="L813" s="45">
        <v>2199</v>
      </c>
      <c r="M813" s="36" t="s">
        <v>3096</v>
      </c>
      <c r="N813" s="36" t="s">
        <v>3097</v>
      </c>
      <c r="O813" s="36"/>
      <c r="P813" s="36" t="s">
        <v>3098</v>
      </c>
      <c r="Q813" s="174" t="str">
        <f t="shared" si="25"/>
        <v>Pine River</v>
      </c>
    </row>
    <row r="814" spans="1:17" ht="14.1" customHeight="1" x14ac:dyDescent="0.2">
      <c r="A814" s="45">
        <v>140</v>
      </c>
      <c r="B814" s="36" t="s">
        <v>1564</v>
      </c>
      <c r="C814" s="40">
        <v>2211</v>
      </c>
      <c r="D814" s="36" t="s">
        <v>3101</v>
      </c>
      <c r="E814" s="36" t="s">
        <v>3102</v>
      </c>
      <c r="G814" s="36" t="s">
        <v>1266</v>
      </c>
      <c r="H814" s="174" t="str">
        <f t="shared" si="24"/>
        <v>Winnipeg</v>
      </c>
      <c r="J814" s="45">
        <v>153</v>
      </c>
      <c r="K814" s="36" t="s">
        <v>1509</v>
      </c>
      <c r="L814" s="45">
        <v>2202</v>
      </c>
      <c r="M814" s="36" t="s">
        <v>3099</v>
      </c>
      <c r="N814" s="36" t="s">
        <v>3100</v>
      </c>
      <c r="P814" s="36" t="s">
        <v>2045</v>
      </c>
      <c r="Q814" s="174" t="str">
        <f t="shared" si="25"/>
        <v>Carberry</v>
      </c>
    </row>
    <row r="815" spans="1:17" ht="14.1" customHeight="1" x14ac:dyDescent="0.2">
      <c r="A815" s="45">
        <v>144</v>
      </c>
      <c r="B815" s="36" t="s">
        <v>1801</v>
      </c>
      <c r="C815" s="40">
        <v>2212</v>
      </c>
      <c r="D815" s="36" t="s">
        <v>3103</v>
      </c>
      <c r="E815" s="36" t="s">
        <v>3104</v>
      </c>
      <c r="G815" s="36" t="s">
        <v>1805</v>
      </c>
      <c r="H815" s="174" t="str">
        <f t="shared" si="24"/>
        <v>Gimli</v>
      </c>
      <c r="J815" s="45">
        <v>140</v>
      </c>
      <c r="K815" s="36" t="s">
        <v>1564</v>
      </c>
      <c r="L815" s="45">
        <v>2211</v>
      </c>
      <c r="M815" s="36" t="s">
        <v>3101</v>
      </c>
      <c r="N815" s="36" t="s">
        <v>3102</v>
      </c>
      <c r="P815" s="36" t="s">
        <v>1266</v>
      </c>
      <c r="Q815" s="174" t="str">
        <f t="shared" si="25"/>
        <v>Winnipeg</v>
      </c>
    </row>
    <row r="816" spans="1:17" ht="14.1" customHeight="1" x14ac:dyDescent="0.2">
      <c r="A816" s="45">
        <v>192</v>
      </c>
      <c r="B816" s="36" t="s">
        <v>1279</v>
      </c>
      <c r="C816" s="40">
        <v>2213</v>
      </c>
      <c r="D816" s="36" t="s">
        <v>3105</v>
      </c>
      <c r="E816" s="36" t="s">
        <v>3106</v>
      </c>
      <c r="G816" s="36" t="s">
        <v>3107</v>
      </c>
      <c r="H816" s="174" t="str">
        <f t="shared" si="24"/>
        <v>St. Martin</v>
      </c>
      <c r="J816" s="45">
        <v>144</v>
      </c>
      <c r="K816" s="36" t="s">
        <v>1801</v>
      </c>
      <c r="L816" s="45">
        <v>2212</v>
      </c>
      <c r="M816" s="36" t="s">
        <v>3103</v>
      </c>
      <c r="N816" s="36" t="s">
        <v>3104</v>
      </c>
      <c r="P816" s="36" t="s">
        <v>1805</v>
      </c>
      <c r="Q816" s="174" t="str">
        <f t="shared" si="25"/>
        <v>Gimli</v>
      </c>
    </row>
    <row r="817" spans="1:17" ht="14.1" customHeight="1" x14ac:dyDescent="0.2">
      <c r="A817" s="45">
        <v>197</v>
      </c>
      <c r="B817" s="36" t="s">
        <v>1399</v>
      </c>
      <c r="C817" s="40">
        <v>2218</v>
      </c>
      <c r="D817" s="36" t="s">
        <v>3108</v>
      </c>
      <c r="E817" s="36" t="s">
        <v>1854</v>
      </c>
      <c r="G817" s="36" t="s">
        <v>1561</v>
      </c>
      <c r="H817" s="174" t="str">
        <f t="shared" si="24"/>
        <v>Austin</v>
      </c>
      <c r="J817" s="45">
        <v>192</v>
      </c>
      <c r="K817" s="36" t="s">
        <v>1279</v>
      </c>
      <c r="L817" s="45">
        <v>2213</v>
      </c>
      <c r="M817" s="36" t="s">
        <v>3105</v>
      </c>
      <c r="N817" s="36" t="s">
        <v>3106</v>
      </c>
      <c r="P817" s="36" t="s">
        <v>3107</v>
      </c>
      <c r="Q817" s="174" t="str">
        <f t="shared" si="25"/>
        <v>St. Martin</v>
      </c>
    </row>
    <row r="818" spans="1:17" ht="14.1" customHeight="1" x14ac:dyDescent="0.2">
      <c r="A818" s="45">
        <v>107</v>
      </c>
      <c r="B818" s="36" t="s">
        <v>1421</v>
      </c>
      <c r="C818" s="40">
        <v>2219</v>
      </c>
      <c r="D818" s="36" t="s">
        <v>3109</v>
      </c>
      <c r="E818" s="36" t="s">
        <v>1527</v>
      </c>
      <c r="G818" s="36" t="s">
        <v>3110</v>
      </c>
      <c r="H818" s="174" t="str">
        <f t="shared" si="24"/>
        <v>Sperling</v>
      </c>
      <c r="J818" s="45">
        <v>197</v>
      </c>
      <c r="K818" s="36" t="s">
        <v>1399</v>
      </c>
      <c r="L818" s="45">
        <v>2218</v>
      </c>
      <c r="M818" s="36" t="s">
        <v>3108</v>
      </c>
      <c r="N818" s="36" t="s">
        <v>1854</v>
      </c>
      <c r="P818" s="36" t="s">
        <v>1561</v>
      </c>
      <c r="Q818" s="174" t="str">
        <f t="shared" si="25"/>
        <v>Austin</v>
      </c>
    </row>
    <row r="819" spans="1:17" ht="14.1" customHeight="1" x14ac:dyDescent="0.2">
      <c r="A819" s="45">
        <v>197</v>
      </c>
      <c r="B819" s="36" t="s">
        <v>1399</v>
      </c>
      <c r="C819" s="40">
        <v>2220</v>
      </c>
      <c r="D819" s="36" t="s">
        <v>3111</v>
      </c>
      <c r="E819" s="36" t="s">
        <v>3112</v>
      </c>
      <c r="F819" s="36" t="s">
        <v>3113</v>
      </c>
      <c r="G819" s="36" t="s">
        <v>1467</v>
      </c>
      <c r="H819" s="174" t="str">
        <f t="shared" si="24"/>
        <v>Plum Coulee</v>
      </c>
      <c r="J819" s="45">
        <v>107</v>
      </c>
      <c r="K819" s="36" t="s">
        <v>1421</v>
      </c>
      <c r="L819" s="45">
        <v>2219</v>
      </c>
      <c r="M819" s="36" t="s">
        <v>3109</v>
      </c>
      <c r="N819" s="36" t="s">
        <v>1527</v>
      </c>
      <c r="P819" s="36" t="s">
        <v>3110</v>
      </c>
      <c r="Q819" s="174" t="str">
        <f t="shared" si="25"/>
        <v>Sperling</v>
      </c>
    </row>
    <row r="820" spans="1:17" ht="14.1" customHeight="1" x14ac:dyDescent="0.2">
      <c r="A820" s="45">
        <v>107</v>
      </c>
      <c r="B820" s="36" t="s">
        <v>1421</v>
      </c>
      <c r="C820" s="40">
        <v>2221</v>
      </c>
      <c r="D820" s="36" t="s">
        <v>3114</v>
      </c>
      <c r="E820" s="36" t="s">
        <v>3115</v>
      </c>
      <c r="G820" s="36" t="s">
        <v>1266</v>
      </c>
      <c r="H820" s="174" t="str">
        <f t="shared" si="24"/>
        <v>Winnipeg</v>
      </c>
      <c r="J820" s="45">
        <v>197</v>
      </c>
      <c r="K820" s="36" t="s">
        <v>1399</v>
      </c>
      <c r="L820" s="45">
        <v>2220</v>
      </c>
      <c r="M820" s="36" t="s">
        <v>3111</v>
      </c>
      <c r="N820" s="36" t="s">
        <v>3112</v>
      </c>
      <c r="O820" s="36" t="s">
        <v>3113</v>
      </c>
      <c r="P820" s="36" t="s">
        <v>1467</v>
      </c>
      <c r="Q820" s="174" t="str">
        <f t="shared" si="25"/>
        <v>Plum Coulee</v>
      </c>
    </row>
    <row r="821" spans="1:17" ht="14.1" customHeight="1" x14ac:dyDescent="0.2">
      <c r="A821" s="45">
        <v>174</v>
      </c>
      <c r="B821" s="36" t="s">
        <v>1516</v>
      </c>
      <c r="C821" s="40">
        <v>2229</v>
      </c>
      <c r="D821" s="36" t="s">
        <v>3116</v>
      </c>
      <c r="E821" s="36" t="s">
        <v>3117</v>
      </c>
      <c r="G821" s="36" t="s">
        <v>2174</v>
      </c>
      <c r="H821" s="174" t="str">
        <f t="shared" si="24"/>
        <v>Mitchell</v>
      </c>
      <c r="J821" s="45">
        <v>107</v>
      </c>
      <c r="K821" s="36" t="s">
        <v>1421</v>
      </c>
      <c r="L821" s="45">
        <v>2221</v>
      </c>
      <c r="M821" s="36" t="s">
        <v>3114</v>
      </c>
      <c r="N821" s="36" t="s">
        <v>3115</v>
      </c>
      <c r="P821" s="36" t="s">
        <v>1266</v>
      </c>
      <c r="Q821" s="174" t="str">
        <f t="shared" si="25"/>
        <v>Winnipeg</v>
      </c>
    </row>
    <row r="822" spans="1:17" ht="14.1" customHeight="1" x14ac:dyDescent="0.2">
      <c r="A822" s="45">
        <v>165</v>
      </c>
      <c r="B822" s="36" t="s">
        <v>3118</v>
      </c>
      <c r="C822" s="40">
        <v>2230</v>
      </c>
      <c r="D822" s="36" t="s">
        <v>3119</v>
      </c>
      <c r="E822" s="36" t="s">
        <v>3120</v>
      </c>
      <c r="G822" s="36" t="s">
        <v>1266</v>
      </c>
      <c r="H822" s="174" t="str">
        <f t="shared" si="24"/>
        <v>Winnipeg</v>
      </c>
      <c r="J822" s="45">
        <v>174</v>
      </c>
      <c r="K822" s="36" t="s">
        <v>1516</v>
      </c>
      <c r="L822" s="45">
        <v>2229</v>
      </c>
      <c r="M822" s="36" t="s">
        <v>3116</v>
      </c>
      <c r="N822" s="36" t="s">
        <v>3117</v>
      </c>
      <c r="P822" s="36" t="s">
        <v>2174</v>
      </c>
      <c r="Q822" s="174" t="str">
        <f t="shared" si="25"/>
        <v>Mitchell</v>
      </c>
    </row>
    <row r="823" spans="1:17" ht="14.1" customHeight="1" x14ac:dyDescent="0.2">
      <c r="A823" s="45">
        <v>140</v>
      </c>
      <c r="B823" s="36" t="s">
        <v>1564</v>
      </c>
      <c r="C823" s="40">
        <v>2231</v>
      </c>
      <c r="D823" s="36" t="s">
        <v>3121</v>
      </c>
      <c r="E823" s="36" t="s">
        <v>1841</v>
      </c>
      <c r="F823" s="36" t="s">
        <v>3122</v>
      </c>
      <c r="G823" s="36" t="s">
        <v>2662</v>
      </c>
      <c r="H823" s="174" t="str">
        <f t="shared" si="24"/>
        <v>Shilo</v>
      </c>
      <c r="J823" s="45">
        <v>165</v>
      </c>
      <c r="K823" s="36" t="s">
        <v>3118</v>
      </c>
      <c r="L823" s="45">
        <v>2230</v>
      </c>
      <c r="M823" s="36" t="s">
        <v>3119</v>
      </c>
      <c r="N823" s="36" t="s">
        <v>3120</v>
      </c>
      <c r="P823" s="36" t="s">
        <v>1266</v>
      </c>
      <c r="Q823" s="174" t="str">
        <f t="shared" si="25"/>
        <v>Winnipeg</v>
      </c>
    </row>
    <row r="824" spans="1:17" ht="14.1" customHeight="1" x14ac:dyDescent="0.2">
      <c r="A824" s="45">
        <v>192</v>
      </c>
      <c r="B824" s="36" t="s">
        <v>1279</v>
      </c>
      <c r="C824" s="40">
        <v>2232</v>
      </c>
      <c r="D824" s="36" t="s">
        <v>3123</v>
      </c>
      <c r="E824" s="36" t="s">
        <v>3124</v>
      </c>
      <c r="G824" s="36" t="s">
        <v>2790</v>
      </c>
      <c r="H824" s="174" t="str">
        <f t="shared" si="24"/>
        <v>Norway House</v>
      </c>
      <c r="J824" s="45">
        <v>140</v>
      </c>
      <c r="K824" s="36" t="s">
        <v>1564</v>
      </c>
      <c r="L824" s="45">
        <v>2231</v>
      </c>
      <c r="M824" s="36" t="s">
        <v>3121</v>
      </c>
      <c r="N824" s="36" t="s">
        <v>1841</v>
      </c>
      <c r="O824" s="36" t="s">
        <v>3122</v>
      </c>
      <c r="P824" s="36" t="s">
        <v>2662</v>
      </c>
      <c r="Q824" s="174" t="str">
        <f t="shared" si="25"/>
        <v>Shilo</v>
      </c>
    </row>
    <row r="825" spans="1:17" ht="14.1" customHeight="1" x14ac:dyDescent="0.2">
      <c r="A825" s="45">
        <v>176</v>
      </c>
      <c r="B825" s="36" t="s">
        <v>1361</v>
      </c>
      <c r="C825" s="40">
        <v>2235</v>
      </c>
      <c r="D825" s="36" t="s">
        <v>3125</v>
      </c>
      <c r="E825" s="36" t="s">
        <v>3126</v>
      </c>
      <c r="G825" s="36" t="s">
        <v>2104</v>
      </c>
      <c r="H825" s="174" t="str">
        <f t="shared" si="24"/>
        <v>St. Norbert</v>
      </c>
      <c r="J825" s="45">
        <v>192</v>
      </c>
      <c r="K825" s="36" t="s">
        <v>1279</v>
      </c>
      <c r="L825" s="45">
        <v>2232</v>
      </c>
      <c r="M825" s="36" t="s">
        <v>3123</v>
      </c>
      <c r="N825" s="36" t="s">
        <v>3124</v>
      </c>
      <c r="P825" s="36" t="s">
        <v>2790</v>
      </c>
      <c r="Q825" s="174" t="str">
        <f t="shared" si="25"/>
        <v>Norway House</v>
      </c>
    </row>
    <row r="826" spans="1:17" ht="14.1" customHeight="1" x14ac:dyDescent="0.2">
      <c r="A826" s="45">
        <v>153</v>
      </c>
      <c r="B826" s="36" t="s">
        <v>1509</v>
      </c>
      <c r="C826" s="40">
        <v>2236</v>
      </c>
      <c r="D826" s="36" t="s">
        <v>3127</v>
      </c>
      <c r="E826" s="36" t="s">
        <v>2361</v>
      </c>
      <c r="G826" s="36" t="s">
        <v>2753</v>
      </c>
      <c r="H826" s="174" t="str">
        <f t="shared" si="24"/>
        <v>Birnie</v>
      </c>
      <c r="J826" s="45">
        <v>176</v>
      </c>
      <c r="K826" s="36" t="s">
        <v>1361</v>
      </c>
      <c r="L826" s="45">
        <v>2235</v>
      </c>
      <c r="M826" s="36" t="s">
        <v>3125</v>
      </c>
      <c r="N826" s="36" t="s">
        <v>3126</v>
      </c>
      <c r="P826" s="36" t="s">
        <v>2104</v>
      </c>
      <c r="Q826" s="174" t="str">
        <f t="shared" si="25"/>
        <v>St. Norbert</v>
      </c>
    </row>
    <row r="827" spans="1:17" ht="14.1" customHeight="1" x14ac:dyDescent="0.2">
      <c r="A827" s="45">
        <v>197</v>
      </c>
      <c r="B827" s="36" t="s">
        <v>1399</v>
      </c>
      <c r="C827" s="40">
        <v>2237</v>
      </c>
      <c r="D827" s="36" t="s">
        <v>3128</v>
      </c>
      <c r="E827" s="36" t="s">
        <v>3129</v>
      </c>
      <c r="G827" s="36" t="s">
        <v>1625</v>
      </c>
      <c r="H827" s="174" t="str">
        <f t="shared" si="24"/>
        <v>Steinbach</v>
      </c>
      <c r="J827" s="45">
        <v>153</v>
      </c>
      <c r="K827" s="36" t="s">
        <v>1509</v>
      </c>
      <c r="L827" s="45">
        <v>2236</v>
      </c>
      <c r="M827" s="36" t="s">
        <v>3127</v>
      </c>
      <c r="N827" s="36" t="s">
        <v>2361</v>
      </c>
      <c r="P827" s="36" t="s">
        <v>2753</v>
      </c>
      <c r="Q827" s="174" t="str">
        <f t="shared" si="25"/>
        <v>Birnie</v>
      </c>
    </row>
    <row r="828" spans="1:17" ht="14.1" customHeight="1" x14ac:dyDescent="0.2">
      <c r="A828" s="45">
        <v>141</v>
      </c>
      <c r="B828" s="36" t="s">
        <v>1474</v>
      </c>
      <c r="C828" s="40">
        <v>2238</v>
      </c>
      <c r="D828" s="36" t="s">
        <v>3130</v>
      </c>
      <c r="E828" s="36" t="s">
        <v>2004</v>
      </c>
      <c r="G828" s="36" t="s">
        <v>3131</v>
      </c>
      <c r="H828" s="174" t="str">
        <f t="shared" si="24"/>
        <v>Margaret</v>
      </c>
      <c r="J828" s="45">
        <v>197</v>
      </c>
      <c r="K828" s="36" t="s">
        <v>1399</v>
      </c>
      <c r="L828" s="45">
        <v>2237</v>
      </c>
      <c r="M828" s="36" t="s">
        <v>3128</v>
      </c>
      <c r="N828" s="36" t="s">
        <v>3129</v>
      </c>
      <c r="P828" s="36" t="s">
        <v>1625</v>
      </c>
      <c r="Q828" s="174" t="str">
        <f t="shared" si="25"/>
        <v>Steinbach</v>
      </c>
    </row>
    <row r="829" spans="1:17" ht="14.1" customHeight="1" x14ac:dyDescent="0.2">
      <c r="A829" s="45">
        <v>107</v>
      </c>
      <c r="B829" s="36" t="s">
        <v>1421</v>
      </c>
      <c r="C829" s="40">
        <v>2243</v>
      </c>
      <c r="D829" s="36" t="s">
        <v>3132</v>
      </c>
      <c r="E829" s="36" t="s">
        <v>3133</v>
      </c>
      <c r="F829" s="36" t="s">
        <v>3134</v>
      </c>
      <c r="G829" s="36" t="s">
        <v>1487</v>
      </c>
      <c r="H829" s="174" t="str">
        <f t="shared" si="24"/>
        <v>Stonewall</v>
      </c>
      <c r="J829" s="45">
        <v>141</v>
      </c>
      <c r="K829" s="36" t="s">
        <v>1474</v>
      </c>
      <c r="L829" s="45">
        <v>2238</v>
      </c>
      <c r="M829" s="36" t="s">
        <v>3130</v>
      </c>
      <c r="N829" s="36" t="s">
        <v>2004</v>
      </c>
      <c r="P829" s="36" t="s">
        <v>3131</v>
      </c>
      <c r="Q829" s="174" t="str">
        <f t="shared" si="25"/>
        <v>Margaret</v>
      </c>
    </row>
    <row r="830" spans="1:17" ht="14.1" customHeight="1" x14ac:dyDescent="0.2">
      <c r="A830" s="45">
        <v>197</v>
      </c>
      <c r="B830" s="36" t="s">
        <v>1399</v>
      </c>
      <c r="C830" s="40">
        <v>2247</v>
      </c>
      <c r="D830" s="36" t="s">
        <v>3135</v>
      </c>
      <c r="E830" s="36" t="s">
        <v>3136</v>
      </c>
      <c r="G830" s="36" t="s">
        <v>1266</v>
      </c>
      <c r="H830" s="174" t="str">
        <f t="shared" si="24"/>
        <v>Winnipeg</v>
      </c>
      <c r="J830" s="45">
        <v>107</v>
      </c>
      <c r="K830" s="36" t="s">
        <v>1421</v>
      </c>
      <c r="L830" s="45">
        <v>2243</v>
      </c>
      <c r="M830" s="36" t="s">
        <v>3132</v>
      </c>
      <c r="N830" s="36" t="s">
        <v>3133</v>
      </c>
      <c r="O830" s="36" t="s">
        <v>3134</v>
      </c>
      <c r="P830" s="36" t="s">
        <v>1487</v>
      </c>
      <c r="Q830" s="174" t="str">
        <f t="shared" si="25"/>
        <v>Stonewall</v>
      </c>
    </row>
    <row r="831" spans="1:17" ht="14.1" customHeight="1" x14ac:dyDescent="0.2">
      <c r="A831" s="45">
        <v>105</v>
      </c>
      <c r="B831" s="36" t="s">
        <v>1451</v>
      </c>
      <c r="C831" s="40">
        <v>2248</v>
      </c>
      <c r="D831" s="36" t="s">
        <v>3137</v>
      </c>
      <c r="E831" s="36" t="s">
        <v>3138</v>
      </c>
      <c r="G831" s="36" t="s">
        <v>1525</v>
      </c>
      <c r="H831" s="174" t="str">
        <f t="shared" si="24"/>
        <v>Winkler</v>
      </c>
      <c r="J831" s="45">
        <v>197</v>
      </c>
      <c r="K831" s="36" t="s">
        <v>1399</v>
      </c>
      <c r="L831" s="45">
        <v>2247</v>
      </c>
      <c r="M831" s="36" t="s">
        <v>3135</v>
      </c>
      <c r="N831" s="36" t="s">
        <v>3136</v>
      </c>
      <c r="P831" s="36" t="s">
        <v>1266</v>
      </c>
      <c r="Q831" s="174" t="str">
        <f t="shared" si="25"/>
        <v>Winnipeg</v>
      </c>
    </row>
    <row r="832" spans="1:17" ht="14.1" customHeight="1" x14ac:dyDescent="0.2">
      <c r="A832" s="45">
        <v>176</v>
      </c>
      <c r="B832" s="36" t="s">
        <v>1361</v>
      </c>
      <c r="C832" s="40">
        <v>2254</v>
      </c>
      <c r="D832" s="36" t="s">
        <v>3139</v>
      </c>
      <c r="E832" s="36" t="s">
        <v>3140</v>
      </c>
      <c r="G832" s="36" t="s">
        <v>1266</v>
      </c>
      <c r="H832" s="174" t="str">
        <f t="shared" si="24"/>
        <v>Winnipeg</v>
      </c>
      <c r="J832" s="45">
        <v>105</v>
      </c>
      <c r="K832" s="36" t="s">
        <v>1451</v>
      </c>
      <c r="L832" s="45">
        <v>2248</v>
      </c>
      <c r="M832" s="36" t="s">
        <v>3137</v>
      </c>
      <c r="N832" s="36" t="s">
        <v>3138</v>
      </c>
      <c r="P832" s="36" t="s">
        <v>1525</v>
      </c>
      <c r="Q832" s="174" t="str">
        <f t="shared" si="25"/>
        <v>Winkler</v>
      </c>
    </row>
    <row r="833" spans="1:17" ht="14.1" customHeight="1" x14ac:dyDescent="0.2">
      <c r="A833" s="45">
        <v>140</v>
      </c>
      <c r="B833" s="36" t="s">
        <v>1564</v>
      </c>
      <c r="C833" s="40">
        <v>2255</v>
      </c>
      <c r="D833" s="36" t="s">
        <v>3141</v>
      </c>
      <c r="E833" s="36" t="s">
        <v>3142</v>
      </c>
      <c r="G833" s="36" t="s">
        <v>1266</v>
      </c>
      <c r="H833" s="174" t="str">
        <f t="shared" si="24"/>
        <v>Winnipeg</v>
      </c>
      <c r="J833" s="45">
        <v>176</v>
      </c>
      <c r="K833" s="36" t="s">
        <v>1361</v>
      </c>
      <c r="L833" s="45">
        <v>2254</v>
      </c>
      <c r="M833" s="36" t="s">
        <v>3139</v>
      </c>
      <c r="N833" s="36" t="s">
        <v>3140</v>
      </c>
      <c r="P833" s="36" t="s">
        <v>1266</v>
      </c>
      <c r="Q833" s="174" t="str">
        <f t="shared" si="25"/>
        <v>Winnipeg</v>
      </c>
    </row>
    <row r="834" spans="1:17" ht="14.1" customHeight="1" x14ac:dyDescent="0.2">
      <c r="A834" s="45">
        <v>154</v>
      </c>
      <c r="B834" s="36" t="s">
        <v>1349</v>
      </c>
      <c r="C834" s="40">
        <v>2256</v>
      </c>
      <c r="D834" s="36" t="s">
        <v>3143</v>
      </c>
      <c r="E834" s="36" t="s">
        <v>1601</v>
      </c>
      <c r="F834" s="36" t="s">
        <v>3144</v>
      </c>
      <c r="G834" s="36" t="s">
        <v>1622</v>
      </c>
      <c r="H834" s="174" t="str">
        <f t="shared" si="24"/>
        <v>East Selkirk</v>
      </c>
      <c r="J834" s="45">
        <v>140</v>
      </c>
      <c r="K834" s="36" t="s">
        <v>1564</v>
      </c>
      <c r="L834" s="45">
        <v>2255</v>
      </c>
      <c r="M834" s="36" t="s">
        <v>3141</v>
      </c>
      <c r="N834" s="36" t="s">
        <v>3142</v>
      </c>
      <c r="P834" s="36" t="s">
        <v>1266</v>
      </c>
      <c r="Q834" s="174" t="str">
        <f t="shared" si="25"/>
        <v>Winnipeg</v>
      </c>
    </row>
    <row r="835" spans="1:17" ht="14.1" customHeight="1" x14ac:dyDescent="0.2">
      <c r="A835" s="45">
        <v>118</v>
      </c>
      <c r="B835" s="36" t="s">
        <v>1302</v>
      </c>
      <c r="C835" s="40">
        <v>2259</v>
      </c>
      <c r="D835" s="36" t="s">
        <v>3145</v>
      </c>
      <c r="E835" s="36" t="s">
        <v>3146</v>
      </c>
      <c r="G835" s="36" t="s">
        <v>1266</v>
      </c>
      <c r="H835" s="174" t="str">
        <f t="shared" si="24"/>
        <v>Winnipeg</v>
      </c>
      <c r="J835" s="45">
        <v>154</v>
      </c>
      <c r="K835" s="36" t="s">
        <v>1349</v>
      </c>
      <c r="L835" s="45">
        <v>2256</v>
      </c>
      <c r="M835" s="36" t="s">
        <v>3143</v>
      </c>
      <c r="N835" s="36" t="s">
        <v>1601</v>
      </c>
      <c r="O835" s="36" t="s">
        <v>3144</v>
      </c>
      <c r="P835" s="36" t="s">
        <v>1622</v>
      </c>
      <c r="Q835" s="174" t="str">
        <f t="shared" si="25"/>
        <v>East Selkirk</v>
      </c>
    </row>
    <row r="836" spans="1:17" ht="14.1" customHeight="1" x14ac:dyDescent="0.2">
      <c r="A836" s="45">
        <v>114</v>
      </c>
      <c r="B836" s="36" t="s">
        <v>1267</v>
      </c>
      <c r="C836" s="40">
        <v>2260</v>
      </c>
      <c r="D836" s="36" t="s">
        <v>3147</v>
      </c>
      <c r="E836" s="36" t="s">
        <v>1269</v>
      </c>
      <c r="G836" s="36" t="s">
        <v>1266</v>
      </c>
      <c r="H836" s="174" t="str">
        <f t="shared" si="24"/>
        <v>Winnipeg</v>
      </c>
      <c r="J836" s="45">
        <v>118</v>
      </c>
      <c r="K836" s="36" t="s">
        <v>1302</v>
      </c>
      <c r="L836" s="45">
        <v>2259</v>
      </c>
      <c r="M836" s="36" t="s">
        <v>3145</v>
      </c>
      <c r="N836" s="36" t="s">
        <v>3146</v>
      </c>
      <c r="P836" s="36" t="s">
        <v>1266</v>
      </c>
      <c r="Q836" s="174" t="str">
        <f t="shared" si="25"/>
        <v>Winnipeg</v>
      </c>
    </row>
    <row r="837" spans="1:17" ht="14.1" customHeight="1" x14ac:dyDescent="0.2">
      <c r="A837" s="45">
        <v>197</v>
      </c>
      <c r="B837" s="36" t="s">
        <v>1399</v>
      </c>
      <c r="C837" s="40">
        <v>2263</v>
      </c>
      <c r="D837" s="36" t="s">
        <v>3148</v>
      </c>
      <c r="E837" s="36" t="s">
        <v>3149</v>
      </c>
      <c r="F837" s="36" t="s">
        <v>3150</v>
      </c>
      <c r="G837" s="36" t="s">
        <v>1266</v>
      </c>
      <c r="H837" s="174" t="str">
        <f t="shared" ref="H837:H900" si="26">IF(OR(C837=1180,C837=1287,C837=1808,C837=1887),"Winnipeg",IF(G837=$G$1,$H$1,IF(G837=$G$2,$H$2,IF(G837="MACGREGOR","McGregor",IF(G837="N.-D.-DE-LOURDES","N.-D.-de-Lourdes",IF(G837="STE ROSE DU LAC","Ste Rose du Lac",IF(G837="PORTAGE LA PRAIRIE","Portage la Prairie",IF(G837="LAC DU BONNET","Lac du Bonnet",IF(G837="GOD'S LAKE NARROWS","God's Lake Narrows",IF(G837="MCCREARY","McCreary",PROPER(G837)))))))))))</f>
        <v>Winnipeg</v>
      </c>
      <c r="J837" s="45">
        <v>114</v>
      </c>
      <c r="K837" s="36" t="s">
        <v>1267</v>
      </c>
      <c r="L837" s="45">
        <v>2260</v>
      </c>
      <c r="M837" s="36" t="s">
        <v>3147</v>
      </c>
      <c r="N837" s="36" t="s">
        <v>1269</v>
      </c>
      <c r="P837" s="36" t="s">
        <v>1266</v>
      </c>
      <c r="Q837" s="174" t="str">
        <f t="shared" si="25"/>
        <v>Winnipeg</v>
      </c>
    </row>
    <row r="838" spans="1:17" ht="14.1" customHeight="1" x14ac:dyDescent="0.2">
      <c r="A838" s="45">
        <v>197</v>
      </c>
      <c r="B838" s="36" t="s">
        <v>1399</v>
      </c>
      <c r="C838" s="40">
        <v>2264</v>
      </c>
      <c r="D838" s="36" t="s">
        <v>3151</v>
      </c>
      <c r="E838" s="36" t="s">
        <v>3152</v>
      </c>
      <c r="G838" s="36" t="s">
        <v>2537</v>
      </c>
      <c r="H838" s="174" t="str">
        <f t="shared" si="26"/>
        <v>Gladstone</v>
      </c>
      <c r="J838" s="45">
        <v>197</v>
      </c>
      <c r="K838" s="36" t="s">
        <v>1399</v>
      </c>
      <c r="L838" s="45">
        <v>2263</v>
      </c>
      <c r="M838" s="36" t="s">
        <v>3148</v>
      </c>
      <c r="N838" s="36" t="s">
        <v>3149</v>
      </c>
      <c r="O838" s="36" t="s">
        <v>3150</v>
      </c>
      <c r="P838" s="36" t="s">
        <v>1266</v>
      </c>
      <c r="Q838" s="174" t="str">
        <f t="shared" ref="Q838:Q901" si="27">IF(OR(L838=1180,L838=1287,L838=1808,L838=1887),"Winnipeg",IF(P838=$G$1,$H$1,IF(P838=$G$2,$H$2,IF(P838="MACGREGOR","McGregor",IF(P838="N.-D.-DE-LOURDES","N.-D.-de-Lourdes",IF(P838="STE ROSE DU LAC","Ste Rose du Lac",IF(P838="PORTAGE LA PRAIRIE","Portage la Prairie",IF(P838="LAC DU BONNET","Lac du Bonnet",IF(P838="GOD'S LAKE NARROWS","God's Lake Narrows",IF(P838="MCCREARY","McCreary",PROPER(P838)))))))))))</f>
        <v>Winnipeg</v>
      </c>
    </row>
    <row r="839" spans="1:17" ht="14.1" customHeight="1" x14ac:dyDescent="0.2">
      <c r="A839" s="45">
        <v>197</v>
      </c>
      <c r="B839" s="36" t="s">
        <v>1399</v>
      </c>
      <c r="C839" s="40">
        <v>2265</v>
      </c>
      <c r="D839" s="36" t="s">
        <v>3153</v>
      </c>
      <c r="E839" s="36" t="s">
        <v>3154</v>
      </c>
      <c r="G839" s="36" t="s">
        <v>2174</v>
      </c>
      <c r="H839" s="174" t="str">
        <f t="shared" si="26"/>
        <v>Mitchell</v>
      </c>
      <c r="J839" s="45">
        <v>197</v>
      </c>
      <c r="K839" s="36" t="s">
        <v>1399</v>
      </c>
      <c r="L839" s="45">
        <v>2264</v>
      </c>
      <c r="M839" s="36" t="s">
        <v>3151</v>
      </c>
      <c r="N839" s="36" t="s">
        <v>3152</v>
      </c>
      <c r="P839" s="36" t="s">
        <v>2537</v>
      </c>
      <c r="Q839" s="174" t="str">
        <f t="shared" si="27"/>
        <v>Gladstone</v>
      </c>
    </row>
    <row r="840" spans="1:17" ht="14.1" customHeight="1" x14ac:dyDescent="0.2">
      <c r="A840" s="45">
        <v>140</v>
      </c>
      <c r="B840" s="36" t="s">
        <v>1564</v>
      </c>
      <c r="C840" s="40">
        <v>2267</v>
      </c>
      <c r="D840" s="36" t="s">
        <v>3155</v>
      </c>
      <c r="E840" s="36" t="s">
        <v>3156</v>
      </c>
      <c r="F840" s="36" t="s">
        <v>3157</v>
      </c>
      <c r="G840" s="36" t="s">
        <v>1339</v>
      </c>
      <c r="H840" s="174" t="str">
        <f t="shared" si="26"/>
        <v>Thompson</v>
      </c>
      <c r="J840" s="45">
        <v>197</v>
      </c>
      <c r="K840" s="36" t="s">
        <v>1399</v>
      </c>
      <c r="L840" s="45">
        <v>2265</v>
      </c>
      <c r="M840" s="36" t="s">
        <v>3153</v>
      </c>
      <c r="N840" s="36" t="s">
        <v>3154</v>
      </c>
      <c r="P840" s="36" t="s">
        <v>2174</v>
      </c>
      <c r="Q840" s="174" t="str">
        <f t="shared" si="27"/>
        <v>Mitchell</v>
      </c>
    </row>
    <row r="841" spans="1:17" ht="14.1" customHeight="1" x14ac:dyDescent="0.2">
      <c r="A841" s="45">
        <v>197</v>
      </c>
      <c r="B841" s="36" t="s">
        <v>1399</v>
      </c>
      <c r="C841" s="40">
        <v>2268</v>
      </c>
      <c r="D841" s="36" t="s">
        <v>3158</v>
      </c>
      <c r="E841" s="36" t="s">
        <v>3159</v>
      </c>
      <c r="G841" s="36" t="s">
        <v>1266</v>
      </c>
      <c r="H841" s="174" t="str">
        <f t="shared" si="26"/>
        <v>Winnipeg</v>
      </c>
      <c r="J841" s="45">
        <v>140</v>
      </c>
      <c r="K841" s="36" t="s">
        <v>1564</v>
      </c>
      <c r="L841" s="45">
        <v>2267</v>
      </c>
      <c r="M841" s="36" t="s">
        <v>3155</v>
      </c>
      <c r="N841" s="36" t="s">
        <v>3156</v>
      </c>
      <c r="O841" s="36" t="s">
        <v>3157</v>
      </c>
      <c r="P841" s="36" t="s">
        <v>1339</v>
      </c>
      <c r="Q841" s="174" t="str">
        <f t="shared" si="27"/>
        <v>Thompson</v>
      </c>
    </row>
    <row r="842" spans="1:17" ht="14.1" customHeight="1" x14ac:dyDescent="0.2">
      <c r="A842" s="45">
        <v>197</v>
      </c>
      <c r="B842" s="36" t="s">
        <v>1399</v>
      </c>
      <c r="C842" s="40">
        <v>2272</v>
      </c>
      <c r="D842" s="36" t="s">
        <v>3160</v>
      </c>
      <c r="E842" s="36" t="s">
        <v>3161</v>
      </c>
      <c r="G842" s="36" t="s">
        <v>3162</v>
      </c>
      <c r="H842" s="174" t="str">
        <f t="shared" si="26"/>
        <v>Hochfeld</v>
      </c>
      <c r="J842" s="45">
        <v>197</v>
      </c>
      <c r="K842" s="36" t="s">
        <v>1399</v>
      </c>
      <c r="L842" s="45">
        <v>2268</v>
      </c>
      <c r="M842" s="36" t="s">
        <v>3158</v>
      </c>
      <c r="N842" s="36" t="s">
        <v>3159</v>
      </c>
      <c r="P842" s="36" t="s">
        <v>1266</v>
      </c>
      <c r="Q842" s="174" t="str">
        <f t="shared" si="27"/>
        <v>Winnipeg</v>
      </c>
    </row>
    <row r="843" spans="1:17" ht="14.1" customHeight="1" x14ac:dyDescent="0.2">
      <c r="A843" s="45">
        <v>197</v>
      </c>
      <c r="B843" s="36" t="s">
        <v>1399</v>
      </c>
      <c r="C843" s="40">
        <v>2273</v>
      </c>
      <c r="D843" s="36" t="s">
        <v>3163</v>
      </c>
      <c r="E843" s="36" t="s">
        <v>3164</v>
      </c>
      <c r="G843" s="36" t="s">
        <v>2187</v>
      </c>
      <c r="H843" s="174" t="str">
        <f t="shared" si="26"/>
        <v>Altona</v>
      </c>
      <c r="J843" s="45">
        <v>197</v>
      </c>
      <c r="K843" s="36" t="s">
        <v>1399</v>
      </c>
      <c r="L843" s="45">
        <v>2272</v>
      </c>
      <c r="M843" s="36" t="s">
        <v>3160</v>
      </c>
      <c r="N843" s="36" t="s">
        <v>3161</v>
      </c>
      <c r="P843" s="36" t="s">
        <v>3162</v>
      </c>
      <c r="Q843" s="174" t="str">
        <f t="shared" si="27"/>
        <v>Hochfeld</v>
      </c>
    </row>
    <row r="844" spans="1:17" ht="14.1" customHeight="1" x14ac:dyDescent="0.2">
      <c r="A844" s="45">
        <v>105</v>
      </c>
      <c r="B844" s="36" t="s">
        <v>1451</v>
      </c>
      <c r="C844" s="40">
        <v>2275</v>
      </c>
      <c r="D844" s="36" t="s">
        <v>3165</v>
      </c>
      <c r="E844" s="36" t="s">
        <v>3166</v>
      </c>
      <c r="G844" s="36" t="s">
        <v>1454</v>
      </c>
      <c r="H844" s="174" t="str">
        <f t="shared" si="26"/>
        <v>Schanzenfeld</v>
      </c>
      <c r="J844" s="45">
        <v>197</v>
      </c>
      <c r="K844" s="36" t="s">
        <v>1399</v>
      </c>
      <c r="L844" s="45">
        <v>2273</v>
      </c>
      <c r="M844" s="36" t="s">
        <v>3163</v>
      </c>
      <c r="N844" s="36" t="s">
        <v>3164</v>
      </c>
      <c r="P844" s="36" t="s">
        <v>2187</v>
      </c>
      <c r="Q844" s="174" t="str">
        <f t="shared" si="27"/>
        <v>Altona</v>
      </c>
    </row>
    <row r="845" spans="1:17" ht="14.1" customHeight="1" x14ac:dyDescent="0.2">
      <c r="A845" s="45">
        <v>195</v>
      </c>
      <c r="B845" s="36" t="s">
        <v>1366</v>
      </c>
      <c r="C845" s="40">
        <v>2276</v>
      </c>
      <c r="D845" s="36" t="s">
        <v>3167</v>
      </c>
      <c r="E845" s="36" t="s">
        <v>1368</v>
      </c>
      <c r="F845" s="36" t="s">
        <v>1369</v>
      </c>
      <c r="G845" s="36" t="s">
        <v>1370</v>
      </c>
      <c r="H845" s="174" t="str">
        <f t="shared" si="26"/>
        <v>Elie</v>
      </c>
      <c r="J845" s="45">
        <v>105</v>
      </c>
      <c r="K845" s="36" t="s">
        <v>1451</v>
      </c>
      <c r="L845" s="45">
        <v>2275</v>
      </c>
      <c r="M845" s="36" t="s">
        <v>3165</v>
      </c>
      <c r="N845" s="36" t="s">
        <v>3166</v>
      </c>
      <c r="P845" s="36" t="s">
        <v>1454</v>
      </c>
      <c r="Q845" s="174" t="str">
        <f t="shared" si="27"/>
        <v>Schanzenfeld</v>
      </c>
    </row>
    <row r="846" spans="1:17" ht="14.1" customHeight="1" x14ac:dyDescent="0.2">
      <c r="A846" s="45">
        <v>135</v>
      </c>
      <c r="B846" s="36" t="s">
        <v>1380</v>
      </c>
      <c r="C846" s="40">
        <v>2277</v>
      </c>
      <c r="D846" s="36" t="s">
        <v>3168</v>
      </c>
      <c r="E846" s="36" t="s">
        <v>3169</v>
      </c>
      <c r="G846" s="36" t="s">
        <v>2515</v>
      </c>
      <c r="H846" s="174" t="str">
        <f t="shared" si="26"/>
        <v>Opaskwayak</v>
      </c>
      <c r="J846" s="45">
        <v>195</v>
      </c>
      <c r="K846" s="36" t="s">
        <v>1366</v>
      </c>
      <c r="L846" s="45">
        <v>2276</v>
      </c>
      <c r="M846" s="36" t="s">
        <v>3167</v>
      </c>
      <c r="N846" s="36" t="s">
        <v>1368</v>
      </c>
      <c r="O846" s="36" t="s">
        <v>1369</v>
      </c>
      <c r="P846" s="36" t="s">
        <v>1370</v>
      </c>
      <c r="Q846" s="174" t="str">
        <f t="shared" si="27"/>
        <v>Elie</v>
      </c>
    </row>
    <row r="847" spans="1:17" ht="14.1" customHeight="1" x14ac:dyDescent="0.2">
      <c r="A847" s="45">
        <v>193</v>
      </c>
      <c r="B847" s="36" t="s">
        <v>1455</v>
      </c>
      <c r="C847" s="40">
        <v>2278</v>
      </c>
      <c r="D847" s="36" t="s">
        <v>3170</v>
      </c>
      <c r="E847" s="36" t="s">
        <v>3171</v>
      </c>
      <c r="G847" s="36" t="s">
        <v>3172</v>
      </c>
      <c r="H847" s="174" t="str">
        <f t="shared" si="26"/>
        <v>Rathwell</v>
      </c>
      <c r="J847" s="45">
        <v>135</v>
      </c>
      <c r="K847" s="36" t="s">
        <v>1380</v>
      </c>
      <c r="L847" s="45">
        <v>2277</v>
      </c>
      <c r="M847" s="36" t="s">
        <v>3168</v>
      </c>
      <c r="N847" s="36" t="s">
        <v>3169</v>
      </c>
      <c r="P847" s="36" t="s">
        <v>2515</v>
      </c>
      <c r="Q847" s="174" t="str">
        <f t="shared" si="27"/>
        <v>Opaskwayak</v>
      </c>
    </row>
    <row r="848" spans="1:17" ht="14.1" customHeight="1" x14ac:dyDescent="0.2">
      <c r="A848" s="45">
        <v>197</v>
      </c>
      <c r="B848" s="36" t="s">
        <v>1399</v>
      </c>
      <c r="C848" s="40">
        <v>2279</v>
      </c>
      <c r="D848" s="36" t="s">
        <v>3173</v>
      </c>
      <c r="E848" s="36" t="s">
        <v>3174</v>
      </c>
      <c r="G848" s="36" t="s">
        <v>1266</v>
      </c>
      <c r="H848" s="174" t="str">
        <f t="shared" si="26"/>
        <v>Winnipeg</v>
      </c>
      <c r="J848" s="45">
        <v>193</v>
      </c>
      <c r="K848" s="36" t="s">
        <v>1455</v>
      </c>
      <c r="L848" s="45">
        <v>2278</v>
      </c>
      <c r="M848" s="36" t="s">
        <v>3170</v>
      </c>
      <c r="N848" s="36" t="s">
        <v>3171</v>
      </c>
      <c r="P848" s="36" t="s">
        <v>3172</v>
      </c>
      <c r="Q848" s="174" t="str">
        <f t="shared" si="27"/>
        <v>Rathwell</v>
      </c>
    </row>
    <row r="849" spans="1:17" ht="14.1" customHeight="1" x14ac:dyDescent="0.2">
      <c r="A849" s="45">
        <v>174</v>
      </c>
      <c r="B849" s="36" t="s">
        <v>1516</v>
      </c>
      <c r="C849" s="40">
        <v>2282</v>
      </c>
      <c r="D849" s="36" t="s">
        <v>3175</v>
      </c>
      <c r="E849" s="36" t="s">
        <v>3176</v>
      </c>
      <c r="G849" s="36" t="s">
        <v>1625</v>
      </c>
      <c r="H849" s="174" t="str">
        <f t="shared" si="26"/>
        <v>Steinbach</v>
      </c>
      <c r="J849" s="45">
        <v>197</v>
      </c>
      <c r="K849" s="36" t="s">
        <v>1399</v>
      </c>
      <c r="L849" s="45">
        <v>2279</v>
      </c>
      <c r="M849" s="36" t="s">
        <v>3173</v>
      </c>
      <c r="N849" s="36" t="s">
        <v>3174</v>
      </c>
      <c r="P849" s="36" t="s">
        <v>1266</v>
      </c>
      <c r="Q849" s="174" t="str">
        <f t="shared" si="27"/>
        <v>Winnipeg</v>
      </c>
    </row>
    <row r="850" spans="1:17" ht="14.1" customHeight="1" x14ac:dyDescent="0.2">
      <c r="A850" s="45">
        <v>127</v>
      </c>
      <c r="B850" s="36" t="s">
        <v>1314</v>
      </c>
      <c r="C850" s="40">
        <v>2283</v>
      </c>
      <c r="D850" s="36" t="s">
        <v>3177</v>
      </c>
      <c r="E850" s="36" t="s">
        <v>3178</v>
      </c>
      <c r="F850" s="36" t="s">
        <v>1507</v>
      </c>
      <c r="G850" s="36" t="s">
        <v>1561</v>
      </c>
      <c r="H850" s="174" t="str">
        <f t="shared" si="26"/>
        <v>Austin</v>
      </c>
      <c r="J850" s="45">
        <v>174</v>
      </c>
      <c r="K850" s="36" t="s">
        <v>1516</v>
      </c>
      <c r="L850" s="45">
        <v>2282</v>
      </c>
      <c r="M850" s="36" t="s">
        <v>3175</v>
      </c>
      <c r="N850" s="36" t="s">
        <v>3176</v>
      </c>
      <c r="P850" s="36" t="s">
        <v>1625</v>
      </c>
      <c r="Q850" s="174" t="str">
        <f t="shared" si="27"/>
        <v>Steinbach</v>
      </c>
    </row>
    <row r="851" spans="1:17" ht="14.1" customHeight="1" x14ac:dyDescent="0.2">
      <c r="A851" s="45">
        <v>107</v>
      </c>
      <c r="B851" s="36" t="s">
        <v>1421</v>
      </c>
      <c r="C851" s="40">
        <v>2284</v>
      </c>
      <c r="D851" s="36" t="s">
        <v>3179</v>
      </c>
      <c r="E851" s="36" t="s">
        <v>3180</v>
      </c>
      <c r="G851" s="36" t="s">
        <v>2146</v>
      </c>
      <c r="H851" s="174" t="str">
        <f t="shared" si="26"/>
        <v>West St. Paul</v>
      </c>
      <c r="J851" s="45">
        <v>127</v>
      </c>
      <c r="K851" s="36" t="s">
        <v>1314</v>
      </c>
      <c r="L851" s="45">
        <v>2283</v>
      </c>
      <c r="M851" s="36" t="s">
        <v>3177</v>
      </c>
      <c r="N851" s="36" t="s">
        <v>3178</v>
      </c>
      <c r="O851" s="36" t="s">
        <v>1507</v>
      </c>
      <c r="P851" s="36" t="s">
        <v>1561</v>
      </c>
      <c r="Q851" s="174" t="str">
        <f t="shared" si="27"/>
        <v>Austin</v>
      </c>
    </row>
    <row r="852" spans="1:17" ht="14.1" customHeight="1" x14ac:dyDescent="0.2">
      <c r="A852" s="45">
        <v>105</v>
      </c>
      <c r="B852" s="36" t="s">
        <v>1451</v>
      </c>
      <c r="C852" s="40">
        <v>2285</v>
      </c>
      <c r="D852" s="36" t="s">
        <v>3181</v>
      </c>
      <c r="E852" s="36" t="s">
        <v>3182</v>
      </c>
      <c r="G852" s="36" t="s">
        <v>1525</v>
      </c>
      <c r="H852" s="174" t="str">
        <f t="shared" si="26"/>
        <v>Winkler</v>
      </c>
      <c r="I852" s="162"/>
      <c r="J852" s="45">
        <v>107</v>
      </c>
      <c r="K852" s="36" t="s">
        <v>1421</v>
      </c>
      <c r="L852" s="45">
        <v>2284</v>
      </c>
      <c r="M852" s="36" t="s">
        <v>3179</v>
      </c>
      <c r="N852" s="36" t="s">
        <v>3180</v>
      </c>
      <c r="P852" s="36" t="s">
        <v>2146</v>
      </c>
      <c r="Q852" s="174" t="str">
        <f t="shared" si="27"/>
        <v>West St. Paul</v>
      </c>
    </row>
    <row r="853" spans="1:17" ht="14.1" customHeight="1" x14ac:dyDescent="0.2">
      <c r="A853" s="45">
        <v>185</v>
      </c>
      <c r="B853" s="36" t="s">
        <v>1384</v>
      </c>
      <c r="C853" s="40">
        <v>2286</v>
      </c>
      <c r="D853" s="36" t="s">
        <v>3183</v>
      </c>
      <c r="E853" s="36" t="s">
        <v>3184</v>
      </c>
      <c r="G853" s="36" t="s">
        <v>2187</v>
      </c>
      <c r="H853" s="174" t="str">
        <f t="shared" si="26"/>
        <v>Altona</v>
      </c>
      <c r="J853" s="45">
        <v>105</v>
      </c>
      <c r="K853" s="36" t="s">
        <v>1451</v>
      </c>
      <c r="L853" s="45">
        <v>2285</v>
      </c>
      <c r="M853" s="36" t="s">
        <v>3181</v>
      </c>
      <c r="N853" s="36" t="s">
        <v>3182</v>
      </c>
      <c r="P853" s="36" t="s">
        <v>1525</v>
      </c>
      <c r="Q853" s="174" t="str">
        <f t="shared" si="27"/>
        <v>Winkler</v>
      </c>
    </row>
    <row r="854" spans="1:17" ht="14.1" customHeight="1" x14ac:dyDescent="0.2">
      <c r="A854" s="45">
        <v>197</v>
      </c>
      <c r="B854" s="36" t="s">
        <v>1399</v>
      </c>
      <c r="C854" s="40">
        <v>2287</v>
      </c>
      <c r="D854" s="36" t="s">
        <v>3185</v>
      </c>
      <c r="E854" s="36" t="s">
        <v>3186</v>
      </c>
      <c r="G854" s="36" t="s">
        <v>2063</v>
      </c>
      <c r="H854" s="174" t="str">
        <f t="shared" si="26"/>
        <v>Crystal City</v>
      </c>
      <c r="J854" s="45">
        <v>185</v>
      </c>
      <c r="K854" s="36" t="s">
        <v>1384</v>
      </c>
      <c r="L854" s="45">
        <v>2286</v>
      </c>
      <c r="M854" s="36" t="s">
        <v>3183</v>
      </c>
      <c r="N854" s="36" t="s">
        <v>3184</v>
      </c>
      <c r="P854" s="36" t="s">
        <v>2187</v>
      </c>
      <c r="Q854" s="174" t="str">
        <f t="shared" si="27"/>
        <v>Altona</v>
      </c>
    </row>
    <row r="855" spans="1:17" ht="14.1" customHeight="1" x14ac:dyDescent="0.2">
      <c r="A855" s="45">
        <v>163</v>
      </c>
      <c r="B855" s="36" t="s">
        <v>2898</v>
      </c>
      <c r="C855" s="40">
        <v>2289</v>
      </c>
      <c r="D855" s="36" t="s">
        <v>3187</v>
      </c>
      <c r="E855" s="36" t="s">
        <v>3188</v>
      </c>
      <c r="F855" s="36" t="s">
        <v>3189</v>
      </c>
      <c r="G855" s="36" t="s">
        <v>1266</v>
      </c>
      <c r="H855" s="174" t="str">
        <f t="shared" si="26"/>
        <v>Winnipeg</v>
      </c>
      <c r="J855" s="45">
        <v>197</v>
      </c>
      <c r="K855" s="36" t="s">
        <v>1399</v>
      </c>
      <c r="L855" s="45">
        <v>2287</v>
      </c>
      <c r="M855" s="36" t="s">
        <v>3185</v>
      </c>
      <c r="N855" s="36" t="s">
        <v>3186</v>
      </c>
      <c r="P855" s="36" t="s">
        <v>2063</v>
      </c>
      <c r="Q855" s="174" t="str">
        <f t="shared" si="27"/>
        <v>Crystal City</v>
      </c>
    </row>
    <row r="856" spans="1:17" ht="14.1" customHeight="1" x14ac:dyDescent="0.2">
      <c r="A856" s="45">
        <v>185</v>
      </c>
      <c r="B856" s="36" t="s">
        <v>1384</v>
      </c>
      <c r="C856" s="40">
        <v>2290</v>
      </c>
      <c r="D856" s="36" t="s">
        <v>3190</v>
      </c>
      <c r="E856" s="36" t="s">
        <v>3191</v>
      </c>
      <c r="G856" s="36" t="s">
        <v>1951</v>
      </c>
      <c r="H856" s="174" t="str">
        <f t="shared" si="26"/>
        <v>Dominion City</v>
      </c>
      <c r="J856" s="45">
        <v>163</v>
      </c>
      <c r="K856" s="36" t="s">
        <v>2898</v>
      </c>
      <c r="L856" s="45">
        <v>2289</v>
      </c>
      <c r="M856" s="36" t="s">
        <v>3187</v>
      </c>
      <c r="N856" s="36" t="s">
        <v>3188</v>
      </c>
      <c r="O856" s="36" t="s">
        <v>3189</v>
      </c>
      <c r="P856" s="36" t="s">
        <v>1266</v>
      </c>
      <c r="Q856" s="174" t="str">
        <f t="shared" si="27"/>
        <v>Winnipeg</v>
      </c>
    </row>
    <row r="857" spans="1:17" ht="14.1" customHeight="1" x14ac:dyDescent="0.2">
      <c r="A857" s="45">
        <v>107</v>
      </c>
      <c r="B857" s="36" t="s">
        <v>1421</v>
      </c>
      <c r="C857" s="40">
        <v>2291</v>
      </c>
      <c r="D857" s="36" t="s">
        <v>3192</v>
      </c>
      <c r="E857" s="36" t="s">
        <v>3193</v>
      </c>
      <c r="G857" s="36" t="s">
        <v>1266</v>
      </c>
      <c r="H857" s="174" t="str">
        <f t="shared" si="26"/>
        <v>Winnipeg</v>
      </c>
      <c r="J857" s="45">
        <v>185</v>
      </c>
      <c r="K857" s="36" t="s">
        <v>1384</v>
      </c>
      <c r="L857" s="45">
        <v>2290</v>
      </c>
      <c r="M857" s="36" t="s">
        <v>3190</v>
      </c>
      <c r="N857" s="36" t="s">
        <v>3191</v>
      </c>
      <c r="P857" s="36" t="s">
        <v>1951</v>
      </c>
      <c r="Q857" s="174" t="str">
        <f t="shared" si="27"/>
        <v>Dominion City</v>
      </c>
    </row>
    <row r="858" spans="1:17" ht="14.1" customHeight="1" x14ac:dyDescent="0.2">
      <c r="A858" s="45">
        <v>107</v>
      </c>
      <c r="B858" s="36" t="s">
        <v>1421</v>
      </c>
      <c r="C858" s="40">
        <v>2293</v>
      </c>
      <c r="D858" s="36" t="s">
        <v>3194</v>
      </c>
      <c r="E858" s="36" t="s">
        <v>3195</v>
      </c>
      <c r="G858" s="36" t="s">
        <v>1266</v>
      </c>
      <c r="H858" s="174" t="str">
        <f t="shared" si="26"/>
        <v>Winnipeg</v>
      </c>
      <c r="J858" s="45">
        <v>107</v>
      </c>
      <c r="K858" s="36" t="s">
        <v>1421</v>
      </c>
      <c r="L858" s="45">
        <v>2291</v>
      </c>
      <c r="M858" s="36" t="s">
        <v>3192</v>
      </c>
      <c r="N858" s="36" t="s">
        <v>3193</v>
      </c>
      <c r="P858" s="36" t="s">
        <v>1266</v>
      </c>
      <c r="Q858" s="174" t="str">
        <f t="shared" si="27"/>
        <v>Winnipeg</v>
      </c>
    </row>
    <row r="859" spans="1:17" ht="14.1" customHeight="1" x14ac:dyDescent="0.2">
      <c r="A859" s="45">
        <v>118</v>
      </c>
      <c r="B859" s="36" t="s">
        <v>1302</v>
      </c>
      <c r="C859" s="40">
        <v>2294</v>
      </c>
      <c r="D859" s="36" t="s">
        <v>3196</v>
      </c>
      <c r="E859" s="36" t="s">
        <v>3197</v>
      </c>
      <c r="G859" s="36" t="s">
        <v>1266</v>
      </c>
      <c r="H859" s="174" t="str">
        <f t="shared" si="26"/>
        <v>Winnipeg</v>
      </c>
      <c r="J859" s="45">
        <v>107</v>
      </c>
      <c r="K859" s="36" t="s">
        <v>1421</v>
      </c>
      <c r="L859" s="45">
        <v>2293</v>
      </c>
      <c r="M859" s="36" t="s">
        <v>3194</v>
      </c>
      <c r="N859" s="36" t="s">
        <v>3195</v>
      </c>
      <c r="P859" s="36" t="s">
        <v>1266</v>
      </c>
      <c r="Q859" s="174" t="str">
        <f t="shared" si="27"/>
        <v>Winnipeg</v>
      </c>
    </row>
    <row r="860" spans="1:17" ht="14.1" customHeight="1" x14ac:dyDescent="0.2">
      <c r="A860" s="45">
        <v>197</v>
      </c>
      <c r="B860" s="36" t="s">
        <v>1399</v>
      </c>
      <c r="C860" s="40">
        <v>2296</v>
      </c>
      <c r="D860" s="36" t="s">
        <v>3198</v>
      </c>
      <c r="E860" s="36" t="s">
        <v>3199</v>
      </c>
      <c r="F860" s="36" t="s">
        <v>3200</v>
      </c>
      <c r="G860" s="36" t="s">
        <v>3201</v>
      </c>
      <c r="H860" s="174" t="str">
        <f t="shared" si="26"/>
        <v>Marquette</v>
      </c>
      <c r="J860" s="45">
        <v>118</v>
      </c>
      <c r="K860" s="36" t="s">
        <v>1302</v>
      </c>
      <c r="L860" s="45">
        <v>2294</v>
      </c>
      <c r="M860" s="36" t="s">
        <v>3196</v>
      </c>
      <c r="N860" s="36" t="s">
        <v>3197</v>
      </c>
      <c r="P860" s="36" t="s">
        <v>1266</v>
      </c>
      <c r="Q860" s="174" t="str">
        <f t="shared" si="27"/>
        <v>Winnipeg</v>
      </c>
    </row>
    <row r="861" spans="1:17" ht="14.1" customHeight="1" x14ac:dyDescent="0.2">
      <c r="A861" s="45">
        <v>156</v>
      </c>
      <c r="B861" s="36" t="s">
        <v>1579</v>
      </c>
      <c r="C861" s="40">
        <v>2297</v>
      </c>
      <c r="D861" s="36" t="s">
        <v>3202</v>
      </c>
      <c r="E861" s="36" t="s">
        <v>1495</v>
      </c>
      <c r="G861" s="36" t="s">
        <v>3203</v>
      </c>
      <c r="H861" s="174" t="str">
        <f t="shared" si="26"/>
        <v>Newdale</v>
      </c>
      <c r="J861" s="45">
        <v>197</v>
      </c>
      <c r="K861" s="36" t="s">
        <v>1399</v>
      </c>
      <c r="L861" s="45">
        <v>2296</v>
      </c>
      <c r="M861" s="36" t="s">
        <v>3198</v>
      </c>
      <c r="N861" s="36" t="s">
        <v>3199</v>
      </c>
      <c r="O861" s="36" t="s">
        <v>3200</v>
      </c>
      <c r="P861" s="36" t="s">
        <v>3201</v>
      </c>
      <c r="Q861" s="174" t="str">
        <f t="shared" si="27"/>
        <v>Marquette</v>
      </c>
    </row>
    <row r="862" spans="1:17" ht="14.1" customHeight="1" x14ac:dyDescent="0.2">
      <c r="A862" s="45">
        <v>118</v>
      </c>
      <c r="B862" s="36" t="s">
        <v>1302</v>
      </c>
      <c r="C862" s="40">
        <v>2298</v>
      </c>
      <c r="D862" s="36" t="s">
        <v>3204</v>
      </c>
      <c r="E862" s="36" t="s">
        <v>3205</v>
      </c>
      <c r="G862" s="36" t="s">
        <v>1266</v>
      </c>
      <c r="H862" s="174" t="str">
        <f t="shared" si="26"/>
        <v>Winnipeg</v>
      </c>
      <c r="J862" s="45">
        <v>156</v>
      </c>
      <c r="K862" s="36" t="s">
        <v>1579</v>
      </c>
      <c r="L862" s="45">
        <v>2297</v>
      </c>
      <c r="M862" s="36" t="s">
        <v>3202</v>
      </c>
      <c r="N862" s="36" t="s">
        <v>1495</v>
      </c>
      <c r="P862" s="36" t="s">
        <v>3203</v>
      </c>
      <c r="Q862" s="174" t="str">
        <f t="shared" si="27"/>
        <v>Newdale</v>
      </c>
    </row>
    <row r="863" spans="1:17" ht="14.1" customHeight="1" x14ac:dyDescent="0.2">
      <c r="A863" s="45">
        <v>155</v>
      </c>
      <c r="B863" s="36" t="s">
        <v>1326</v>
      </c>
      <c r="C863" s="40">
        <v>2299</v>
      </c>
      <c r="D863" s="36" t="s">
        <v>3206</v>
      </c>
      <c r="E863" s="36" t="s">
        <v>3207</v>
      </c>
      <c r="F863" s="36" t="s">
        <v>3208</v>
      </c>
      <c r="G863" s="36" t="s">
        <v>1887</v>
      </c>
      <c r="H863" s="174" t="str">
        <f t="shared" si="26"/>
        <v>Rosser</v>
      </c>
      <c r="J863" s="45">
        <v>118</v>
      </c>
      <c r="K863" s="36" t="s">
        <v>1302</v>
      </c>
      <c r="L863" s="45">
        <v>2298</v>
      </c>
      <c r="M863" s="36" t="s">
        <v>3204</v>
      </c>
      <c r="N863" s="36" t="s">
        <v>3205</v>
      </c>
      <c r="P863" s="36" t="s">
        <v>1266</v>
      </c>
      <c r="Q863" s="174" t="str">
        <f t="shared" si="27"/>
        <v>Winnipeg</v>
      </c>
    </row>
    <row r="864" spans="1:17" ht="14.1" customHeight="1" x14ac:dyDescent="0.2">
      <c r="A864" s="45">
        <v>197</v>
      </c>
      <c r="B864" s="36" t="s">
        <v>1399</v>
      </c>
      <c r="C864" s="40">
        <v>2300</v>
      </c>
      <c r="D864" s="36" t="s">
        <v>3209</v>
      </c>
      <c r="E864" s="36" t="s">
        <v>3210</v>
      </c>
      <c r="G864" s="36" t="s">
        <v>3211</v>
      </c>
      <c r="H864" s="174" t="str">
        <f t="shared" si="26"/>
        <v>Stanley</v>
      </c>
      <c r="J864" s="45">
        <v>155</v>
      </c>
      <c r="K864" s="36" t="s">
        <v>1326</v>
      </c>
      <c r="L864" s="45">
        <v>2299</v>
      </c>
      <c r="M864" s="36" t="s">
        <v>3206</v>
      </c>
      <c r="N864" s="36" t="s">
        <v>3207</v>
      </c>
      <c r="O864" s="36" t="s">
        <v>3208</v>
      </c>
      <c r="P864" s="36" t="s">
        <v>1887</v>
      </c>
      <c r="Q864" s="174" t="str">
        <f t="shared" si="27"/>
        <v>Rosser</v>
      </c>
    </row>
    <row r="865" spans="1:17" ht="14.1" customHeight="1" x14ac:dyDescent="0.2">
      <c r="A865" s="45">
        <v>176</v>
      </c>
      <c r="B865" s="36" t="s">
        <v>1361</v>
      </c>
      <c r="C865" s="40">
        <v>2301</v>
      </c>
      <c r="D865" s="36" t="s">
        <v>3212</v>
      </c>
      <c r="E865" s="36" t="s">
        <v>3213</v>
      </c>
      <c r="G865" s="36" t="s">
        <v>1266</v>
      </c>
      <c r="H865" s="174" t="str">
        <f t="shared" si="26"/>
        <v>Winnipeg</v>
      </c>
      <c r="J865" s="45">
        <v>197</v>
      </c>
      <c r="K865" s="36" t="s">
        <v>1399</v>
      </c>
      <c r="L865" s="45">
        <v>2300</v>
      </c>
      <c r="M865" s="36" t="s">
        <v>3209</v>
      </c>
      <c r="N865" s="36" t="s">
        <v>3210</v>
      </c>
      <c r="P865" s="36" t="s">
        <v>3211</v>
      </c>
      <c r="Q865" s="174" t="str">
        <f t="shared" si="27"/>
        <v>Stanley</v>
      </c>
    </row>
    <row r="866" spans="1:17" ht="14.1" customHeight="1" x14ac:dyDescent="0.2">
      <c r="A866" s="45">
        <v>188</v>
      </c>
      <c r="B866" s="36" t="s">
        <v>1392</v>
      </c>
      <c r="C866" s="40">
        <v>2302</v>
      </c>
      <c r="D866" s="36" t="s">
        <v>3214</v>
      </c>
      <c r="E866" s="36" t="s">
        <v>3215</v>
      </c>
      <c r="G866" s="36" t="s">
        <v>1266</v>
      </c>
      <c r="H866" s="174" t="str">
        <f t="shared" si="26"/>
        <v>Winnipeg</v>
      </c>
      <c r="J866" s="45">
        <v>176</v>
      </c>
      <c r="K866" s="36" t="s">
        <v>1361</v>
      </c>
      <c r="L866" s="45">
        <v>2301</v>
      </c>
      <c r="M866" s="36" t="s">
        <v>3212</v>
      </c>
      <c r="N866" s="36" t="s">
        <v>3213</v>
      </c>
      <c r="P866" s="36" t="s">
        <v>1266</v>
      </c>
      <c r="Q866" s="174" t="str">
        <f t="shared" si="27"/>
        <v>Winnipeg</v>
      </c>
    </row>
    <row r="867" spans="1:17" ht="14.1" customHeight="1" x14ac:dyDescent="0.2">
      <c r="A867" s="45">
        <v>118</v>
      </c>
      <c r="B867" s="36" t="s">
        <v>1302</v>
      </c>
      <c r="C867" s="40">
        <v>2303</v>
      </c>
      <c r="D867" s="36" t="s">
        <v>3216</v>
      </c>
      <c r="E867" s="36" t="s">
        <v>3217</v>
      </c>
      <c r="G867" s="36" t="s">
        <v>1266</v>
      </c>
      <c r="H867" s="174" t="str">
        <f t="shared" si="26"/>
        <v>Winnipeg</v>
      </c>
      <c r="J867" s="45">
        <v>188</v>
      </c>
      <c r="K867" s="36" t="s">
        <v>1392</v>
      </c>
      <c r="L867" s="45">
        <v>2302</v>
      </c>
      <c r="M867" s="36" t="s">
        <v>3214</v>
      </c>
      <c r="N867" s="36" t="s">
        <v>3215</v>
      </c>
      <c r="P867" s="36" t="s">
        <v>1266</v>
      </c>
      <c r="Q867" s="174" t="str">
        <f t="shared" si="27"/>
        <v>Winnipeg</v>
      </c>
    </row>
    <row r="868" spans="1:17" ht="14.1" customHeight="1" x14ac:dyDescent="0.2">
      <c r="A868" s="45">
        <v>188</v>
      </c>
      <c r="B868" s="36" t="s">
        <v>1392</v>
      </c>
      <c r="C868" s="40">
        <v>2304</v>
      </c>
      <c r="D868" s="36" t="s">
        <v>3218</v>
      </c>
      <c r="E868" s="36" t="s">
        <v>3219</v>
      </c>
      <c r="G868" s="36" t="s">
        <v>1266</v>
      </c>
      <c r="H868" s="174" t="str">
        <f t="shared" si="26"/>
        <v>Winnipeg</v>
      </c>
      <c r="J868" s="45">
        <v>118</v>
      </c>
      <c r="K868" s="36" t="s">
        <v>1302</v>
      </c>
      <c r="L868" s="45">
        <v>2303</v>
      </c>
      <c r="M868" s="36" t="s">
        <v>3216</v>
      </c>
      <c r="N868" s="36" t="s">
        <v>3217</v>
      </c>
      <c r="P868" s="36" t="s">
        <v>1266</v>
      </c>
      <c r="Q868" s="174" t="str">
        <f t="shared" si="27"/>
        <v>Winnipeg</v>
      </c>
    </row>
    <row r="869" spans="1:17" ht="14.1" customHeight="1" x14ac:dyDescent="0.2">
      <c r="A869" s="45">
        <v>163</v>
      </c>
      <c r="B869" s="36" t="s">
        <v>2898</v>
      </c>
      <c r="C869" s="40">
        <v>2305</v>
      </c>
      <c r="D869" s="36" t="s">
        <v>3220</v>
      </c>
      <c r="E869" s="36" t="s">
        <v>3221</v>
      </c>
      <c r="G869" s="36" t="s">
        <v>1266</v>
      </c>
      <c r="H869" s="174" t="str">
        <f t="shared" si="26"/>
        <v>Winnipeg</v>
      </c>
      <c r="J869" s="45">
        <v>188</v>
      </c>
      <c r="K869" s="36" t="s">
        <v>1392</v>
      </c>
      <c r="L869" s="45">
        <v>2304</v>
      </c>
      <c r="M869" s="36" t="s">
        <v>3218</v>
      </c>
      <c r="N869" s="36" t="s">
        <v>3219</v>
      </c>
      <c r="P869" s="36" t="s">
        <v>1266</v>
      </c>
      <c r="Q869" s="174" t="str">
        <f t="shared" si="27"/>
        <v>Winnipeg</v>
      </c>
    </row>
    <row r="870" spans="1:17" ht="14.1" customHeight="1" x14ac:dyDescent="0.2">
      <c r="A870" s="45">
        <v>118</v>
      </c>
      <c r="B870" s="36" t="s">
        <v>1302</v>
      </c>
      <c r="C870" s="40">
        <v>2306</v>
      </c>
      <c r="D870" s="36" t="s">
        <v>3222</v>
      </c>
      <c r="E870" s="36" t="s">
        <v>2740</v>
      </c>
      <c r="G870" s="36" t="s">
        <v>1266</v>
      </c>
      <c r="H870" s="174" t="str">
        <f t="shared" si="26"/>
        <v>Winnipeg</v>
      </c>
      <c r="J870" s="45">
        <v>163</v>
      </c>
      <c r="K870" s="36" t="s">
        <v>2898</v>
      </c>
      <c r="L870" s="45">
        <v>2305</v>
      </c>
      <c r="M870" s="36" t="s">
        <v>3223</v>
      </c>
      <c r="N870" s="36" t="s">
        <v>1269</v>
      </c>
      <c r="P870" s="36" t="s">
        <v>1266</v>
      </c>
      <c r="Q870" s="174" t="str">
        <f t="shared" si="27"/>
        <v>Winnipeg</v>
      </c>
    </row>
    <row r="871" spans="1:17" ht="14.1" customHeight="1" x14ac:dyDescent="0.2">
      <c r="A871" s="45">
        <v>197</v>
      </c>
      <c r="B871" s="36" t="s">
        <v>1399</v>
      </c>
      <c r="C871" s="40">
        <v>2307</v>
      </c>
      <c r="D871" s="36" t="s">
        <v>3224</v>
      </c>
      <c r="E871" s="36" t="s">
        <v>3225</v>
      </c>
      <c r="G871" s="36" t="s">
        <v>1278</v>
      </c>
      <c r="H871" s="174" t="str">
        <f t="shared" si="26"/>
        <v>Brandon</v>
      </c>
      <c r="J871" s="45">
        <v>118</v>
      </c>
      <c r="K871" s="36" t="s">
        <v>1302</v>
      </c>
      <c r="L871" s="45">
        <v>2306</v>
      </c>
      <c r="M871" s="36" t="s">
        <v>3222</v>
      </c>
      <c r="N871" s="36" t="s">
        <v>2740</v>
      </c>
      <c r="P871" s="36" t="s">
        <v>1266</v>
      </c>
      <c r="Q871" s="174" t="str">
        <f t="shared" si="27"/>
        <v>Winnipeg</v>
      </c>
    </row>
    <row r="872" spans="1:17" ht="14.1" customHeight="1" x14ac:dyDescent="0.2">
      <c r="A872" s="45">
        <v>186</v>
      </c>
      <c r="B872" s="36" t="s">
        <v>1295</v>
      </c>
      <c r="C872" s="40">
        <v>2310</v>
      </c>
      <c r="D872" s="36" t="s">
        <v>3226</v>
      </c>
      <c r="E872" s="36" t="s">
        <v>3227</v>
      </c>
      <c r="G872" s="36" t="s">
        <v>1266</v>
      </c>
      <c r="H872" s="174" t="str">
        <f t="shared" si="26"/>
        <v>Winnipeg</v>
      </c>
      <c r="J872" s="45">
        <v>197</v>
      </c>
      <c r="K872" s="36" t="s">
        <v>1399</v>
      </c>
      <c r="L872" s="45">
        <v>2307</v>
      </c>
      <c r="M872" s="36" t="s">
        <v>3224</v>
      </c>
      <c r="N872" s="36" t="s">
        <v>3225</v>
      </c>
      <c r="P872" s="36" t="s">
        <v>1278</v>
      </c>
      <c r="Q872" s="174" t="str">
        <f t="shared" si="27"/>
        <v>Brandon</v>
      </c>
    </row>
    <row r="873" spans="1:17" ht="14.1" customHeight="1" x14ac:dyDescent="0.2">
      <c r="A873" s="45">
        <v>198</v>
      </c>
      <c r="B873" s="36" t="s">
        <v>1442</v>
      </c>
      <c r="C873" s="40">
        <v>2311</v>
      </c>
      <c r="D873" s="36" t="s">
        <v>3228</v>
      </c>
      <c r="E873" s="36" t="s">
        <v>3229</v>
      </c>
      <c r="G873" s="36" t="s">
        <v>1266</v>
      </c>
      <c r="H873" s="174" t="str">
        <f t="shared" si="26"/>
        <v>Winnipeg</v>
      </c>
      <c r="J873" s="45">
        <v>186</v>
      </c>
      <c r="K873" s="36" t="s">
        <v>1295</v>
      </c>
      <c r="L873" s="45">
        <v>2310</v>
      </c>
      <c r="M873" s="36" t="s">
        <v>3230</v>
      </c>
      <c r="N873" s="36" t="s">
        <v>3231</v>
      </c>
      <c r="P873" s="36" t="s">
        <v>1266</v>
      </c>
      <c r="Q873" s="174" t="str">
        <f t="shared" si="27"/>
        <v>Winnipeg</v>
      </c>
    </row>
    <row r="874" spans="1:17" ht="14.1" customHeight="1" x14ac:dyDescent="0.2">
      <c r="A874" s="45">
        <v>195</v>
      </c>
      <c r="B874" s="36" t="s">
        <v>1366</v>
      </c>
      <c r="C874" s="40">
        <v>2312</v>
      </c>
      <c r="D874" s="36" t="s">
        <v>3232</v>
      </c>
      <c r="E874" s="36" t="s">
        <v>1368</v>
      </c>
      <c r="F874" s="36" t="s">
        <v>1369</v>
      </c>
      <c r="G874" s="36" t="s">
        <v>1370</v>
      </c>
      <c r="H874" s="174" t="str">
        <f t="shared" si="26"/>
        <v>Elie</v>
      </c>
      <c r="J874" s="45">
        <v>198</v>
      </c>
      <c r="K874" s="36" t="s">
        <v>1442</v>
      </c>
      <c r="L874" s="45">
        <v>2311</v>
      </c>
      <c r="M874" s="36" t="s">
        <v>3228</v>
      </c>
      <c r="N874" s="36" t="s">
        <v>3229</v>
      </c>
      <c r="P874" s="36" t="s">
        <v>1266</v>
      </c>
      <c r="Q874" s="174" t="str">
        <f t="shared" si="27"/>
        <v>Winnipeg</v>
      </c>
    </row>
    <row r="875" spans="1:17" ht="14.1" customHeight="1" x14ac:dyDescent="0.2">
      <c r="A875" s="45">
        <v>194</v>
      </c>
      <c r="B875" s="36" t="s">
        <v>1290</v>
      </c>
      <c r="C875" s="40">
        <v>2313</v>
      </c>
      <c r="D875" s="36" t="s">
        <v>3233</v>
      </c>
      <c r="E875" s="36" t="s">
        <v>3234</v>
      </c>
      <c r="F875" s="36" t="s">
        <v>3235</v>
      </c>
      <c r="G875" s="36" t="s">
        <v>3236</v>
      </c>
      <c r="H875" s="174" t="str">
        <f t="shared" si="26"/>
        <v>Foxwarren</v>
      </c>
      <c r="J875" s="45">
        <v>195</v>
      </c>
      <c r="K875" s="36" t="s">
        <v>1366</v>
      </c>
      <c r="L875" s="45">
        <v>2312</v>
      </c>
      <c r="M875" s="36" t="s">
        <v>3232</v>
      </c>
      <c r="N875" s="36" t="s">
        <v>1368</v>
      </c>
      <c r="O875" s="36" t="s">
        <v>1369</v>
      </c>
      <c r="P875" s="36" t="s">
        <v>1370</v>
      </c>
      <c r="Q875" s="174" t="str">
        <f t="shared" si="27"/>
        <v>Elie</v>
      </c>
    </row>
    <row r="876" spans="1:17" ht="14.1" customHeight="1" x14ac:dyDescent="0.2">
      <c r="A876" s="45">
        <v>191</v>
      </c>
      <c r="B876" s="36" t="s">
        <v>1569</v>
      </c>
      <c r="C876" s="40">
        <v>2314</v>
      </c>
      <c r="D876" s="36" t="s">
        <v>3237</v>
      </c>
      <c r="E876" s="36" t="s">
        <v>3238</v>
      </c>
      <c r="G876" s="36" t="s">
        <v>3239</v>
      </c>
      <c r="H876" s="174" t="str">
        <f t="shared" si="26"/>
        <v>Carroll</v>
      </c>
      <c r="J876" s="45">
        <v>194</v>
      </c>
      <c r="K876" s="36" t="s">
        <v>1290</v>
      </c>
      <c r="L876" s="45">
        <v>2313</v>
      </c>
      <c r="M876" s="36" t="s">
        <v>3233</v>
      </c>
      <c r="N876" s="36" t="s">
        <v>3234</v>
      </c>
      <c r="O876" s="36" t="s">
        <v>3235</v>
      </c>
      <c r="P876" s="36" t="s">
        <v>3236</v>
      </c>
      <c r="Q876" s="174" t="str">
        <f t="shared" si="27"/>
        <v>Foxwarren</v>
      </c>
    </row>
    <row r="877" spans="1:17" ht="14.1" customHeight="1" x14ac:dyDescent="0.2">
      <c r="A877" s="45">
        <v>135</v>
      </c>
      <c r="B877" s="36" t="s">
        <v>1380</v>
      </c>
      <c r="C877" s="40">
        <v>2315</v>
      </c>
      <c r="D877" s="36" t="s">
        <v>3240</v>
      </c>
      <c r="E877" s="36" t="s">
        <v>3241</v>
      </c>
      <c r="G877" s="36" t="s">
        <v>3242</v>
      </c>
      <c r="H877" s="174" t="str">
        <f t="shared" si="26"/>
        <v>Fisher River</v>
      </c>
      <c r="J877" s="45">
        <v>191</v>
      </c>
      <c r="K877" s="36" t="s">
        <v>1569</v>
      </c>
      <c r="L877" s="45">
        <v>2314</v>
      </c>
      <c r="M877" s="36" t="s">
        <v>3237</v>
      </c>
      <c r="N877" s="36" t="s">
        <v>3238</v>
      </c>
      <c r="P877" s="36" t="s">
        <v>3239</v>
      </c>
      <c r="Q877" s="174" t="str">
        <f t="shared" si="27"/>
        <v>Carroll</v>
      </c>
    </row>
    <row r="878" spans="1:17" ht="14.1" customHeight="1" x14ac:dyDescent="0.2">
      <c r="A878" s="45">
        <v>105</v>
      </c>
      <c r="B878" s="36" t="s">
        <v>1451</v>
      </c>
      <c r="C878" s="40">
        <v>2316</v>
      </c>
      <c r="D878" s="36" t="s">
        <v>3243</v>
      </c>
      <c r="E878" s="36" t="s">
        <v>3244</v>
      </c>
      <c r="F878" s="36" t="s">
        <v>3245</v>
      </c>
      <c r="G878" s="36" t="s">
        <v>1525</v>
      </c>
      <c r="H878" s="174" t="str">
        <f t="shared" si="26"/>
        <v>Winkler</v>
      </c>
      <c r="J878" s="45">
        <v>135</v>
      </c>
      <c r="K878" s="36" t="s">
        <v>1380</v>
      </c>
      <c r="L878" s="45">
        <v>2315</v>
      </c>
      <c r="M878" s="36" t="s">
        <v>3240</v>
      </c>
      <c r="N878" s="36" t="s">
        <v>3241</v>
      </c>
      <c r="P878" s="36" t="s">
        <v>3242</v>
      </c>
      <c r="Q878" s="174" t="str">
        <f t="shared" si="27"/>
        <v>Fisher River</v>
      </c>
    </row>
    <row r="879" spans="1:17" ht="14.1" customHeight="1" x14ac:dyDescent="0.2">
      <c r="A879" s="45">
        <v>107</v>
      </c>
      <c r="B879" s="36" t="s">
        <v>1421</v>
      </c>
      <c r="C879" s="40">
        <v>2317</v>
      </c>
      <c r="D879" s="36" t="s">
        <v>3246</v>
      </c>
      <c r="E879" s="36" t="s">
        <v>3247</v>
      </c>
      <c r="G879" s="36" t="s">
        <v>1266</v>
      </c>
      <c r="H879" s="174" t="str">
        <f t="shared" si="26"/>
        <v>Winnipeg</v>
      </c>
      <c r="J879" s="45">
        <v>105</v>
      </c>
      <c r="K879" s="36" t="s">
        <v>1451</v>
      </c>
      <c r="L879" s="45">
        <v>2316</v>
      </c>
      <c r="M879" s="36" t="s">
        <v>3243</v>
      </c>
      <c r="N879" s="36" t="s">
        <v>3244</v>
      </c>
      <c r="O879" s="36" t="s">
        <v>3245</v>
      </c>
      <c r="P879" s="36" t="s">
        <v>1525</v>
      </c>
      <c r="Q879" s="174" t="str">
        <f t="shared" si="27"/>
        <v>Winkler</v>
      </c>
    </row>
    <row r="880" spans="1:17" ht="14.1" customHeight="1" x14ac:dyDescent="0.2">
      <c r="A880" s="45">
        <v>197</v>
      </c>
      <c r="B880" s="36" t="s">
        <v>1399</v>
      </c>
      <c r="C880" s="40">
        <v>2318</v>
      </c>
      <c r="D880" s="36" t="s">
        <v>3248</v>
      </c>
      <c r="E880" s="36" t="s">
        <v>3249</v>
      </c>
      <c r="G880" s="36" t="s">
        <v>2174</v>
      </c>
      <c r="H880" s="174" t="str">
        <f t="shared" si="26"/>
        <v>Mitchell</v>
      </c>
      <c r="J880" s="45">
        <v>107</v>
      </c>
      <c r="K880" s="36" t="s">
        <v>1421</v>
      </c>
      <c r="L880" s="45">
        <v>2317</v>
      </c>
      <c r="M880" s="36" t="s">
        <v>3246</v>
      </c>
      <c r="N880" s="36" t="s">
        <v>3247</v>
      </c>
      <c r="P880" s="36" t="s">
        <v>1266</v>
      </c>
      <c r="Q880" s="174" t="str">
        <f t="shared" si="27"/>
        <v>Winnipeg</v>
      </c>
    </row>
    <row r="881" spans="1:17" ht="14.1" customHeight="1" x14ac:dyDescent="0.2">
      <c r="A881" s="45">
        <v>174</v>
      </c>
      <c r="B881" s="36" t="s">
        <v>1516</v>
      </c>
      <c r="C881" s="40">
        <v>2319</v>
      </c>
      <c r="D881" s="36" t="s">
        <v>3250</v>
      </c>
      <c r="E881" s="36" t="s">
        <v>3251</v>
      </c>
      <c r="G881" s="36" t="s">
        <v>1824</v>
      </c>
      <c r="H881" s="174" t="str">
        <f t="shared" si="26"/>
        <v>Niverville</v>
      </c>
      <c r="J881" s="45">
        <v>197</v>
      </c>
      <c r="K881" s="36" t="s">
        <v>1399</v>
      </c>
      <c r="L881" s="45">
        <v>2318</v>
      </c>
      <c r="M881" s="36" t="s">
        <v>3248</v>
      </c>
      <c r="N881" s="36" t="s">
        <v>3249</v>
      </c>
      <c r="P881" s="36" t="s">
        <v>2174</v>
      </c>
      <c r="Q881" s="174" t="str">
        <f t="shared" si="27"/>
        <v>Mitchell</v>
      </c>
    </row>
    <row r="882" spans="1:17" ht="14.1" customHeight="1" x14ac:dyDescent="0.2">
      <c r="A882" s="45">
        <v>153</v>
      </c>
      <c r="B882" s="36" t="s">
        <v>1509</v>
      </c>
      <c r="C882" s="40">
        <v>2320</v>
      </c>
      <c r="D882" s="36" t="s">
        <v>3252</v>
      </c>
      <c r="E882" s="36" t="s">
        <v>1866</v>
      </c>
      <c r="G882" s="36" t="s">
        <v>1787</v>
      </c>
      <c r="H882" s="174" t="str">
        <f t="shared" si="26"/>
        <v>Neepawa</v>
      </c>
      <c r="J882" s="45">
        <v>174</v>
      </c>
      <c r="K882" s="36" t="s">
        <v>1516</v>
      </c>
      <c r="L882" s="45">
        <v>2319</v>
      </c>
      <c r="M882" s="36" t="s">
        <v>3250</v>
      </c>
      <c r="N882" s="36" t="s">
        <v>3251</v>
      </c>
      <c r="P882" s="36" t="s">
        <v>1824</v>
      </c>
      <c r="Q882" s="174" t="str">
        <f t="shared" si="27"/>
        <v>Niverville</v>
      </c>
    </row>
    <row r="883" spans="1:17" ht="14.1" customHeight="1" x14ac:dyDescent="0.2">
      <c r="A883" s="45">
        <v>119</v>
      </c>
      <c r="B883" s="36" t="s">
        <v>1275</v>
      </c>
      <c r="C883" s="40">
        <v>2321</v>
      </c>
      <c r="D883" s="36" t="s">
        <v>3253</v>
      </c>
      <c r="E883" s="36" t="s">
        <v>3254</v>
      </c>
      <c r="F883" s="36" t="s">
        <v>3255</v>
      </c>
      <c r="G883" s="36" t="s">
        <v>1278</v>
      </c>
      <c r="H883" s="174" t="str">
        <f t="shared" si="26"/>
        <v>Brandon</v>
      </c>
      <c r="J883" s="45">
        <v>153</v>
      </c>
      <c r="K883" s="36" t="s">
        <v>1509</v>
      </c>
      <c r="L883" s="45">
        <v>2320</v>
      </c>
      <c r="M883" s="36" t="s">
        <v>3252</v>
      </c>
      <c r="N883" s="36" t="s">
        <v>1866</v>
      </c>
      <c r="P883" s="36" t="s">
        <v>1787</v>
      </c>
      <c r="Q883" s="174" t="str">
        <f t="shared" si="27"/>
        <v>Neepawa</v>
      </c>
    </row>
    <row r="884" spans="1:17" ht="14.1" customHeight="1" x14ac:dyDescent="0.2">
      <c r="A884" s="45">
        <v>197</v>
      </c>
      <c r="B884" s="36" t="s">
        <v>1399</v>
      </c>
      <c r="C884" s="40">
        <v>2323</v>
      </c>
      <c r="D884" s="36" t="s">
        <v>3256</v>
      </c>
      <c r="E884" s="36" t="s">
        <v>3257</v>
      </c>
      <c r="G884" s="36" t="s">
        <v>1278</v>
      </c>
      <c r="H884" s="174" t="str">
        <f t="shared" si="26"/>
        <v>Brandon</v>
      </c>
      <c r="J884" s="45">
        <v>119</v>
      </c>
      <c r="K884" s="36" t="s">
        <v>1275</v>
      </c>
      <c r="L884" s="45">
        <v>2321</v>
      </c>
      <c r="M884" s="36" t="s">
        <v>3253</v>
      </c>
      <c r="N884" s="36" t="s">
        <v>3254</v>
      </c>
      <c r="O884" s="36" t="s">
        <v>3255</v>
      </c>
      <c r="P884" s="36" t="s">
        <v>1278</v>
      </c>
      <c r="Q884" s="174" t="str">
        <f t="shared" si="27"/>
        <v>Brandon</v>
      </c>
    </row>
    <row r="885" spans="1:17" ht="14.1" customHeight="1" x14ac:dyDescent="0.2">
      <c r="A885" s="45">
        <v>197</v>
      </c>
      <c r="B885" s="36" t="s">
        <v>1399</v>
      </c>
      <c r="C885" s="40">
        <v>2324</v>
      </c>
      <c r="D885" s="36" t="s">
        <v>3258</v>
      </c>
      <c r="E885" s="36" t="s">
        <v>3259</v>
      </c>
      <c r="G885" s="36" t="s">
        <v>3260</v>
      </c>
      <c r="H885" s="174" t="str">
        <f t="shared" si="26"/>
        <v>Giroux</v>
      </c>
      <c r="J885" s="45">
        <v>197</v>
      </c>
      <c r="K885" s="36" t="s">
        <v>1399</v>
      </c>
      <c r="L885" s="45">
        <v>2323</v>
      </c>
      <c r="M885" s="36" t="s">
        <v>3256</v>
      </c>
      <c r="N885" s="36" t="s">
        <v>3257</v>
      </c>
      <c r="P885" s="36" t="s">
        <v>1278</v>
      </c>
      <c r="Q885" s="174" t="str">
        <f t="shared" si="27"/>
        <v>Brandon</v>
      </c>
    </row>
    <row r="886" spans="1:17" ht="14.1" customHeight="1" x14ac:dyDescent="0.2">
      <c r="A886" s="45">
        <v>107</v>
      </c>
      <c r="B886" s="36" t="s">
        <v>1421</v>
      </c>
      <c r="C886" s="40">
        <v>2326</v>
      </c>
      <c r="D886" s="36" t="s">
        <v>3261</v>
      </c>
      <c r="E886" s="36" t="s">
        <v>3262</v>
      </c>
      <c r="G886" s="36" t="s">
        <v>1266</v>
      </c>
      <c r="H886" s="174" t="str">
        <f t="shared" si="26"/>
        <v>Winnipeg</v>
      </c>
      <c r="J886" s="45">
        <v>197</v>
      </c>
      <c r="K886" s="36" t="s">
        <v>1399</v>
      </c>
      <c r="L886" s="45">
        <v>2324</v>
      </c>
      <c r="M886" s="36" t="s">
        <v>3258</v>
      </c>
      <c r="N886" s="36" t="s">
        <v>3259</v>
      </c>
      <c r="P886" s="36" t="s">
        <v>3260</v>
      </c>
      <c r="Q886" s="174" t="str">
        <f t="shared" si="27"/>
        <v>Giroux</v>
      </c>
    </row>
    <row r="887" spans="1:17" ht="14.1" customHeight="1" x14ac:dyDescent="0.2">
      <c r="A887" s="45">
        <v>119</v>
      </c>
      <c r="B887" s="36" t="s">
        <v>1275</v>
      </c>
      <c r="C887" s="40">
        <v>2327</v>
      </c>
      <c r="D887" s="36" t="s">
        <v>3263</v>
      </c>
      <c r="E887" s="36" t="s">
        <v>3264</v>
      </c>
      <c r="G887" s="36" t="s">
        <v>1278</v>
      </c>
      <c r="H887" s="174" t="str">
        <f t="shared" si="26"/>
        <v>Brandon</v>
      </c>
      <c r="J887" s="45">
        <v>107</v>
      </c>
      <c r="K887" s="36" t="s">
        <v>1421</v>
      </c>
      <c r="L887" s="45">
        <v>2326</v>
      </c>
      <c r="M887" s="36" t="s">
        <v>3261</v>
      </c>
      <c r="N887" s="36" t="s">
        <v>3262</v>
      </c>
      <c r="P887" s="36" t="s">
        <v>1266</v>
      </c>
      <c r="Q887" s="174" t="str">
        <f t="shared" si="27"/>
        <v>Winnipeg</v>
      </c>
    </row>
    <row r="888" spans="1:17" ht="14.1" customHeight="1" x14ac:dyDescent="0.2">
      <c r="A888" s="45">
        <v>118</v>
      </c>
      <c r="B888" s="36" t="s">
        <v>1302</v>
      </c>
      <c r="C888" s="40">
        <v>2328</v>
      </c>
      <c r="D888" s="36" t="s">
        <v>3265</v>
      </c>
      <c r="E888" s="36" t="s">
        <v>3266</v>
      </c>
      <c r="G888" s="36" t="s">
        <v>1266</v>
      </c>
      <c r="H888" s="174" t="str">
        <f t="shared" si="26"/>
        <v>Winnipeg</v>
      </c>
      <c r="J888" s="45">
        <v>119</v>
      </c>
      <c r="K888" s="36" t="s">
        <v>1275</v>
      </c>
      <c r="L888" s="45">
        <v>2327</v>
      </c>
      <c r="M888" s="36" t="s">
        <v>3263</v>
      </c>
      <c r="N888" s="36" t="s">
        <v>3264</v>
      </c>
      <c r="P888" s="36" t="s">
        <v>1278</v>
      </c>
      <c r="Q888" s="174" t="str">
        <f t="shared" si="27"/>
        <v>Brandon</v>
      </c>
    </row>
    <row r="889" spans="1:17" ht="14.1" customHeight="1" x14ac:dyDescent="0.2">
      <c r="A889" s="45">
        <v>140</v>
      </c>
      <c r="B889" s="36" t="s">
        <v>1564</v>
      </c>
      <c r="C889" s="40">
        <v>2329</v>
      </c>
      <c r="D889" s="36" t="s">
        <v>3267</v>
      </c>
      <c r="E889" s="36" t="s">
        <v>3268</v>
      </c>
      <c r="G889" s="36" t="s">
        <v>1266</v>
      </c>
      <c r="H889" s="174" t="str">
        <f t="shared" si="26"/>
        <v>Winnipeg</v>
      </c>
      <c r="J889" s="45">
        <v>118</v>
      </c>
      <c r="K889" s="36" t="s">
        <v>1302</v>
      </c>
      <c r="L889" s="45">
        <v>2328</v>
      </c>
      <c r="M889" s="36" t="s">
        <v>3265</v>
      </c>
      <c r="N889" s="36" t="s">
        <v>3266</v>
      </c>
      <c r="P889" s="36" t="s">
        <v>1266</v>
      </c>
      <c r="Q889" s="174" t="str">
        <f t="shared" si="27"/>
        <v>Winnipeg</v>
      </c>
    </row>
    <row r="890" spans="1:17" ht="14.1" customHeight="1" x14ac:dyDescent="0.2">
      <c r="A890" s="45">
        <v>151</v>
      </c>
      <c r="B890" s="36" t="s">
        <v>1263</v>
      </c>
      <c r="C890" s="40">
        <v>2330</v>
      </c>
      <c r="D890" s="36" t="s">
        <v>3269</v>
      </c>
      <c r="E890" s="36" t="s">
        <v>3270</v>
      </c>
      <c r="G890" s="36" t="s">
        <v>1266</v>
      </c>
      <c r="H890" s="174" t="str">
        <f t="shared" si="26"/>
        <v>Winnipeg</v>
      </c>
      <c r="J890" s="45">
        <v>140</v>
      </c>
      <c r="K890" s="36" t="s">
        <v>1564</v>
      </c>
      <c r="L890" s="45">
        <v>2329</v>
      </c>
      <c r="M890" s="36" t="s">
        <v>3267</v>
      </c>
      <c r="N890" s="36" t="s">
        <v>3268</v>
      </c>
      <c r="P890" s="36" t="s">
        <v>1266</v>
      </c>
      <c r="Q890" s="174" t="str">
        <f t="shared" si="27"/>
        <v>Winnipeg</v>
      </c>
    </row>
    <row r="891" spans="1:17" ht="14.1" customHeight="1" x14ac:dyDescent="0.2">
      <c r="A891" s="45">
        <v>107</v>
      </c>
      <c r="B891" s="36" t="s">
        <v>1421</v>
      </c>
      <c r="C891" s="40">
        <v>2331</v>
      </c>
      <c r="D891" s="36" t="s">
        <v>3271</v>
      </c>
      <c r="E891" s="36" t="s">
        <v>3272</v>
      </c>
      <c r="G891" s="36" t="s">
        <v>2029</v>
      </c>
      <c r="H891" s="174" t="str">
        <f t="shared" si="26"/>
        <v>Morden</v>
      </c>
      <c r="J891" s="45">
        <v>151</v>
      </c>
      <c r="K891" s="36" t="s">
        <v>1263</v>
      </c>
      <c r="L891" s="45">
        <v>2330</v>
      </c>
      <c r="M891" s="36" t="s">
        <v>3269</v>
      </c>
      <c r="N891" s="36" t="s">
        <v>3270</v>
      </c>
      <c r="P891" s="36" t="s">
        <v>1266</v>
      </c>
      <c r="Q891" s="174" t="str">
        <f t="shared" si="27"/>
        <v>Winnipeg</v>
      </c>
    </row>
    <row r="892" spans="1:17" ht="14.1" customHeight="1" x14ac:dyDescent="0.2">
      <c r="A892" s="45">
        <v>114</v>
      </c>
      <c r="B892" s="36" t="s">
        <v>1267</v>
      </c>
      <c r="C892" s="40">
        <v>2333</v>
      </c>
      <c r="D892" s="36" t="s">
        <v>3273</v>
      </c>
      <c r="E892" s="36" t="s">
        <v>3274</v>
      </c>
      <c r="G892" s="36" t="s">
        <v>1266</v>
      </c>
      <c r="H892" s="174" t="str">
        <f t="shared" si="26"/>
        <v>Winnipeg</v>
      </c>
      <c r="J892" s="45">
        <v>107</v>
      </c>
      <c r="K892" s="36" t="s">
        <v>1421</v>
      </c>
      <c r="L892" s="45">
        <v>2331</v>
      </c>
      <c r="M892" s="36" t="s">
        <v>3271</v>
      </c>
      <c r="N892" s="36" t="s">
        <v>3272</v>
      </c>
      <c r="P892" s="36" t="s">
        <v>2029</v>
      </c>
      <c r="Q892" s="174" t="str">
        <f t="shared" si="27"/>
        <v>Morden</v>
      </c>
    </row>
    <row r="893" spans="1:17" ht="14.1" customHeight="1" x14ac:dyDescent="0.2">
      <c r="A893" s="45">
        <v>127</v>
      </c>
      <c r="B893" s="36" t="s">
        <v>1314</v>
      </c>
      <c r="C893" s="40">
        <v>2334</v>
      </c>
      <c r="D893" s="36" t="s">
        <v>3275</v>
      </c>
      <c r="E893" s="36" t="s">
        <v>3276</v>
      </c>
      <c r="F893" s="36" t="s">
        <v>3277</v>
      </c>
      <c r="G893" s="36" t="s">
        <v>1561</v>
      </c>
      <c r="H893" s="174" t="str">
        <f t="shared" si="26"/>
        <v>Austin</v>
      </c>
      <c r="J893" s="45">
        <v>114</v>
      </c>
      <c r="K893" s="36" t="s">
        <v>1267</v>
      </c>
      <c r="L893" s="45">
        <v>2333</v>
      </c>
      <c r="M893" s="36" t="s">
        <v>3273</v>
      </c>
      <c r="N893" s="36" t="s">
        <v>3274</v>
      </c>
      <c r="P893" s="36" t="s">
        <v>1266</v>
      </c>
      <c r="Q893" s="174" t="str">
        <f t="shared" si="27"/>
        <v>Winnipeg</v>
      </c>
    </row>
    <row r="894" spans="1:17" ht="14.1" customHeight="1" x14ac:dyDescent="0.2">
      <c r="A894" s="45">
        <v>151</v>
      </c>
      <c r="B894" s="36" t="s">
        <v>1263</v>
      </c>
      <c r="C894" s="244">
        <v>2335</v>
      </c>
      <c r="D894" s="36" t="s">
        <v>3278</v>
      </c>
      <c r="E894" s="36" t="s">
        <v>3279</v>
      </c>
      <c r="G894" s="36" t="s">
        <v>1266</v>
      </c>
      <c r="H894" s="174" t="str">
        <f t="shared" si="26"/>
        <v>Winnipeg</v>
      </c>
      <c r="J894" s="45">
        <v>127</v>
      </c>
      <c r="K894" s="36" t="s">
        <v>1314</v>
      </c>
      <c r="L894" s="45">
        <v>2334</v>
      </c>
      <c r="M894" s="36" t="s">
        <v>3275</v>
      </c>
      <c r="N894" s="36" t="s">
        <v>3276</v>
      </c>
      <c r="O894" s="36" t="s">
        <v>3277</v>
      </c>
      <c r="P894" s="36" t="s">
        <v>1561</v>
      </c>
      <c r="Q894" s="174" t="str">
        <f t="shared" si="27"/>
        <v>Austin</v>
      </c>
    </row>
    <row r="895" spans="1:17" ht="14.1" customHeight="1" x14ac:dyDescent="0.2">
      <c r="A895" s="45">
        <v>107</v>
      </c>
      <c r="B895" s="36" t="s">
        <v>1421</v>
      </c>
      <c r="C895" s="40">
        <v>2336</v>
      </c>
      <c r="D895" s="36" t="s">
        <v>3280</v>
      </c>
      <c r="E895" s="36" t="s">
        <v>3281</v>
      </c>
      <c r="G895" s="36" t="s">
        <v>2743</v>
      </c>
      <c r="H895" s="174" t="str">
        <f t="shared" si="26"/>
        <v>Oak Bluff</v>
      </c>
      <c r="J895" s="45">
        <v>151</v>
      </c>
      <c r="K895" s="36" t="s">
        <v>1263</v>
      </c>
      <c r="L895" s="45">
        <v>2335</v>
      </c>
      <c r="M895" s="36" t="s">
        <v>3278</v>
      </c>
      <c r="N895" s="36" t="s">
        <v>3279</v>
      </c>
      <c r="P895" s="36" t="s">
        <v>1266</v>
      </c>
      <c r="Q895" s="174" t="str">
        <f t="shared" si="27"/>
        <v>Winnipeg</v>
      </c>
    </row>
    <row r="896" spans="1:17" ht="14.1" customHeight="1" x14ac:dyDescent="0.2">
      <c r="A896" s="45">
        <v>107</v>
      </c>
      <c r="B896" s="36" t="s">
        <v>1421</v>
      </c>
      <c r="C896" s="40">
        <v>2337</v>
      </c>
      <c r="D896" s="36" t="s">
        <v>3282</v>
      </c>
      <c r="E896" s="36" t="s">
        <v>3283</v>
      </c>
      <c r="G896" s="36" t="s">
        <v>1266</v>
      </c>
      <c r="H896" s="174" t="str">
        <f t="shared" si="26"/>
        <v>Winnipeg</v>
      </c>
      <c r="J896" s="45">
        <v>107</v>
      </c>
      <c r="K896" s="36" t="s">
        <v>1421</v>
      </c>
      <c r="L896" s="45">
        <v>2336</v>
      </c>
      <c r="M896" s="36" t="s">
        <v>3280</v>
      </c>
      <c r="N896" s="36" t="s">
        <v>3281</v>
      </c>
      <c r="P896" s="36" t="s">
        <v>2743</v>
      </c>
      <c r="Q896" s="174" t="str">
        <f t="shared" si="27"/>
        <v>Oak Bluff</v>
      </c>
    </row>
    <row r="897" spans="1:17" ht="14.1" customHeight="1" x14ac:dyDescent="0.2">
      <c r="A897" s="45">
        <v>107</v>
      </c>
      <c r="B897" s="36" t="s">
        <v>1421</v>
      </c>
      <c r="C897" s="40">
        <v>2338</v>
      </c>
      <c r="D897" s="36" t="s">
        <v>3284</v>
      </c>
      <c r="E897" s="36" t="s">
        <v>3285</v>
      </c>
      <c r="G897" s="36" t="s">
        <v>1278</v>
      </c>
      <c r="H897" s="174" t="str">
        <f t="shared" si="26"/>
        <v>Brandon</v>
      </c>
      <c r="J897" s="45">
        <v>107</v>
      </c>
      <c r="K897" s="36" t="s">
        <v>1421</v>
      </c>
      <c r="L897" s="45">
        <v>2337</v>
      </c>
      <c r="M897" s="36" t="s">
        <v>3282</v>
      </c>
      <c r="N897" s="36" t="s">
        <v>3283</v>
      </c>
      <c r="P897" s="36" t="s">
        <v>1266</v>
      </c>
      <c r="Q897" s="174" t="str">
        <f t="shared" si="27"/>
        <v>Winnipeg</v>
      </c>
    </row>
    <row r="898" spans="1:17" ht="14.1" customHeight="1" x14ac:dyDescent="0.2">
      <c r="A898" s="45">
        <v>140</v>
      </c>
      <c r="B898" s="36" t="s">
        <v>1564</v>
      </c>
      <c r="C898" s="40">
        <v>2339</v>
      </c>
      <c r="D898" s="36" t="s">
        <v>3286</v>
      </c>
      <c r="E898" s="36" t="s">
        <v>3287</v>
      </c>
      <c r="G898" s="36" t="s">
        <v>1505</v>
      </c>
      <c r="H898" s="174" t="str">
        <f t="shared" si="26"/>
        <v>Lorette</v>
      </c>
      <c r="J898" s="45">
        <v>107</v>
      </c>
      <c r="K898" s="36" t="s">
        <v>1421</v>
      </c>
      <c r="L898" s="45">
        <v>2338</v>
      </c>
      <c r="M898" s="36" t="s">
        <v>3284</v>
      </c>
      <c r="N898" s="36" t="s">
        <v>3285</v>
      </c>
      <c r="P898" s="36" t="s">
        <v>1278</v>
      </c>
      <c r="Q898" s="174" t="str">
        <f t="shared" si="27"/>
        <v>Brandon</v>
      </c>
    </row>
    <row r="899" spans="1:17" ht="14.1" customHeight="1" x14ac:dyDescent="0.2">
      <c r="A899" s="45">
        <v>188</v>
      </c>
      <c r="B899" s="36" t="s">
        <v>1392</v>
      </c>
      <c r="C899" s="40">
        <v>2340</v>
      </c>
      <c r="D899" s="36" t="s">
        <v>3288</v>
      </c>
      <c r="E899" s="36" t="s">
        <v>3289</v>
      </c>
      <c r="G899" s="36" t="s">
        <v>1266</v>
      </c>
      <c r="H899" s="174" t="str">
        <f t="shared" si="26"/>
        <v>Winnipeg</v>
      </c>
      <c r="J899" s="45">
        <v>140</v>
      </c>
      <c r="K899" s="36" t="s">
        <v>1564</v>
      </c>
      <c r="L899" s="45">
        <v>2339</v>
      </c>
      <c r="M899" s="36" t="s">
        <v>3286</v>
      </c>
      <c r="N899" s="36" t="s">
        <v>3287</v>
      </c>
      <c r="P899" s="36" t="s">
        <v>1505</v>
      </c>
      <c r="Q899" s="174" t="str">
        <f t="shared" si="27"/>
        <v>Lorette</v>
      </c>
    </row>
    <row r="900" spans="1:17" ht="14.1" customHeight="1" x14ac:dyDescent="0.2">
      <c r="A900" s="45">
        <v>188</v>
      </c>
      <c r="B900" s="36" t="s">
        <v>1392</v>
      </c>
      <c r="C900" s="40">
        <v>2341</v>
      </c>
      <c r="D900" s="36" t="s">
        <v>3290</v>
      </c>
      <c r="E900" s="36" t="s">
        <v>3291</v>
      </c>
      <c r="G900" s="36" t="s">
        <v>1266</v>
      </c>
      <c r="H900" s="174" t="str">
        <f t="shared" si="26"/>
        <v>Winnipeg</v>
      </c>
      <c r="J900" s="45">
        <v>188</v>
      </c>
      <c r="K900" s="36" t="s">
        <v>1392</v>
      </c>
      <c r="L900" s="45">
        <v>2340</v>
      </c>
      <c r="M900" s="36" t="s">
        <v>3288</v>
      </c>
      <c r="N900" s="36" t="s">
        <v>3289</v>
      </c>
      <c r="P900" s="36" t="s">
        <v>1266</v>
      </c>
      <c r="Q900" s="174" t="str">
        <f t="shared" si="27"/>
        <v>Winnipeg</v>
      </c>
    </row>
    <row r="901" spans="1:17" ht="14.1" customHeight="1" x14ac:dyDescent="0.2">
      <c r="A901" s="45">
        <v>107</v>
      </c>
      <c r="B901" s="36" t="s">
        <v>1421</v>
      </c>
      <c r="C901" s="40">
        <v>2342</v>
      </c>
      <c r="D901" s="36" t="s">
        <v>3292</v>
      </c>
      <c r="E901" s="36" t="s">
        <v>3293</v>
      </c>
      <c r="G901" s="36" t="s">
        <v>2187</v>
      </c>
      <c r="H901" s="174" t="str">
        <f t="shared" ref="H901:H918" si="28">IF(OR(C901=1180,C901=1287,C901=1808,C901=1887),"Winnipeg",IF(G901=$G$1,$H$1,IF(G901=$G$2,$H$2,IF(G901="MACGREGOR","McGregor",IF(G901="N.-D.-DE-LOURDES","N.-D.-de-Lourdes",IF(G901="STE ROSE DU LAC","Ste Rose du Lac",IF(G901="PORTAGE LA PRAIRIE","Portage la Prairie",IF(G901="LAC DU BONNET","Lac du Bonnet",IF(G901="GOD'S LAKE NARROWS","God's Lake Narrows",IF(G901="MCCREARY","McCreary",PROPER(G901)))))))))))</f>
        <v>Altona</v>
      </c>
      <c r="J901" s="45">
        <v>188</v>
      </c>
      <c r="K901" s="36" t="s">
        <v>1392</v>
      </c>
      <c r="L901" s="45">
        <v>2341</v>
      </c>
      <c r="M901" s="36" t="s">
        <v>3290</v>
      </c>
      <c r="N901" s="36" t="s">
        <v>3291</v>
      </c>
      <c r="P901" s="36" t="s">
        <v>1266</v>
      </c>
      <c r="Q901" s="174" t="str">
        <f t="shared" si="27"/>
        <v>Winnipeg</v>
      </c>
    </row>
    <row r="902" spans="1:17" ht="14.1" customHeight="1" x14ac:dyDescent="0.2">
      <c r="A902" s="45">
        <v>197</v>
      </c>
      <c r="B902" s="36" t="s">
        <v>1399</v>
      </c>
      <c r="C902" s="40">
        <v>2344</v>
      </c>
      <c r="D902" s="36" t="s">
        <v>3294</v>
      </c>
      <c r="E902" s="36" t="s">
        <v>3295</v>
      </c>
      <c r="G902" s="36" t="s">
        <v>1505</v>
      </c>
      <c r="H902" s="174" t="str">
        <f t="shared" si="28"/>
        <v>Lorette</v>
      </c>
      <c r="J902" s="45">
        <v>197</v>
      </c>
      <c r="K902" s="36" t="s">
        <v>1399</v>
      </c>
      <c r="L902" s="45">
        <v>2342</v>
      </c>
      <c r="M902" s="36" t="s">
        <v>3292</v>
      </c>
      <c r="N902" s="36" t="s">
        <v>2569</v>
      </c>
      <c r="P902" s="36" t="s">
        <v>1890</v>
      </c>
      <c r="Q902" s="174" t="str">
        <f t="shared" ref="Q902:Q914" si="29">IF(OR(L902=1180,L902=1287,L902=1808,L902=1887),"Winnipeg",IF(P902=$G$1,$H$1,IF(P902=$G$2,$H$2,IF(P902="MACGREGOR","McGregor",IF(P902="N.-D.-DE-LOURDES","N.-D.-de-Lourdes",IF(P902="STE ROSE DU LAC","Ste Rose du Lac",IF(P902="PORTAGE LA PRAIRIE","Portage la Prairie",IF(P902="LAC DU BONNET","Lac du Bonnet",IF(P902="GOD'S LAKE NARROWS","God's Lake Narrows",IF(P902="MCCREARY","McCreary",PROPER(P902)))))))))))</f>
        <v>Gretna</v>
      </c>
    </row>
    <row r="903" spans="1:17" ht="14.1" customHeight="1" x14ac:dyDescent="0.2">
      <c r="A903" s="45">
        <v>107</v>
      </c>
      <c r="B903" s="36" t="s">
        <v>1421</v>
      </c>
      <c r="C903" s="40">
        <v>2345</v>
      </c>
      <c r="D903" s="36" t="s">
        <v>3296</v>
      </c>
      <c r="E903" s="36" t="s">
        <v>1537</v>
      </c>
      <c r="G903" s="36" t="s">
        <v>1936</v>
      </c>
      <c r="H903" s="174" t="str">
        <f t="shared" si="28"/>
        <v>Lauder</v>
      </c>
      <c r="J903" s="45">
        <v>197</v>
      </c>
      <c r="K903" s="36" t="s">
        <v>1399</v>
      </c>
      <c r="L903" s="45">
        <v>2344</v>
      </c>
      <c r="M903" s="36" t="s">
        <v>3294</v>
      </c>
      <c r="N903" s="36" t="s">
        <v>3295</v>
      </c>
      <c r="P903" s="36" t="s">
        <v>1505</v>
      </c>
      <c r="Q903" s="174" t="str">
        <f t="shared" si="29"/>
        <v>Lorette</v>
      </c>
    </row>
    <row r="904" spans="1:17" ht="14.1" customHeight="1" x14ac:dyDescent="0.2">
      <c r="A904" s="45">
        <v>107</v>
      </c>
      <c r="B904" s="36" t="s">
        <v>1421</v>
      </c>
      <c r="C904" s="40">
        <v>2346</v>
      </c>
      <c r="D904" s="36" t="s">
        <v>3297</v>
      </c>
      <c r="E904" s="36" t="s">
        <v>3298</v>
      </c>
      <c r="G904" s="36" t="s">
        <v>1266</v>
      </c>
      <c r="H904" s="174" t="str">
        <f t="shared" si="28"/>
        <v>Winnipeg</v>
      </c>
      <c r="J904" s="45">
        <v>197</v>
      </c>
      <c r="K904" s="36" t="s">
        <v>1399</v>
      </c>
      <c r="L904" s="45">
        <v>2345</v>
      </c>
      <c r="M904" s="36" t="s">
        <v>3296</v>
      </c>
      <c r="N904" s="36" t="s">
        <v>1537</v>
      </c>
      <c r="P904" s="36" t="s">
        <v>1936</v>
      </c>
      <c r="Q904" s="174" t="str">
        <f t="shared" si="29"/>
        <v>Lauder</v>
      </c>
    </row>
    <row r="905" spans="1:17" ht="14.1" customHeight="1" x14ac:dyDescent="0.2">
      <c r="A905" s="45">
        <v>197</v>
      </c>
      <c r="B905" s="36" t="s">
        <v>1399</v>
      </c>
      <c r="C905" s="40">
        <v>2347</v>
      </c>
      <c r="D905" s="36" t="s">
        <v>3299</v>
      </c>
      <c r="E905" s="36" t="s">
        <v>3300</v>
      </c>
      <c r="G905" s="36" t="s">
        <v>1454</v>
      </c>
      <c r="H905" s="174" t="str">
        <f t="shared" si="28"/>
        <v>Schanzenfeld</v>
      </c>
      <c r="J905" s="45">
        <v>197</v>
      </c>
      <c r="K905" s="36" t="s">
        <v>1399</v>
      </c>
      <c r="L905" s="45">
        <v>2346</v>
      </c>
      <c r="M905" s="36" t="s">
        <v>3297</v>
      </c>
      <c r="N905" s="36" t="s">
        <v>3298</v>
      </c>
      <c r="P905" s="36" t="s">
        <v>1266</v>
      </c>
      <c r="Q905" s="174" t="str">
        <f t="shared" si="29"/>
        <v>Winnipeg</v>
      </c>
    </row>
    <row r="906" spans="1:17" ht="14.1" customHeight="1" x14ac:dyDescent="0.2">
      <c r="A906" s="45">
        <v>197</v>
      </c>
      <c r="B906" s="36" t="s">
        <v>1399</v>
      </c>
      <c r="C906" s="40">
        <v>2348</v>
      </c>
      <c r="D906" s="36" t="s">
        <v>3301</v>
      </c>
      <c r="E906" s="36" t="s">
        <v>3302</v>
      </c>
      <c r="G906" s="36" t="s">
        <v>1525</v>
      </c>
      <c r="H906" s="174" t="str">
        <f t="shared" si="28"/>
        <v>Winkler</v>
      </c>
      <c r="J906" s="45">
        <v>197</v>
      </c>
      <c r="K906" s="36" t="s">
        <v>1399</v>
      </c>
      <c r="L906" s="45">
        <v>2347</v>
      </c>
      <c r="M906" s="36" t="s">
        <v>3299</v>
      </c>
      <c r="N906" s="36" t="s">
        <v>3300</v>
      </c>
      <c r="P906" s="36" t="s">
        <v>1454</v>
      </c>
      <c r="Q906" s="174" t="str">
        <f t="shared" si="29"/>
        <v>Schanzenfeld</v>
      </c>
    </row>
    <row r="907" spans="1:17" ht="14.1" customHeight="1" x14ac:dyDescent="0.2">
      <c r="A907" s="45">
        <v>197</v>
      </c>
      <c r="B907" s="36" t="s">
        <v>1399</v>
      </c>
      <c r="C907" s="40">
        <v>2349</v>
      </c>
      <c r="D907" s="36" t="s">
        <v>3303</v>
      </c>
      <c r="E907" s="36" t="s">
        <v>3304</v>
      </c>
      <c r="G907" s="36" t="s">
        <v>3305</v>
      </c>
      <c r="H907" s="174" t="str">
        <f t="shared" si="28"/>
        <v>Sarto</v>
      </c>
      <c r="J907" s="45">
        <v>197</v>
      </c>
      <c r="K907" s="36" t="s">
        <v>1399</v>
      </c>
      <c r="L907" s="45">
        <v>2348</v>
      </c>
      <c r="M907" s="36" t="s">
        <v>3301</v>
      </c>
      <c r="N907" s="36" t="s">
        <v>3302</v>
      </c>
      <c r="P907" s="36" t="s">
        <v>1525</v>
      </c>
      <c r="Q907" s="174" t="str">
        <f t="shared" si="29"/>
        <v>Winkler</v>
      </c>
    </row>
    <row r="908" spans="1:17" ht="14.1" customHeight="1" x14ac:dyDescent="0.2">
      <c r="A908" s="45">
        <v>186</v>
      </c>
      <c r="B908" s="36" t="s">
        <v>1295</v>
      </c>
      <c r="C908" s="40">
        <v>2350</v>
      </c>
      <c r="D908" s="36" t="s">
        <v>3306</v>
      </c>
      <c r="E908" s="36" t="s">
        <v>3307</v>
      </c>
      <c r="G908" s="36" t="s">
        <v>1266</v>
      </c>
      <c r="H908" s="174" t="str">
        <f t="shared" si="28"/>
        <v>Winnipeg</v>
      </c>
      <c r="J908" s="45">
        <v>197</v>
      </c>
      <c r="K908" s="36" t="s">
        <v>1399</v>
      </c>
      <c r="L908" s="45">
        <v>2349</v>
      </c>
      <c r="M908" s="36" t="s">
        <v>3303</v>
      </c>
      <c r="N908" s="36" t="s">
        <v>3304</v>
      </c>
      <c r="P908" s="36" t="s">
        <v>3305</v>
      </c>
      <c r="Q908" s="174" t="str">
        <f t="shared" si="29"/>
        <v>Sarto</v>
      </c>
    </row>
    <row r="909" spans="1:17" ht="14.1" customHeight="1" x14ac:dyDescent="0.2">
      <c r="A909" s="45">
        <v>123</v>
      </c>
      <c r="B909" s="36" t="s">
        <v>2026</v>
      </c>
      <c r="C909" s="40">
        <v>2351</v>
      </c>
      <c r="D909" s="36" t="s">
        <v>3308</v>
      </c>
      <c r="E909" s="36" t="s">
        <v>3309</v>
      </c>
      <c r="G909" s="36" t="s">
        <v>2029</v>
      </c>
      <c r="H909" s="174" t="str">
        <f t="shared" si="28"/>
        <v>Morden</v>
      </c>
      <c r="J909" s="45">
        <v>186</v>
      </c>
      <c r="K909" s="36" t="s">
        <v>1295</v>
      </c>
      <c r="L909" s="45">
        <v>2350</v>
      </c>
      <c r="M909" s="36" t="s">
        <v>3306</v>
      </c>
      <c r="N909" s="36" t="s">
        <v>3307</v>
      </c>
      <c r="P909" s="36" t="s">
        <v>1266</v>
      </c>
      <c r="Q909" s="174" t="str">
        <f t="shared" si="29"/>
        <v>Winnipeg</v>
      </c>
    </row>
    <row r="910" spans="1:17" ht="14.1" customHeight="1" x14ac:dyDescent="0.2">
      <c r="A910" s="45">
        <v>197</v>
      </c>
      <c r="B910" s="36" t="s">
        <v>1399</v>
      </c>
      <c r="C910" s="40">
        <v>2352</v>
      </c>
      <c r="D910" s="36" t="s">
        <v>3310</v>
      </c>
      <c r="E910" s="36" t="s">
        <v>1723</v>
      </c>
      <c r="G910" s="36" t="s">
        <v>1787</v>
      </c>
      <c r="H910" s="174" t="str">
        <f t="shared" si="28"/>
        <v>Neepawa</v>
      </c>
      <c r="J910" s="45">
        <v>123</v>
      </c>
      <c r="K910" s="36" t="s">
        <v>2026</v>
      </c>
      <c r="L910" s="45">
        <v>2351</v>
      </c>
      <c r="M910" s="36" t="s">
        <v>3308</v>
      </c>
      <c r="N910" s="36" t="s">
        <v>3309</v>
      </c>
      <c r="P910" s="36" t="s">
        <v>2029</v>
      </c>
      <c r="Q910" s="174" t="str">
        <f t="shared" si="29"/>
        <v>Morden</v>
      </c>
    </row>
    <row r="911" spans="1:17" ht="14.1" customHeight="1" x14ac:dyDescent="0.2">
      <c r="A911" s="45">
        <v>197</v>
      </c>
      <c r="B911" s="36" t="s">
        <v>1399</v>
      </c>
      <c r="C911" s="40">
        <v>2353</v>
      </c>
      <c r="D911" s="36" t="s">
        <v>3311</v>
      </c>
      <c r="E911" s="36" t="s">
        <v>3312</v>
      </c>
      <c r="G911" s="36" t="s">
        <v>1625</v>
      </c>
      <c r="H911" s="174" t="str">
        <f t="shared" si="28"/>
        <v>Steinbach</v>
      </c>
      <c r="J911" s="45">
        <v>197</v>
      </c>
      <c r="K911" s="36" t="s">
        <v>1399</v>
      </c>
      <c r="L911" s="45">
        <v>2352</v>
      </c>
      <c r="M911" s="36" t="s">
        <v>3310</v>
      </c>
      <c r="N911" s="36" t="s">
        <v>1723</v>
      </c>
      <c r="P911" s="36" t="s">
        <v>1787</v>
      </c>
      <c r="Q911" s="174" t="str">
        <f t="shared" si="29"/>
        <v>Neepawa</v>
      </c>
    </row>
    <row r="912" spans="1:17" ht="14.1" customHeight="1" x14ac:dyDescent="0.2">
      <c r="A912" s="45">
        <v>174</v>
      </c>
      <c r="B912" s="36" t="s">
        <v>1516</v>
      </c>
      <c r="C912" s="40">
        <v>2354</v>
      </c>
      <c r="D912" s="36" t="s">
        <v>3313</v>
      </c>
      <c r="E912" s="36" t="s">
        <v>3314</v>
      </c>
      <c r="G912" s="36" t="s">
        <v>1625</v>
      </c>
      <c r="H912" s="174" t="str">
        <f t="shared" si="28"/>
        <v>Steinbach</v>
      </c>
      <c r="J912" s="45">
        <v>197</v>
      </c>
      <c r="K912" s="36" t="s">
        <v>1399</v>
      </c>
      <c r="L912" s="45">
        <v>2353</v>
      </c>
      <c r="M912" s="36" t="s">
        <v>3311</v>
      </c>
      <c r="N912" s="36" t="s">
        <v>3312</v>
      </c>
      <c r="P912" s="36" t="s">
        <v>1625</v>
      </c>
      <c r="Q912" s="174" t="str">
        <f t="shared" si="29"/>
        <v>Steinbach</v>
      </c>
    </row>
    <row r="913" spans="1:17" ht="14.1" customHeight="1" x14ac:dyDescent="0.2">
      <c r="A913" s="45">
        <v>140</v>
      </c>
      <c r="B913" s="36" t="s">
        <v>1564</v>
      </c>
      <c r="C913" s="40">
        <v>2356</v>
      </c>
      <c r="D913" s="36" t="s">
        <v>3315</v>
      </c>
      <c r="E913" s="36" t="s">
        <v>3316</v>
      </c>
      <c r="G913" s="36" t="s">
        <v>1266</v>
      </c>
      <c r="H913" s="174" t="str">
        <f t="shared" si="28"/>
        <v>Winnipeg</v>
      </c>
      <c r="J913" s="45">
        <v>174</v>
      </c>
      <c r="K913" s="36" t="s">
        <v>1516</v>
      </c>
      <c r="L913" s="45">
        <v>2354</v>
      </c>
      <c r="M913" s="36" t="s">
        <v>3313</v>
      </c>
      <c r="N913" s="36" t="s">
        <v>3314</v>
      </c>
      <c r="P913" s="36" t="s">
        <v>1625</v>
      </c>
      <c r="Q913" s="174" t="str">
        <f t="shared" si="29"/>
        <v>Steinbach</v>
      </c>
    </row>
    <row r="914" spans="1:17" ht="14.1" customHeight="1" x14ac:dyDescent="0.2">
      <c r="A914" s="45">
        <v>197</v>
      </c>
      <c r="B914" s="36" t="s">
        <v>1399</v>
      </c>
      <c r="C914" s="40">
        <v>2357</v>
      </c>
      <c r="D914" s="36" t="s">
        <v>3317</v>
      </c>
      <c r="E914" s="36" t="s">
        <v>3152</v>
      </c>
      <c r="G914" s="36" t="s">
        <v>3318</v>
      </c>
      <c r="H914" s="174" t="str">
        <f t="shared" si="28"/>
        <v>Gladstone Mb</v>
      </c>
      <c r="J914" s="45">
        <v>140</v>
      </c>
      <c r="K914" s="36" t="s">
        <v>1564</v>
      </c>
      <c r="L914" s="45">
        <v>2356</v>
      </c>
      <c r="M914" s="36" t="s">
        <v>3319</v>
      </c>
      <c r="N914" s="36" t="s">
        <v>3316</v>
      </c>
      <c r="P914" s="36" t="s">
        <v>1266</v>
      </c>
      <c r="Q914" s="174" t="str">
        <f t="shared" si="29"/>
        <v>Winnipeg</v>
      </c>
    </row>
    <row r="915" spans="1:17" ht="14.1" customHeight="1" x14ac:dyDescent="0.2">
      <c r="A915" s="45">
        <v>197</v>
      </c>
      <c r="B915" s="36" t="s">
        <v>1399</v>
      </c>
      <c r="C915" s="40">
        <v>2358</v>
      </c>
      <c r="D915" s="36" t="s">
        <v>3320</v>
      </c>
      <c r="E915" s="36" t="s">
        <v>3321</v>
      </c>
      <c r="G915" s="36" t="s">
        <v>2353</v>
      </c>
      <c r="H915" s="174" t="str">
        <f t="shared" si="28"/>
        <v>St. Andrews</v>
      </c>
    </row>
    <row r="916" spans="1:17" ht="14.1" customHeight="1" x14ac:dyDescent="0.2">
      <c r="A916" s="45">
        <v>197</v>
      </c>
      <c r="B916" s="36" t="s">
        <v>1399</v>
      </c>
      <c r="C916" s="40">
        <v>2359</v>
      </c>
      <c r="D916" s="36" t="s">
        <v>3322</v>
      </c>
      <c r="E916" s="36" t="s">
        <v>3323</v>
      </c>
      <c r="G916" s="36" t="s">
        <v>2216</v>
      </c>
      <c r="H916" s="174" t="str">
        <f t="shared" si="28"/>
        <v>Vita</v>
      </c>
    </row>
    <row r="917" spans="1:17" ht="14.1" customHeight="1" x14ac:dyDescent="0.2">
      <c r="A917" s="45">
        <v>197</v>
      </c>
      <c r="B917" s="36" t="s">
        <v>1399</v>
      </c>
      <c r="C917" s="40">
        <v>2360</v>
      </c>
      <c r="D917" s="36" t="s">
        <v>3324</v>
      </c>
      <c r="E917" s="36" t="s">
        <v>3325</v>
      </c>
      <c r="G917" s="36" t="s">
        <v>1890</v>
      </c>
      <c r="H917" s="174" t="str">
        <f t="shared" si="28"/>
        <v>Gretna</v>
      </c>
    </row>
    <row r="918" spans="1:17" ht="14.1" customHeight="1" x14ac:dyDescent="0.2">
      <c r="A918" s="45">
        <v>197</v>
      </c>
      <c r="B918" s="36" t="s">
        <v>1399</v>
      </c>
      <c r="C918" s="40">
        <v>2361</v>
      </c>
      <c r="D918" s="36" t="s">
        <v>3326</v>
      </c>
      <c r="E918" s="36" t="s">
        <v>3323</v>
      </c>
      <c r="G918" s="36" t="s">
        <v>2216</v>
      </c>
      <c r="H918" s="174" t="str">
        <f t="shared" si="28"/>
        <v>Vita</v>
      </c>
    </row>
    <row r="919" spans="1:17" ht="14.1" customHeight="1" x14ac:dyDescent="0.2">
      <c r="C919" s="244"/>
      <c r="H919" s="640"/>
    </row>
    <row r="920" spans="1:17" ht="14.1" customHeight="1" x14ac:dyDescent="0.2">
      <c r="C920" s="244"/>
      <c r="H920" s="640"/>
    </row>
    <row r="921" spans="1:17" ht="14.1" customHeight="1" x14ac:dyDescent="0.2">
      <c r="C921" s="244"/>
      <c r="H921" s="640"/>
    </row>
    <row r="922" spans="1:17" x14ac:dyDescent="0.2">
      <c r="C922" s="639"/>
      <c r="H922" s="640"/>
    </row>
    <row r="923" spans="1:17" x14ac:dyDescent="0.2">
      <c r="C923" s="639"/>
      <c r="H923" s="640"/>
    </row>
    <row r="924" spans="1:17" x14ac:dyDescent="0.2">
      <c r="C924" s="639"/>
      <c r="H924" s="640"/>
    </row>
    <row r="925" spans="1:17" x14ac:dyDescent="0.2">
      <c r="C925" s="639"/>
      <c r="H925" s="640"/>
    </row>
    <row r="926" spans="1:17" x14ac:dyDescent="0.2">
      <c r="C926" s="639"/>
      <c r="H926" s="640"/>
    </row>
    <row r="927" spans="1:17" x14ac:dyDescent="0.2">
      <c r="C927" s="639"/>
      <c r="H927" s="640"/>
    </row>
    <row r="928" spans="1:17" x14ac:dyDescent="0.2">
      <c r="C928" s="639"/>
      <c r="H928" s="640"/>
    </row>
    <row r="929" spans="3:3" x14ac:dyDescent="0.2">
      <c r="C929" s="639"/>
    </row>
  </sheetData>
  <sortState xmlns:xlrd2="http://schemas.microsoft.com/office/spreadsheetml/2017/richdata2" ref="A5:H918">
    <sortCondition ref="C5:C918"/>
  </sortState>
  <mergeCells count="1">
    <mergeCell ref="J3:K3"/>
  </mergeCells>
  <phoneticPr fontId="11" type="noConversion"/>
  <printOptions headings="1"/>
  <pageMargins left="0.43307086614173229" right="0.23622047244094491" top="0.59055118110236227" bottom="0.98425196850393704" header="0.51181102362204722" footer="0.51181102362204722"/>
  <pageSetup paperSize="5" scale="85"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tabColor rgb="FFD5FBD9"/>
  </sheetPr>
  <dimension ref="A1:H67"/>
  <sheetViews>
    <sheetView workbookViewId="0">
      <pane ySplit="1" topLeftCell="A2" activePane="bottomLeft" state="frozen"/>
      <selection activeCell="C10" sqref="C10"/>
      <selection pane="bottomLeft" activeCell="C10" sqref="C10"/>
    </sheetView>
  </sheetViews>
  <sheetFormatPr defaultColWidth="9.125" defaultRowHeight="14.95" x14ac:dyDescent="0.3"/>
  <cols>
    <col min="1" max="1" width="6.875" style="5" bestFit="1" customWidth="1"/>
    <col min="2" max="2" width="39.25" style="1" bestFit="1" customWidth="1"/>
    <col min="3" max="3" width="29.125" style="1" bestFit="1" customWidth="1"/>
    <col min="4" max="4" width="38.375" style="1" bestFit="1" customWidth="1"/>
    <col min="5" max="5" width="25.75" style="5" customWidth="1"/>
    <col min="6" max="16384" width="9.125" style="1"/>
  </cols>
  <sheetData>
    <row r="1" spans="1:8" x14ac:dyDescent="0.3">
      <c r="A1" s="6" t="s">
        <v>3327</v>
      </c>
      <c r="B1" s="3" t="s">
        <v>3328</v>
      </c>
      <c r="C1" s="2" t="s">
        <v>3329</v>
      </c>
      <c r="D1" s="3"/>
      <c r="E1" s="6" t="s">
        <v>3330</v>
      </c>
    </row>
    <row r="2" spans="1:8" x14ac:dyDescent="0.3">
      <c r="A2" s="5" t="s">
        <v>116</v>
      </c>
      <c r="B2" s="1" t="s">
        <v>1509</v>
      </c>
      <c r="C2" s="4" t="s">
        <v>2762</v>
      </c>
      <c r="D2" s="4" t="s">
        <v>3331</v>
      </c>
      <c r="E2" s="5">
        <v>31</v>
      </c>
    </row>
    <row r="3" spans="1:8" x14ac:dyDescent="0.3">
      <c r="A3" s="6" t="s">
        <v>118</v>
      </c>
      <c r="B3" s="2" t="s">
        <v>1384</v>
      </c>
      <c r="C3" s="4" t="s">
        <v>3152</v>
      </c>
      <c r="D3" s="4" t="s">
        <v>3332</v>
      </c>
      <c r="E3" s="9" t="s">
        <v>3333</v>
      </c>
      <c r="F3" s="12" t="s">
        <v>3334</v>
      </c>
      <c r="H3" s="592"/>
    </row>
    <row r="4" spans="1:8" x14ac:dyDescent="0.3">
      <c r="A4" s="5" t="s">
        <v>120</v>
      </c>
      <c r="B4" s="1" t="s">
        <v>1275</v>
      </c>
      <c r="C4" s="1" t="s">
        <v>3335</v>
      </c>
      <c r="D4" s="4" t="s">
        <v>3336</v>
      </c>
      <c r="E4" s="5">
        <v>40</v>
      </c>
    </row>
    <row r="5" spans="1:8" x14ac:dyDescent="0.3">
      <c r="A5" s="5" t="s">
        <v>122</v>
      </c>
      <c r="B5" s="1" t="s">
        <v>1564</v>
      </c>
      <c r="C5" s="4" t="s">
        <v>3337</v>
      </c>
      <c r="D5" s="4" t="s">
        <v>3338</v>
      </c>
      <c r="E5" s="5">
        <v>49</v>
      </c>
    </row>
    <row r="6" spans="1:8" x14ac:dyDescent="0.3">
      <c r="A6" s="5" t="s">
        <v>124</v>
      </c>
      <c r="B6" s="1" t="s">
        <v>1801</v>
      </c>
      <c r="C6" s="4" t="s">
        <v>1449</v>
      </c>
      <c r="D6" s="4" t="s">
        <v>3339</v>
      </c>
      <c r="E6" s="5">
        <v>22</v>
      </c>
    </row>
    <row r="7" spans="1:8" x14ac:dyDescent="0.3">
      <c r="A7" s="5" t="s">
        <v>126</v>
      </c>
      <c r="B7" s="1" t="s">
        <v>1614</v>
      </c>
      <c r="C7" s="4" t="s">
        <v>2511</v>
      </c>
      <c r="D7" s="4" t="s">
        <v>3340</v>
      </c>
      <c r="E7" s="5">
        <v>46</v>
      </c>
    </row>
    <row r="8" spans="1:8" x14ac:dyDescent="0.3">
      <c r="A8" s="5" t="s">
        <v>128</v>
      </c>
      <c r="B8" s="1" t="s">
        <v>1355</v>
      </c>
      <c r="C8" s="4" t="s">
        <v>3341</v>
      </c>
      <c r="D8" s="4" t="s">
        <v>3342</v>
      </c>
      <c r="E8" s="5">
        <v>41</v>
      </c>
    </row>
    <row r="9" spans="1:8" x14ac:dyDescent="0.3">
      <c r="A9" s="6" t="s">
        <v>130</v>
      </c>
      <c r="B9" s="3" t="s">
        <v>1279</v>
      </c>
      <c r="C9" s="1" t="s">
        <v>3343</v>
      </c>
      <c r="D9" s="4" t="s">
        <v>3344</v>
      </c>
      <c r="E9" s="5" t="s">
        <v>3345</v>
      </c>
      <c r="F9" s="11" t="s">
        <v>3346</v>
      </c>
      <c r="G9" s="10"/>
      <c r="H9" s="592"/>
    </row>
    <row r="10" spans="1:8" x14ac:dyDescent="0.3">
      <c r="A10" s="5" t="s">
        <v>132</v>
      </c>
      <c r="B10" s="1" t="s">
        <v>1451</v>
      </c>
      <c r="C10" s="1" t="s">
        <v>3347</v>
      </c>
      <c r="D10" s="4" t="s">
        <v>3348</v>
      </c>
      <c r="E10" s="5">
        <v>26</v>
      </c>
      <c r="F10" s="592"/>
      <c r="G10" s="10"/>
      <c r="H10" s="592"/>
    </row>
    <row r="11" spans="1:8" x14ac:dyDescent="0.3">
      <c r="A11" s="5" t="s">
        <v>134</v>
      </c>
      <c r="B11" s="1" t="s">
        <v>1516</v>
      </c>
      <c r="C11" s="4" t="s">
        <v>3349</v>
      </c>
      <c r="D11" s="4" t="s">
        <v>3350</v>
      </c>
      <c r="E11" s="5">
        <v>15</v>
      </c>
      <c r="F11" s="592"/>
      <c r="G11" s="10"/>
      <c r="H11" s="592"/>
    </row>
    <row r="12" spans="1:8" x14ac:dyDescent="0.3">
      <c r="A12" s="5" t="s">
        <v>136</v>
      </c>
      <c r="B12" s="1" t="s">
        <v>1326</v>
      </c>
      <c r="C12" s="4" t="s">
        <v>3351</v>
      </c>
      <c r="D12" s="4" t="s">
        <v>3352</v>
      </c>
      <c r="E12" s="5">
        <v>21</v>
      </c>
    </row>
    <row r="13" spans="1:8" x14ac:dyDescent="0.3">
      <c r="A13" s="5" t="s">
        <v>138</v>
      </c>
      <c r="B13" s="1" t="s">
        <v>1307</v>
      </c>
      <c r="C13" s="4" t="s">
        <v>1958</v>
      </c>
      <c r="D13" s="4" t="s">
        <v>3353</v>
      </c>
      <c r="E13" s="5">
        <v>45</v>
      </c>
    </row>
    <row r="14" spans="1:8" x14ac:dyDescent="0.3">
      <c r="A14" s="5" t="s">
        <v>140</v>
      </c>
      <c r="B14" s="1" t="s">
        <v>1447</v>
      </c>
      <c r="C14" s="4" t="s">
        <v>3354</v>
      </c>
      <c r="D14" s="4" t="s">
        <v>3355</v>
      </c>
      <c r="E14" s="5">
        <v>23</v>
      </c>
    </row>
    <row r="15" spans="1:8" x14ac:dyDescent="0.3">
      <c r="A15" s="5" t="s">
        <v>142</v>
      </c>
      <c r="B15" s="1" t="s">
        <v>1349</v>
      </c>
      <c r="C15" s="1" t="s">
        <v>3356</v>
      </c>
      <c r="D15" s="4" t="s">
        <v>3357</v>
      </c>
      <c r="E15" s="5">
        <v>11</v>
      </c>
    </row>
    <row r="16" spans="1:8" x14ac:dyDescent="0.3">
      <c r="A16" s="6" t="s">
        <v>144</v>
      </c>
      <c r="B16" s="3" t="s">
        <v>1295</v>
      </c>
      <c r="C16" s="1" t="s">
        <v>3358</v>
      </c>
      <c r="D16" s="4" t="s">
        <v>3359</v>
      </c>
      <c r="E16" s="5" t="s">
        <v>3360</v>
      </c>
    </row>
    <row r="17" spans="1:5" x14ac:dyDescent="0.3">
      <c r="A17" s="6" t="s">
        <v>146</v>
      </c>
      <c r="B17" s="3" t="s">
        <v>1412</v>
      </c>
      <c r="C17" s="4" t="s">
        <v>3361</v>
      </c>
      <c r="D17" s="4" t="s">
        <v>3362</v>
      </c>
      <c r="E17" s="5" t="s">
        <v>3363</v>
      </c>
    </row>
    <row r="18" spans="1:5" x14ac:dyDescent="0.3">
      <c r="A18" s="5" t="s">
        <v>148</v>
      </c>
      <c r="B18" s="4" t="s">
        <v>1336</v>
      </c>
      <c r="C18" s="4" t="s">
        <v>3364</v>
      </c>
      <c r="D18" s="4" t="s">
        <v>3365</v>
      </c>
      <c r="E18" s="5">
        <v>2355</v>
      </c>
    </row>
    <row r="19" spans="1:5" x14ac:dyDescent="0.3">
      <c r="A19" s="6" t="s">
        <v>150</v>
      </c>
      <c r="B19" s="3" t="s">
        <v>1290</v>
      </c>
      <c r="C19" s="4" t="s">
        <v>3366</v>
      </c>
      <c r="D19" s="4" t="s">
        <v>3367</v>
      </c>
      <c r="E19" s="5" t="s">
        <v>3368</v>
      </c>
    </row>
    <row r="20" spans="1:5" x14ac:dyDescent="0.3">
      <c r="A20" s="6" t="s">
        <v>152</v>
      </c>
      <c r="B20" s="3" t="s">
        <v>1392</v>
      </c>
      <c r="C20" s="1" t="s">
        <v>3369</v>
      </c>
      <c r="D20" s="4" t="s">
        <v>3370</v>
      </c>
      <c r="E20" s="5" t="s">
        <v>3371</v>
      </c>
    </row>
    <row r="21" spans="1:5" x14ac:dyDescent="0.3">
      <c r="A21" s="5" t="s">
        <v>154</v>
      </c>
      <c r="B21" s="1" t="s">
        <v>1314</v>
      </c>
      <c r="C21" s="4" t="s">
        <v>3372</v>
      </c>
      <c r="D21" s="4" t="s">
        <v>3373</v>
      </c>
      <c r="E21" s="5">
        <v>30</v>
      </c>
    </row>
    <row r="22" spans="1:5" x14ac:dyDescent="0.3">
      <c r="A22" s="5" t="s">
        <v>156</v>
      </c>
      <c r="B22" s="4" t="s">
        <v>1270</v>
      </c>
      <c r="C22" s="1" t="s">
        <v>3374</v>
      </c>
      <c r="D22" s="4" t="s">
        <v>3375</v>
      </c>
      <c r="E22" s="5">
        <v>24</v>
      </c>
    </row>
    <row r="23" spans="1:5" x14ac:dyDescent="0.3">
      <c r="A23" s="6" t="s">
        <v>158</v>
      </c>
      <c r="B23" s="3" t="s">
        <v>1366</v>
      </c>
      <c r="C23" s="4" t="s">
        <v>3376</v>
      </c>
      <c r="D23" s="4" t="s">
        <v>3377</v>
      </c>
      <c r="E23" s="5" t="s">
        <v>3378</v>
      </c>
    </row>
    <row r="24" spans="1:5" x14ac:dyDescent="0.3">
      <c r="A24" s="6" t="s">
        <v>160</v>
      </c>
      <c r="B24" s="3" t="s">
        <v>1455</v>
      </c>
      <c r="C24" s="4" t="s">
        <v>3379</v>
      </c>
      <c r="D24" s="4" t="s">
        <v>3380</v>
      </c>
      <c r="E24" s="5" t="s">
        <v>3381</v>
      </c>
    </row>
    <row r="25" spans="1:5" x14ac:dyDescent="0.3">
      <c r="A25" s="6" t="s">
        <v>162</v>
      </c>
      <c r="B25" s="3" t="s">
        <v>1340</v>
      </c>
      <c r="C25" s="4" t="s">
        <v>3382</v>
      </c>
      <c r="D25" s="4" t="s">
        <v>3383</v>
      </c>
      <c r="E25" s="5" t="s">
        <v>3384</v>
      </c>
    </row>
    <row r="26" spans="1:5" x14ac:dyDescent="0.3">
      <c r="A26" s="6" t="s">
        <v>164</v>
      </c>
      <c r="B26" s="3" t="s">
        <v>1283</v>
      </c>
      <c r="C26" s="1" t="s">
        <v>3385</v>
      </c>
      <c r="D26" s="4" t="s">
        <v>3386</v>
      </c>
      <c r="E26" s="5" t="s">
        <v>3387</v>
      </c>
    </row>
    <row r="27" spans="1:5" x14ac:dyDescent="0.3">
      <c r="A27" s="5" t="s">
        <v>166</v>
      </c>
      <c r="B27" s="1" t="s">
        <v>1579</v>
      </c>
      <c r="C27" s="4" t="s">
        <v>1803</v>
      </c>
      <c r="D27" s="4" t="s">
        <v>3388</v>
      </c>
      <c r="E27" s="5">
        <v>39</v>
      </c>
    </row>
    <row r="28" spans="1:5" x14ac:dyDescent="0.3">
      <c r="A28" s="5" t="s">
        <v>168</v>
      </c>
      <c r="B28" s="1" t="s">
        <v>1502</v>
      </c>
      <c r="C28" s="1" t="s">
        <v>3389</v>
      </c>
      <c r="D28" s="4" t="s">
        <v>3390</v>
      </c>
      <c r="E28" s="5">
        <v>14</v>
      </c>
    </row>
    <row r="29" spans="1:5" x14ac:dyDescent="0.3">
      <c r="A29" s="5" t="s">
        <v>170</v>
      </c>
      <c r="B29" s="1" t="s">
        <v>1302</v>
      </c>
      <c r="C29" s="1" t="s">
        <v>3391</v>
      </c>
      <c r="D29" s="4" t="s">
        <v>3392</v>
      </c>
      <c r="E29" s="5">
        <v>10</v>
      </c>
    </row>
    <row r="30" spans="1:5" x14ac:dyDescent="0.3">
      <c r="A30" s="6" t="s">
        <v>172</v>
      </c>
      <c r="B30" s="3" t="s">
        <v>1569</v>
      </c>
      <c r="C30" s="4" t="s">
        <v>1319</v>
      </c>
      <c r="D30" s="4" t="s">
        <v>3393</v>
      </c>
      <c r="E30" s="5" t="s">
        <v>3394</v>
      </c>
    </row>
    <row r="31" spans="1:5" x14ac:dyDescent="0.3">
      <c r="A31" s="5" t="s">
        <v>174</v>
      </c>
      <c r="B31" s="4" t="s">
        <v>1267</v>
      </c>
      <c r="C31" s="1" t="s">
        <v>3274</v>
      </c>
      <c r="D31" s="4" t="s">
        <v>3395</v>
      </c>
      <c r="E31" s="5">
        <v>2</v>
      </c>
    </row>
    <row r="32" spans="1:5" x14ac:dyDescent="0.3">
      <c r="A32" s="6" t="s">
        <v>176</v>
      </c>
      <c r="B32" s="3" t="s">
        <v>1286</v>
      </c>
      <c r="C32" s="4" t="s">
        <v>3396</v>
      </c>
      <c r="D32" s="4" t="s">
        <v>3397</v>
      </c>
      <c r="E32" s="5" t="s">
        <v>3398</v>
      </c>
    </row>
    <row r="33" spans="1:5" x14ac:dyDescent="0.3">
      <c r="A33" s="5" t="s">
        <v>178</v>
      </c>
      <c r="B33" s="1" t="s">
        <v>1435</v>
      </c>
      <c r="C33" s="4" t="s">
        <v>3399</v>
      </c>
      <c r="D33" s="4" t="s">
        <v>3400</v>
      </c>
      <c r="E33" s="5">
        <v>35</v>
      </c>
    </row>
    <row r="34" spans="1:5" x14ac:dyDescent="0.3">
      <c r="A34" s="5" t="s">
        <v>180</v>
      </c>
      <c r="B34" s="1" t="s">
        <v>1474</v>
      </c>
      <c r="C34" s="4" t="s">
        <v>2654</v>
      </c>
      <c r="D34" s="4" t="s">
        <v>3401</v>
      </c>
      <c r="E34" s="5">
        <v>44</v>
      </c>
    </row>
    <row r="35" spans="1:5" x14ac:dyDescent="0.3">
      <c r="A35" s="5" t="s">
        <v>182</v>
      </c>
      <c r="B35" s="1" t="s">
        <v>1395</v>
      </c>
      <c r="C35" s="4" t="s">
        <v>3402</v>
      </c>
      <c r="D35" s="4" t="s">
        <v>3403</v>
      </c>
      <c r="E35" s="5">
        <v>32</v>
      </c>
    </row>
    <row r="36" spans="1:5" x14ac:dyDescent="0.3">
      <c r="A36" s="5" t="s">
        <v>184</v>
      </c>
      <c r="B36" s="1" t="s">
        <v>2026</v>
      </c>
      <c r="C36" s="1" t="s">
        <v>3404</v>
      </c>
      <c r="D36" s="4" t="s">
        <v>3405</v>
      </c>
      <c r="E36" s="5">
        <v>47</v>
      </c>
    </row>
    <row r="37" spans="1:5" x14ac:dyDescent="0.3">
      <c r="A37" s="5" t="s">
        <v>186</v>
      </c>
      <c r="B37" s="4" t="s">
        <v>1263</v>
      </c>
      <c r="C37" s="1" t="s">
        <v>3406</v>
      </c>
      <c r="D37" s="4" t="s">
        <v>3407</v>
      </c>
      <c r="E37" s="5">
        <v>1</v>
      </c>
    </row>
    <row r="38" spans="1:5" x14ac:dyDescent="0.3">
      <c r="A38" s="5" t="s">
        <v>3408</v>
      </c>
      <c r="B38" s="1" t="s">
        <v>3409</v>
      </c>
      <c r="C38" s="4" t="s">
        <v>1461</v>
      </c>
      <c r="D38" s="4" t="s">
        <v>3410</v>
      </c>
      <c r="E38" s="5">
        <v>2155</v>
      </c>
    </row>
    <row r="39" spans="1:5" x14ac:dyDescent="0.3">
      <c r="A39" s="5" t="s">
        <v>188</v>
      </c>
      <c r="B39" s="1" t="s">
        <v>3411</v>
      </c>
      <c r="C39" s="4" t="s">
        <v>1527</v>
      </c>
      <c r="D39" s="4" t="s">
        <v>3412</v>
      </c>
      <c r="E39" s="5">
        <v>2408</v>
      </c>
    </row>
    <row r="40" spans="1:5" x14ac:dyDescent="0.3">
      <c r="A40" s="5">
        <v>1</v>
      </c>
      <c r="B40" s="3" t="s">
        <v>3413</v>
      </c>
      <c r="C40" s="1" t="s">
        <v>3414</v>
      </c>
      <c r="D40" s="4" t="s">
        <v>3397</v>
      </c>
    </row>
    <row r="41" spans="1:5" x14ac:dyDescent="0.3">
      <c r="A41" s="5">
        <v>1</v>
      </c>
      <c r="B41" s="3" t="s">
        <v>3415</v>
      </c>
      <c r="C41" s="1" t="s">
        <v>3416</v>
      </c>
      <c r="D41" s="4" t="s">
        <v>3393</v>
      </c>
    </row>
    <row r="42" spans="1:5" x14ac:dyDescent="0.3">
      <c r="A42" s="5">
        <v>1</v>
      </c>
      <c r="B42" s="3" t="s">
        <v>3417</v>
      </c>
      <c r="C42" s="1" t="s">
        <v>3418</v>
      </c>
      <c r="D42" s="4" t="s">
        <v>3419</v>
      </c>
    </row>
    <row r="43" spans="1:5" x14ac:dyDescent="0.3">
      <c r="A43" s="5">
        <v>1</v>
      </c>
      <c r="B43" s="3" t="s">
        <v>3420</v>
      </c>
      <c r="C43" s="4" t="s">
        <v>3421</v>
      </c>
      <c r="D43" s="4" t="s">
        <v>3367</v>
      </c>
    </row>
    <row r="44" spans="1:5" x14ac:dyDescent="0.3">
      <c r="A44" s="5">
        <v>1</v>
      </c>
      <c r="B44" s="3" t="s">
        <v>3422</v>
      </c>
      <c r="C44" s="1" t="s">
        <v>3423</v>
      </c>
      <c r="D44" s="4" t="s">
        <v>3424</v>
      </c>
    </row>
    <row r="45" spans="1:5" x14ac:dyDescent="0.3">
      <c r="A45" s="5">
        <v>1</v>
      </c>
      <c r="B45" s="3" t="s">
        <v>3425</v>
      </c>
      <c r="C45" s="1" t="s">
        <v>3426</v>
      </c>
      <c r="D45" s="4" t="s">
        <v>3427</v>
      </c>
    </row>
    <row r="46" spans="1:5" x14ac:dyDescent="0.3">
      <c r="A46" s="5">
        <v>1</v>
      </c>
      <c r="B46" s="2" t="s">
        <v>3428</v>
      </c>
      <c r="C46" s="1" t="s">
        <v>3429</v>
      </c>
      <c r="D46" s="4" t="s">
        <v>3430</v>
      </c>
    </row>
    <row r="47" spans="1:5" x14ac:dyDescent="0.3">
      <c r="A47" s="5">
        <v>1</v>
      </c>
      <c r="B47" s="3" t="s">
        <v>3431</v>
      </c>
      <c r="C47" s="1" t="s">
        <v>3432</v>
      </c>
      <c r="D47" s="4" t="s">
        <v>3433</v>
      </c>
    </row>
    <row r="48" spans="1:5" x14ac:dyDescent="0.3">
      <c r="A48" s="5">
        <v>1</v>
      </c>
      <c r="B48" s="3" t="s">
        <v>3434</v>
      </c>
      <c r="C48" s="1" t="s">
        <v>3369</v>
      </c>
      <c r="D48" s="4" t="s">
        <v>3370</v>
      </c>
    </row>
    <row r="49" spans="1:4" x14ac:dyDescent="0.3">
      <c r="A49" s="5">
        <v>1</v>
      </c>
      <c r="B49" s="3" t="s">
        <v>3435</v>
      </c>
      <c r="C49" s="1" t="s">
        <v>3343</v>
      </c>
      <c r="D49" s="4" t="s">
        <v>3344</v>
      </c>
    </row>
    <row r="50" spans="1:4" x14ac:dyDescent="0.3">
      <c r="A50" s="5">
        <v>1</v>
      </c>
      <c r="B50" s="3" t="s">
        <v>3436</v>
      </c>
      <c r="C50" s="1" t="s">
        <v>3437</v>
      </c>
      <c r="D50" s="4" t="s">
        <v>3438</v>
      </c>
    </row>
    <row r="51" spans="1:4" x14ac:dyDescent="0.3">
      <c r="A51" s="5">
        <v>1</v>
      </c>
      <c r="B51" s="3" t="s">
        <v>3439</v>
      </c>
      <c r="C51" s="1" t="s">
        <v>3440</v>
      </c>
      <c r="D51" s="4" t="s">
        <v>3441</v>
      </c>
    </row>
    <row r="52" spans="1:4" x14ac:dyDescent="0.3">
      <c r="A52" s="5">
        <v>1</v>
      </c>
      <c r="B52" s="3" t="s">
        <v>3442</v>
      </c>
      <c r="C52" s="1" t="s">
        <v>3443</v>
      </c>
      <c r="D52" s="4" t="s">
        <v>3444</v>
      </c>
    </row>
    <row r="53" spans="1:4" x14ac:dyDescent="0.3">
      <c r="A53" s="5">
        <v>1</v>
      </c>
      <c r="B53" s="3" t="s">
        <v>3445</v>
      </c>
      <c r="C53" s="4" t="s">
        <v>3446</v>
      </c>
      <c r="D53" s="4" t="s">
        <v>3377</v>
      </c>
    </row>
    <row r="54" spans="1:4" x14ac:dyDescent="0.3">
      <c r="A54" s="5">
        <v>1</v>
      </c>
      <c r="B54" s="3" t="s">
        <v>3447</v>
      </c>
      <c r="C54" s="1" t="s">
        <v>3432</v>
      </c>
      <c r="D54" s="4" t="s">
        <v>3383</v>
      </c>
    </row>
    <row r="55" spans="1:4" x14ac:dyDescent="0.3">
      <c r="A55" s="5">
        <v>1</v>
      </c>
      <c r="B55" s="3" t="s">
        <v>3448</v>
      </c>
      <c r="C55" s="1" t="s">
        <v>3437</v>
      </c>
      <c r="D55" s="4" t="s">
        <v>3449</v>
      </c>
    </row>
    <row r="56" spans="1:4" x14ac:dyDescent="0.3">
      <c r="A56" s="5">
        <v>1</v>
      </c>
      <c r="B56" s="3" t="s">
        <v>3450</v>
      </c>
      <c r="C56" s="1" t="s">
        <v>3451</v>
      </c>
      <c r="D56" s="4" t="s">
        <v>3452</v>
      </c>
    </row>
    <row r="57" spans="1:4" x14ac:dyDescent="0.3">
      <c r="A57" s="5">
        <v>1</v>
      </c>
      <c r="B57" s="3" t="s">
        <v>3453</v>
      </c>
      <c r="C57" s="1" t="s">
        <v>3454</v>
      </c>
      <c r="D57" s="4" t="s">
        <v>3380</v>
      </c>
    </row>
    <row r="58" spans="1:4" x14ac:dyDescent="0.3">
      <c r="A58" s="5">
        <v>1</v>
      </c>
      <c r="B58" s="3" t="s">
        <v>3455</v>
      </c>
      <c r="C58" s="1" t="s">
        <v>3456</v>
      </c>
      <c r="D58" s="4" t="s">
        <v>3457</v>
      </c>
    </row>
    <row r="59" spans="1:4" x14ac:dyDescent="0.3">
      <c r="A59" s="5">
        <v>1</v>
      </c>
      <c r="B59" s="3" t="s">
        <v>3458</v>
      </c>
      <c r="C59" s="1" t="s">
        <v>3459</v>
      </c>
      <c r="D59" s="4" t="s">
        <v>3332</v>
      </c>
    </row>
    <row r="60" spans="1:4" x14ac:dyDescent="0.3">
      <c r="A60" s="5">
        <v>1</v>
      </c>
      <c r="B60" s="3" t="s">
        <v>3460</v>
      </c>
      <c r="C60" s="1" t="s">
        <v>3385</v>
      </c>
      <c r="D60" s="4" t="s">
        <v>3386</v>
      </c>
    </row>
    <row r="61" spans="1:4" x14ac:dyDescent="0.3">
      <c r="A61" s="5">
        <v>1</v>
      </c>
      <c r="B61" s="3" t="s">
        <v>3461</v>
      </c>
      <c r="C61" s="1" t="s">
        <v>3462</v>
      </c>
      <c r="D61" s="4" t="s">
        <v>3463</v>
      </c>
    </row>
    <row r="62" spans="1:4" x14ac:dyDescent="0.3">
      <c r="A62" s="5">
        <v>1</v>
      </c>
      <c r="B62" s="3" t="s">
        <v>3464</v>
      </c>
      <c r="C62" s="1" t="s">
        <v>3465</v>
      </c>
      <c r="D62" s="4" t="s">
        <v>3466</v>
      </c>
    </row>
    <row r="63" spans="1:4" x14ac:dyDescent="0.3">
      <c r="A63" s="5">
        <v>1</v>
      </c>
      <c r="B63" s="3" t="s">
        <v>3467</v>
      </c>
      <c r="C63" s="1" t="s">
        <v>3468</v>
      </c>
      <c r="D63" s="4" t="s">
        <v>3469</v>
      </c>
    </row>
    <row r="64" spans="1:4" x14ac:dyDescent="0.3">
      <c r="A64" s="5">
        <v>1</v>
      </c>
      <c r="B64" s="3" t="s">
        <v>3470</v>
      </c>
      <c r="C64" s="1" t="s">
        <v>3471</v>
      </c>
      <c r="D64" s="4" t="s">
        <v>3472</v>
      </c>
    </row>
    <row r="65" spans="1:4" x14ac:dyDescent="0.3">
      <c r="A65" s="5">
        <v>1</v>
      </c>
      <c r="B65" s="3" t="s">
        <v>3473</v>
      </c>
      <c r="C65" s="1" t="s">
        <v>3358</v>
      </c>
      <c r="D65" s="4" t="s">
        <v>3359</v>
      </c>
    </row>
    <row r="66" spans="1:4" x14ac:dyDescent="0.3">
      <c r="A66" s="5">
        <v>1</v>
      </c>
      <c r="B66" s="2" t="s">
        <v>3474</v>
      </c>
      <c r="C66" s="1" t="s">
        <v>3475</v>
      </c>
      <c r="D66" s="4" t="s">
        <v>3476</v>
      </c>
    </row>
    <row r="67" spans="1:4" x14ac:dyDescent="0.3">
      <c r="A67" s="5">
        <v>1</v>
      </c>
      <c r="B67" s="2" t="s">
        <v>3477</v>
      </c>
      <c r="C67" s="1" t="s">
        <v>3437</v>
      </c>
      <c r="D67" s="4" t="s">
        <v>3478</v>
      </c>
    </row>
  </sheetData>
  <phoneticPr fontId="11" type="noConversion"/>
  <pageMargins left="0.75" right="0.75" top="1" bottom="1" header="0.5" footer="0.5"/>
  <pageSetup scale="85" orientation="landscape"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6">
    <tabColor rgb="FFE2FBFE"/>
  </sheetPr>
  <dimension ref="A1:L215"/>
  <sheetViews>
    <sheetView showGridLines="0" tabSelected="1" defaultGridColor="0" colorId="22" workbookViewId="0">
      <selection activeCell="B2" sqref="B2:F2"/>
    </sheetView>
  </sheetViews>
  <sheetFormatPr defaultColWidth="11" defaultRowHeight="14.95" x14ac:dyDescent="0.3"/>
  <cols>
    <col min="1" max="1" width="11" style="8"/>
    <col min="2" max="2" width="28.75" style="8" customWidth="1"/>
    <col min="3" max="6" width="11.75" style="8" customWidth="1"/>
    <col min="7" max="7" width="11" style="8"/>
    <col min="8" max="12" width="14.75" style="8" customWidth="1"/>
    <col min="13" max="16384" width="11" style="8"/>
  </cols>
  <sheetData>
    <row r="1" spans="1:11" ht="20.05" customHeight="1" x14ac:dyDescent="0.3">
      <c r="K1" s="220"/>
    </row>
    <row r="2" spans="1:11" ht="20.05" customHeight="1" x14ac:dyDescent="0.3">
      <c r="B2" s="706" t="s">
        <v>89</v>
      </c>
      <c r="C2" s="706"/>
      <c r="D2" s="706"/>
      <c r="E2" s="706"/>
      <c r="F2" s="706"/>
    </row>
    <row r="3" spans="1:11" ht="14.95" customHeight="1" x14ac:dyDescent="0.3"/>
    <row r="4" spans="1:11" ht="20.05" customHeight="1" x14ac:dyDescent="0.3">
      <c r="B4" s="15" t="s">
        <v>90</v>
      </c>
    </row>
    <row r="5" spans="1:11" ht="8.15" customHeight="1" x14ac:dyDescent="0.3">
      <c r="B5" s="707" t="s">
        <v>91</v>
      </c>
      <c r="C5" s="708"/>
      <c r="D5" s="708"/>
      <c r="E5" s="708"/>
      <c r="F5" s="708"/>
    </row>
    <row r="6" spans="1:11" ht="14.95" customHeight="1" x14ac:dyDescent="0.3">
      <c r="B6" s="708"/>
      <c r="C6" s="708"/>
      <c r="D6" s="708"/>
      <c r="E6" s="708"/>
      <c r="F6" s="708"/>
    </row>
    <row r="7" spans="1:11" ht="14.1" customHeight="1" x14ac:dyDescent="0.3">
      <c r="B7" s="708"/>
      <c r="C7" s="708"/>
      <c r="D7" s="708"/>
      <c r="E7" s="708"/>
      <c r="F7" s="708"/>
    </row>
    <row r="8" spans="1:11" ht="14.1" customHeight="1" x14ac:dyDescent="0.3">
      <c r="B8" s="708"/>
      <c r="C8" s="708"/>
      <c r="D8" s="708"/>
      <c r="E8" s="708"/>
      <c r="F8" s="708"/>
    </row>
    <row r="9" spans="1:11" ht="20.05" customHeight="1" x14ac:dyDescent="0.3"/>
    <row r="10" spans="1:11" ht="21.9" customHeight="1" x14ac:dyDescent="0.3">
      <c r="B10" s="711" t="s">
        <v>92</v>
      </c>
      <c r="C10" s="712"/>
      <c r="D10" s="713"/>
      <c r="E10" s="713"/>
      <c r="F10" s="714"/>
    </row>
    <row r="11" spans="1:11" ht="20.05" customHeight="1" x14ac:dyDescent="0.3">
      <c r="B11" s="399" t="s">
        <v>93</v>
      </c>
      <c r="C11" s="400" t="s">
        <v>94</v>
      </c>
      <c r="D11" s="400" t="s">
        <v>95</v>
      </c>
      <c r="E11" s="401" t="s">
        <v>96</v>
      </c>
      <c r="F11" s="401" t="s">
        <v>97</v>
      </c>
    </row>
    <row r="12" spans="1:11" ht="17.5" customHeight="1" x14ac:dyDescent="0.3">
      <c r="B12" s="402" t="s">
        <v>98</v>
      </c>
      <c r="C12" s="403">
        <v>2133</v>
      </c>
      <c r="D12" s="403">
        <f>'5'!F20</f>
        <v>1826</v>
      </c>
      <c r="E12" s="404">
        <f t="shared" ref="E12:E17" si="0">D12-C12</f>
        <v>-307</v>
      </c>
      <c r="F12" s="405">
        <f t="shared" ref="F12:F18" si="1">ROUND(E12/C12,3)</f>
        <v>-0.14399999999999999</v>
      </c>
      <c r="I12" s="13"/>
      <c r="J12" s="14"/>
    </row>
    <row r="13" spans="1:11" ht="17.5" customHeight="1" x14ac:dyDescent="0.3">
      <c r="B13" s="406" t="s">
        <v>99</v>
      </c>
      <c r="C13" s="407">
        <v>14723</v>
      </c>
      <c r="D13" s="407">
        <f>'5'!G20</f>
        <v>14547</v>
      </c>
      <c r="E13" s="404">
        <f t="shared" si="0"/>
        <v>-176</v>
      </c>
      <c r="F13" s="405">
        <f t="shared" si="1"/>
        <v>-1.2E-2</v>
      </c>
      <c r="I13" s="13"/>
      <c r="J13" s="14"/>
    </row>
    <row r="14" spans="1:11" ht="17.5" customHeight="1" x14ac:dyDescent="0.3">
      <c r="A14" s="32"/>
      <c r="B14" s="408" t="s">
        <v>100</v>
      </c>
      <c r="C14" s="407">
        <v>67049</v>
      </c>
      <c r="D14" s="407">
        <f>SUM('5'!H20:K20)</f>
        <v>66480</v>
      </c>
      <c r="E14" s="404">
        <f t="shared" si="0"/>
        <v>-569</v>
      </c>
      <c r="F14" s="405">
        <f t="shared" si="1"/>
        <v>-8.0000000000000002E-3</v>
      </c>
      <c r="I14" s="13"/>
      <c r="J14" s="14"/>
    </row>
    <row r="15" spans="1:11" ht="17.5" customHeight="1" x14ac:dyDescent="0.3">
      <c r="A15" s="32"/>
      <c r="B15" s="409" t="s">
        <v>101</v>
      </c>
      <c r="C15" s="410">
        <v>68882</v>
      </c>
      <c r="D15" s="410">
        <f>SUM('5'!L20:O20)</f>
        <v>69610</v>
      </c>
      <c r="E15" s="404">
        <f t="shared" si="0"/>
        <v>728</v>
      </c>
      <c r="F15" s="405">
        <f t="shared" si="1"/>
        <v>1.0999999999999999E-2</v>
      </c>
      <c r="I15" s="13"/>
      <c r="J15" s="14"/>
    </row>
    <row r="16" spans="1:11" ht="17.5" customHeight="1" x14ac:dyDescent="0.3">
      <c r="A16" s="32"/>
      <c r="B16" s="408" t="s">
        <v>102</v>
      </c>
      <c r="C16" s="407">
        <v>71071</v>
      </c>
      <c r="D16" s="407">
        <f>SUM('5'!P20:S20)</f>
        <v>71713</v>
      </c>
      <c r="E16" s="404">
        <f t="shared" si="0"/>
        <v>642</v>
      </c>
      <c r="F16" s="405">
        <f t="shared" si="1"/>
        <v>8.9999999999999993E-3</v>
      </c>
      <c r="I16" s="13"/>
      <c r="J16" s="14"/>
    </row>
    <row r="17" spans="2:12" ht="17.5" customHeight="1" x14ac:dyDescent="0.3">
      <c r="B17" s="411" t="s">
        <v>103</v>
      </c>
      <c r="C17" s="412">
        <v>502</v>
      </c>
      <c r="D17" s="412">
        <f>'5'!E20</f>
        <v>548</v>
      </c>
      <c r="E17" s="404">
        <f t="shared" si="0"/>
        <v>46</v>
      </c>
      <c r="F17" s="405">
        <f t="shared" si="1"/>
        <v>9.1999999999999998E-2</v>
      </c>
      <c r="I17" s="13"/>
      <c r="J17" s="14"/>
    </row>
    <row r="18" spans="2:12" ht="20.05" customHeight="1" x14ac:dyDescent="0.3">
      <c r="B18" s="399" t="s">
        <v>104</v>
      </c>
      <c r="C18" s="413">
        <f>SUM(C12:C17)</f>
        <v>224360</v>
      </c>
      <c r="D18" s="413">
        <f>SUM(D12:D17)</f>
        <v>224724</v>
      </c>
      <c r="E18" s="414">
        <f>SUM(E12:E17)</f>
        <v>364</v>
      </c>
      <c r="F18" s="415">
        <f t="shared" si="1"/>
        <v>2E-3</v>
      </c>
      <c r="I18" s="13"/>
      <c r="J18" s="14"/>
    </row>
    <row r="19" spans="2:12" ht="14.95" customHeight="1" x14ac:dyDescent="0.3">
      <c r="B19" s="416" t="s">
        <v>105</v>
      </c>
      <c r="C19" s="564"/>
      <c r="D19" s="564"/>
      <c r="E19" s="565"/>
      <c r="F19" s="566"/>
      <c r="I19" s="13"/>
      <c r="J19" s="14"/>
    </row>
    <row r="20" spans="2:12" ht="14.95" customHeight="1" x14ac:dyDescent="0.3">
      <c r="B20" s="19"/>
      <c r="C20" s="567"/>
      <c r="D20" s="567"/>
      <c r="E20" s="568"/>
      <c r="F20" s="569"/>
      <c r="I20" s="13"/>
      <c r="J20" s="14"/>
    </row>
    <row r="21" spans="2:12" ht="14.95" customHeight="1" x14ac:dyDescent="0.3">
      <c r="B21" s="188" t="s">
        <v>22</v>
      </c>
      <c r="C21" s="16"/>
      <c r="D21" s="16"/>
      <c r="E21" s="17"/>
      <c r="F21" s="18"/>
      <c r="I21" s="13"/>
      <c r="J21" s="14"/>
    </row>
    <row r="22" spans="2:12" ht="18" customHeight="1" x14ac:dyDescent="0.3">
      <c r="B22" s="709" t="s">
        <v>106</v>
      </c>
      <c r="C22" s="710"/>
      <c r="D22" s="710"/>
      <c r="E22" s="710"/>
      <c r="F22" s="710"/>
      <c r="I22" s="13"/>
      <c r="J22" s="14"/>
    </row>
    <row r="23" spans="2:12" ht="20.05" customHeight="1" x14ac:dyDescent="0.3">
      <c r="B23" s="710"/>
      <c r="C23" s="710"/>
      <c r="D23" s="710"/>
      <c r="E23" s="710"/>
      <c r="F23" s="710"/>
      <c r="I23" s="13"/>
      <c r="J23" s="14"/>
    </row>
    <row r="24" spans="2:12" ht="20.05" customHeight="1" x14ac:dyDescent="0.3">
      <c r="B24" s="701" t="s">
        <v>107</v>
      </c>
      <c r="C24" s="702"/>
      <c r="D24" s="702"/>
      <c r="E24" s="702"/>
      <c r="F24" s="702"/>
      <c r="H24" s="701"/>
      <c r="I24" s="702"/>
      <c r="J24" s="702"/>
      <c r="K24" s="702"/>
      <c r="L24" s="702"/>
    </row>
    <row r="25" spans="2:12" ht="20.05" customHeight="1" x14ac:dyDescent="0.3">
      <c r="B25" s="701"/>
      <c r="C25" s="702"/>
      <c r="D25" s="702"/>
      <c r="E25" s="702"/>
      <c r="F25" s="702"/>
      <c r="H25" s="701"/>
      <c r="I25" s="702"/>
      <c r="J25" s="702"/>
      <c r="K25" s="702"/>
      <c r="L25" s="702"/>
    </row>
    <row r="26" spans="2:12" ht="20.05" customHeight="1" x14ac:dyDescent="0.3">
      <c r="B26" s="702"/>
      <c r="C26" s="702"/>
      <c r="D26" s="702"/>
      <c r="E26" s="702"/>
      <c r="F26" s="702"/>
      <c r="H26" s="702"/>
      <c r="I26" s="702"/>
      <c r="J26" s="702"/>
      <c r="K26" s="702"/>
      <c r="L26" s="702"/>
    </row>
    <row r="27" spans="2:12" ht="14.95" customHeight="1" x14ac:dyDescent="0.3">
      <c r="B27" s="703" t="s">
        <v>108</v>
      </c>
      <c r="C27" s="704"/>
      <c r="D27" s="704"/>
      <c r="E27" s="704"/>
      <c r="F27" s="704"/>
      <c r="H27" s="703"/>
      <c r="I27" s="704"/>
      <c r="J27" s="704"/>
      <c r="K27" s="704"/>
      <c r="L27" s="704"/>
    </row>
    <row r="28" spans="2:12" ht="14.95" customHeight="1" x14ac:dyDescent="0.3">
      <c r="B28" s="704"/>
      <c r="C28" s="704"/>
      <c r="D28" s="704"/>
      <c r="E28" s="704"/>
      <c r="F28" s="704"/>
      <c r="H28" s="704"/>
      <c r="I28" s="704"/>
      <c r="J28" s="704"/>
      <c r="K28" s="704"/>
      <c r="L28" s="704"/>
    </row>
    <row r="29" spans="2:12" ht="14.95" customHeight="1" x14ac:dyDescent="0.3">
      <c r="B29" s="704"/>
      <c r="C29" s="704"/>
      <c r="D29" s="704"/>
      <c r="E29" s="704"/>
      <c r="F29" s="704"/>
      <c r="H29" s="704"/>
      <c r="I29" s="704"/>
      <c r="J29" s="704"/>
      <c r="K29" s="704"/>
      <c r="L29" s="704"/>
    </row>
    <row r="30" spans="2:12" ht="14.95" customHeight="1" x14ac:dyDescent="0.3">
      <c r="B30" s="704"/>
      <c r="C30" s="704"/>
      <c r="D30" s="704"/>
      <c r="E30" s="704"/>
      <c r="F30" s="704"/>
      <c r="H30" s="704"/>
      <c r="I30" s="704"/>
      <c r="J30" s="704"/>
      <c r="K30" s="704"/>
      <c r="L30" s="704"/>
    </row>
    <row r="31" spans="2:12" ht="14.95" customHeight="1" x14ac:dyDescent="0.3">
      <c r="B31" s="704"/>
      <c r="C31" s="704"/>
      <c r="D31" s="704"/>
      <c r="E31" s="704"/>
      <c r="F31" s="704"/>
      <c r="H31" s="704"/>
      <c r="I31" s="704"/>
      <c r="J31" s="704"/>
      <c r="K31" s="704"/>
      <c r="L31" s="704"/>
    </row>
    <row r="32" spans="2:12" ht="14.95" customHeight="1" x14ac:dyDescent="0.3">
      <c r="B32" s="715" t="s">
        <v>109</v>
      </c>
      <c r="C32" s="716"/>
      <c r="D32" s="716"/>
      <c r="E32" s="716"/>
      <c r="F32" s="716"/>
      <c r="I32" s="13"/>
      <c r="J32" s="14"/>
    </row>
    <row r="33" spans="2:10" ht="14.95" customHeight="1" x14ac:dyDescent="0.3">
      <c r="B33" s="716"/>
      <c r="C33" s="716"/>
      <c r="D33" s="716"/>
      <c r="E33" s="716"/>
      <c r="F33" s="716"/>
      <c r="I33" s="13"/>
      <c r="J33" s="14"/>
    </row>
    <row r="34" spans="2:10" ht="12.75" customHeight="1" x14ac:dyDescent="0.3">
      <c r="B34" s="276"/>
      <c r="C34" s="276"/>
      <c r="D34" s="276"/>
      <c r="E34" s="276"/>
      <c r="F34" s="276"/>
      <c r="I34" s="13"/>
      <c r="J34" s="14"/>
    </row>
    <row r="35" spans="2:10" ht="14.95" customHeight="1" x14ac:dyDescent="0.3">
      <c r="B35" s="15" t="s">
        <v>110</v>
      </c>
      <c r="C35" s="276"/>
      <c r="D35" s="276"/>
      <c r="E35" s="276"/>
      <c r="F35" s="276"/>
      <c r="I35" s="13"/>
      <c r="J35" s="14"/>
    </row>
    <row r="36" spans="2:10" ht="18" customHeight="1" x14ac:dyDescent="0.3">
      <c r="B36" s="717" t="s">
        <v>111</v>
      </c>
      <c r="C36" s="718"/>
      <c r="D36" s="718"/>
      <c r="E36" s="718"/>
      <c r="F36" s="718"/>
      <c r="I36" s="13"/>
      <c r="J36" s="14"/>
    </row>
    <row r="37" spans="2:10" ht="18" customHeight="1" x14ac:dyDescent="0.3">
      <c r="B37" s="718"/>
      <c r="C37" s="718"/>
      <c r="D37" s="718"/>
      <c r="E37" s="718"/>
      <c r="F37" s="718"/>
      <c r="I37" s="13"/>
      <c r="J37" s="14"/>
    </row>
    <row r="38" spans="2:10" ht="18" customHeight="1" x14ac:dyDescent="0.3">
      <c r="B38" s="719"/>
      <c r="C38" s="719"/>
      <c r="D38" s="719"/>
      <c r="E38" s="719"/>
      <c r="F38" s="719"/>
      <c r="I38" s="13"/>
      <c r="J38" s="14"/>
    </row>
    <row r="39" spans="2:10" ht="17.149999999999999" customHeight="1" x14ac:dyDescent="0.3">
      <c r="B39" s="161" t="s">
        <v>112</v>
      </c>
      <c r="C39" s="16"/>
      <c r="D39" s="16"/>
      <c r="E39" s="17"/>
      <c r="F39" s="18"/>
      <c r="I39" s="13"/>
      <c r="J39" s="14"/>
    </row>
    <row r="40" spans="2:10" ht="12.75" customHeight="1" x14ac:dyDescent="0.3">
      <c r="B40" s="720" t="s">
        <v>113</v>
      </c>
      <c r="C40" s="720"/>
      <c r="D40" s="720"/>
      <c r="E40" s="720"/>
      <c r="F40" s="720"/>
      <c r="I40" s="13"/>
      <c r="J40" s="14"/>
    </row>
    <row r="41" spans="2:10" ht="14.95" customHeight="1" x14ac:dyDescent="0.3">
      <c r="B41" s="721"/>
      <c r="C41" s="721"/>
      <c r="D41" s="721"/>
      <c r="E41" s="721"/>
      <c r="F41" s="721"/>
      <c r="I41" s="13"/>
      <c r="J41" s="14"/>
    </row>
    <row r="42" spans="2:10" ht="20.05" customHeight="1" x14ac:dyDescent="0.3">
      <c r="B42" s="278"/>
      <c r="C42" s="279"/>
      <c r="D42" s="279"/>
      <c r="E42" s="279"/>
      <c r="F42" s="279"/>
      <c r="I42" s="13"/>
      <c r="J42" s="14"/>
    </row>
    <row r="43" spans="2:10" ht="18" customHeight="1" x14ac:dyDescent="0.3">
      <c r="B43" s="278"/>
      <c r="C43" s="279"/>
      <c r="D43" s="279"/>
      <c r="E43" s="279"/>
      <c r="F43" s="279"/>
      <c r="I43" s="13"/>
      <c r="J43" s="14"/>
    </row>
    <row r="44" spans="2:10" ht="14.95" customHeight="1" x14ac:dyDescent="0.3">
      <c r="B44" s="279"/>
      <c r="C44" s="279"/>
      <c r="D44" s="279"/>
      <c r="E44" s="279"/>
      <c r="F44" s="279"/>
      <c r="I44" s="13"/>
      <c r="J44" s="14"/>
    </row>
    <row r="45" spans="2:10" ht="14.95" customHeight="1" x14ac:dyDescent="0.3">
      <c r="B45" s="570"/>
      <c r="C45" s="570"/>
      <c r="D45" s="570"/>
      <c r="E45" s="570"/>
      <c r="F45" s="570"/>
      <c r="I45" s="13"/>
      <c r="J45" s="14"/>
    </row>
    <row r="46" spans="2:10" ht="20.05" customHeight="1" x14ac:dyDescent="0.3">
      <c r="B46" s="161"/>
      <c r="C46" s="16"/>
      <c r="D46" s="16"/>
      <c r="E46" s="17"/>
      <c r="F46" s="18"/>
      <c r="I46" s="13"/>
      <c r="J46" s="14"/>
    </row>
    <row r="47" spans="2:10" ht="20.05" customHeight="1" x14ac:dyDescent="0.3">
      <c r="B47" s="705"/>
      <c r="C47" s="705"/>
      <c r="D47" s="705"/>
      <c r="E47" s="705"/>
      <c r="F47" s="705"/>
    </row>
    <row r="48" spans="2:10" ht="20.05" customHeight="1" x14ac:dyDescent="0.3"/>
    <row r="49" ht="14.1" customHeight="1" x14ac:dyDescent="0.3"/>
    <row r="50" ht="14.1" customHeight="1" x14ac:dyDescent="0.3"/>
    <row r="51" ht="14.1" customHeight="1" x14ac:dyDescent="0.3"/>
    <row r="52" ht="14.1" customHeight="1" x14ac:dyDescent="0.3"/>
    <row r="53" ht="14.1" customHeight="1" x14ac:dyDescent="0.3"/>
    <row r="54" ht="14.1" customHeight="1" x14ac:dyDescent="0.3"/>
    <row r="55" ht="14.1" customHeight="1" x14ac:dyDescent="0.3"/>
    <row r="56" ht="14.1" customHeight="1" x14ac:dyDescent="0.3"/>
    <row r="57" ht="14.1" customHeight="1" x14ac:dyDescent="0.3"/>
    <row r="58" ht="14.1" customHeight="1" x14ac:dyDescent="0.3"/>
    <row r="59" ht="14.1" customHeight="1" x14ac:dyDescent="0.3"/>
    <row r="60" ht="14.1" customHeight="1" x14ac:dyDescent="0.3"/>
    <row r="61" ht="14.1" customHeight="1" x14ac:dyDescent="0.3"/>
    <row r="62" ht="14.1" customHeight="1" x14ac:dyDescent="0.3"/>
    <row r="63" ht="14.1" customHeight="1" x14ac:dyDescent="0.3"/>
    <row r="64" ht="14.1" customHeight="1" x14ac:dyDescent="0.3"/>
    <row r="65" ht="14.1" customHeight="1" x14ac:dyDescent="0.3"/>
    <row r="66" ht="14.1" customHeight="1" x14ac:dyDescent="0.3"/>
    <row r="67" ht="14.1" customHeight="1" x14ac:dyDescent="0.3"/>
    <row r="68" ht="14.1" customHeight="1" x14ac:dyDescent="0.3"/>
    <row r="69" ht="14.1" customHeight="1" x14ac:dyDescent="0.3"/>
    <row r="70" ht="14.1" customHeight="1" x14ac:dyDescent="0.3"/>
    <row r="71" ht="14.1" customHeight="1" x14ac:dyDescent="0.3"/>
    <row r="72" ht="14.1" customHeight="1" x14ac:dyDescent="0.3"/>
    <row r="73" ht="14.1" customHeight="1" x14ac:dyDescent="0.3"/>
    <row r="74" ht="14.1" customHeight="1" x14ac:dyDescent="0.3"/>
    <row r="75" ht="14.1" customHeight="1" x14ac:dyDescent="0.3"/>
    <row r="76" ht="14.1" customHeight="1" x14ac:dyDescent="0.3"/>
    <row r="77" ht="14.1" customHeight="1" x14ac:dyDescent="0.3"/>
    <row r="78" ht="14.1" customHeight="1" x14ac:dyDescent="0.3"/>
    <row r="79" ht="14.1" customHeight="1" x14ac:dyDescent="0.3"/>
    <row r="80" ht="14.1" customHeight="1" x14ac:dyDescent="0.3"/>
    <row r="81" ht="14.1" customHeight="1" x14ac:dyDescent="0.3"/>
    <row r="82" ht="14.1" customHeight="1" x14ac:dyDescent="0.3"/>
    <row r="83" ht="14.1" customHeight="1" x14ac:dyDescent="0.3"/>
    <row r="84" ht="14.1" customHeight="1" x14ac:dyDescent="0.3"/>
    <row r="85" ht="14.1" customHeight="1" x14ac:dyDescent="0.3"/>
    <row r="86" ht="14.1" customHeight="1" x14ac:dyDescent="0.3"/>
    <row r="87" ht="14.1" customHeight="1" x14ac:dyDescent="0.3"/>
    <row r="88" ht="14.1" customHeight="1" x14ac:dyDescent="0.3"/>
    <row r="89" ht="14.1" customHeight="1" x14ac:dyDescent="0.3"/>
    <row r="90" ht="14.1" customHeight="1" x14ac:dyDescent="0.3"/>
    <row r="91" ht="14.1" customHeight="1" x14ac:dyDescent="0.3"/>
    <row r="92" ht="14.1" customHeight="1" x14ac:dyDescent="0.3"/>
    <row r="93" ht="14.1" customHeight="1" x14ac:dyDescent="0.3"/>
    <row r="94" ht="14.1" customHeight="1" x14ac:dyDescent="0.3"/>
    <row r="95" ht="14.1" customHeight="1" x14ac:dyDescent="0.3"/>
    <row r="96" ht="14.1" customHeight="1" x14ac:dyDescent="0.3"/>
    <row r="97" ht="14.1" customHeight="1" x14ac:dyDescent="0.3"/>
    <row r="98" ht="14.1" customHeight="1" x14ac:dyDescent="0.3"/>
    <row r="99" ht="14.1" customHeight="1" x14ac:dyDescent="0.3"/>
    <row r="100" ht="14.1" customHeight="1" x14ac:dyDescent="0.3"/>
    <row r="101" ht="14.1" customHeight="1" x14ac:dyDescent="0.3"/>
    <row r="102" ht="14.1" customHeight="1" x14ac:dyDescent="0.3"/>
    <row r="103" ht="14.1" customHeight="1" x14ac:dyDescent="0.3"/>
    <row r="104" ht="14.1" customHeight="1" x14ac:dyDescent="0.3"/>
    <row r="105" ht="14.1" customHeight="1" x14ac:dyDescent="0.3"/>
    <row r="106" ht="14.1" customHeight="1" x14ac:dyDescent="0.3"/>
    <row r="107" ht="14.1" customHeight="1" x14ac:dyDescent="0.3"/>
    <row r="108" ht="14.1" customHeight="1" x14ac:dyDescent="0.3"/>
    <row r="109" ht="14.1" customHeight="1" x14ac:dyDescent="0.3"/>
    <row r="110" ht="14.1" customHeight="1" x14ac:dyDescent="0.3"/>
    <row r="111" ht="14.1" customHeight="1" x14ac:dyDescent="0.3"/>
    <row r="112" ht="14.1" customHeight="1" x14ac:dyDescent="0.3"/>
    <row r="113" ht="14.1" customHeight="1" x14ac:dyDescent="0.3"/>
    <row r="114" ht="14.1" customHeight="1" x14ac:dyDescent="0.3"/>
    <row r="115" ht="14.1" customHeight="1" x14ac:dyDescent="0.3"/>
    <row r="116" ht="14.1" customHeight="1" x14ac:dyDescent="0.3"/>
    <row r="117" ht="14.1" customHeight="1" x14ac:dyDescent="0.3"/>
    <row r="118" ht="14.1" customHeight="1" x14ac:dyDescent="0.3"/>
    <row r="119" ht="14.1" customHeight="1" x14ac:dyDescent="0.3"/>
    <row r="120" ht="14.1" customHeight="1" x14ac:dyDescent="0.3"/>
    <row r="121" ht="14.1" customHeight="1" x14ac:dyDescent="0.3"/>
    <row r="122" ht="14.1" customHeight="1" x14ac:dyDescent="0.3"/>
    <row r="123" ht="14.1" customHeight="1" x14ac:dyDescent="0.3"/>
    <row r="124" ht="14.1" customHeight="1" x14ac:dyDescent="0.3"/>
    <row r="125" ht="14.1" customHeight="1" x14ac:dyDescent="0.3"/>
    <row r="126" ht="14.1" customHeight="1" x14ac:dyDescent="0.3"/>
    <row r="127" ht="14.1" customHeight="1" x14ac:dyDescent="0.3"/>
    <row r="128" ht="14.1" customHeight="1" x14ac:dyDescent="0.3"/>
    <row r="129" ht="14.1" customHeight="1" x14ac:dyDescent="0.3"/>
    <row r="130" ht="14.1" customHeight="1" x14ac:dyDescent="0.3"/>
    <row r="131" ht="14.1" customHeight="1" x14ac:dyDescent="0.3"/>
    <row r="132" ht="14.1" customHeight="1" x14ac:dyDescent="0.3"/>
    <row r="133" ht="14.1" customHeight="1" x14ac:dyDescent="0.3"/>
    <row r="134" ht="14.1" customHeight="1" x14ac:dyDescent="0.3"/>
    <row r="135" ht="14.1" customHeight="1" x14ac:dyDescent="0.3"/>
    <row r="136" ht="14.1" customHeight="1" x14ac:dyDescent="0.3"/>
    <row r="137" ht="14.1" customHeight="1" x14ac:dyDescent="0.3"/>
    <row r="138" ht="14.1" customHeight="1" x14ac:dyDescent="0.3"/>
    <row r="139" ht="14.1" customHeight="1" x14ac:dyDescent="0.3"/>
    <row r="140" ht="14.1" customHeight="1" x14ac:dyDescent="0.3"/>
    <row r="141" ht="14.1" customHeight="1" x14ac:dyDescent="0.3"/>
    <row r="142" ht="14.1" customHeight="1" x14ac:dyDescent="0.3"/>
    <row r="143" ht="14.1" customHeight="1" x14ac:dyDescent="0.3"/>
    <row r="144" ht="14.1" customHeight="1" x14ac:dyDescent="0.3"/>
    <row r="145" ht="14.1" customHeight="1" x14ac:dyDescent="0.3"/>
    <row r="146" ht="14.1" customHeight="1" x14ac:dyDescent="0.3"/>
    <row r="147" ht="14.1" customHeight="1" x14ac:dyDescent="0.3"/>
    <row r="148" ht="14.1" customHeight="1" x14ac:dyDescent="0.3"/>
    <row r="149" ht="14.1" customHeight="1" x14ac:dyDescent="0.3"/>
    <row r="150" ht="14.1" customHeight="1" x14ac:dyDescent="0.3"/>
    <row r="151" ht="14.1" customHeight="1" x14ac:dyDescent="0.3"/>
    <row r="152" ht="14.1" customHeight="1" x14ac:dyDescent="0.3"/>
    <row r="153" ht="14.1" customHeight="1" x14ac:dyDescent="0.3"/>
    <row r="154" ht="14.1" customHeight="1" x14ac:dyDescent="0.3"/>
    <row r="155" ht="14.1" customHeight="1" x14ac:dyDescent="0.3"/>
    <row r="156" ht="14.1" customHeight="1" x14ac:dyDescent="0.3"/>
    <row r="157" ht="14.1" customHeight="1" x14ac:dyDescent="0.3"/>
    <row r="158" ht="14.1" customHeight="1" x14ac:dyDescent="0.3"/>
    <row r="159" ht="14.1" customHeight="1" x14ac:dyDescent="0.3"/>
    <row r="160" ht="14.1" customHeight="1" x14ac:dyDescent="0.3"/>
    <row r="161" ht="14.1" customHeight="1" x14ac:dyDescent="0.3"/>
    <row r="162" ht="14.1" customHeight="1" x14ac:dyDescent="0.3"/>
    <row r="163" ht="14.1" customHeight="1" x14ac:dyDescent="0.3"/>
    <row r="164" ht="14.1" customHeight="1" x14ac:dyDescent="0.3"/>
    <row r="165" ht="14.1" customHeight="1" x14ac:dyDescent="0.3"/>
    <row r="166" ht="14.1" customHeight="1" x14ac:dyDescent="0.3"/>
    <row r="167" ht="14.1" customHeight="1" x14ac:dyDescent="0.3"/>
    <row r="168" ht="14.1" customHeight="1" x14ac:dyDescent="0.3"/>
    <row r="169" ht="14.1" customHeight="1" x14ac:dyDescent="0.3"/>
    <row r="170" ht="14.1" customHeight="1" x14ac:dyDescent="0.3"/>
    <row r="171" ht="14.1" customHeight="1" x14ac:dyDescent="0.3"/>
    <row r="172" ht="14.1" customHeight="1" x14ac:dyDescent="0.3"/>
    <row r="173" ht="14.1" customHeight="1" x14ac:dyDescent="0.3"/>
    <row r="174" ht="14.1" customHeight="1" x14ac:dyDescent="0.3"/>
    <row r="175" ht="14.1" customHeight="1" x14ac:dyDescent="0.3"/>
    <row r="176" ht="14.1" customHeight="1" x14ac:dyDescent="0.3"/>
    <row r="177" ht="14.1" customHeight="1" x14ac:dyDescent="0.3"/>
    <row r="178" ht="14.1" customHeight="1" x14ac:dyDescent="0.3"/>
    <row r="179" ht="14.1" customHeight="1" x14ac:dyDescent="0.3"/>
    <row r="180" ht="14.1" customHeight="1" x14ac:dyDescent="0.3"/>
    <row r="181" ht="14.1" customHeight="1" x14ac:dyDescent="0.3"/>
    <row r="182" ht="14.1" customHeight="1" x14ac:dyDescent="0.3"/>
    <row r="183" ht="14.1" customHeight="1" x14ac:dyDescent="0.3"/>
    <row r="184" ht="14.1" customHeight="1" x14ac:dyDescent="0.3"/>
    <row r="185" ht="14.1" customHeight="1" x14ac:dyDescent="0.3"/>
    <row r="186" ht="14.1" customHeight="1" x14ac:dyDescent="0.3"/>
    <row r="187" ht="14.1" customHeight="1" x14ac:dyDescent="0.3"/>
    <row r="188" ht="14.1" customHeight="1" x14ac:dyDescent="0.3"/>
    <row r="189" ht="14.1" customHeight="1" x14ac:dyDescent="0.3"/>
    <row r="190" ht="14.1" customHeight="1" x14ac:dyDescent="0.3"/>
    <row r="191" ht="14.1" customHeight="1" x14ac:dyDescent="0.3"/>
    <row r="192" ht="14.1" customHeight="1" x14ac:dyDescent="0.3"/>
    <row r="193" ht="14.1" customHeight="1" x14ac:dyDescent="0.3"/>
    <row r="194" ht="14.1" customHeight="1" x14ac:dyDescent="0.3"/>
    <row r="195" ht="14.1" customHeight="1" x14ac:dyDescent="0.3"/>
    <row r="196" ht="14.1" customHeight="1" x14ac:dyDescent="0.3"/>
    <row r="197" ht="14.1" customHeight="1" x14ac:dyDescent="0.3"/>
    <row r="198" ht="14.1" customHeight="1" x14ac:dyDescent="0.3"/>
    <row r="199" ht="14.1" customHeight="1" x14ac:dyDescent="0.3"/>
    <row r="200" ht="14.1" customHeight="1" x14ac:dyDescent="0.3"/>
    <row r="201" ht="14.1" customHeight="1" x14ac:dyDescent="0.3"/>
    <row r="202" ht="14.1" customHeight="1" x14ac:dyDescent="0.3"/>
    <row r="203" ht="14.1" customHeight="1" x14ac:dyDescent="0.3"/>
    <row r="204" ht="14.1" customHeight="1" x14ac:dyDescent="0.3"/>
    <row r="205" ht="14.1" customHeight="1" x14ac:dyDescent="0.3"/>
    <row r="206" ht="14.1" customHeight="1" x14ac:dyDescent="0.3"/>
    <row r="207" ht="14.1" customHeight="1" x14ac:dyDescent="0.3"/>
    <row r="208" ht="14.1" customHeight="1" x14ac:dyDescent="0.3"/>
    <row r="209" ht="14.1" customHeight="1" x14ac:dyDescent="0.3"/>
    <row r="210" ht="14.1" customHeight="1" x14ac:dyDescent="0.3"/>
    <row r="211" ht="14.1" customHeight="1" x14ac:dyDescent="0.3"/>
    <row r="212" ht="14.1" customHeight="1" x14ac:dyDescent="0.3"/>
    <row r="213" ht="14.1" customHeight="1" x14ac:dyDescent="0.3"/>
    <row r="214" ht="14.1" customHeight="1" x14ac:dyDescent="0.3"/>
    <row r="215" ht="14.1" customHeight="1" x14ac:dyDescent="0.3"/>
  </sheetData>
  <mergeCells count="12">
    <mergeCell ref="H24:L26"/>
    <mergeCell ref="H27:L31"/>
    <mergeCell ref="B47:F47"/>
    <mergeCell ref="B2:F2"/>
    <mergeCell ref="B5:F8"/>
    <mergeCell ref="B22:F23"/>
    <mergeCell ref="B27:F31"/>
    <mergeCell ref="B10:F10"/>
    <mergeCell ref="B32:F33"/>
    <mergeCell ref="B36:F38"/>
    <mergeCell ref="B40:F41"/>
    <mergeCell ref="B24:F26"/>
  </mergeCells>
  <phoneticPr fontId="11" type="noConversion"/>
  <printOptions horizontalCentered="1"/>
  <pageMargins left="0.23622047244094491" right="0.23622047244094491" top="0.59055118110236227" bottom="0.51181102362204722" header="0" footer="0.27559055118110237"/>
  <pageSetup scale="95" orientation="portrait" r:id="rId1"/>
  <headerFooter alignWithMargins="0">
    <oddFooter>&amp;C&amp;"Arial Narrow,Regular"- 2 -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Sheet1">
    <tabColor rgb="FFE2FBFE"/>
  </sheetPr>
  <dimension ref="A1:L213"/>
  <sheetViews>
    <sheetView showGridLines="0" defaultGridColor="0" topLeftCell="B1" colorId="22" workbookViewId="0">
      <selection activeCell="D3" sqref="D3:H3"/>
    </sheetView>
  </sheetViews>
  <sheetFormatPr defaultColWidth="11" defaultRowHeight="14.95" x14ac:dyDescent="0.3"/>
  <cols>
    <col min="1" max="1" width="11" style="7" hidden="1" customWidth="1"/>
    <col min="2" max="2" width="11" style="8"/>
    <col min="3" max="3" width="6.625" style="8" customWidth="1"/>
    <col min="4" max="4" width="31.75" style="8" customWidth="1"/>
    <col min="5" max="6" width="10.75" style="8" customWidth="1"/>
    <col min="7" max="8" width="8.75" style="8" customWidth="1"/>
    <col min="9" max="16384" width="11" style="8"/>
  </cols>
  <sheetData>
    <row r="1" spans="1:12" ht="20.05" customHeight="1" x14ac:dyDescent="0.3"/>
    <row r="2" spans="1:12" ht="20.05" customHeight="1" x14ac:dyDescent="0.3"/>
    <row r="3" spans="1:12" ht="20.05" customHeight="1" x14ac:dyDescent="0.3">
      <c r="D3" s="722" t="s">
        <v>114</v>
      </c>
      <c r="E3" s="722"/>
      <c r="F3" s="722"/>
      <c r="G3" s="722"/>
      <c r="H3" s="722"/>
    </row>
    <row r="4" spans="1:12" ht="18" customHeight="1" x14ac:dyDescent="0.3"/>
    <row r="5" spans="1:12" ht="20.05" customHeight="1" x14ac:dyDescent="0.3">
      <c r="D5" s="377" t="s">
        <v>115</v>
      </c>
      <c r="E5" s="378" t="s">
        <v>94</v>
      </c>
      <c r="F5" s="379" t="s">
        <v>95</v>
      </c>
      <c r="G5" s="380" t="s">
        <v>96</v>
      </c>
      <c r="H5" s="380" t="s">
        <v>97</v>
      </c>
    </row>
    <row r="6" spans="1:12" ht="14.95" customHeight="1" x14ac:dyDescent="0.3">
      <c r="A6" s="7">
        <v>1</v>
      </c>
      <c r="C6" s="128" t="s">
        <v>116</v>
      </c>
      <c r="D6" s="381" t="s">
        <v>117</v>
      </c>
      <c r="E6" s="571">
        <v>2295</v>
      </c>
      <c r="F6" s="382">
        <f t="shared" ref="F6:F42" si="0">VLOOKUP($C6,DIVTABLE,6)</f>
        <v>2216</v>
      </c>
      <c r="G6" s="383">
        <f>F6-E6</f>
        <v>-79</v>
      </c>
      <c r="H6" s="384">
        <f>ROUND(G6/E6,3)</f>
        <v>-3.4000000000000002E-2</v>
      </c>
      <c r="K6" s="13"/>
      <c r="L6" s="14"/>
    </row>
    <row r="7" spans="1:12" ht="14.95" customHeight="1" x14ac:dyDescent="0.3">
      <c r="A7" s="7">
        <v>2</v>
      </c>
      <c r="C7" s="128" t="s">
        <v>118</v>
      </c>
      <c r="D7" s="385" t="s">
        <v>119</v>
      </c>
      <c r="E7" s="572">
        <v>2141</v>
      </c>
      <c r="F7" s="386">
        <f t="shared" si="0"/>
        <v>2174</v>
      </c>
      <c r="G7" s="387">
        <f t="shared" ref="G7:G43" si="1">F7-E7</f>
        <v>33</v>
      </c>
      <c r="H7" s="388">
        <f>ROUND(G7/E7,3)</f>
        <v>1.4999999999999999E-2</v>
      </c>
      <c r="K7" s="13"/>
      <c r="L7" s="14"/>
    </row>
    <row r="8" spans="1:12" ht="14.95" customHeight="1" x14ac:dyDescent="0.3">
      <c r="A8" s="7">
        <v>3</v>
      </c>
      <c r="C8" s="128" t="s">
        <v>120</v>
      </c>
      <c r="D8" s="385" t="s">
        <v>121</v>
      </c>
      <c r="E8" s="572">
        <v>10003</v>
      </c>
      <c r="F8" s="386">
        <f t="shared" si="0"/>
        <v>10080</v>
      </c>
      <c r="G8" s="387">
        <f t="shared" si="1"/>
        <v>77</v>
      </c>
      <c r="H8" s="388">
        <f t="shared" ref="H8:H41" si="2">ROUND(G8/E8,3)</f>
        <v>8.0000000000000002E-3</v>
      </c>
      <c r="K8" s="13"/>
      <c r="L8" s="14"/>
    </row>
    <row r="9" spans="1:12" ht="14.95" customHeight="1" x14ac:dyDescent="0.3">
      <c r="A9" s="7">
        <v>4</v>
      </c>
      <c r="C9" s="128" t="s">
        <v>122</v>
      </c>
      <c r="D9" s="385" t="s">
        <v>123</v>
      </c>
      <c r="E9" s="572">
        <v>6361</v>
      </c>
      <c r="F9" s="386">
        <f t="shared" si="0"/>
        <v>6447</v>
      </c>
      <c r="G9" s="387">
        <f t="shared" si="1"/>
        <v>86</v>
      </c>
      <c r="H9" s="388">
        <f t="shared" si="2"/>
        <v>1.4E-2</v>
      </c>
      <c r="K9" s="13"/>
      <c r="L9" s="14"/>
    </row>
    <row r="10" spans="1:12" ht="14.95" customHeight="1" x14ac:dyDescent="0.3">
      <c r="A10" s="7">
        <v>5</v>
      </c>
      <c r="C10" s="128" t="s">
        <v>124</v>
      </c>
      <c r="D10" s="385" t="s">
        <v>125</v>
      </c>
      <c r="E10" s="572">
        <v>1451</v>
      </c>
      <c r="F10" s="386">
        <f t="shared" si="0"/>
        <v>1430</v>
      </c>
      <c r="G10" s="387">
        <f t="shared" si="1"/>
        <v>-21</v>
      </c>
      <c r="H10" s="388">
        <f t="shared" si="2"/>
        <v>-1.4E-2</v>
      </c>
      <c r="K10" s="13"/>
      <c r="L10" s="14"/>
    </row>
    <row r="11" spans="1:12" ht="14.95" customHeight="1" x14ac:dyDescent="0.3">
      <c r="A11" s="7">
        <v>6</v>
      </c>
      <c r="C11" s="128" t="s">
        <v>126</v>
      </c>
      <c r="D11" s="385" t="s">
        <v>127</v>
      </c>
      <c r="E11" s="572">
        <v>845</v>
      </c>
      <c r="F11" s="386">
        <f t="shared" si="0"/>
        <v>854</v>
      </c>
      <c r="G11" s="387">
        <f t="shared" si="1"/>
        <v>9</v>
      </c>
      <c r="H11" s="388">
        <f t="shared" si="2"/>
        <v>1.0999999999999999E-2</v>
      </c>
      <c r="K11" s="13"/>
      <c r="L11" s="14"/>
    </row>
    <row r="12" spans="1:12" ht="14.95" customHeight="1" x14ac:dyDescent="0.3">
      <c r="A12" s="7">
        <v>7</v>
      </c>
      <c r="C12" s="128" t="s">
        <v>128</v>
      </c>
      <c r="D12" s="385" t="s">
        <v>129</v>
      </c>
      <c r="E12" s="572">
        <v>1606</v>
      </c>
      <c r="F12" s="386">
        <f t="shared" si="0"/>
        <v>1622</v>
      </c>
      <c r="G12" s="387">
        <f t="shared" si="1"/>
        <v>16</v>
      </c>
      <c r="H12" s="388">
        <f t="shared" si="2"/>
        <v>0.01</v>
      </c>
      <c r="K12" s="13"/>
      <c r="L12" s="14"/>
    </row>
    <row r="13" spans="1:12" ht="14.95" customHeight="1" x14ac:dyDescent="0.3">
      <c r="A13" s="7">
        <v>8</v>
      </c>
      <c r="C13" s="128" t="s">
        <v>130</v>
      </c>
      <c r="D13" s="389" t="s">
        <v>131</v>
      </c>
      <c r="E13" s="572">
        <v>6806</v>
      </c>
      <c r="F13" s="386">
        <f t="shared" si="0"/>
        <v>6230</v>
      </c>
      <c r="G13" s="387">
        <f t="shared" si="1"/>
        <v>-576</v>
      </c>
      <c r="H13" s="388">
        <f t="shared" si="2"/>
        <v>-8.5000000000000006E-2</v>
      </c>
      <c r="K13" s="13"/>
      <c r="L13" s="14"/>
    </row>
    <row r="14" spans="1:12" ht="14.95" customHeight="1" x14ac:dyDescent="0.3">
      <c r="A14" s="31">
        <v>9</v>
      </c>
      <c r="C14" s="128" t="s">
        <v>132</v>
      </c>
      <c r="D14" s="385" t="s">
        <v>133</v>
      </c>
      <c r="E14" s="572">
        <v>4219</v>
      </c>
      <c r="F14" s="386">
        <f t="shared" si="0"/>
        <v>4331</v>
      </c>
      <c r="G14" s="387">
        <f t="shared" si="1"/>
        <v>112</v>
      </c>
      <c r="H14" s="388">
        <f t="shared" si="2"/>
        <v>2.7E-2</v>
      </c>
      <c r="K14" s="13"/>
      <c r="L14" s="14"/>
    </row>
    <row r="15" spans="1:12" ht="14.95" customHeight="1" x14ac:dyDescent="0.3">
      <c r="A15" s="7">
        <v>10</v>
      </c>
      <c r="C15" s="128" t="s">
        <v>134</v>
      </c>
      <c r="D15" s="385" t="s">
        <v>135</v>
      </c>
      <c r="E15" s="572">
        <v>8934</v>
      </c>
      <c r="F15" s="386">
        <f t="shared" si="0"/>
        <v>9156</v>
      </c>
      <c r="G15" s="387">
        <f t="shared" si="1"/>
        <v>222</v>
      </c>
      <c r="H15" s="388">
        <f t="shared" si="2"/>
        <v>2.5000000000000001E-2</v>
      </c>
      <c r="K15" s="13"/>
      <c r="L15" s="14"/>
    </row>
    <row r="16" spans="1:12" ht="14.95" customHeight="1" x14ac:dyDescent="0.3">
      <c r="A16" s="7">
        <v>11</v>
      </c>
      <c r="C16" s="128" t="s">
        <v>136</v>
      </c>
      <c r="D16" s="385" t="s">
        <v>137</v>
      </c>
      <c r="E16" s="572">
        <v>3000</v>
      </c>
      <c r="F16" s="386">
        <f t="shared" si="0"/>
        <v>2991</v>
      </c>
      <c r="G16" s="387">
        <f t="shared" si="1"/>
        <v>-9</v>
      </c>
      <c r="H16" s="388">
        <f t="shared" si="2"/>
        <v>-3.0000000000000001E-3</v>
      </c>
      <c r="K16" s="13"/>
      <c r="L16" s="14"/>
    </row>
    <row r="17" spans="1:12" ht="14.95" customHeight="1" x14ac:dyDescent="0.3">
      <c r="A17" s="7">
        <v>12</v>
      </c>
      <c r="C17" s="128" t="s">
        <v>138</v>
      </c>
      <c r="D17" s="385" t="s">
        <v>139</v>
      </c>
      <c r="E17" s="572">
        <v>1485</v>
      </c>
      <c r="F17" s="386">
        <f t="shared" si="0"/>
        <v>1444</v>
      </c>
      <c r="G17" s="387">
        <f t="shared" si="1"/>
        <v>-41</v>
      </c>
      <c r="H17" s="388">
        <f t="shared" si="2"/>
        <v>-2.8000000000000001E-2</v>
      </c>
      <c r="K17" s="13"/>
      <c r="L17" s="14"/>
    </row>
    <row r="18" spans="1:12" ht="14.95" customHeight="1" x14ac:dyDescent="0.3">
      <c r="C18" s="128" t="s">
        <v>140</v>
      </c>
      <c r="D18" s="385" t="s">
        <v>141</v>
      </c>
      <c r="E18" s="572">
        <v>1043</v>
      </c>
      <c r="F18" s="386">
        <f t="shared" si="0"/>
        <v>1082</v>
      </c>
      <c r="G18" s="387">
        <f t="shared" si="1"/>
        <v>39</v>
      </c>
      <c r="H18" s="388">
        <f t="shared" si="2"/>
        <v>3.6999999999999998E-2</v>
      </c>
      <c r="K18" s="13"/>
      <c r="L18" s="14"/>
    </row>
    <row r="19" spans="1:12" ht="14.95" customHeight="1" x14ac:dyDescent="0.3">
      <c r="C19" s="128" t="s">
        <v>142</v>
      </c>
      <c r="D19" s="385" t="s">
        <v>143</v>
      </c>
      <c r="E19" s="572">
        <v>4025</v>
      </c>
      <c r="F19" s="386">
        <f t="shared" si="0"/>
        <v>4152</v>
      </c>
      <c r="G19" s="387">
        <f t="shared" si="1"/>
        <v>127</v>
      </c>
      <c r="H19" s="388">
        <f t="shared" si="2"/>
        <v>3.2000000000000001E-2</v>
      </c>
      <c r="K19" s="13"/>
      <c r="L19" s="14"/>
    </row>
    <row r="20" spans="1:12" ht="14.95" customHeight="1" x14ac:dyDescent="0.3">
      <c r="C20" s="128" t="s">
        <v>144</v>
      </c>
      <c r="D20" s="385" t="s">
        <v>145</v>
      </c>
      <c r="E20" s="572">
        <v>17571</v>
      </c>
      <c r="F20" s="386">
        <f t="shared" si="0"/>
        <v>17424</v>
      </c>
      <c r="G20" s="387">
        <f t="shared" si="1"/>
        <v>-147</v>
      </c>
      <c r="H20" s="388">
        <f t="shared" si="2"/>
        <v>-8.0000000000000002E-3</v>
      </c>
      <c r="K20" s="13"/>
      <c r="L20" s="14"/>
    </row>
    <row r="21" spans="1:12" ht="14.95" customHeight="1" x14ac:dyDescent="0.3">
      <c r="A21" s="7">
        <v>1</v>
      </c>
      <c r="C21" s="128" t="s">
        <v>146</v>
      </c>
      <c r="D21" s="385" t="s">
        <v>147</v>
      </c>
      <c r="E21" s="572">
        <v>3093</v>
      </c>
      <c r="F21" s="386">
        <f t="shared" si="0"/>
        <v>3166</v>
      </c>
      <c r="G21" s="387">
        <f t="shared" si="1"/>
        <v>73</v>
      </c>
      <c r="H21" s="388">
        <f t="shared" si="2"/>
        <v>2.4E-2</v>
      </c>
      <c r="K21" s="13"/>
      <c r="L21" s="14"/>
    </row>
    <row r="22" spans="1:12" ht="14.95" customHeight="1" x14ac:dyDescent="0.3">
      <c r="A22" s="7">
        <v>2</v>
      </c>
      <c r="C22" s="128" t="s">
        <v>148</v>
      </c>
      <c r="D22" s="385" t="s">
        <v>149</v>
      </c>
      <c r="E22" s="572">
        <v>2881</v>
      </c>
      <c r="F22" s="386">
        <f t="shared" si="0"/>
        <v>2903</v>
      </c>
      <c r="G22" s="387">
        <f t="shared" si="1"/>
        <v>22</v>
      </c>
      <c r="H22" s="388">
        <f t="shared" si="2"/>
        <v>8.0000000000000002E-3</v>
      </c>
      <c r="K22" s="13"/>
      <c r="L22" s="14"/>
    </row>
    <row r="23" spans="1:12" ht="14.95" customHeight="1" x14ac:dyDescent="0.3">
      <c r="A23" s="7">
        <v>3</v>
      </c>
      <c r="C23" s="128" t="s">
        <v>150</v>
      </c>
      <c r="D23" s="389" t="s">
        <v>151</v>
      </c>
      <c r="E23" s="572">
        <v>2302</v>
      </c>
      <c r="F23" s="386">
        <f t="shared" si="0"/>
        <v>2274</v>
      </c>
      <c r="G23" s="387">
        <f t="shared" si="1"/>
        <v>-28</v>
      </c>
      <c r="H23" s="388">
        <f t="shared" si="2"/>
        <v>-1.2E-2</v>
      </c>
      <c r="K23" s="13"/>
      <c r="L23" s="14"/>
    </row>
    <row r="24" spans="1:12" ht="14.95" customHeight="1" x14ac:dyDescent="0.3">
      <c r="A24" s="7">
        <v>4</v>
      </c>
      <c r="C24" s="128" t="s">
        <v>152</v>
      </c>
      <c r="D24" s="385" t="s">
        <v>153</v>
      </c>
      <c r="E24" s="572">
        <v>17459</v>
      </c>
      <c r="F24" s="386">
        <f t="shared" si="0"/>
        <v>17487</v>
      </c>
      <c r="G24" s="387">
        <f t="shared" si="1"/>
        <v>28</v>
      </c>
      <c r="H24" s="388">
        <f t="shared" si="2"/>
        <v>2E-3</v>
      </c>
      <c r="K24" s="13"/>
      <c r="L24" s="14"/>
    </row>
    <row r="25" spans="1:12" ht="14.95" customHeight="1" x14ac:dyDescent="0.3">
      <c r="A25" s="7">
        <v>5</v>
      </c>
      <c r="C25" s="128" t="s">
        <v>154</v>
      </c>
      <c r="D25" s="385" t="s">
        <v>155</v>
      </c>
      <c r="E25" s="572">
        <v>1125</v>
      </c>
      <c r="F25" s="386">
        <f t="shared" si="0"/>
        <v>1113</v>
      </c>
      <c r="G25" s="387">
        <f t="shared" si="1"/>
        <v>-12</v>
      </c>
      <c r="H25" s="388">
        <f t="shared" si="2"/>
        <v>-1.0999999999999999E-2</v>
      </c>
      <c r="K25" s="13"/>
      <c r="L25" s="14"/>
    </row>
    <row r="26" spans="1:12" ht="14.95" customHeight="1" x14ac:dyDescent="0.3">
      <c r="A26" s="7">
        <v>6</v>
      </c>
      <c r="C26" s="128" t="s">
        <v>156</v>
      </c>
      <c r="D26" s="385" t="s">
        <v>157</v>
      </c>
      <c r="E26" s="572">
        <v>3459</v>
      </c>
      <c r="F26" s="386">
        <f t="shared" si="0"/>
        <v>3515</v>
      </c>
      <c r="G26" s="387">
        <f t="shared" si="1"/>
        <v>56</v>
      </c>
      <c r="H26" s="388">
        <f t="shared" si="2"/>
        <v>1.6E-2</v>
      </c>
      <c r="K26" s="13"/>
      <c r="L26" s="14"/>
    </row>
    <row r="27" spans="1:12" ht="14.95" customHeight="1" x14ac:dyDescent="0.3">
      <c r="A27" s="7">
        <v>7</v>
      </c>
      <c r="C27" s="128" t="s">
        <v>158</v>
      </c>
      <c r="D27" s="385" t="s">
        <v>159</v>
      </c>
      <c r="E27" s="572">
        <v>2348</v>
      </c>
      <c r="F27" s="386">
        <f t="shared" si="0"/>
        <v>2302</v>
      </c>
      <c r="G27" s="387">
        <f t="shared" si="1"/>
        <v>-46</v>
      </c>
      <c r="H27" s="388">
        <f t="shared" si="2"/>
        <v>-0.02</v>
      </c>
      <c r="K27" s="13"/>
      <c r="L27" s="14"/>
    </row>
    <row r="28" spans="1:12" ht="14.95" customHeight="1" x14ac:dyDescent="0.3">
      <c r="A28" s="7">
        <v>8</v>
      </c>
      <c r="C28" s="128" t="s">
        <v>160</v>
      </c>
      <c r="D28" s="385" t="s">
        <v>161</v>
      </c>
      <c r="E28" s="572">
        <v>2288</v>
      </c>
      <c r="F28" s="386">
        <f t="shared" si="0"/>
        <v>2275</v>
      </c>
      <c r="G28" s="387">
        <f t="shared" si="1"/>
        <v>-13</v>
      </c>
      <c r="H28" s="388">
        <f t="shared" si="2"/>
        <v>-6.0000000000000001E-3</v>
      </c>
      <c r="K28" s="277"/>
      <c r="L28" s="14"/>
    </row>
    <row r="29" spans="1:12" ht="14.95" customHeight="1" x14ac:dyDescent="0.3">
      <c r="A29" s="7">
        <v>9</v>
      </c>
      <c r="C29" s="128" t="s">
        <v>162</v>
      </c>
      <c r="D29" s="385" t="s">
        <v>163</v>
      </c>
      <c r="E29" s="572">
        <v>2399</v>
      </c>
      <c r="F29" s="386">
        <f t="shared" si="0"/>
        <v>2456</v>
      </c>
      <c r="G29" s="387">
        <f t="shared" si="1"/>
        <v>57</v>
      </c>
      <c r="H29" s="388">
        <f t="shared" si="2"/>
        <v>2.4E-2</v>
      </c>
      <c r="K29" s="13"/>
      <c r="L29" s="14"/>
    </row>
    <row r="30" spans="1:12" ht="14.95" customHeight="1" x14ac:dyDescent="0.3">
      <c r="A30" s="7">
        <v>10</v>
      </c>
      <c r="C30" s="128" t="s">
        <v>164</v>
      </c>
      <c r="D30" s="385" t="s">
        <v>165</v>
      </c>
      <c r="E30" s="572">
        <v>18739</v>
      </c>
      <c r="F30" s="386">
        <f t="shared" si="0"/>
        <v>18697</v>
      </c>
      <c r="G30" s="387">
        <f t="shared" si="1"/>
        <v>-42</v>
      </c>
      <c r="H30" s="388">
        <f t="shared" si="2"/>
        <v>-2E-3</v>
      </c>
      <c r="K30" s="13"/>
      <c r="L30" s="14"/>
    </row>
    <row r="31" spans="1:12" ht="14.95" customHeight="1" x14ac:dyDescent="0.3">
      <c r="A31" s="7">
        <v>11</v>
      </c>
      <c r="C31" s="128" t="s">
        <v>166</v>
      </c>
      <c r="D31" s="385" t="s">
        <v>167</v>
      </c>
      <c r="E31" s="572">
        <v>1800</v>
      </c>
      <c r="F31" s="386">
        <f t="shared" si="0"/>
        <v>1751</v>
      </c>
      <c r="G31" s="387">
        <f t="shared" si="1"/>
        <v>-49</v>
      </c>
      <c r="H31" s="388">
        <f t="shared" si="2"/>
        <v>-2.7E-2</v>
      </c>
      <c r="K31" s="13"/>
      <c r="L31" s="14"/>
    </row>
    <row r="32" spans="1:12" ht="14.95" customHeight="1" x14ac:dyDescent="0.3">
      <c r="A32" s="7">
        <v>12</v>
      </c>
      <c r="C32" s="128" t="s">
        <v>168</v>
      </c>
      <c r="D32" s="385" t="s">
        <v>169</v>
      </c>
      <c r="E32" s="572">
        <v>4928</v>
      </c>
      <c r="F32" s="386">
        <f t="shared" si="0"/>
        <v>5061</v>
      </c>
      <c r="G32" s="387">
        <f t="shared" si="1"/>
        <v>133</v>
      </c>
      <c r="H32" s="388">
        <f t="shared" si="2"/>
        <v>2.7E-2</v>
      </c>
      <c r="K32" s="13"/>
      <c r="L32" s="14"/>
    </row>
    <row r="33" spans="1:12" ht="14.95" customHeight="1" x14ac:dyDescent="0.3">
      <c r="A33" s="7">
        <v>13</v>
      </c>
      <c r="C33" s="128" t="s">
        <v>170</v>
      </c>
      <c r="D33" s="385" t="s">
        <v>171</v>
      </c>
      <c r="E33" s="572">
        <v>12397</v>
      </c>
      <c r="F33" s="386">
        <f t="shared" si="0"/>
        <v>12534</v>
      </c>
      <c r="G33" s="387">
        <f t="shared" si="1"/>
        <v>137</v>
      </c>
      <c r="H33" s="388">
        <f t="shared" si="2"/>
        <v>1.0999999999999999E-2</v>
      </c>
      <c r="K33" s="13"/>
      <c r="L33" s="14"/>
    </row>
    <row r="34" spans="1:12" ht="14.95" customHeight="1" x14ac:dyDescent="0.3">
      <c r="A34" s="7">
        <v>14</v>
      </c>
      <c r="C34" s="128" t="s">
        <v>172</v>
      </c>
      <c r="D34" s="385" t="s">
        <v>173</v>
      </c>
      <c r="E34" s="572">
        <v>1476</v>
      </c>
      <c r="F34" s="386">
        <f t="shared" si="0"/>
        <v>1480</v>
      </c>
      <c r="G34" s="387">
        <f t="shared" si="1"/>
        <v>4</v>
      </c>
      <c r="H34" s="388">
        <f t="shared" si="2"/>
        <v>3.0000000000000001E-3</v>
      </c>
      <c r="K34" s="13"/>
      <c r="L34" s="14"/>
    </row>
    <row r="35" spans="1:12" ht="14.95" customHeight="1" x14ac:dyDescent="0.3">
      <c r="A35" s="7">
        <v>15</v>
      </c>
      <c r="C35" s="128" t="s">
        <v>174</v>
      </c>
      <c r="D35" s="385" t="s">
        <v>175</v>
      </c>
      <c r="E35" s="572">
        <v>8501</v>
      </c>
      <c r="F35" s="386">
        <f t="shared" si="0"/>
        <v>8532</v>
      </c>
      <c r="G35" s="387">
        <f t="shared" si="1"/>
        <v>31</v>
      </c>
      <c r="H35" s="388">
        <f t="shared" si="2"/>
        <v>4.0000000000000001E-3</v>
      </c>
      <c r="K35" s="13"/>
      <c r="L35" s="14"/>
    </row>
    <row r="36" spans="1:12" ht="14.95" customHeight="1" x14ac:dyDescent="0.3">
      <c r="A36" s="7">
        <v>16</v>
      </c>
      <c r="C36" s="128" t="s">
        <v>176</v>
      </c>
      <c r="D36" s="385" t="s">
        <v>177</v>
      </c>
      <c r="E36" s="572">
        <v>4807</v>
      </c>
      <c r="F36" s="386">
        <f t="shared" si="0"/>
        <v>4808</v>
      </c>
      <c r="G36" s="387">
        <f t="shared" si="1"/>
        <v>1</v>
      </c>
      <c r="H36" s="388">
        <f t="shared" si="2"/>
        <v>0</v>
      </c>
      <c r="K36" s="13"/>
      <c r="L36" s="14"/>
    </row>
    <row r="37" spans="1:12" ht="14.95" customHeight="1" x14ac:dyDescent="0.3">
      <c r="A37" s="7">
        <v>17</v>
      </c>
      <c r="C37" s="128" t="s">
        <v>178</v>
      </c>
      <c r="D37" s="385" t="s">
        <v>179</v>
      </c>
      <c r="E37" s="572">
        <v>1445</v>
      </c>
      <c r="F37" s="386">
        <f t="shared" si="0"/>
        <v>1444</v>
      </c>
      <c r="G37" s="387">
        <f t="shared" si="1"/>
        <v>-1</v>
      </c>
      <c r="H37" s="388">
        <f t="shared" si="2"/>
        <v>-1E-3</v>
      </c>
      <c r="K37" s="13"/>
      <c r="L37" s="14"/>
    </row>
    <row r="38" spans="1:12" ht="14.95" customHeight="1" x14ac:dyDescent="0.3">
      <c r="A38" s="7">
        <v>18</v>
      </c>
      <c r="C38" s="128" t="s">
        <v>180</v>
      </c>
      <c r="D38" s="385" t="s">
        <v>181</v>
      </c>
      <c r="E38" s="572">
        <v>1148</v>
      </c>
      <c r="F38" s="386">
        <f t="shared" si="0"/>
        <v>1144</v>
      </c>
      <c r="G38" s="387">
        <f t="shared" si="1"/>
        <v>-4</v>
      </c>
      <c r="H38" s="388">
        <f t="shared" si="2"/>
        <v>-3.0000000000000001E-3</v>
      </c>
      <c r="K38" s="13"/>
      <c r="L38" s="14"/>
    </row>
    <row r="39" spans="1:12" ht="14.95" customHeight="1" x14ac:dyDescent="0.3">
      <c r="A39" s="7">
        <v>19</v>
      </c>
      <c r="C39" s="128" t="s">
        <v>182</v>
      </c>
      <c r="D39" s="385" t="s">
        <v>183</v>
      </c>
      <c r="E39" s="572">
        <v>615</v>
      </c>
      <c r="F39" s="386">
        <f t="shared" si="0"/>
        <v>612</v>
      </c>
      <c r="G39" s="387">
        <f t="shared" si="1"/>
        <v>-3</v>
      </c>
      <c r="H39" s="388">
        <f t="shared" si="2"/>
        <v>-5.0000000000000001E-3</v>
      </c>
      <c r="K39" s="13"/>
      <c r="L39" s="14"/>
    </row>
    <row r="40" spans="1:12" ht="14.95" customHeight="1" x14ac:dyDescent="0.3">
      <c r="A40" s="7">
        <v>20</v>
      </c>
      <c r="C40" s="128" t="s">
        <v>184</v>
      </c>
      <c r="D40" s="385" t="s">
        <v>185</v>
      </c>
      <c r="E40" s="572">
        <v>2332</v>
      </c>
      <c r="F40" s="386">
        <f t="shared" si="0"/>
        <v>2353</v>
      </c>
      <c r="G40" s="387">
        <f t="shared" si="1"/>
        <v>21</v>
      </c>
      <c r="H40" s="388">
        <f t="shared" si="2"/>
        <v>8.9999999999999993E-3</v>
      </c>
      <c r="K40" s="13"/>
      <c r="L40" s="14"/>
    </row>
    <row r="41" spans="1:12" ht="14.95" customHeight="1" x14ac:dyDescent="0.3">
      <c r="A41" s="7">
        <v>21</v>
      </c>
      <c r="C41" s="128" t="s">
        <v>186</v>
      </c>
      <c r="D41" s="385" t="s">
        <v>187</v>
      </c>
      <c r="E41" s="572">
        <v>31604</v>
      </c>
      <c r="F41" s="386">
        <f t="shared" si="0"/>
        <v>30837</v>
      </c>
      <c r="G41" s="387">
        <f t="shared" si="1"/>
        <v>-767</v>
      </c>
      <c r="H41" s="388">
        <f t="shared" si="2"/>
        <v>-2.4E-2</v>
      </c>
      <c r="K41" s="13"/>
      <c r="L41" s="14"/>
    </row>
    <row r="42" spans="1:12" ht="14.95" customHeight="1" x14ac:dyDescent="0.3">
      <c r="A42" s="7">
        <v>23</v>
      </c>
      <c r="C42" s="128" t="s">
        <v>188</v>
      </c>
      <c r="D42" s="390" t="s">
        <v>189</v>
      </c>
      <c r="E42" s="573">
        <v>222</v>
      </c>
      <c r="F42" s="391">
        <f t="shared" si="0"/>
        <v>212</v>
      </c>
      <c r="G42" s="392">
        <f t="shared" si="1"/>
        <v>-10</v>
      </c>
      <c r="H42" s="393">
        <f>ROUND(G42/E42,3)</f>
        <v>-4.4999999999999998E-2</v>
      </c>
      <c r="K42" s="13"/>
      <c r="L42" s="14"/>
    </row>
    <row r="43" spans="1:12" ht="20.05" customHeight="1" x14ac:dyDescent="0.3">
      <c r="A43" s="7">
        <v>24</v>
      </c>
      <c r="D43" s="394" t="s">
        <v>190</v>
      </c>
      <c r="E43" s="395">
        <f>SUM(E6:E42)</f>
        <v>199153</v>
      </c>
      <c r="F43" s="396">
        <f>SUM(F6:F42)</f>
        <v>198589</v>
      </c>
      <c r="G43" s="397">
        <f t="shared" si="1"/>
        <v>-564</v>
      </c>
      <c r="H43" s="398">
        <f>ROUND(G43/E43,3)</f>
        <v>-3.0000000000000001E-3</v>
      </c>
      <c r="K43" s="13"/>
      <c r="L43" s="14"/>
    </row>
    <row r="44" spans="1:12" ht="14.95" customHeight="1" x14ac:dyDescent="0.3">
      <c r="A44" s="7">
        <v>26</v>
      </c>
      <c r="D44" s="723" t="s">
        <v>191</v>
      </c>
      <c r="E44" s="724"/>
      <c r="F44" s="724"/>
      <c r="G44" s="724"/>
      <c r="H44" s="724"/>
    </row>
    <row r="45" spans="1:12" ht="12.75" customHeight="1" x14ac:dyDescent="0.3">
      <c r="D45" s="724"/>
      <c r="E45" s="724"/>
      <c r="F45" s="724"/>
      <c r="G45" s="724"/>
      <c r="H45" s="724"/>
    </row>
    <row r="46" spans="1:12" ht="20.05" customHeight="1" x14ac:dyDescent="0.3"/>
    <row r="47" spans="1:12" ht="14.1" customHeight="1" x14ac:dyDescent="0.3"/>
    <row r="48" spans="1:12" ht="14.1" customHeight="1" x14ac:dyDescent="0.3"/>
    <row r="49" ht="14.1" customHeight="1" x14ac:dyDescent="0.3"/>
    <row r="50" ht="14.1" customHeight="1" x14ac:dyDescent="0.3"/>
    <row r="51" ht="14.1" customHeight="1" x14ac:dyDescent="0.3"/>
    <row r="52" ht="14.1" customHeight="1" x14ac:dyDescent="0.3"/>
    <row r="53" ht="14.1" customHeight="1" x14ac:dyDescent="0.3"/>
    <row r="54" ht="14.1" customHeight="1" x14ac:dyDescent="0.3"/>
    <row r="55" ht="14.1" customHeight="1" x14ac:dyDescent="0.3"/>
    <row r="56" ht="14.1" customHeight="1" x14ac:dyDescent="0.3"/>
    <row r="57" ht="14.1" customHeight="1" x14ac:dyDescent="0.3"/>
    <row r="58" ht="14.1" customHeight="1" x14ac:dyDescent="0.3"/>
    <row r="59" ht="14.1" customHeight="1" x14ac:dyDescent="0.3"/>
    <row r="60" ht="14.1" customHeight="1" x14ac:dyDescent="0.3"/>
    <row r="61" ht="14.1" customHeight="1" x14ac:dyDescent="0.3"/>
    <row r="62" ht="14.1" customHeight="1" x14ac:dyDescent="0.3"/>
    <row r="63" ht="14.1" customHeight="1" x14ac:dyDescent="0.3"/>
    <row r="64" ht="14.1" customHeight="1" x14ac:dyDescent="0.3"/>
    <row r="65" ht="14.1" customHeight="1" x14ac:dyDescent="0.3"/>
    <row r="66" ht="14.1" customHeight="1" x14ac:dyDescent="0.3"/>
    <row r="67" ht="14.1" customHeight="1" x14ac:dyDescent="0.3"/>
    <row r="68" ht="14.1" customHeight="1" x14ac:dyDescent="0.3"/>
    <row r="69" ht="14.1" customHeight="1" x14ac:dyDescent="0.3"/>
    <row r="70" ht="14.1" customHeight="1" x14ac:dyDescent="0.3"/>
    <row r="71" ht="14.1" customHeight="1" x14ac:dyDescent="0.3"/>
    <row r="72" ht="14.1" customHeight="1" x14ac:dyDescent="0.3"/>
    <row r="73" ht="14.1" customHeight="1" x14ac:dyDescent="0.3"/>
    <row r="74" ht="14.1" customHeight="1" x14ac:dyDescent="0.3"/>
    <row r="75" ht="14.1" customHeight="1" x14ac:dyDescent="0.3"/>
    <row r="76" ht="14.1" customHeight="1" x14ac:dyDescent="0.3"/>
    <row r="77" ht="14.1" customHeight="1" x14ac:dyDescent="0.3"/>
    <row r="78" ht="14.1" customHeight="1" x14ac:dyDescent="0.3"/>
    <row r="79" ht="14.1" customHeight="1" x14ac:dyDescent="0.3"/>
    <row r="80" ht="14.1" customHeight="1" x14ac:dyDescent="0.3"/>
    <row r="81" ht="14.1" customHeight="1" x14ac:dyDescent="0.3"/>
    <row r="82" ht="14.1" customHeight="1" x14ac:dyDescent="0.3"/>
    <row r="83" ht="14.1" customHeight="1" x14ac:dyDescent="0.3"/>
    <row r="84" ht="14.1" customHeight="1" x14ac:dyDescent="0.3"/>
    <row r="85" ht="14.1" customHeight="1" x14ac:dyDescent="0.3"/>
    <row r="86" ht="14.1" customHeight="1" x14ac:dyDescent="0.3"/>
    <row r="87" ht="14.1" customHeight="1" x14ac:dyDescent="0.3"/>
    <row r="88" ht="14.1" customHeight="1" x14ac:dyDescent="0.3"/>
    <row r="89" ht="14.1" customHeight="1" x14ac:dyDescent="0.3"/>
    <row r="90" ht="14.1" customHeight="1" x14ac:dyDescent="0.3"/>
    <row r="91" ht="14.1" customHeight="1" x14ac:dyDescent="0.3"/>
    <row r="92" ht="14.1" customHeight="1" x14ac:dyDescent="0.3"/>
    <row r="93" ht="14.1" customHeight="1" x14ac:dyDescent="0.3"/>
    <row r="94" ht="14.1" customHeight="1" x14ac:dyDescent="0.3"/>
    <row r="95" ht="14.1" customHeight="1" x14ac:dyDescent="0.3"/>
    <row r="96" ht="14.1" customHeight="1" x14ac:dyDescent="0.3"/>
    <row r="97" ht="14.1" customHeight="1" x14ac:dyDescent="0.3"/>
    <row r="98" ht="14.1" customHeight="1" x14ac:dyDescent="0.3"/>
    <row r="99" ht="14.1" customHeight="1" x14ac:dyDescent="0.3"/>
    <row r="100" ht="14.1" customHeight="1" x14ac:dyDescent="0.3"/>
    <row r="101" ht="14.1" customHeight="1" x14ac:dyDescent="0.3"/>
    <row r="102" ht="14.1" customHeight="1" x14ac:dyDescent="0.3"/>
    <row r="103" ht="14.1" customHeight="1" x14ac:dyDescent="0.3"/>
    <row r="104" ht="14.1" customHeight="1" x14ac:dyDescent="0.3"/>
    <row r="105" ht="14.1" customHeight="1" x14ac:dyDescent="0.3"/>
    <row r="106" ht="14.1" customHeight="1" x14ac:dyDescent="0.3"/>
    <row r="107" ht="14.1" customHeight="1" x14ac:dyDescent="0.3"/>
    <row r="108" ht="14.1" customHeight="1" x14ac:dyDescent="0.3"/>
    <row r="109" ht="14.1" customHeight="1" x14ac:dyDescent="0.3"/>
    <row r="110" ht="14.1" customHeight="1" x14ac:dyDescent="0.3"/>
    <row r="111" ht="14.1" customHeight="1" x14ac:dyDescent="0.3"/>
    <row r="112" ht="14.1" customHeight="1" x14ac:dyDescent="0.3"/>
    <row r="113" ht="14.1" customHeight="1" x14ac:dyDescent="0.3"/>
    <row r="114" ht="14.1" customHeight="1" x14ac:dyDescent="0.3"/>
    <row r="115" ht="14.1" customHeight="1" x14ac:dyDescent="0.3"/>
    <row r="116" ht="14.1" customHeight="1" x14ac:dyDescent="0.3"/>
    <row r="117" ht="14.1" customHeight="1" x14ac:dyDescent="0.3"/>
    <row r="118" ht="14.1" customHeight="1" x14ac:dyDescent="0.3"/>
    <row r="119" ht="14.1" customHeight="1" x14ac:dyDescent="0.3"/>
    <row r="120" ht="14.1" customHeight="1" x14ac:dyDescent="0.3"/>
    <row r="121" ht="14.1" customHeight="1" x14ac:dyDescent="0.3"/>
    <row r="122" ht="14.1" customHeight="1" x14ac:dyDescent="0.3"/>
    <row r="123" ht="14.1" customHeight="1" x14ac:dyDescent="0.3"/>
    <row r="124" ht="14.1" customHeight="1" x14ac:dyDescent="0.3"/>
    <row r="125" ht="14.1" customHeight="1" x14ac:dyDescent="0.3"/>
    <row r="126" ht="14.1" customHeight="1" x14ac:dyDescent="0.3"/>
    <row r="127" ht="14.1" customHeight="1" x14ac:dyDescent="0.3"/>
    <row r="128" ht="14.1" customHeight="1" x14ac:dyDescent="0.3"/>
    <row r="129" ht="14.1" customHeight="1" x14ac:dyDescent="0.3"/>
    <row r="130" ht="14.1" customHeight="1" x14ac:dyDescent="0.3"/>
    <row r="131" ht="14.1" customHeight="1" x14ac:dyDescent="0.3"/>
    <row r="132" ht="14.1" customHeight="1" x14ac:dyDescent="0.3"/>
    <row r="133" ht="14.1" customHeight="1" x14ac:dyDescent="0.3"/>
    <row r="134" ht="14.1" customHeight="1" x14ac:dyDescent="0.3"/>
    <row r="135" ht="14.1" customHeight="1" x14ac:dyDescent="0.3"/>
    <row r="136" ht="14.1" customHeight="1" x14ac:dyDescent="0.3"/>
    <row r="137" ht="14.1" customHeight="1" x14ac:dyDescent="0.3"/>
    <row r="138" ht="14.1" customHeight="1" x14ac:dyDescent="0.3"/>
    <row r="139" ht="14.1" customHeight="1" x14ac:dyDescent="0.3"/>
    <row r="140" ht="14.1" customHeight="1" x14ac:dyDescent="0.3"/>
    <row r="141" ht="14.1" customHeight="1" x14ac:dyDescent="0.3"/>
    <row r="142" ht="14.1" customHeight="1" x14ac:dyDescent="0.3"/>
    <row r="143" ht="14.1" customHeight="1" x14ac:dyDescent="0.3"/>
    <row r="144" ht="14.1" customHeight="1" x14ac:dyDescent="0.3"/>
    <row r="145" ht="14.1" customHeight="1" x14ac:dyDescent="0.3"/>
    <row r="146" ht="14.1" customHeight="1" x14ac:dyDescent="0.3"/>
    <row r="147" ht="14.1" customHeight="1" x14ac:dyDescent="0.3"/>
    <row r="148" ht="14.1" customHeight="1" x14ac:dyDescent="0.3"/>
    <row r="149" ht="14.1" customHeight="1" x14ac:dyDescent="0.3"/>
    <row r="150" ht="14.1" customHeight="1" x14ac:dyDescent="0.3"/>
    <row r="151" ht="14.1" customHeight="1" x14ac:dyDescent="0.3"/>
    <row r="152" ht="14.1" customHeight="1" x14ac:dyDescent="0.3"/>
    <row r="153" ht="14.1" customHeight="1" x14ac:dyDescent="0.3"/>
    <row r="154" ht="14.1" customHeight="1" x14ac:dyDescent="0.3"/>
    <row r="155" ht="14.1" customHeight="1" x14ac:dyDescent="0.3"/>
    <row r="156" ht="14.1" customHeight="1" x14ac:dyDescent="0.3"/>
    <row r="157" ht="14.1" customHeight="1" x14ac:dyDescent="0.3"/>
    <row r="158" ht="14.1" customHeight="1" x14ac:dyDescent="0.3"/>
    <row r="159" ht="14.1" customHeight="1" x14ac:dyDescent="0.3"/>
    <row r="160" ht="14.1" customHeight="1" x14ac:dyDescent="0.3"/>
    <row r="161" ht="14.1" customHeight="1" x14ac:dyDescent="0.3"/>
    <row r="162" ht="14.1" customHeight="1" x14ac:dyDescent="0.3"/>
    <row r="163" ht="14.1" customHeight="1" x14ac:dyDescent="0.3"/>
    <row r="164" ht="14.1" customHeight="1" x14ac:dyDescent="0.3"/>
    <row r="165" ht="14.1" customHeight="1" x14ac:dyDescent="0.3"/>
    <row r="166" ht="14.1" customHeight="1" x14ac:dyDescent="0.3"/>
    <row r="167" ht="14.1" customHeight="1" x14ac:dyDescent="0.3"/>
    <row r="168" ht="14.1" customHeight="1" x14ac:dyDescent="0.3"/>
    <row r="169" ht="14.1" customHeight="1" x14ac:dyDescent="0.3"/>
    <row r="170" ht="14.1" customHeight="1" x14ac:dyDescent="0.3"/>
    <row r="171" ht="14.1" customHeight="1" x14ac:dyDescent="0.3"/>
    <row r="172" ht="14.1" customHeight="1" x14ac:dyDescent="0.3"/>
    <row r="173" ht="14.1" customHeight="1" x14ac:dyDescent="0.3"/>
    <row r="174" ht="14.1" customHeight="1" x14ac:dyDescent="0.3"/>
    <row r="175" ht="14.1" customHeight="1" x14ac:dyDescent="0.3"/>
    <row r="176" ht="14.1" customHeight="1" x14ac:dyDescent="0.3"/>
    <row r="177" ht="14.1" customHeight="1" x14ac:dyDescent="0.3"/>
    <row r="178" ht="14.1" customHeight="1" x14ac:dyDescent="0.3"/>
    <row r="179" ht="14.1" customHeight="1" x14ac:dyDescent="0.3"/>
    <row r="180" ht="14.1" customHeight="1" x14ac:dyDescent="0.3"/>
    <row r="181" ht="14.1" customHeight="1" x14ac:dyDescent="0.3"/>
    <row r="182" ht="14.1" customHeight="1" x14ac:dyDescent="0.3"/>
    <row r="183" ht="14.1" customHeight="1" x14ac:dyDescent="0.3"/>
    <row r="184" ht="14.1" customHeight="1" x14ac:dyDescent="0.3"/>
    <row r="185" ht="14.1" customHeight="1" x14ac:dyDescent="0.3"/>
    <row r="186" ht="14.1" customHeight="1" x14ac:dyDescent="0.3"/>
    <row r="187" ht="14.1" customHeight="1" x14ac:dyDescent="0.3"/>
    <row r="188" ht="14.1" customHeight="1" x14ac:dyDescent="0.3"/>
    <row r="189" ht="14.1" customHeight="1" x14ac:dyDescent="0.3"/>
    <row r="190" ht="14.1" customHeight="1" x14ac:dyDescent="0.3"/>
    <row r="191" ht="14.1" customHeight="1" x14ac:dyDescent="0.3"/>
    <row r="192" ht="14.1" customHeight="1" x14ac:dyDescent="0.3"/>
    <row r="193" ht="14.1" customHeight="1" x14ac:dyDescent="0.3"/>
    <row r="194" ht="14.1" customHeight="1" x14ac:dyDescent="0.3"/>
    <row r="195" ht="14.1" customHeight="1" x14ac:dyDescent="0.3"/>
    <row r="196" ht="14.1" customHeight="1" x14ac:dyDescent="0.3"/>
    <row r="197" ht="14.1" customHeight="1" x14ac:dyDescent="0.3"/>
    <row r="198" ht="14.1" customHeight="1" x14ac:dyDescent="0.3"/>
    <row r="199" ht="14.1" customHeight="1" x14ac:dyDescent="0.3"/>
    <row r="200" ht="14.1" customHeight="1" x14ac:dyDescent="0.3"/>
    <row r="201" ht="14.1" customHeight="1" x14ac:dyDescent="0.3"/>
    <row r="202" ht="14.1" customHeight="1" x14ac:dyDescent="0.3"/>
    <row r="203" ht="14.1" customHeight="1" x14ac:dyDescent="0.3"/>
    <row r="204" ht="14.1" customHeight="1" x14ac:dyDescent="0.3"/>
    <row r="205" ht="14.1" customHeight="1" x14ac:dyDescent="0.3"/>
    <row r="206" ht="14.1" customHeight="1" x14ac:dyDescent="0.3"/>
    <row r="207" ht="14.1" customHeight="1" x14ac:dyDescent="0.3"/>
    <row r="208" ht="14.1" customHeight="1" x14ac:dyDescent="0.3"/>
    <row r="209" ht="14.1" customHeight="1" x14ac:dyDescent="0.3"/>
    <row r="210" ht="14.1" customHeight="1" x14ac:dyDescent="0.3"/>
    <row r="211" ht="14.1" customHeight="1" x14ac:dyDescent="0.3"/>
    <row r="212" ht="14.1" customHeight="1" x14ac:dyDescent="0.3"/>
    <row r="213" ht="14.1" customHeight="1" x14ac:dyDescent="0.3"/>
  </sheetData>
  <mergeCells count="2">
    <mergeCell ref="D3:H3"/>
    <mergeCell ref="D44:H45"/>
  </mergeCells>
  <phoneticPr fontId="11" type="noConversion"/>
  <printOptions horizontalCentered="1"/>
  <pageMargins left="0.23622047244094491" right="0.23622047244094491" top="0.78740157480314965" bottom="0.51181102362204722" header="0" footer="0.47244094488188981"/>
  <pageSetup scale="95" orientation="portrait" r:id="rId1"/>
  <headerFooter alignWithMargins="0">
    <oddFooter>&amp;C&amp;"Arial Narrow,Regular"- 3 -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Sheet7">
    <tabColor rgb="FFE2FBFE"/>
  </sheetPr>
  <dimension ref="A1:T196"/>
  <sheetViews>
    <sheetView showGridLines="0" defaultGridColor="0" topLeftCell="B1" colorId="22" workbookViewId="0">
      <selection activeCell="D2" sqref="D2:F2"/>
    </sheetView>
  </sheetViews>
  <sheetFormatPr defaultColWidth="11" defaultRowHeight="14.95" x14ac:dyDescent="0.3"/>
  <cols>
    <col min="1" max="1" width="11" style="7" hidden="1" customWidth="1"/>
    <col min="2" max="2" width="11" style="8"/>
    <col min="3" max="3" width="6.625" style="8" hidden="1" customWidth="1"/>
    <col min="4" max="4" width="27.75" style="8" customWidth="1"/>
    <col min="5" max="5" width="20.75" style="8" customWidth="1"/>
    <col min="6" max="6" width="23.125" style="8" customWidth="1"/>
    <col min="7" max="16384" width="11" style="8"/>
  </cols>
  <sheetData>
    <row r="1" spans="1:10" ht="14.95" customHeight="1" x14ac:dyDescent="0.3"/>
    <row r="2" spans="1:10" ht="14.95" customHeight="1" x14ac:dyDescent="0.3">
      <c r="D2" s="751" t="s">
        <v>192</v>
      </c>
      <c r="E2" s="751"/>
      <c r="F2" s="751"/>
    </row>
    <row r="3" spans="1:10" ht="21.9" customHeight="1" x14ac:dyDescent="0.3"/>
    <row r="4" spans="1:10" ht="18" customHeight="1" x14ac:dyDescent="0.3">
      <c r="D4" s="748" t="s">
        <v>193</v>
      </c>
      <c r="E4" s="749"/>
      <c r="F4" s="750"/>
    </row>
    <row r="5" spans="1:10" ht="17.5" customHeight="1" x14ac:dyDescent="0.3">
      <c r="A5" s="7">
        <v>1</v>
      </c>
      <c r="C5" s="8" t="s">
        <v>116</v>
      </c>
      <c r="D5" s="399" t="s">
        <v>115</v>
      </c>
      <c r="E5" s="746" t="s">
        <v>194</v>
      </c>
      <c r="F5" s="747"/>
      <c r="I5" s="13"/>
      <c r="J5" s="14"/>
    </row>
    <row r="6" spans="1:10" ht="17.5" customHeight="1" x14ac:dyDescent="0.3">
      <c r="D6" s="731" t="s">
        <v>195</v>
      </c>
      <c r="E6" s="732"/>
      <c r="F6" s="733"/>
      <c r="I6" s="13"/>
      <c r="J6" s="14"/>
    </row>
    <row r="7" spans="1:10" ht="17.5" customHeight="1" x14ac:dyDescent="0.3">
      <c r="D7" s="544" t="s">
        <v>196</v>
      </c>
      <c r="E7" s="752" t="s">
        <v>197</v>
      </c>
      <c r="F7" s="753"/>
      <c r="I7" s="13"/>
      <c r="J7" s="14"/>
    </row>
    <row r="8" spans="1:10" ht="17.5" customHeight="1" x14ac:dyDescent="0.3">
      <c r="D8" s="544" t="s">
        <v>198</v>
      </c>
      <c r="E8" s="550" t="s">
        <v>199</v>
      </c>
      <c r="F8" s="551"/>
      <c r="I8" s="13"/>
      <c r="J8" s="14"/>
    </row>
    <row r="9" spans="1:10" ht="17.5" customHeight="1" x14ac:dyDescent="0.3">
      <c r="D9" s="545" t="s">
        <v>145</v>
      </c>
      <c r="E9" s="744" t="s">
        <v>200</v>
      </c>
      <c r="F9" s="745"/>
      <c r="I9" s="13"/>
      <c r="J9" s="14"/>
    </row>
    <row r="10" spans="1:10" ht="17.5" customHeight="1" x14ac:dyDescent="0.3">
      <c r="D10" s="754" t="s">
        <v>201</v>
      </c>
      <c r="E10" s="755"/>
      <c r="F10" s="756"/>
      <c r="I10" s="13"/>
      <c r="J10" s="14"/>
    </row>
    <row r="11" spans="1:10" ht="17.5" customHeight="1" x14ac:dyDescent="0.3">
      <c r="D11" s="545" t="s">
        <v>202</v>
      </c>
      <c r="E11" s="550" t="s">
        <v>203</v>
      </c>
      <c r="F11" s="553"/>
      <c r="I11" s="13"/>
      <c r="J11" s="14"/>
    </row>
    <row r="12" spans="1:10" ht="17.5" customHeight="1" x14ac:dyDescent="0.3">
      <c r="D12" s="552"/>
      <c r="E12" s="552"/>
      <c r="F12" s="552"/>
      <c r="I12" s="13"/>
      <c r="J12" s="14"/>
    </row>
    <row r="13" spans="1:10" ht="18" customHeight="1" x14ac:dyDescent="0.3">
      <c r="D13" s="741" t="s">
        <v>204</v>
      </c>
      <c r="E13" s="742"/>
      <c r="F13" s="743"/>
      <c r="I13" s="13"/>
      <c r="J13" s="14"/>
    </row>
    <row r="14" spans="1:10" ht="17.5" customHeight="1" x14ac:dyDescent="0.3">
      <c r="D14" s="399" t="s">
        <v>115</v>
      </c>
      <c r="E14" s="746" t="s">
        <v>194</v>
      </c>
      <c r="F14" s="747"/>
      <c r="I14" s="13"/>
      <c r="J14" s="14"/>
    </row>
    <row r="15" spans="1:10" ht="16" customHeight="1" x14ac:dyDescent="0.3">
      <c r="D15" s="554" t="s">
        <v>205</v>
      </c>
      <c r="E15" s="555"/>
      <c r="F15" s="556"/>
      <c r="I15" s="13"/>
      <c r="J15" s="14"/>
    </row>
    <row r="16" spans="1:10" ht="14.95" customHeight="1" x14ac:dyDescent="0.3">
      <c r="D16" s="559" t="s">
        <v>206</v>
      </c>
      <c r="E16" s="557"/>
      <c r="F16" s="558"/>
      <c r="I16" s="13"/>
      <c r="J16" s="14"/>
    </row>
    <row r="17" spans="1:10" ht="17.5" customHeight="1" x14ac:dyDescent="0.3">
      <c r="D17" s="545" t="s">
        <v>202</v>
      </c>
      <c r="E17" s="744" t="s">
        <v>207</v>
      </c>
      <c r="F17" s="745"/>
      <c r="I17" s="13"/>
      <c r="J17" s="14"/>
    </row>
    <row r="18" spans="1:10" ht="17.5" customHeight="1" x14ac:dyDescent="0.3">
      <c r="D18" s="545" t="s">
        <v>202</v>
      </c>
      <c r="E18" s="744" t="s">
        <v>208</v>
      </c>
      <c r="F18" s="745"/>
      <c r="I18" s="13"/>
      <c r="J18" s="14"/>
    </row>
    <row r="19" spans="1:10" ht="17.5" customHeight="1" x14ac:dyDescent="0.3">
      <c r="D19" s="295"/>
      <c r="E19" s="574"/>
      <c r="F19" s="574"/>
      <c r="I19" s="13"/>
      <c r="J19" s="14"/>
    </row>
    <row r="20" spans="1:10" ht="18" customHeight="1" x14ac:dyDescent="0.3">
      <c r="A20" s="7">
        <v>9</v>
      </c>
      <c r="C20" s="8" t="s">
        <v>132</v>
      </c>
      <c r="D20" s="728" t="s">
        <v>209</v>
      </c>
      <c r="E20" s="729"/>
      <c r="F20" s="730"/>
      <c r="I20" s="13"/>
      <c r="J20" s="14"/>
    </row>
    <row r="21" spans="1:10" ht="17.5" customHeight="1" x14ac:dyDescent="0.3">
      <c r="D21" s="725" t="s">
        <v>194</v>
      </c>
      <c r="E21" s="726"/>
      <c r="F21" s="727"/>
      <c r="I21" s="13"/>
      <c r="J21" s="14"/>
    </row>
    <row r="22" spans="1:10" ht="17.5" customHeight="1" x14ac:dyDescent="0.3">
      <c r="D22" s="725" t="s">
        <v>210</v>
      </c>
      <c r="E22" s="726"/>
      <c r="F22" s="727"/>
      <c r="I22" s="13"/>
      <c r="J22" s="14"/>
    </row>
    <row r="23" spans="1:10" ht="17.5" customHeight="1" x14ac:dyDescent="0.3">
      <c r="D23" s="738" t="s">
        <v>211</v>
      </c>
      <c r="E23" s="739"/>
      <c r="F23" s="740"/>
      <c r="I23" s="13"/>
      <c r="J23" s="14"/>
    </row>
    <row r="24" spans="1:10" ht="17.5" customHeight="1" x14ac:dyDescent="0.3">
      <c r="D24" s="738" t="s">
        <v>212</v>
      </c>
      <c r="E24" s="739"/>
      <c r="F24" s="740"/>
      <c r="I24" s="13"/>
      <c r="J24" s="14"/>
    </row>
    <row r="25" spans="1:10" ht="17.5" customHeight="1" x14ac:dyDescent="0.3">
      <c r="D25" s="738" t="s">
        <v>213</v>
      </c>
      <c r="E25" s="739"/>
      <c r="F25" s="740"/>
      <c r="I25" s="13"/>
      <c r="J25" s="14"/>
    </row>
    <row r="26" spans="1:10" ht="17.5" customHeight="1" x14ac:dyDescent="0.3">
      <c r="D26" s="725" t="s">
        <v>214</v>
      </c>
      <c r="E26" s="726"/>
      <c r="F26" s="727"/>
      <c r="I26" s="13"/>
      <c r="J26" s="14"/>
    </row>
    <row r="27" spans="1:10" ht="17.5" customHeight="1" x14ac:dyDescent="0.3">
      <c r="D27" s="738" t="s">
        <v>215</v>
      </c>
      <c r="E27" s="739"/>
      <c r="F27" s="740"/>
      <c r="I27" s="13"/>
      <c r="J27" s="14"/>
    </row>
    <row r="28" spans="1:10" ht="17.5" customHeight="1" x14ac:dyDescent="0.3">
      <c r="D28" s="725" t="s">
        <v>216</v>
      </c>
      <c r="E28" s="726"/>
      <c r="F28" s="727"/>
      <c r="I28" s="13"/>
      <c r="J28" s="14"/>
    </row>
    <row r="29" spans="1:10" ht="17.5" customHeight="1" x14ac:dyDescent="0.3">
      <c r="D29" s="735" t="s">
        <v>217</v>
      </c>
      <c r="E29" s="736"/>
      <c r="F29" s="737"/>
      <c r="I29" s="13"/>
      <c r="J29" s="14"/>
    </row>
    <row r="30" spans="1:10" ht="17.5" customHeight="1" x14ac:dyDescent="0.3">
      <c r="D30" s="734"/>
      <c r="E30" s="734"/>
      <c r="F30" s="548"/>
      <c r="I30" s="13"/>
      <c r="J30" s="14"/>
    </row>
    <row r="31" spans="1:10" ht="18" customHeight="1" x14ac:dyDescent="0.3">
      <c r="D31" s="728" t="s">
        <v>218</v>
      </c>
      <c r="E31" s="729"/>
      <c r="F31" s="730"/>
      <c r="I31" s="13"/>
      <c r="J31" s="14"/>
    </row>
    <row r="32" spans="1:10" ht="17.5" customHeight="1" x14ac:dyDescent="0.3">
      <c r="D32" s="725" t="s">
        <v>194</v>
      </c>
      <c r="E32" s="726"/>
      <c r="F32" s="727"/>
      <c r="I32" s="13"/>
      <c r="J32" s="14"/>
    </row>
    <row r="33" spans="4:10" ht="17.5" customHeight="1" x14ac:dyDescent="0.3">
      <c r="D33" s="731" t="s">
        <v>219</v>
      </c>
      <c r="E33" s="732"/>
      <c r="F33" s="733"/>
      <c r="I33" s="13"/>
      <c r="J33" s="14"/>
    </row>
    <row r="34" spans="4:10" ht="17.5" customHeight="1" x14ac:dyDescent="0.3">
      <c r="D34" s="549" t="s">
        <v>220</v>
      </c>
      <c r="E34" s="546"/>
      <c r="F34" s="547"/>
      <c r="I34" s="13"/>
      <c r="J34" s="14"/>
    </row>
    <row r="35" spans="4:10" ht="17.5" customHeight="1" x14ac:dyDescent="0.3">
      <c r="D35" s="549" t="s">
        <v>221</v>
      </c>
      <c r="E35" s="546"/>
      <c r="F35" s="547"/>
      <c r="I35" s="13"/>
      <c r="J35" s="14"/>
    </row>
    <row r="36" spans="4:10" ht="17.5" customHeight="1" x14ac:dyDescent="0.3">
      <c r="D36" s="549" t="s">
        <v>222</v>
      </c>
      <c r="E36" s="546"/>
      <c r="F36" s="547"/>
      <c r="I36" s="13"/>
      <c r="J36" s="14"/>
    </row>
    <row r="37" spans="4:10" ht="17.5" customHeight="1" x14ac:dyDescent="0.3">
      <c r="D37" s="549" t="s">
        <v>223</v>
      </c>
      <c r="E37" s="546"/>
      <c r="F37" s="547"/>
      <c r="I37" s="13"/>
      <c r="J37" s="14"/>
    </row>
    <row r="38" spans="4:10" ht="17.5" customHeight="1" x14ac:dyDescent="0.3">
      <c r="D38" s="549" t="s">
        <v>224</v>
      </c>
      <c r="E38" s="546"/>
      <c r="F38" s="547"/>
      <c r="I38" s="13"/>
      <c r="J38" s="14"/>
    </row>
    <row r="39" spans="4:10" ht="14.1" customHeight="1" x14ac:dyDescent="0.3"/>
    <row r="40" spans="4:10" ht="14.1" customHeight="1" x14ac:dyDescent="0.3"/>
    <row r="41" spans="4:10" ht="14.1" customHeight="1" x14ac:dyDescent="0.3"/>
    <row r="42" spans="4:10" ht="14.1" customHeight="1" x14ac:dyDescent="0.3"/>
    <row r="43" spans="4:10" ht="14.1" customHeight="1" x14ac:dyDescent="0.3"/>
    <row r="44" spans="4:10" ht="14.1" customHeight="1" x14ac:dyDescent="0.3"/>
    <row r="45" spans="4:10" ht="14.1" customHeight="1" x14ac:dyDescent="0.3"/>
    <row r="46" spans="4:10" ht="14.1" customHeight="1" x14ac:dyDescent="0.3"/>
    <row r="47" spans="4:10" ht="14.1" customHeight="1" x14ac:dyDescent="0.3"/>
    <row r="48" spans="4:10" ht="14.1" customHeight="1" x14ac:dyDescent="0.3"/>
    <row r="49" ht="14.1" customHeight="1" x14ac:dyDescent="0.3"/>
    <row r="50" ht="14.1" customHeight="1" x14ac:dyDescent="0.3"/>
    <row r="51" ht="14.1" customHeight="1" x14ac:dyDescent="0.3"/>
    <row r="52" ht="14.1" customHeight="1" x14ac:dyDescent="0.3"/>
    <row r="53" ht="14.1" customHeight="1" x14ac:dyDescent="0.3"/>
    <row r="54" ht="14.1" customHeight="1" x14ac:dyDescent="0.3"/>
    <row r="55" ht="14.1" customHeight="1" x14ac:dyDescent="0.3"/>
    <row r="56" ht="14.1" customHeight="1" x14ac:dyDescent="0.3"/>
    <row r="57" ht="14.1" customHeight="1" x14ac:dyDescent="0.3"/>
    <row r="58" ht="14.1" customHeight="1" x14ac:dyDescent="0.3"/>
    <row r="59" ht="14.1" customHeight="1" x14ac:dyDescent="0.3"/>
    <row r="60" ht="14.1" customHeight="1" x14ac:dyDescent="0.3"/>
    <row r="61" ht="14.1" customHeight="1" x14ac:dyDescent="0.3"/>
    <row r="62" ht="14.1" customHeight="1" x14ac:dyDescent="0.3"/>
    <row r="63" ht="14.1" customHeight="1" x14ac:dyDescent="0.3"/>
    <row r="64" ht="14.1" customHeight="1" x14ac:dyDescent="0.3"/>
    <row r="65" ht="14.1" customHeight="1" x14ac:dyDescent="0.3"/>
    <row r="66" ht="14.1" customHeight="1" x14ac:dyDescent="0.3"/>
    <row r="67" ht="14.1" customHeight="1" x14ac:dyDescent="0.3"/>
    <row r="68" ht="14.1" customHeight="1" x14ac:dyDescent="0.3"/>
    <row r="69" ht="14.1" customHeight="1" x14ac:dyDescent="0.3"/>
    <row r="70" ht="14.1" customHeight="1" x14ac:dyDescent="0.3"/>
    <row r="71" ht="14.1" customHeight="1" x14ac:dyDescent="0.3"/>
    <row r="72" ht="14.1" customHeight="1" x14ac:dyDescent="0.3"/>
    <row r="73" ht="14.1" customHeight="1" x14ac:dyDescent="0.3"/>
    <row r="74" ht="14.1" customHeight="1" x14ac:dyDescent="0.3"/>
    <row r="75" ht="14.1" customHeight="1" x14ac:dyDescent="0.3"/>
    <row r="76" ht="14.1" customHeight="1" x14ac:dyDescent="0.3"/>
    <row r="77" ht="14.1" customHeight="1" x14ac:dyDescent="0.3"/>
    <row r="78" ht="14.1" customHeight="1" x14ac:dyDescent="0.3"/>
    <row r="79" ht="14.1" customHeight="1" x14ac:dyDescent="0.3"/>
    <row r="80" ht="14.1" customHeight="1" x14ac:dyDescent="0.3"/>
    <row r="81" ht="14.1" customHeight="1" x14ac:dyDescent="0.3"/>
    <row r="82" ht="14.1" customHeight="1" x14ac:dyDescent="0.3"/>
    <row r="83" ht="14.1" customHeight="1" x14ac:dyDescent="0.3"/>
    <row r="84" ht="14.1" customHeight="1" x14ac:dyDescent="0.3"/>
    <row r="85" ht="14.1" customHeight="1" x14ac:dyDescent="0.3"/>
    <row r="86" ht="14.1" customHeight="1" x14ac:dyDescent="0.3"/>
    <row r="87" ht="14.1" customHeight="1" x14ac:dyDescent="0.3"/>
    <row r="88" ht="14.1" customHeight="1" x14ac:dyDescent="0.3"/>
    <row r="89" ht="14.1" customHeight="1" x14ac:dyDescent="0.3"/>
    <row r="90" ht="14.1" customHeight="1" x14ac:dyDescent="0.3"/>
    <row r="91" ht="14.1" customHeight="1" x14ac:dyDescent="0.3"/>
    <row r="92" ht="14.1" customHeight="1" x14ac:dyDescent="0.3"/>
    <row r="93" ht="14.1" customHeight="1" x14ac:dyDescent="0.3"/>
    <row r="94" ht="14.1" customHeight="1" x14ac:dyDescent="0.3"/>
    <row r="95" ht="14.1" customHeight="1" x14ac:dyDescent="0.3"/>
    <row r="96" ht="14.1" customHeight="1" x14ac:dyDescent="0.3"/>
    <row r="97" spans="2:20" ht="14.1" customHeight="1" x14ac:dyDescent="0.3"/>
    <row r="98" spans="2:20" ht="14.1" customHeight="1" x14ac:dyDescent="0.3"/>
    <row r="99" spans="2:20" ht="14.1" customHeight="1" x14ac:dyDescent="0.3"/>
    <row r="100" spans="2:20" ht="14.1" customHeight="1" x14ac:dyDescent="0.3"/>
    <row r="101" spans="2:20" ht="14.1" customHeight="1" x14ac:dyDescent="0.3"/>
    <row r="102" spans="2:20" ht="14.1" customHeight="1" x14ac:dyDescent="0.3"/>
    <row r="103" spans="2:20" ht="14.1" customHeight="1" x14ac:dyDescent="0.3"/>
    <row r="104" spans="2:20" s="7" customFormat="1" ht="14.1" customHeight="1" x14ac:dyDescent="0.3">
      <c r="B104" s="8"/>
      <c r="C104" s="8"/>
      <c r="D104" s="8"/>
      <c r="E104" s="8"/>
      <c r="F104" s="8"/>
      <c r="G104" s="8"/>
      <c r="H104" s="8"/>
      <c r="I104" s="8"/>
      <c r="J104" s="8"/>
      <c r="K104" s="8"/>
      <c r="L104" s="8"/>
      <c r="M104" s="8"/>
      <c r="N104" s="8"/>
      <c r="O104" s="8"/>
      <c r="P104" s="8"/>
      <c r="Q104" s="8"/>
      <c r="R104" s="8"/>
      <c r="S104" s="8"/>
      <c r="T104" s="8"/>
    </row>
    <row r="105" spans="2:20" s="7" customFormat="1" ht="14.1" customHeight="1" x14ac:dyDescent="0.3">
      <c r="B105" s="8"/>
      <c r="C105" s="8"/>
      <c r="D105" s="8"/>
      <c r="E105" s="8"/>
      <c r="F105" s="8"/>
      <c r="G105" s="8"/>
      <c r="H105" s="8"/>
      <c r="I105" s="8"/>
      <c r="J105" s="8"/>
      <c r="K105" s="8"/>
      <c r="L105" s="8"/>
      <c r="M105" s="8"/>
      <c r="N105" s="8"/>
      <c r="O105" s="8"/>
      <c r="P105" s="8"/>
      <c r="Q105" s="8"/>
      <c r="R105" s="8"/>
      <c r="S105" s="8"/>
      <c r="T105" s="8"/>
    </row>
    <row r="106" spans="2:20" s="7" customFormat="1" ht="14.1" customHeight="1" x14ac:dyDescent="0.3">
      <c r="B106" s="8"/>
      <c r="C106" s="8"/>
      <c r="D106" s="8"/>
      <c r="E106" s="8"/>
      <c r="F106" s="8"/>
      <c r="G106" s="8"/>
      <c r="H106" s="8"/>
      <c r="I106" s="8"/>
      <c r="J106" s="8"/>
      <c r="K106" s="8"/>
      <c r="L106" s="8"/>
      <c r="M106" s="8"/>
      <c r="N106" s="8"/>
      <c r="O106" s="8"/>
      <c r="P106" s="8"/>
      <c r="Q106" s="8"/>
      <c r="R106" s="8"/>
      <c r="S106" s="8"/>
      <c r="T106" s="8"/>
    </row>
    <row r="107" spans="2:20" s="7" customFormat="1" ht="14.1" customHeight="1" x14ac:dyDescent="0.3">
      <c r="B107" s="8"/>
      <c r="C107" s="8"/>
      <c r="D107" s="8"/>
      <c r="E107" s="8"/>
      <c r="F107" s="8"/>
      <c r="G107" s="8"/>
      <c r="H107" s="8"/>
      <c r="I107" s="8"/>
      <c r="J107" s="8"/>
      <c r="K107" s="8"/>
      <c r="L107" s="8"/>
      <c r="M107" s="8"/>
      <c r="N107" s="8"/>
      <c r="O107" s="8"/>
      <c r="P107" s="8"/>
      <c r="Q107" s="8"/>
      <c r="R107" s="8"/>
      <c r="S107" s="8"/>
      <c r="T107" s="8"/>
    </row>
    <row r="108" spans="2:20" s="7" customFormat="1" ht="14.1" customHeight="1" x14ac:dyDescent="0.3">
      <c r="B108" s="8"/>
      <c r="C108" s="8"/>
      <c r="D108" s="8"/>
      <c r="E108" s="8"/>
      <c r="F108" s="8"/>
      <c r="G108" s="8"/>
      <c r="H108" s="8"/>
      <c r="I108" s="8"/>
      <c r="J108" s="8"/>
      <c r="K108" s="8"/>
      <c r="L108" s="8"/>
      <c r="M108" s="8"/>
      <c r="N108" s="8"/>
      <c r="O108" s="8"/>
      <c r="P108" s="8"/>
      <c r="Q108" s="8"/>
      <c r="R108" s="8"/>
      <c r="S108" s="8"/>
      <c r="T108" s="8"/>
    </row>
    <row r="109" spans="2:20" s="7" customFormat="1" ht="14.1" customHeight="1" x14ac:dyDescent="0.3">
      <c r="B109" s="8"/>
      <c r="C109" s="8"/>
      <c r="D109" s="8"/>
      <c r="E109" s="8"/>
      <c r="F109" s="8"/>
      <c r="G109" s="8"/>
      <c r="H109" s="8"/>
      <c r="I109" s="8"/>
      <c r="J109" s="8"/>
      <c r="K109" s="8"/>
      <c r="L109" s="8"/>
      <c r="M109" s="8"/>
      <c r="N109" s="8"/>
      <c r="O109" s="8"/>
      <c r="P109" s="8"/>
      <c r="Q109" s="8"/>
      <c r="R109" s="8"/>
      <c r="S109" s="8"/>
      <c r="T109" s="8"/>
    </row>
    <row r="110" spans="2:20" s="7" customFormat="1" ht="14.1" customHeight="1" x14ac:dyDescent="0.3">
      <c r="B110" s="8"/>
      <c r="C110" s="8"/>
      <c r="D110" s="8"/>
      <c r="E110" s="8"/>
      <c r="F110" s="8"/>
      <c r="G110" s="8"/>
      <c r="H110" s="8"/>
      <c r="I110" s="8"/>
      <c r="J110" s="8"/>
      <c r="K110" s="8"/>
      <c r="L110" s="8"/>
      <c r="M110" s="8"/>
      <c r="N110" s="8"/>
      <c r="O110" s="8"/>
      <c r="P110" s="8"/>
      <c r="Q110" s="8"/>
      <c r="R110" s="8"/>
      <c r="S110" s="8"/>
      <c r="T110" s="8"/>
    </row>
    <row r="111" spans="2:20" s="7" customFormat="1" ht="14.1" customHeight="1" x14ac:dyDescent="0.3">
      <c r="B111" s="8"/>
      <c r="C111" s="8"/>
      <c r="D111" s="8"/>
      <c r="E111" s="8"/>
      <c r="F111" s="8"/>
      <c r="G111" s="8"/>
      <c r="H111" s="8"/>
      <c r="I111" s="8"/>
      <c r="J111" s="8"/>
      <c r="K111" s="8"/>
      <c r="L111" s="8"/>
      <c r="M111" s="8"/>
      <c r="N111" s="8"/>
      <c r="O111" s="8"/>
      <c r="P111" s="8"/>
      <c r="Q111" s="8"/>
      <c r="R111" s="8"/>
      <c r="S111" s="8"/>
      <c r="T111" s="8"/>
    </row>
    <row r="112" spans="2:20" s="7" customFormat="1" ht="14.1" customHeight="1" x14ac:dyDescent="0.3">
      <c r="B112" s="8"/>
      <c r="C112" s="8"/>
      <c r="D112" s="8"/>
      <c r="E112" s="8"/>
      <c r="F112" s="8"/>
      <c r="G112" s="8"/>
      <c r="H112" s="8"/>
      <c r="I112" s="8"/>
      <c r="J112" s="8"/>
      <c r="K112" s="8"/>
      <c r="L112" s="8"/>
      <c r="M112" s="8"/>
      <c r="N112" s="8"/>
      <c r="O112" s="8"/>
      <c r="P112" s="8"/>
      <c r="Q112" s="8"/>
      <c r="R112" s="8"/>
      <c r="S112" s="8"/>
      <c r="T112" s="8"/>
    </row>
    <row r="113" spans="2:20" s="7" customFormat="1" ht="14.1" customHeight="1" x14ac:dyDescent="0.3">
      <c r="B113" s="8"/>
      <c r="C113" s="8"/>
      <c r="D113" s="8"/>
      <c r="E113" s="8"/>
      <c r="F113" s="8"/>
      <c r="G113" s="8"/>
      <c r="H113" s="8"/>
      <c r="I113" s="8"/>
      <c r="J113" s="8"/>
      <c r="K113" s="8"/>
      <c r="L113" s="8"/>
      <c r="M113" s="8"/>
      <c r="N113" s="8"/>
      <c r="O113" s="8"/>
      <c r="P113" s="8"/>
      <c r="Q113" s="8"/>
      <c r="R113" s="8"/>
      <c r="S113" s="8"/>
      <c r="T113" s="8"/>
    </row>
    <row r="114" spans="2:20" s="7" customFormat="1" ht="14.1" customHeight="1" x14ac:dyDescent="0.3">
      <c r="B114" s="8"/>
      <c r="C114" s="8"/>
      <c r="D114" s="8"/>
      <c r="E114" s="8"/>
      <c r="F114" s="8"/>
      <c r="G114" s="8"/>
      <c r="H114" s="8"/>
      <c r="I114" s="8"/>
      <c r="J114" s="8"/>
      <c r="K114" s="8"/>
      <c r="L114" s="8"/>
      <c r="M114" s="8"/>
      <c r="N114" s="8"/>
      <c r="O114" s="8"/>
      <c r="P114" s="8"/>
      <c r="Q114" s="8"/>
      <c r="R114" s="8"/>
      <c r="S114" s="8"/>
      <c r="T114" s="8"/>
    </row>
    <row r="115" spans="2:20" s="7" customFormat="1" ht="14.1" customHeight="1" x14ac:dyDescent="0.3">
      <c r="B115" s="8"/>
      <c r="C115" s="8"/>
      <c r="D115" s="8"/>
      <c r="E115" s="8"/>
      <c r="F115" s="8"/>
      <c r="G115" s="8"/>
      <c r="H115" s="8"/>
      <c r="I115" s="8"/>
      <c r="J115" s="8"/>
      <c r="K115" s="8"/>
      <c r="L115" s="8"/>
      <c r="M115" s="8"/>
      <c r="N115" s="8"/>
      <c r="O115" s="8"/>
      <c r="P115" s="8"/>
      <c r="Q115" s="8"/>
      <c r="R115" s="8"/>
      <c r="S115" s="8"/>
      <c r="T115" s="8"/>
    </row>
    <row r="116" spans="2:20" s="7" customFormat="1" ht="14.1" customHeight="1" x14ac:dyDescent="0.3">
      <c r="B116" s="8"/>
      <c r="C116" s="8"/>
      <c r="D116" s="8"/>
      <c r="E116" s="8"/>
      <c r="F116" s="8"/>
      <c r="G116" s="8"/>
      <c r="H116" s="8"/>
      <c r="I116" s="8"/>
      <c r="J116" s="8"/>
      <c r="K116" s="8"/>
      <c r="L116" s="8"/>
      <c r="M116" s="8"/>
      <c r="N116" s="8"/>
      <c r="O116" s="8"/>
      <c r="P116" s="8"/>
      <c r="Q116" s="8"/>
      <c r="R116" s="8"/>
      <c r="S116" s="8"/>
      <c r="T116" s="8"/>
    </row>
    <row r="117" spans="2:20" s="7" customFormat="1" ht="14.1" customHeight="1" x14ac:dyDescent="0.3">
      <c r="B117" s="8"/>
      <c r="C117" s="8"/>
      <c r="D117" s="8"/>
      <c r="E117" s="8"/>
      <c r="F117" s="8"/>
      <c r="G117" s="8"/>
      <c r="H117" s="8"/>
      <c r="I117" s="8"/>
      <c r="J117" s="8"/>
      <c r="K117" s="8"/>
      <c r="L117" s="8"/>
      <c r="M117" s="8"/>
      <c r="N117" s="8"/>
      <c r="O117" s="8"/>
      <c r="P117" s="8"/>
      <c r="Q117" s="8"/>
      <c r="R117" s="8"/>
      <c r="S117" s="8"/>
      <c r="T117" s="8"/>
    </row>
    <row r="118" spans="2:20" s="7" customFormat="1" ht="14.1" customHeight="1" x14ac:dyDescent="0.3">
      <c r="B118" s="8"/>
      <c r="C118" s="8"/>
      <c r="D118" s="8"/>
      <c r="E118" s="8"/>
      <c r="F118" s="8"/>
      <c r="G118" s="8"/>
      <c r="H118" s="8"/>
      <c r="I118" s="8"/>
      <c r="J118" s="8"/>
      <c r="K118" s="8"/>
      <c r="L118" s="8"/>
      <c r="M118" s="8"/>
      <c r="N118" s="8"/>
      <c r="O118" s="8"/>
      <c r="P118" s="8"/>
      <c r="Q118" s="8"/>
      <c r="R118" s="8"/>
      <c r="S118" s="8"/>
      <c r="T118" s="8"/>
    </row>
    <row r="119" spans="2:20" s="7" customFormat="1" ht="14.1" customHeight="1" x14ac:dyDescent="0.3">
      <c r="B119" s="8"/>
      <c r="C119" s="8"/>
      <c r="D119" s="8"/>
      <c r="E119" s="8"/>
      <c r="F119" s="8"/>
      <c r="G119" s="8"/>
      <c r="H119" s="8"/>
      <c r="I119" s="8"/>
      <c r="J119" s="8"/>
      <c r="K119" s="8"/>
      <c r="L119" s="8"/>
      <c r="M119" s="8"/>
      <c r="N119" s="8"/>
      <c r="O119" s="8"/>
      <c r="P119" s="8"/>
      <c r="Q119" s="8"/>
      <c r="R119" s="8"/>
      <c r="S119" s="8"/>
      <c r="T119" s="8"/>
    </row>
    <row r="120" spans="2:20" s="7" customFormat="1" ht="14.1" customHeight="1" x14ac:dyDescent="0.3">
      <c r="B120" s="8"/>
      <c r="C120" s="8"/>
      <c r="D120" s="8"/>
      <c r="E120" s="8"/>
      <c r="F120" s="8"/>
      <c r="G120" s="8"/>
      <c r="H120" s="8"/>
      <c r="I120" s="8"/>
      <c r="J120" s="8"/>
      <c r="K120" s="8"/>
      <c r="L120" s="8"/>
      <c r="M120" s="8"/>
      <c r="N120" s="8"/>
      <c r="O120" s="8"/>
      <c r="P120" s="8"/>
      <c r="Q120" s="8"/>
      <c r="R120" s="8"/>
      <c r="S120" s="8"/>
      <c r="T120" s="8"/>
    </row>
    <row r="121" spans="2:20" s="7" customFormat="1" ht="14.1" customHeight="1" x14ac:dyDescent="0.3">
      <c r="B121" s="8"/>
      <c r="C121" s="8"/>
      <c r="D121" s="8"/>
      <c r="E121" s="8"/>
      <c r="F121" s="8"/>
      <c r="G121" s="8"/>
      <c r="H121" s="8"/>
      <c r="I121" s="8"/>
      <c r="J121" s="8"/>
      <c r="K121" s="8"/>
      <c r="L121" s="8"/>
      <c r="M121" s="8"/>
      <c r="N121" s="8"/>
      <c r="O121" s="8"/>
      <c r="P121" s="8"/>
      <c r="Q121" s="8"/>
      <c r="R121" s="8"/>
      <c r="S121" s="8"/>
      <c r="T121" s="8"/>
    </row>
    <row r="122" spans="2:20" s="7" customFormat="1" ht="14.1" customHeight="1" x14ac:dyDescent="0.3">
      <c r="B122" s="8"/>
      <c r="C122" s="8"/>
      <c r="D122" s="8"/>
      <c r="E122" s="8"/>
      <c r="F122" s="8"/>
      <c r="G122" s="8"/>
      <c r="H122" s="8"/>
      <c r="I122" s="8"/>
      <c r="J122" s="8"/>
      <c r="K122" s="8"/>
      <c r="L122" s="8"/>
      <c r="M122" s="8"/>
      <c r="N122" s="8"/>
      <c r="O122" s="8"/>
      <c r="P122" s="8"/>
      <c r="Q122" s="8"/>
      <c r="R122" s="8"/>
      <c r="S122" s="8"/>
      <c r="T122" s="8"/>
    </row>
    <row r="123" spans="2:20" s="7" customFormat="1" ht="14.1" customHeight="1" x14ac:dyDescent="0.3">
      <c r="B123" s="8"/>
      <c r="C123" s="8"/>
      <c r="D123" s="8"/>
      <c r="E123" s="8"/>
      <c r="F123" s="8"/>
      <c r="G123" s="8"/>
      <c r="H123" s="8"/>
      <c r="I123" s="8"/>
      <c r="J123" s="8"/>
      <c r="K123" s="8"/>
      <c r="L123" s="8"/>
      <c r="M123" s="8"/>
      <c r="N123" s="8"/>
      <c r="O123" s="8"/>
      <c r="P123" s="8"/>
      <c r="Q123" s="8"/>
      <c r="R123" s="8"/>
      <c r="S123" s="8"/>
      <c r="T123" s="8"/>
    </row>
    <row r="124" spans="2:20" s="7" customFormat="1" ht="14.1" customHeight="1" x14ac:dyDescent="0.3">
      <c r="B124" s="8"/>
      <c r="C124" s="8"/>
      <c r="D124" s="8"/>
      <c r="E124" s="8"/>
      <c r="F124" s="8"/>
      <c r="G124" s="8"/>
      <c r="H124" s="8"/>
      <c r="I124" s="8"/>
      <c r="J124" s="8"/>
      <c r="K124" s="8"/>
      <c r="L124" s="8"/>
      <c r="M124" s="8"/>
      <c r="N124" s="8"/>
      <c r="O124" s="8"/>
      <c r="P124" s="8"/>
      <c r="Q124" s="8"/>
      <c r="R124" s="8"/>
      <c r="S124" s="8"/>
      <c r="T124" s="8"/>
    </row>
    <row r="125" spans="2:20" s="7" customFormat="1" ht="14.1" customHeight="1" x14ac:dyDescent="0.3">
      <c r="B125" s="8"/>
      <c r="C125" s="8"/>
      <c r="D125" s="8"/>
      <c r="E125" s="8"/>
      <c r="F125" s="8"/>
      <c r="G125" s="8"/>
      <c r="H125" s="8"/>
      <c r="I125" s="8"/>
      <c r="J125" s="8"/>
      <c r="K125" s="8"/>
      <c r="L125" s="8"/>
      <c r="M125" s="8"/>
      <c r="N125" s="8"/>
      <c r="O125" s="8"/>
      <c r="P125" s="8"/>
      <c r="Q125" s="8"/>
      <c r="R125" s="8"/>
      <c r="S125" s="8"/>
      <c r="T125" s="8"/>
    </row>
    <row r="126" spans="2:20" s="7" customFormat="1" ht="14.1" customHeight="1" x14ac:dyDescent="0.3">
      <c r="B126" s="8"/>
      <c r="C126" s="8"/>
      <c r="D126" s="8"/>
      <c r="E126" s="8"/>
      <c r="F126" s="8"/>
      <c r="G126" s="8"/>
      <c r="H126" s="8"/>
      <c r="I126" s="8"/>
      <c r="J126" s="8"/>
      <c r="K126" s="8"/>
      <c r="L126" s="8"/>
      <c r="M126" s="8"/>
      <c r="N126" s="8"/>
      <c r="O126" s="8"/>
      <c r="P126" s="8"/>
      <c r="Q126" s="8"/>
      <c r="R126" s="8"/>
      <c r="S126" s="8"/>
      <c r="T126" s="8"/>
    </row>
    <row r="127" spans="2:20" s="7" customFormat="1" ht="14.1" customHeight="1" x14ac:dyDescent="0.3">
      <c r="B127" s="8"/>
      <c r="C127" s="8"/>
      <c r="D127" s="8"/>
      <c r="E127" s="8"/>
      <c r="F127" s="8"/>
      <c r="G127" s="8"/>
      <c r="H127" s="8"/>
      <c r="I127" s="8"/>
      <c r="J127" s="8"/>
      <c r="K127" s="8"/>
      <c r="L127" s="8"/>
      <c r="M127" s="8"/>
      <c r="N127" s="8"/>
      <c r="O127" s="8"/>
      <c r="P127" s="8"/>
      <c r="Q127" s="8"/>
      <c r="R127" s="8"/>
      <c r="S127" s="8"/>
      <c r="T127" s="8"/>
    </row>
    <row r="128" spans="2:20" s="7" customFormat="1" ht="14.1" customHeight="1" x14ac:dyDescent="0.3">
      <c r="B128" s="8"/>
      <c r="C128" s="8"/>
      <c r="D128" s="8"/>
      <c r="E128" s="8"/>
      <c r="F128" s="8"/>
      <c r="G128" s="8"/>
      <c r="H128" s="8"/>
      <c r="I128" s="8"/>
      <c r="J128" s="8"/>
      <c r="K128" s="8"/>
      <c r="L128" s="8"/>
      <c r="M128" s="8"/>
      <c r="N128" s="8"/>
      <c r="O128" s="8"/>
      <c r="P128" s="8"/>
      <c r="Q128" s="8"/>
      <c r="R128" s="8"/>
      <c r="S128" s="8"/>
      <c r="T128" s="8"/>
    </row>
    <row r="129" spans="2:20" s="7" customFormat="1" ht="14.1" customHeight="1" x14ac:dyDescent="0.3">
      <c r="B129" s="8"/>
      <c r="C129" s="8"/>
      <c r="D129" s="8"/>
      <c r="E129" s="8"/>
      <c r="F129" s="8"/>
      <c r="G129" s="8"/>
      <c r="H129" s="8"/>
      <c r="I129" s="8"/>
      <c r="J129" s="8"/>
      <c r="K129" s="8"/>
      <c r="L129" s="8"/>
      <c r="M129" s="8"/>
      <c r="N129" s="8"/>
      <c r="O129" s="8"/>
      <c r="P129" s="8"/>
      <c r="Q129" s="8"/>
      <c r="R129" s="8"/>
      <c r="S129" s="8"/>
      <c r="T129" s="8"/>
    </row>
    <row r="130" spans="2:20" s="7" customFormat="1" ht="14.1" customHeight="1" x14ac:dyDescent="0.3">
      <c r="B130" s="8"/>
      <c r="C130" s="8"/>
      <c r="D130" s="8"/>
      <c r="E130" s="8"/>
      <c r="F130" s="8"/>
      <c r="G130" s="8"/>
      <c r="H130" s="8"/>
      <c r="I130" s="8"/>
      <c r="J130" s="8"/>
      <c r="K130" s="8"/>
      <c r="L130" s="8"/>
      <c r="M130" s="8"/>
      <c r="N130" s="8"/>
      <c r="O130" s="8"/>
      <c r="P130" s="8"/>
      <c r="Q130" s="8"/>
      <c r="R130" s="8"/>
      <c r="S130" s="8"/>
      <c r="T130" s="8"/>
    </row>
    <row r="131" spans="2:20" s="7" customFormat="1" ht="14.1" customHeight="1" x14ac:dyDescent="0.3">
      <c r="B131" s="8"/>
      <c r="C131" s="8"/>
      <c r="D131" s="8"/>
      <c r="E131" s="8"/>
      <c r="F131" s="8"/>
      <c r="G131" s="8"/>
      <c r="H131" s="8"/>
      <c r="I131" s="8"/>
      <c r="J131" s="8"/>
      <c r="K131" s="8"/>
      <c r="L131" s="8"/>
      <c r="M131" s="8"/>
      <c r="N131" s="8"/>
      <c r="O131" s="8"/>
      <c r="P131" s="8"/>
      <c r="Q131" s="8"/>
      <c r="R131" s="8"/>
      <c r="S131" s="8"/>
      <c r="T131" s="8"/>
    </row>
    <row r="132" spans="2:20" s="7" customFormat="1" ht="14.1" customHeight="1" x14ac:dyDescent="0.3">
      <c r="B132" s="8"/>
      <c r="C132" s="8"/>
      <c r="D132" s="8"/>
      <c r="E132" s="8"/>
      <c r="F132" s="8"/>
      <c r="G132" s="8"/>
      <c r="H132" s="8"/>
      <c r="I132" s="8"/>
      <c r="J132" s="8"/>
      <c r="K132" s="8"/>
      <c r="L132" s="8"/>
      <c r="M132" s="8"/>
      <c r="N132" s="8"/>
      <c r="O132" s="8"/>
      <c r="P132" s="8"/>
      <c r="Q132" s="8"/>
      <c r="R132" s="8"/>
      <c r="S132" s="8"/>
      <c r="T132" s="8"/>
    </row>
    <row r="133" spans="2:20" s="7" customFormat="1" ht="14.1" customHeight="1" x14ac:dyDescent="0.3">
      <c r="B133" s="8"/>
      <c r="C133" s="8"/>
      <c r="D133" s="8"/>
      <c r="E133" s="8"/>
      <c r="F133" s="8"/>
      <c r="G133" s="8"/>
      <c r="H133" s="8"/>
      <c r="I133" s="8"/>
      <c r="J133" s="8"/>
      <c r="K133" s="8"/>
      <c r="L133" s="8"/>
      <c r="M133" s="8"/>
      <c r="N133" s="8"/>
      <c r="O133" s="8"/>
      <c r="P133" s="8"/>
      <c r="Q133" s="8"/>
      <c r="R133" s="8"/>
      <c r="S133" s="8"/>
      <c r="T133" s="8"/>
    </row>
    <row r="134" spans="2:20" s="7" customFormat="1" ht="14.1" customHeight="1" x14ac:dyDescent="0.3">
      <c r="B134" s="8"/>
      <c r="C134" s="8"/>
      <c r="D134" s="8"/>
      <c r="E134" s="8"/>
      <c r="F134" s="8"/>
      <c r="G134" s="8"/>
      <c r="H134" s="8"/>
      <c r="I134" s="8"/>
      <c r="J134" s="8"/>
      <c r="K134" s="8"/>
      <c r="L134" s="8"/>
      <c r="M134" s="8"/>
      <c r="N134" s="8"/>
      <c r="O134" s="8"/>
      <c r="P134" s="8"/>
      <c r="Q134" s="8"/>
      <c r="R134" s="8"/>
      <c r="S134" s="8"/>
      <c r="T134" s="8"/>
    </row>
    <row r="135" spans="2:20" s="7" customFormat="1" ht="14.1" customHeight="1" x14ac:dyDescent="0.3">
      <c r="B135" s="8"/>
      <c r="C135" s="8"/>
      <c r="D135" s="8"/>
      <c r="E135" s="8"/>
      <c r="F135" s="8"/>
      <c r="G135" s="8"/>
      <c r="H135" s="8"/>
      <c r="I135" s="8"/>
      <c r="J135" s="8"/>
      <c r="K135" s="8"/>
      <c r="L135" s="8"/>
      <c r="M135" s="8"/>
      <c r="N135" s="8"/>
      <c r="O135" s="8"/>
      <c r="P135" s="8"/>
      <c r="Q135" s="8"/>
      <c r="R135" s="8"/>
      <c r="S135" s="8"/>
      <c r="T135" s="8"/>
    </row>
    <row r="136" spans="2:20" s="7" customFormat="1" ht="14.1" customHeight="1" x14ac:dyDescent="0.3">
      <c r="B136" s="8"/>
      <c r="C136" s="8"/>
      <c r="D136" s="8"/>
      <c r="E136" s="8"/>
      <c r="F136" s="8"/>
      <c r="G136" s="8"/>
      <c r="H136" s="8"/>
      <c r="I136" s="8"/>
      <c r="J136" s="8"/>
      <c r="K136" s="8"/>
      <c r="L136" s="8"/>
      <c r="M136" s="8"/>
      <c r="N136" s="8"/>
      <c r="O136" s="8"/>
      <c r="P136" s="8"/>
      <c r="Q136" s="8"/>
      <c r="R136" s="8"/>
      <c r="S136" s="8"/>
      <c r="T136" s="8"/>
    </row>
    <row r="137" spans="2:20" s="7" customFormat="1" ht="14.1" customHeight="1" x14ac:dyDescent="0.3">
      <c r="B137" s="8"/>
      <c r="C137" s="8"/>
      <c r="D137" s="8"/>
      <c r="E137" s="8"/>
      <c r="F137" s="8"/>
      <c r="G137" s="8"/>
      <c r="H137" s="8"/>
      <c r="I137" s="8"/>
      <c r="J137" s="8"/>
      <c r="K137" s="8"/>
      <c r="L137" s="8"/>
      <c r="M137" s="8"/>
      <c r="N137" s="8"/>
      <c r="O137" s="8"/>
      <c r="P137" s="8"/>
      <c r="Q137" s="8"/>
      <c r="R137" s="8"/>
      <c r="S137" s="8"/>
      <c r="T137" s="8"/>
    </row>
    <row r="138" spans="2:20" s="7" customFormat="1" ht="14.1" customHeight="1" x14ac:dyDescent="0.3">
      <c r="B138" s="8"/>
      <c r="C138" s="8"/>
      <c r="D138" s="8"/>
      <c r="E138" s="8"/>
      <c r="F138" s="8"/>
      <c r="G138" s="8"/>
      <c r="H138" s="8"/>
      <c r="I138" s="8"/>
      <c r="J138" s="8"/>
      <c r="K138" s="8"/>
      <c r="L138" s="8"/>
      <c r="M138" s="8"/>
      <c r="N138" s="8"/>
      <c r="O138" s="8"/>
      <c r="P138" s="8"/>
      <c r="Q138" s="8"/>
      <c r="R138" s="8"/>
      <c r="S138" s="8"/>
      <c r="T138" s="8"/>
    </row>
    <row r="139" spans="2:20" s="7" customFormat="1" ht="14.1" customHeight="1" x14ac:dyDescent="0.3">
      <c r="B139" s="8"/>
      <c r="C139" s="8"/>
      <c r="D139" s="8"/>
      <c r="E139" s="8"/>
      <c r="F139" s="8"/>
      <c r="G139" s="8"/>
      <c r="H139" s="8"/>
      <c r="I139" s="8"/>
      <c r="J139" s="8"/>
      <c r="K139" s="8"/>
      <c r="L139" s="8"/>
      <c r="M139" s="8"/>
      <c r="N139" s="8"/>
      <c r="O139" s="8"/>
      <c r="P139" s="8"/>
      <c r="Q139" s="8"/>
      <c r="R139" s="8"/>
      <c r="S139" s="8"/>
      <c r="T139" s="8"/>
    </row>
    <row r="140" spans="2:20" s="7" customFormat="1" ht="14.1" customHeight="1" x14ac:dyDescent="0.3">
      <c r="B140" s="8"/>
      <c r="C140" s="8"/>
      <c r="D140" s="8"/>
      <c r="E140" s="8"/>
      <c r="F140" s="8"/>
      <c r="G140" s="8"/>
      <c r="H140" s="8"/>
      <c r="I140" s="8"/>
      <c r="J140" s="8"/>
      <c r="K140" s="8"/>
      <c r="L140" s="8"/>
      <c r="M140" s="8"/>
      <c r="N140" s="8"/>
      <c r="O140" s="8"/>
      <c r="P140" s="8"/>
      <c r="Q140" s="8"/>
      <c r="R140" s="8"/>
      <c r="S140" s="8"/>
      <c r="T140" s="8"/>
    </row>
    <row r="141" spans="2:20" s="7" customFormat="1" ht="14.1" customHeight="1" x14ac:dyDescent="0.3">
      <c r="B141" s="8"/>
      <c r="C141" s="8"/>
      <c r="D141" s="8"/>
      <c r="E141" s="8"/>
      <c r="F141" s="8"/>
      <c r="G141" s="8"/>
      <c r="H141" s="8"/>
      <c r="I141" s="8"/>
      <c r="J141" s="8"/>
      <c r="K141" s="8"/>
      <c r="L141" s="8"/>
      <c r="M141" s="8"/>
      <c r="N141" s="8"/>
      <c r="O141" s="8"/>
      <c r="P141" s="8"/>
      <c r="Q141" s="8"/>
      <c r="R141" s="8"/>
      <c r="S141" s="8"/>
      <c r="T141" s="8"/>
    </row>
    <row r="142" spans="2:20" s="7" customFormat="1" ht="14.1" customHeight="1" x14ac:dyDescent="0.3">
      <c r="B142" s="8"/>
      <c r="C142" s="8"/>
      <c r="D142" s="8"/>
      <c r="E142" s="8"/>
      <c r="F142" s="8"/>
      <c r="G142" s="8"/>
      <c r="H142" s="8"/>
      <c r="I142" s="8"/>
      <c r="J142" s="8"/>
      <c r="K142" s="8"/>
      <c r="L142" s="8"/>
      <c r="M142" s="8"/>
      <c r="N142" s="8"/>
      <c r="O142" s="8"/>
      <c r="P142" s="8"/>
      <c r="Q142" s="8"/>
      <c r="R142" s="8"/>
      <c r="S142" s="8"/>
      <c r="T142" s="8"/>
    </row>
    <row r="143" spans="2:20" s="7" customFormat="1" ht="14.1" customHeight="1" x14ac:dyDescent="0.3">
      <c r="B143" s="8"/>
      <c r="C143" s="8"/>
      <c r="D143" s="8"/>
      <c r="E143" s="8"/>
      <c r="F143" s="8"/>
      <c r="G143" s="8"/>
      <c r="H143" s="8"/>
      <c r="I143" s="8"/>
      <c r="J143" s="8"/>
      <c r="K143" s="8"/>
      <c r="L143" s="8"/>
      <c r="M143" s="8"/>
      <c r="N143" s="8"/>
      <c r="O143" s="8"/>
      <c r="P143" s="8"/>
      <c r="Q143" s="8"/>
      <c r="R143" s="8"/>
      <c r="S143" s="8"/>
      <c r="T143" s="8"/>
    </row>
    <row r="144" spans="2:20" s="7" customFormat="1" ht="14.1" customHeight="1" x14ac:dyDescent="0.3">
      <c r="B144" s="8"/>
      <c r="C144" s="8"/>
      <c r="D144" s="8"/>
      <c r="E144" s="8"/>
      <c r="F144" s="8"/>
      <c r="G144" s="8"/>
      <c r="H144" s="8"/>
      <c r="I144" s="8"/>
      <c r="J144" s="8"/>
      <c r="K144" s="8"/>
      <c r="L144" s="8"/>
      <c r="M144" s="8"/>
      <c r="N144" s="8"/>
      <c r="O144" s="8"/>
      <c r="P144" s="8"/>
      <c r="Q144" s="8"/>
      <c r="R144" s="8"/>
      <c r="S144" s="8"/>
      <c r="T144" s="8"/>
    </row>
    <row r="145" spans="2:20" s="7" customFormat="1" ht="14.1" customHeight="1" x14ac:dyDescent="0.3">
      <c r="B145" s="8"/>
      <c r="C145" s="8"/>
      <c r="D145" s="8"/>
      <c r="E145" s="8"/>
      <c r="F145" s="8"/>
      <c r="G145" s="8"/>
      <c r="H145" s="8"/>
      <c r="I145" s="8"/>
      <c r="J145" s="8"/>
      <c r="K145" s="8"/>
      <c r="L145" s="8"/>
      <c r="M145" s="8"/>
      <c r="N145" s="8"/>
      <c r="O145" s="8"/>
      <c r="P145" s="8"/>
      <c r="Q145" s="8"/>
      <c r="R145" s="8"/>
      <c r="S145" s="8"/>
      <c r="T145" s="8"/>
    </row>
    <row r="146" spans="2:20" s="7" customFormat="1" ht="14.1" customHeight="1" x14ac:dyDescent="0.3">
      <c r="B146" s="8"/>
      <c r="C146" s="8"/>
      <c r="D146" s="8"/>
      <c r="E146" s="8"/>
      <c r="F146" s="8"/>
      <c r="G146" s="8"/>
      <c r="H146" s="8"/>
      <c r="I146" s="8"/>
      <c r="J146" s="8"/>
      <c r="K146" s="8"/>
      <c r="L146" s="8"/>
      <c r="M146" s="8"/>
      <c r="N146" s="8"/>
      <c r="O146" s="8"/>
      <c r="P146" s="8"/>
      <c r="Q146" s="8"/>
      <c r="R146" s="8"/>
      <c r="S146" s="8"/>
      <c r="T146" s="8"/>
    </row>
    <row r="147" spans="2:20" s="7" customFormat="1" ht="14.1" customHeight="1" x14ac:dyDescent="0.3">
      <c r="B147" s="8"/>
      <c r="C147" s="8"/>
      <c r="D147" s="8"/>
      <c r="E147" s="8"/>
      <c r="F147" s="8"/>
      <c r="G147" s="8"/>
      <c r="H147" s="8"/>
      <c r="I147" s="8"/>
      <c r="J147" s="8"/>
      <c r="K147" s="8"/>
      <c r="L147" s="8"/>
      <c r="M147" s="8"/>
      <c r="N147" s="8"/>
      <c r="O147" s="8"/>
      <c r="P147" s="8"/>
      <c r="Q147" s="8"/>
      <c r="R147" s="8"/>
      <c r="S147" s="8"/>
      <c r="T147" s="8"/>
    </row>
    <row r="148" spans="2:20" s="7" customFormat="1" ht="14.1" customHeight="1" x14ac:dyDescent="0.3">
      <c r="B148" s="8"/>
      <c r="C148" s="8"/>
      <c r="D148" s="8"/>
      <c r="E148" s="8"/>
      <c r="F148" s="8"/>
      <c r="G148" s="8"/>
      <c r="H148" s="8"/>
      <c r="I148" s="8"/>
      <c r="J148" s="8"/>
      <c r="K148" s="8"/>
      <c r="L148" s="8"/>
      <c r="M148" s="8"/>
      <c r="N148" s="8"/>
      <c r="O148" s="8"/>
      <c r="P148" s="8"/>
      <c r="Q148" s="8"/>
      <c r="R148" s="8"/>
      <c r="S148" s="8"/>
      <c r="T148" s="8"/>
    </row>
    <row r="149" spans="2:20" s="7" customFormat="1" ht="14.1" customHeight="1" x14ac:dyDescent="0.3">
      <c r="B149" s="8"/>
      <c r="C149" s="8"/>
      <c r="D149" s="8"/>
      <c r="E149" s="8"/>
      <c r="F149" s="8"/>
      <c r="G149" s="8"/>
      <c r="H149" s="8"/>
      <c r="I149" s="8"/>
      <c r="J149" s="8"/>
      <c r="K149" s="8"/>
      <c r="L149" s="8"/>
      <c r="M149" s="8"/>
      <c r="N149" s="8"/>
      <c r="O149" s="8"/>
      <c r="P149" s="8"/>
      <c r="Q149" s="8"/>
      <c r="R149" s="8"/>
      <c r="S149" s="8"/>
      <c r="T149" s="8"/>
    </row>
    <row r="150" spans="2:20" s="7" customFormat="1" ht="14.1" customHeight="1" x14ac:dyDescent="0.3">
      <c r="B150" s="8"/>
      <c r="C150" s="8"/>
      <c r="D150" s="8"/>
      <c r="E150" s="8"/>
      <c r="F150" s="8"/>
      <c r="G150" s="8"/>
      <c r="H150" s="8"/>
      <c r="I150" s="8"/>
      <c r="J150" s="8"/>
      <c r="K150" s="8"/>
      <c r="L150" s="8"/>
      <c r="M150" s="8"/>
      <c r="N150" s="8"/>
      <c r="O150" s="8"/>
      <c r="P150" s="8"/>
      <c r="Q150" s="8"/>
      <c r="R150" s="8"/>
      <c r="S150" s="8"/>
      <c r="T150" s="8"/>
    </row>
    <row r="151" spans="2:20" s="7" customFormat="1" ht="14.1" customHeight="1" x14ac:dyDescent="0.3">
      <c r="B151" s="8"/>
      <c r="C151" s="8"/>
      <c r="D151" s="8"/>
      <c r="E151" s="8"/>
      <c r="F151" s="8"/>
      <c r="G151" s="8"/>
      <c r="H151" s="8"/>
      <c r="I151" s="8"/>
      <c r="J151" s="8"/>
      <c r="K151" s="8"/>
      <c r="L151" s="8"/>
      <c r="M151" s="8"/>
      <c r="N151" s="8"/>
      <c r="O151" s="8"/>
      <c r="P151" s="8"/>
      <c r="Q151" s="8"/>
      <c r="R151" s="8"/>
      <c r="S151" s="8"/>
      <c r="T151" s="8"/>
    </row>
    <row r="152" spans="2:20" s="7" customFormat="1" ht="14.1" customHeight="1" x14ac:dyDescent="0.3">
      <c r="B152" s="8"/>
      <c r="C152" s="8"/>
      <c r="D152" s="8"/>
      <c r="E152" s="8"/>
      <c r="F152" s="8"/>
      <c r="G152" s="8"/>
      <c r="H152" s="8"/>
      <c r="I152" s="8"/>
      <c r="J152" s="8"/>
      <c r="K152" s="8"/>
      <c r="L152" s="8"/>
      <c r="M152" s="8"/>
      <c r="N152" s="8"/>
      <c r="O152" s="8"/>
      <c r="P152" s="8"/>
      <c r="Q152" s="8"/>
      <c r="R152" s="8"/>
      <c r="S152" s="8"/>
      <c r="T152" s="8"/>
    </row>
    <row r="153" spans="2:20" s="7" customFormat="1" ht="14.1" customHeight="1" x14ac:dyDescent="0.3">
      <c r="B153" s="8"/>
      <c r="C153" s="8"/>
      <c r="D153" s="8"/>
      <c r="E153" s="8"/>
      <c r="F153" s="8"/>
      <c r="G153" s="8"/>
      <c r="H153" s="8"/>
      <c r="I153" s="8"/>
      <c r="J153" s="8"/>
      <c r="K153" s="8"/>
      <c r="L153" s="8"/>
      <c r="M153" s="8"/>
      <c r="N153" s="8"/>
      <c r="O153" s="8"/>
      <c r="P153" s="8"/>
      <c r="Q153" s="8"/>
      <c r="R153" s="8"/>
      <c r="S153" s="8"/>
      <c r="T153" s="8"/>
    </row>
    <row r="154" spans="2:20" s="7" customFormat="1" ht="14.1" customHeight="1" x14ac:dyDescent="0.3">
      <c r="B154" s="8"/>
      <c r="C154" s="8"/>
      <c r="D154" s="8"/>
      <c r="E154" s="8"/>
      <c r="F154" s="8"/>
      <c r="G154" s="8"/>
      <c r="H154" s="8"/>
      <c r="I154" s="8"/>
      <c r="J154" s="8"/>
      <c r="K154" s="8"/>
      <c r="L154" s="8"/>
      <c r="M154" s="8"/>
      <c r="N154" s="8"/>
      <c r="O154" s="8"/>
      <c r="P154" s="8"/>
      <c r="Q154" s="8"/>
      <c r="R154" s="8"/>
      <c r="S154" s="8"/>
      <c r="T154" s="8"/>
    </row>
    <row r="155" spans="2:20" s="7" customFormat="1" ht="14.1" customHeight="1" x14ac:dyDescent="0.3">
      <c r="B155" s="8"/>
      <c r="C155" s="8"/>
      <c r="D155" s="8"/>
      <c r="E155" s="8"/>
      <c r="F155" s="8"/>
      <c r="G155" s="8"/>
      <c r="H155" s="8"/>
      <c r="I155" s="8"/>
      <c r="J155" s="8"/>
      <c r="K155" s="8"/>
      <c r="L155" s="8"/>
      <c r="M155" s="8"/>
      <c r="N155" s="8"/>
      <c r="O155" s="8"/>
      <c r="P155" s="8"/>
      <c r="Q155" s="8"/>
      <c r="R155" s="8"/>
      <c r="S155" s="8"/>
      <c r="T155" s="8"/>
    </row>
    <row r="156" spans="2:20" s="7" customFormat="1" ht="14.1" customHeight="1" x14ac:dyDescent="0.3">
      <c r="B156" s="8"/>
      <c r="C156" s="8"/>
      <c r="D156" s="8"/>
      <c r="E156" s="8"/>
      <c r="F156" s="8"/>
      <c r="G156" s="8"/>
      <c r="H156" s="8"/>
      <c r="I156" s="8"/>
      <c r="J156" s="8"/>
      <c r="K156" s="8"/>
      <c r="L156" s="8"/>
      <c r="M156" s="8"/>
      <c r="N156" s="8"/>
      <c r="O156" s="8"/>
      <c r="P156" s="8"/>
      <c r="Q156" s="8"/>
      <c r="R156" s="8"/>
      <c r="S156" s="8"/>
      <c r="T156" s="8"/>
    </row>
    <row r="157" spans="2:20" s="7" customFormat="1" ht="14.1" customHeight="1" x14ac:dyDescent="0.3">
      <c r="B157" s="8"/>
      <c r="C157" s="8"/>
      <c r="D157" s="8"/>
      <c r="E157" s="8"/>
      <c r="F157" s="8"/>
      <c r="G157" s="8"/>
      <c r="H157" s="8"/>
      <c r="I157" s="8"/>
      <c r="J157" s="8"/>
      <c r="K157" s="8"/>
      <c r="L157" s="8"/>
      <c r="M157" s="8"/>
      <c r="N157" s="8"/>
      <c r="O157" s="8"/>
      <c r="P157" s="8"/>
      <c r="Q157" s="8"/>
      <c r="R157" s="8"/>
      <c r="S157" s="8"/>
      <c r="T157" s="8"/>
    </row>
    <row r="158" spans="2:20" s="7" customFormat="1" ht="14.1" customHeight="1" x14ac:dyDescent="0.3">
      <c r="B158" s="8"/>
      <c r="C158" s="8"/>
      <c r="D158" s="8"/>
      <c r="E158" s="8"/>
      <c r="F158" s="8"/>
      <c r="G158" s="8"/>
      <c r="H158" s="8"/>
      <c r="I158" s="8"/>
      <c r="J158" s="8"/>
      <c r="K158" s="8"/>
      <c r="L158" s="8"/>
      <c r="M158" s="8"/>
      <c r="N158" s="8"/>
      <c r="O158" s="8"/>
      <c r="P158" s="8"/>
      <c r="Q158" s="8"/>
      <c r="R158" s="8"/>
      <c r="S158" s="8"/>
      <c r="T158" s="8"/>
    </row>
    <row r="159" spans="2:20" s="7" customFormat="1" ht="14.1" customHeight="1" x14ac:dyDescent="0.3">
      <c r="B159" s="8"/>
      <c r="C159" s="8"/>
      <c r="D159" s="8"/>
      <c r="E159" s="8"/>
      <c r="F159" s="8"/>
      <c r="G159" s="8"/>
      <c r="H159" s="8"/>
      <c r="I159" s="8"/>
      <c r="J159" s="8"/>
      <c r="K159" s="8"/>
      <c r="L159" s="8"/>
      <c r="M159" s="8"/>
      <c r="N159" s="8"/>
      <c r="O159" s="8"/>
      <c r="P159" s="8"/>
      <c r="Q159" s="8"/>
      <c r="R159" s="8"/>
      <c r="S159" s="8"/>
      <c r="T159" s="8"/>
    </row>
    <row r="160" spans="2:20" s="7" customFormat="1" ht="14.1" customHeight="1" x14ac:dyDescent="0.3">
      <c r="B160" s="8"/>
      <c r="C160" s="8"/>
      <c r="D160" s="8"/>
      <c r="E160" s="8"/>
      <c r="F160" s="8"/>
      <c r="G160" s="8"/>
      <c r="H160" s="8"/>
      <c r="I160" s="8"/>
      <c r="J160" s="8"/>
      <c r="K160" s="8"/>
      <c r="L160" s="8"/>
      <c r="M160" s="8"/>
      <c r="N160" s="8"/>
      <c r="O160" s="8"/>
      <c r="P160" s="8"/>
      <c r="Q160" s="8"/>
      <c r="R160" s="8"/>
      <c r="S160" s="8"/>
      <c r="T160" s="8"/>
    </row>
    <row r="161" spans="2:20" s="7" customFormat="1" ht="14.1" customHeight="1" x14ac:dyDescent="0.3">
      <c r="B161" s="8"/>
      <c r="C161" s="8"/>
      <c r="D161" s="8"/>
      <c r="E161" s="8"/>
      <c r="F161" s="8"/>
      <c r="G161" s="8"/>
      <c r="H161" s="8"/>
      <c r="I161" s="8"/>
      <c r="J161" s="8"/>
      <c r="K161" s="8"/>
      <c r="L161" s="8"/>
      <c r="M161" s="8"/>
      <c r="N161" s="8"/>
      <c r="O161" s="8"/>
      <c r="P161" s="8"/>
      <c r="Q161" s="8"/>
      <c r="R161" s="8"/>
      <c r="S161" s="8"/>
      <c r="T161" s="8"/>
    </row>
    <row r="162" spans="2:20" s="7" customFormat="1" ht="14.1" customHeight="1" x14ac:dyDescent="0.3">
      <c r="B162" s="8"/>
      <c r="C162" s="8"/>
      <c r="D162" s="8"/>
      <c r="E162" s="8"/>
      <c r="F162" s="8"/>
      <c r="G162" s="8"/>
      <c r="H162" s="8"/>
      <c r="I162" s="8"/>
      <c r="J162" s="8"/>
      <c r="K162" s="8"/>
      <c r="L162" s="8"/>
      <c r="M162" s="8"/>
      <c r="N162" s="8"/>
      <c r="O162" s="8"/>
      <c r="P162" s="8"/>
      <c r="Q162" s="8"/>
      <c r="R162" s="8"/>
      <c r="S162" s="8"/>
      <c r="T162" s="8"/>
    </row>
    <row r="163" spans="2:20" s="7" customFormat="1" ht="14.1" customHeight="1" x14ac:dyDescent="0.3">
      <c r="B163" s="8"/>
      <c r="C163" s="8"/>
      <c r="D163" s="8"/>
      <c r="E163" s="8"/>
      <c r="F163" s="8"/>
      <c r="G163" s="8"/>
      <c r="H163" s="8"/>
      <c r="I163" s="8"/>
      <c r="J163" s="8"/>
      <c r="K163" s="8"/>
      <c r="L163" s="8"/>
      <c r="M163" s="8"/>
      <c r="N163" s="8"/>
      <c r="O163" s="8"/>
      <c r="P163" s="8"/>
      <c r="Q163" s="8"/>
      <c r="R163" s="8"/>
      <c r="S163" s="8"/>
      <c r="T163" s="8"/>
    </row>
    <row r="164" spans="2:20" s="7" customFormat="1" ht="14.1" customHeight="1" x14ac:dyDescent="0.3">
      <c r="B164" s="8"/>
      <c r="C164" s="8"/>
      <c r="D164" s="8"/>
      <c r="E164" s="8"/>
      <c r="F164" s="8"/>
      <c r="G164" s="8"/>
      <c r="H164" s="8"/>
      <c r="I164" s="8"/>
      <c r="J164" s="8"/>
      <c r="K164" s="8"/>
      <c r="L164" s="8"/>
      <c r="M164" s="8"/>
      <c r="N164" s="8"/>
      <c r="O164" s="8"/>
      <c r="P164" s="8"/>
      <c r="Q164" s="8"/>
      <c r="R164" s="8"/>
      <c r="S164" s="8"/>
      <c r="T164" s="8"/>
    </row>
    <row r="165" spans="2:20" s="7" customFormat="1" ht="14.1" customHeight="1" x14ac:dyDescent="0.3">
      <c r="B165" s="8"/>
      <c r="C165" s="8"/>
      <c r="D165" s="8"/>
      <c r="E165" s="8"/>
      <c r="F165" s="8"/>
      <c r="G165" s="8"/>
      <c r="H165" s="8"/>
      <c r="I165" s="8"/>
      <c r="J165" s="8"/>
      <c r="K165" s="8"/>
      <c r="L165" s="8"/>
      <c r="M165" s="8"/>
      <c r="N165" s="8"/>
      <c r="O165" s="8"/>
      <c r="P165" s="8"/>
      <c r="Q165" s="8"/>
      <c r="R165" s="8"/>
      <c r="S165" s="8"/>
      <c r="T165" s="8"/>
    </row>
    <row r="166" spans="2:20" s="7" customFormat="1" ht="14.1" customHeight="1" x14ac:dyDescent="0.3">
      <c r="B166" s="8"/>
      <c r="C166" s="8"/>
      <c r="D166" s="8"/>
      <c r="E166" s="8"/>
      <c r="F166" s="8"/>
      <c r="G166" s="8"/>
      <c r="H166" s="8"/>
      <c r="I166" s="8"/>
      <c r="J166" s="8"/>
      <c r="K166" s="8"/>
      <c r="L166" s="8"/>
      <c r="M166" s="8"/>
      <c r="N166" s="8"/>
      <c r="O166" s="8"/>
      <c r="P166" s="8"/>
      <c r="Q166" s="8"/>
      <c r="R166" s="8"/>
      <c r="S166" s="8"/>
      <c r="T166" s="8"/>
    </row>
    <row r="167" spans="2:20" s="7" customFormat="1" ht="14.1" customHeight="1" x14ac:dyDescent="0.3">
      <c r="B167" s="8"/>
      <c r="C167" s="8"/>
      <c r="D167" s="8"/>
      <c r="E167" s="8"/>
      <c r="F167" s="8"/>
      <c r="G167" s="8"/>
      <c r="H167" s="8"/>
      <c r="I167" s="8"/>
      <c r="J167" s="8"/>
      <c r="K167" s="8"/>
      <c r="L167" s="8"/>
      <c r="M167" s="8"/>
      <c r="N167" s="8"/>
      <c r="O167" s="8"/>
      <c r="P167" s="8"/>
      <c r="Q167" s="8"/>
      <c r="R167" s="8"/>
      <c r="S167" s="8"/>
      <c r="T167" s="8"/>
    </row>
    <row r="168" spans="2:20" s="7" customFormat="1" ht="14.1" customHeight="1" x14ac:dyDescent="0.3">
      <c r="B168" s="8"/>
      <c r="C168" s="8"/>
      <c r="D168" s="8"/>
      <c r="E168" s="8"/>
      <c r="F168" s="8"/>
      <c r="G168" s="8"/>
      <c r="H168" s="8"/>
      <c r="I168" s="8"/>
      <c r="J168" s="8"/>
      <c r="K168" s="8"/>
      <c r="L168" s="8"/>
      <c r="M168" s="8"/>
      <c r="N168" s="8"/>
      <c r="O168" s="8"/>
      <c r="P168" s="8"/>
      <c r="Q168" s="8"/>
      <c r="R168" s="8"/>
      <c r="S168" s="8"/>
      <c r="T168" s="8"/>
    </row>
    <row r="169" spans="2:20" s="7" customFormat="1" ht="14.1" customHeight="1" x14ac:dyDescent="0.3">
      <c r="B169" s="8"/>
      <c r="C169" s="8"/>
      <c r="D169" s="8"/>
      <c r="E169" s="8"/>
      <c r="F169" s="8"/>
      <c r="G169" s="8"/>
      <c r="H169" s="8"/>
      <c r="I169" s="8"/>
      <c r="J169" s="8"/>
      <c r="K169" s="8"/>
      <c r="L169" s="8"/>
      <c r="M169" s="8"/>
      <c r="N169" s="8"/>
      <c r="O169" s="8"/>
      <c r="P169" s="8"/>
      <c r="Q169" s="8"/>
      <c r="R169" s="8"/>
      <c r="S169" s="8"/>
      <c r="T169" s="8"/>
    </row>
    <row r="170" spans="2:20" s="7" customFormat="1" ht="14.1" customHeight="1" x14ac:dyDescent="0.3">
      <c r="B170" s="8"/>
      <c r="C170" s="8"/>
      <c r="D170" s="8"/>
      <c r="E170" s="8"/>
      <c r="F170" s="8"/>
      <c r="G170" s="8"/>
      <c r="H170" s="8"/>
      <c r="I170" s="8"/>
      <c r="J170" s="8"/>
      <c r="K170" s="8"/>
      <c r="L170" s="8"/>
      <c r="M170" s="8"/>
      <c r="N170" s="8"/>
      <c r="O170" s="8"/>
      <c r="P170" s="8"/>
      <c r="Q170" s="8"/>
      <c r="R170" s="8"/>
      <c r="S170" s="8"/>
      <c r="T170" s="8"/>
    </row>
    <row r="171" spans="2:20" s="7" customFormat="1" ht="14.1" customHeight="1" x14ac:dyDescent="0.3">
      <c r="B171" s="8"/>
      <c r="C171" s="8"/>
      <c r="D171" s="8"/>
      <c r="E171" s="8"/>
      <c r="F171" s="8"/>
      <c r="G171" s="8"/>
      <c r="H171" s="8"/>
      <c r="I171" s="8"/>
      <c r="J171" s="8"/>
      <c r="K171" s="8"/>
      <c r="L171" s="8"/>
      <c r="M171" s="8"/>
      <c r="N171" s="8"/>
      <c r="O171" s="8"/>
      <c r="P171" s="8"/>
      <c r="Q171" s="8"/>
      <c r="R171" s="8"/>
      <c r="S171" s="8"/>
      <c r="T171" s="8"/>
    </row>
    <row r="172" spans="2:20" s="7" customFormat="1" ht="14.1" customHeight="1" x14ac:dyDescent="0.3">
      <c r="B172" s="8"/>
      <c r="C172" s="8"/>
      <c r="D172" s="8"/>
      <c r="E172" s="8"/>
      <c r="F172" s="8"/>
      <c r="G172" s="8"/>
      <c r="H172" s="8"/>
      <c r="I172" s="8"/>
      <c r="J172" s="8"/>
      <c r="K172" s="8"/>
      <c r="L172" s="8"/>
      <c r="M172" s="8"/>
      <c r="N172" s="8"/>
      <c r="O172" s="8"/>
      <c r="P172" s="8"/>
      <c r="Q172" s="8"/>
      <c r="R172" s="8"/>
      <c r="S172" s="8"/>
      <c r="T172" s="8"/>
    </row>
    <row r="173" spans="2:20" s="7" customFormat="1" ht="14.1" customHeight="1" x14ac:dyDescent="0.3">
      <c r="B173" s="8"/>
      <c r="C173" s="8"/>
      <c r="D173" s="8"/>
      <c r="E173" s="8"/>
      <c r="F173" s="8"/>
      <c r="G173" s="8"/>
      <c r="H173" s="8"/>
      <c r="I173" s="8"/>
      <c r="J173" s="8"/>
      <c r="K173" s="8"/>
      <c r="L173" s="8"/>
      <c r="M173" s="8"/>
      <c r="N173" s="8"/>
      <c r="O173" s="8"/>
      <c r="P173" s="8"/>
      <c r="Q173" s="8"/>
      <c r="R173" s="8"/>
      <c r="S173" s="8"/>
      <c r="T173" s="8"/>
    </row>
    <row r="174" spans="2:20" s="7" customFormat="1" ht="14.1" customHeight="1" x14ac:dyDescent="0.3">
      <c r="B174" s="8"/>
      <c r="C174" s="8"/>
      <c r="D174" s="8"/>
      <c r="E174" s="8"/>
      <c r="F174" s="8"/>
      <c r="G174" s="8"/>
      <c r="H174" s="8"/>
      <c r="I174" s="8"/>
      <c r="J174" s="8"/>
      <c r="K174" s="8"/>
      <c r="L174" s="8"/>
      <c r="M174" s="8"/>
      <c r="N174" s="8"/>
      <c r="O174" s="8"/>
      <c r="P174" s="8"/>
      <c r="Q174" s="8"/>
      <c r="R174" s="8"/>
      <c r="S174" s="8"/>
      <c r="T174" s="8"/>
    </row>
    <row r="175" spans="2:20" s="7" customFormat="1" ht="14.1" customHeight="1" x14ac:dyDescent="0.3">
      <c r="B175" s="8"/>
      <c r="C175" s="8"/>
      <c r="D175" s="8"/>
      <c r="E175" s="8"/>
      <c r="F175" s="8"/>
      <c r="G175" s="8"/>
      <c r="H175" s="8"/>
      <c r="I175" s="8"/>
      <c r="J175" s="8"/>
      <c r="K175" s="8"/>
      <c r="L175" s="8"/>
      <c r="M175" s="8"/>
      <c r="N175" s="8"/>
      <c r="O175" s="8"/>
      <c r="P175" s="8"/>
      <c r="Q175" s="8"/>
      <c r="R175" s="8"/>
      <c r="S175" s="8"/>
      <c r="T175" s="8"/>
    </row>
    <row r="176" spans="2:20" s="7" customFormat="1" ht="14.1" customHeight="1" x14ac:dyDescent="0.3">
      <c r="B176" s="8"/>
      <c r="C176" s="8"/>
      <c r="D176" s="8"/>
      <c r="E176" s="8"/>
      <c r="F176" s="8"/>
      <c r="G176" s="8"/>
      <c r="H176" s="8"/>
      <c r="I176" s="8"/>
      <c r="J176" s="8"/>
      <c r="K176" s="8"/>
      <c r="L176" s="8"/>
      <c r="M176" s="8"/>
      <c r="N176" s="8"/>
      <c r="O176" s="8"/>
      <c r="P176" s="8"/>
      <c r="Q176" s="8"/>
      <c r="R176" s="8"/>
      <c r="S176" s="8"/>
      <c r="T176" s="8"/>
    </row>
    <row r="177" spans="2:20" s="7" customFormat="1" ht="14.1" customHeight="1" x14ac:dyDescent="0.3">
      <c r="B177" s="8"/>
      <c r="C177" s="8"/>
      <c r="D177" s="8"/>
      <c r="E177" s="8"/>
      <c r="F177" s="8"/>
      <c r="G177" s="8"/>
      <c r="H177" s="8"/>
      <c r="I177" s="8"/>
      <c r="J177" s="8"/>
      <c r="K177" s="8"/>
      <c r="L177" s="8"/>
      <c r="M177" s="8"/>
      <c r="N177" s="8"/>
      <c r="O177" s="8"/>
      <c r="P177" s="8"/>
      <c r="Q177" s="8"/>
      <c r="R177" s="8"/>
      <c r="S177" s="8"/>
      <c r="T177" s="8"/>
    </row>
    <row r="178" spans="2:20" s="7" customFormat="1" ht="14.1" customHeight="1" x14ac:dyDescent="0.3">
      <c r="B178" s="8"/>
      <c r="C178" s="8"/>
      <c r="D178" s="8"/>
      <c r="E178" s="8"/>
      <c r="F178" s="8"/>
      <c r="G178" s="8"/>
      <c r="H178" s="8"/>
      <c r="I178" s="8"/>
      <c r="J178" s="8"/>
      <c r="K178" s="8"/>
      <c r="L178" s="8"/>
      <c r="M178" s="8"/>
      <c r="N178" s="8"/>
      <c r="O178" s="8"/>
      <c r="P178" s="8"/>
      <c r="Q178" s="8"/>
      <c r="R178" s="8"/>
      <c r="S178" s="8"/>
      <c r="T178" s="8"/>
    </row>
    <row r="179" spans="2:20" s="7" customFormat="1" ht="14.1" customHeight="1" x14ac:dyDescent="0.3">
      <c r="B179" s="8"/>
      <c r="C179" s="8"/>
      <c r="D179" s="8"/>
      <c r="E179" s="8"/>
      <c r="F179" s="8"/>
      <c r="G179" s="8"/>
      <c r="H179" s="8"/>
      <c r="I179" s="8"/>
      <c r="J179" s="8"/>
      <c r="K179" s="8"/>
      <c r="L179" s="8"/>
      <c r="M179" s="8"/>
      <c r="N179" s="8"/>
      <c r="O179" s="8"/>
      <c r="P179" s="8"/>
      <c r="Q179" s="8"/>
      <c r="R179" s="8"/>
      <c r="S179" s="8"/>
      <c r="T179" s="8"/>
    </row>
    <row r="180" spans="2:20" s="7" customFormat="1" ht="14.1" customHeight="1" x14ac:dyDescent="0.3">
      <c r="B180" s="8"/>
      <c r="C180" s="8"/>
      <c r="D180" s="8"/>
      <c r="E180" s="8"/>
      <c r="F180" s="8"/>
      <c r="G180" s="8"/>
      <c r="H180" s="8"/>
      <c r="I180" s="8"/>
      <c r="J180" s="8"/>
      <c r="K180" s="8"/>
      <c r="L180" s="8"/>
      <c r="M180" s="8"/>
      <c r="N180" s="8"/>
      <c r="O180" s="8"/>
      <c r="P180" s="8"/>
      <c r="Q180" s="8"/>
      <c r="R180" s="8"/>
      <c r="S180" s="8"/>
      <c r="T180" s="8"/>
    </row>
    <row r="181" spans="2:20" s="7" customFormat="1" ht="14.1" customHeight="1" x14ac:dyDescent="0.3">
      <c r="B181" s="8"/>
      <c r="C181" s="8"/>
      <c r="D181" s="8"/>
      <c r="E181" s="8"/>
      <c r="F181" s="8"/>
      <c r="G181" s="8"/>
      <c r="H181" s="8"/>
      <c r="I181" s="8"/>
      <c r="J181" s="8"/>
      <c r="K181" s="8"/>
      <c r="L181" s="8"/>
      <c r="M181" s="8"/>
      <c r="N181" s="8"/>
      <c r="O181" s="8"/>
      <c r="P181" s="8"/>
      <c r="Q181" s="8"/>
      <c r="R181" s="8"/>
      <c r="S181" s="8"/>
      <c r="T181" s="8"/>
    </row>
    <row r="182" spans="2:20" s="7" customFormat="1" ht="14.1" customHeight="1" x14ac:dyDescent="0.3">
      <c r="B182" s="8"/>
      <c r="C182" s="8"/>
      <c r="D182" s="8"/>
      <c r="E182" s="8"/>
      <c r="F182" s="8"/>
      <c r="G182" s="8"/>
      <c r="H182" s="8"/>
      <c r="I182" s="8"/>
      <c r="J182" s="8"/>
      <c r="K182" s="8"/>
      <c r="L182" s="8"/>
      <c r="M182" s="8"/>
      <c r="N182" s="8"/>
      <c r="O182" s="8"/>
      <c r="P182" s="8"/>
      <c r="Q182" s="8"/>
      <c r="R182" s="8"/>
      <c r="S182" s="8"/>
      <c r="T182" s="8"/>
    </row>
    <row r="183" spans="2:20" s="7" customFormat="1" ht="14.1" customHeight="1" x14ac:dyDescent="0.3">
      <c r="B183" s="8"/>
      <c r="C183" s="8"/>
      <c r="D183" s="8"/>
      <c r="E183" s="8"/>
      <c r="F183" s="8"/>
      <c r="G183" s="8"/>
      <c r="H183" s="8"/>
      <c r="I183" s="8"/>
      <c r="J183" s="8"/>
      <c r="K183" s="8"/>
      <c r="L183" s="8"/>
      <c r="M183" s="8"/>
      <c r="N183" s="8"/>
      <c r="O183" s="8"/>
      <c r="P183" s="8"/>
      <c r="Q183" s="8"/>
      <c r="R183" s="8"/>
      <c r="S183" s="8"/>
      <c r="T183" s="8"/>
    </row>
    <row r="184" spans="2:20" s="7" customFormat="1" ht="14.1" customHeight="1" x14ac:dyDescent="0.3">
      <c r="B184" s="8"/>
      <c r="C184" s="8"/>
      <c r="D184" s="8"/>
      <c r="E184" s="8"/>
      <c r="F184" s="8"/>
      <c r="G184" s="8"/>
      <c r="H184" s="8"/>
      <c r="I184" s="8"/>
      <c r="J184" s="8"/>
      <c r="K184" s="8"/>
      <c r="L184" s="8"/>
      <c r="M184" s="8"/>
      <c r="N184" s="8"/>
      <c r="O184" s="8"/>
      <c r="P184" s="8"/>
      <c r="Q184" s="8"/>
      <c r="R184" s="8"/>
      <c r="S184" s="8"/>
      <c r="T184" s="8"/>
    </row>
    <row r="185" spans="2:20" s="7" customFormat="1" ht="14.1" customHeight="1" x14ac:dyDescent="0.3">
      <c r="B185" s="8"/>
      <c r="C185" s="8"/>
      <c r="D185" s="8"/>
      <c r="E185" s="8"/>
      <c r="F185" s="8"/>
      <c r="G185" s="8"/>
      <c r="H185" s="8"/>
      <c r="I185" s="8"/>
      <c r="J185" s="8"/>
      <c r="K185" s="8"/>
      <c r="L185" s="8"/>
      <c r="M185" s="8"/>
      <c r="N185" s="8"/>
      <c r="O185" s="8"/>
      <c r="P185" s="8"/>
      <c r="Q185" s="8"/>
      <c r="R185" s="8"/>
      <c r="S185" s="8"/>
      <c r="T185" s="8"/>
    </row>
    <row r="186" spans="2:20" s="7" customFormat="1" ht="14.1" customHeight="1" x14ac:dyDescent="0.3">
      <c r="B186" s="8"/>
      <c r="C186" s="8"/>
      <c r="D186" s="8"/>
      <c r="E186" s="8"/>
      <c r="F186" s="8"/>
      <c r="G186" s="8"/>
      <c r="H186" s="8"/>
      <c r="I186" s="8"/>
      <c r="J186" s="8"/>
      <c r="K186" s="8"/>
      <c r="L186" s="8"/>
      <c r="M186" s="8"/>
      <c r="N186" s="8"/>
      <c r="O186" s="8"/>
      <c r="P186" s="8"/>
      <c r="Q186" s="8"/>
      <c r="R186" s="8"/>
      <c r="S186" s="8"/>
      <c r="T186" s="8"/>
    </row>
    <row r="187" spans="2:20" s="7" customFormat="1" ht="14.1" customHeight="1" x14ac:dyDescent="0.3">
      <c r="B187" s="8"/>
      <c r="C187" s="8"/>
      <c r="D187" s="8"/>
      <c r="E187" s="8"/>
      <c r="F187" s="8"/>
      <c r="G187" s="8"/>
      <c r="H187" s="8"/>
      <c r="I187" s="8"/>
      <c r="J187" s="8"/>
      <c r="K187" s="8"/>
      <c r="L187" s="8"/>
      <c r="M187" s="8"/>
      <c r="N187" s="8"/>
      <c r="O187" s="8"/>
      <c r="P187" s="8"/>
      <c r="Q187" s="8"/>
      <c r="R187" s="8"/>
      <c r="S187" s="8"/>
      <c r="T187" s="8"/>
    </row>
    <row r="188" spans="2:20" s="7" customFormat="1" ht="14.1" customHeight="1" x14ac:dyDescent="0.3">
      <c r="B188" s="8"/>
      <c r="C188" s="8"/>
      <c r="D188" s="8"/>
      <c r="E188" s="8"/>
      <c r="F188" s="8"/>
      <c r="G188" s="8"/>
      <c r="H188" s="8"/>
      <c r="I188" s="8"/>
      <c r="J188" s="8"/>
      <c r="K188" s="8"/>
      <c r="L188" s="8"/>
      <c r="M188" s="8"/>
      <c r="N188" s="8"/>
      <c r="O188" s="8"/>
      <c r="P188" s="8"/>
      <c r="Q188" s="8"/>
      <c r="R188" s="8"/>
      <c r="S188" s="8"/>
      <c r="T188" s="8"/>
    </row>
    <row r="189" spans="2:20" s="7" customFormat="1" ht="14.1" customHeight="1" x14ac:dyDescent="0.3">
      <c r="B189" s="8"/>
      <c r="C189" s="8"/>
      <c r="D189" s="8"/>
      <c r="E189" s="8"/>
      <c r="F189" s="8"/>
      <c r="G189" s="8"/>
      <c r="H189" s="8"/>
      <c r="I189" s="8"/>
      <c r="J189" s="8"/>
      <c r="K189" s="8"/>
      <c r="L189" s="8"/>
      <c r="M189" s="8"/>
      <c r="N189" s="8"/>
      <c r="O189" s="8"/>
      <c r="P189" s="8"/>
      <c r="Q189" s="8"/>
      <c r="R189" s="8"/>
      <c r="S189" s="8"/>
      <c r="T189" s="8"/>
    </row>
    <row r="190" spans="2:20" s="7" customFormat="1" ht="14.1" customHeight="1" x14ac:dyDescent="0.3">
      <c r="B190" s="8"/>
      <c r="C190" s="8"/>
      <c r="D190" s="8"/>
      <c r="E190" s="8"/>
      <c r="F190" s="8"/>
      <c r="G190" s="8"/>
      <c r="H190" s="8"/>
      <c r="I190" s="8"/>
      <c r="J190" s="8"/>
      <c r="K190" s="8"/>
      <c r="L190" s="8"/>
      <c r="M190" s="8"/>
      <c r="N190" s="8"/>
      <c r="O190" s="8"/>
      <c r="P190" s="8"/>
      <c r="Q190" s="8"/>
      <c r="R190" s="8"/>
      <c r="S190" s="8"/>
      <c r="T190" s="8"/>
    </row>
    <row r="191" spans="2:20" s="7" customFormat="1" ht="14.1" customHeight="1" x14ac:dyDescent="0.3">
      <c r="B191" s="8"/>
      <c r="C191" s="8"/>
      <c r="D191" s="8"/>
      <c r="E191" s="8"/>
      <c r="F191" s="8"/>
      <c r="G191" s="8"/>
      <c r="H191" s="8"/>
      <c r="I191" s="8"/>
      <c r="J191" s="8"/>
      <c r="K191" s="8"/>
      <c r="L191" s="8"/>
      <c r="M191" s="8"/>
      <c r="N191" s="8"/>
      <c r="O191" s="8"/>
      <c r="P191" s="8"/>
      <c r="Q191" s="8"/>
      <c r="R191" s="8"/>
      <c r="S191" s="8"/>
      <c r="T191" s="8"/>
    </row>
    <row r="192" spans="2:20" s="7" customFormat="1" ht="14.1" customHeight="1" x14ac:dyDescent="0.3">
      <c r="B192" s="8"/>
      <c r="C192" s="8"/>
      <c r="D192" s="8"/>
      <c r="E192" s="8"/>
      <c r="F192" s="8"/>
      <c r="G192" s="8"/>
      <c r="H192" s="8"/>
      <c r="I192" s="8"/>
      <c r="J192" s="8"/>
      <c r="K192" s="8"/>
      <c r="L192" s="8"/>
      <c r="M192" s="8"/>
      <c r="N192" s="8"/>
      <c r="O192" s="8"/>
      <c r="P192" s="8"/>
      <c r="Q192" s="8"/>
      <c r="R192" s="8"/>
      <c r="S192" s="8"/>
      <c r="T192" s="8"/>
    </row>
    <row r="193" spans="2:20" s="7" customFormat="1" ht="14.1" customHeight="1" x14ac:dyDescent="0.3">
      <c r="B193" s="8"/>
      <c r="C193" s="8"/>
      <c r="D193" s="8"/>
      <c r="E193" s="8"/>
      <c r="F193" s="8"/>
      <c r="G193" s="8"/>
      <c r="H193" s="8"/>
      <c r="I193" s="8"/>
      <c r="J193" s="8"/>
      <c r="K193" s="8"/>
      <c r="L193" s="8"/>
      <c r="M193" s="8"/>
      <c r="N193" s="8"/>
      <c r="O193" s="8"/>
      <c r="P193" s="8"/>
      <c r="Q193" s="8"/>
      <c r="R193" s="8"/>
      <c r="S193" s="8"/>
      <c r="T193" s="8"/>
    </row>
    <row r="194" spans="2:20" s="7" customFormat="1" ht="14.1" customHeight="1" x14ac:dyDescent="0.3">
      <c r="B194" s="8"/>
      <c r="C194" s="8"/>
      <c r="D194" s="8"/>
      <c r="E194" s="8"/>
      <c r="F194" s="8"/>
      <c r="G194" s="8"/>
      <c r="H194" s="8"/>
      <c r="I194" s="8"/>
      <c r="J194" s="8"/>
      <c r="K194" s="8"/>
      <c r="L194" s="8"/>
      <c r="M194" s="8"/>
      <c r="N194" s="8"/>
      <c r="O194" s="8"/>
      <c r="P194" s="8"/>
      <c r="Q194" s="8"/>
      <c r="R194" s="8"/>
      <c r="S194" s="8"/>
      <c r="T194" s="8"/>
    </row>
    <row r="195" spans="2:20" s="7" customFormat="1" ht="14.1" customHeight="1" x14ac:dyDescent="0.3">
      <c r="B195" s="8"/>
      <c r="C195" s="8"/>
      <c r="D195" s="8"/>
      <c r="E195" s="8"/>
      <c r="F195" s="8"/>
      <c r="G195" s="8"/>
      <c r="H195" s="8"/>
      <c r="I195" s="8"/>
      <c r="J195" s="8"/>
      <c r="K195" s="8"/>
      <c r="L195" s="8"/>
      <c r="M195" s="8"/>
      <c r="N195" s="8"/>
      <c r="O195" s="8"/>
      <c r="P195" s="8"/>
      <c r="Q195" s="8"/>
      <c r="R195" s="8"/>
      <c r="S195" s="8"/>
      <c r="T195" s="8"/>
    </row>
    <row r="196" spans="2:20" s="7" customFormat="1" ht="14.1" customHeight="1" x14ac:dyDescent="0.3">
      <c r="B196" s="8"/>
      <c r="C196" s="8"/>
      <c r="D196" s="8"/>
      <c r="E196" s="8"/>
      <c r="F196" s="8"/>
      <c r="G196" s="8"/>
      <c r="H196" s="8"/>
      <c r="I196" s="8"/>
      <c r="J196" s="8"/>
      <c r="K196" s="8"/>
      <c r="L196" s="8"/>
      <c r="M196" s="8"/>
      <c r="N196" s="8"/>
      <c r="O196" s="8"/>
      <c r="P196" s="8"/>
      <c r="Q196" s="8"/>
      <c r="R196" s="8"/>
      <c r="S196" s="8"/>
      <c r="T196" s="8"/>
    </row>
  </sheetData>
  <mergeCells count="25">
    <mergeCell ref="D4:F4"/>
    <mergeCell ref="D20:F20"/>
    <mergeCell ref="D2:F2"/>
    <mergeCell ref="D21:F21"/>
    <mergeCell ref="D22:F22"/>
    <mergeCell ref="E5:F5"/>
    <mergeCell ref="D6:F6"/>
    <mergeCell ref="E7:F7"/>
    <mergeCell ref="E9:F9"/>
    <mergeCell ref="D10:F10"/>
    <mergeCell ref="D23:F23"/>
    <mergeCell ref="D24:F24"/>
    <mergeCell ref="D25:F25"/>
    <mergeCell ref="D13:F13"/>
    <mergeCell ref="E18:F18"/>
    <mergeCell ref="E17:F17"/>
    <mergeCell ref="E14:F14"/>
    <mergeCell ref="D28:F28"/>
    <mergeCell ref="D31:F31"/>
    <mergeCell ref="D32:F32"/>
    <mergeCell ref="D33:F33"/>
    <mergeCell ref="D26:F26"/>
    <mergeCell ref="D30:E30"/>
    <mergeCell ref="D29:F29"/>
    <mergeCell ref="D27:F27"/>
  </mergeCells>
  <printOptions horizontalCentered="1"/>
  <pageMargins left="0.23622047244094491" right="0.23622047244094491" top="0.78740157480314965" bottom="0.55118110236220474" header="0" footer="0.47244094488188981"/>
  <pageSetup scale="90" orientation="portrait" r:id="rId1"/>
  <headerFooter alignWithMargins="0">
    <oddFooter>&amp;C&amp;"Arial Narrow,Regular"- 4 -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E2FBFE"/>
    <pageSetUpPr autoPageBreaks="0"/>
  </sheetPr>
  <dimension ref="A1:X31"/>
  <sheetViews>
    <sheetView showGridLines="0" showZeros="0" topLeftCell="C1" zoomScale="83" zoomScaleNormal="83" workbookViewId="0">
      <selection activeCell="C2" sqref="C2:T2"/>
    </sheetView>
  </sheetViews>
  <sheetFormatPr defaultColWidth="9.125" defaultRowHeight="13.6" x14ac:dyDescent="0.25"/>
  <cols>
    <col min="1" max="1" width="6.75" style="33" hidden="1" customWidth="1"/>
    <col min="2" max="2" width="6.75" style="34" hidden="1" customWidth="1"/>
    <col min="3" max="3" width="45.75" style="33" customWidth="1"/>
    <col min="4" max="6" width="7.25" style="33" customWidth="1"/>
    <col min="7" max="19" width="7.75" style="33" customWidth="1"/>
    <col min="20" max="20" width="8.75" style="35" customWidth="1"/>
    <col min="21" max="16384" width="9.125" style="33"/>
  </cols>
  <sheetData>
    <row r="1" spans="1:24" ht="20.05" customHeight="1" x14ac:dyDescent="0.25">
      <c r="A1" s="575"/>
      <c r="B1" s="576"/>
      <c r="C1" s="757" t="s">
        <v>225</v>
      </c>
      <c r="D1" s="758"/>
      <c r="E1" s="758"/>
      <c r="F1" s="758"/>
      <c r="G1" s="758"/>
      <c r="H1" s="758"/>
      <c r="I1" s="758"/>
      <c r="J1" s="758"/>
      <c r="K1" s="758"/>
      <c r="L1" s="758"/>
      <c r="M1" s="758"/>
      <c r="N1" s="758"/>
      <c r="O1" s="758"/>
      <c r="P1" s="758"/>
      <c r="Q1" s="758"/>
      <c r="R1" s="758"/>
      <c r="S1" s="758"/>
      <c r="T1" s="759"/>
      <c r="U1" s="35"/>
      <c r="V1" s="575"/>
      <c r="W1" s="575"/>
      <c r="X1" s="575"/>
    </row>
    <row r="2" spans="1:24" ht="25" customHeight="1" x14ac:dyDescent="0.25">
      <c r="A2" s="575"/>
      <c r="B2" s="576"/>
      <c r="C2" s="760" t="s">
        <v>1</v>
      </c>
      <c r="D2" s="761"/>
      <c r="E2" s="761"/>
      <c r="F2" s="761"/>
      <c r="G2" s="761"/>
      <c r="H2" s="761"/>
      <c r="I2" s="761"/>
      <c r="J2" s="761"/>
      <c r="K2" s="761"/>
      <c r="L2" s="761"/>
      <c r="M2" s="761"/>
      <c r="N2" s="761"/>
      <c r="O2" s="761"/>
      <c r="P2" s="761"/>
      <c r="Q2" s="761"/>
      <c r="R2" s="761"/>
      <c r="S2" s="761"/>
      <c r="T2" s="762"/>
      <c r="U2" s="35"/>
      <c r="V2" s="575"/>
      <c r="W2" s="575"/>
      <c r="X2" s="575"/>
    </row>
    <row r="3" spans="1:24" ht="20.05" customHeight="1" x14ac:dyDescent="0.25">
      <c r="A3" s="577"/>
      <c r="B3" s="576"/>
      <c r="C3" s="115"/>
      <c r="D3" s="116" t="s">
        <v>226</v>
      </c>
      <c r="E3" s="117"/>
      <c r="F3" s="117"/>
      <c r="G3" s="117"/>
      <c r="H3" s="118"/>
      <c r="I3" s="118"/>
      <c r="J3" s="118"/>
      <c r="K3" s="118"/>
      <c r="L3" s="118"/>
      <c r="M3" s="118"/>
      <c r="N3" s="118"/>
      <c r="O3" s="118"/>
      <c r="P3" s="118"/>
      <c r="Q3" s="118"/>
      <c r="R3" s="118"/>
      <c r="S3" s="118"/>
      <c r="T3" s="117"/>
      <c r="U3" s="560"/>
      <c r="V3" s="575"/>
      <c r="W3" s="575"/>
      <c r="X3" s="575"/>
    </row>
    <row r="4" spans="1:24" ht="20.05" customHeight="1" x14ac:dyDescent="0.2">
      <c r="A4" s="577"/>
      <c r="B4" s="576"/>
      <c r="C4" s="89" t="s">
        <v>227</v>
      </c>
      <c r="D4" s="119" t="s">
        <v>228</v>
      </c>
      <c r="E4" s="120" t="s">
        <v>168</v>
      </c>
      <c r="F4" s="120" t="s">
        <v>229</v>
      </c>
      <c r="G4" s="120" t="s">
        <v>230</v>
      </c>
      <c r="H4" s="121">
        <v>1</v>
      </c>
      <c r="I4" s="121">
        <v>2</v>
      </c>
      <c r="J4" s="121">
        <v>3</v>
      </c>
      <c r="K4" s="121">
        <v>4</v>
      </c>
      <c r="L4" s="121">
        <v>5</v>
      </c>
      <c r="M4" s="121">
        <v>6</v>
      </c>
      <c r="N4" s="121">
        <v>7</v>
      </c>
      <c r="O4" s="121">
        <v>8</v>
      </c>
      <c r="P4" s="121">
        <v>9</v>
      </c>
      <c r="Q4" s="121">
        <v>10</v>
      </c>
      <c r="R4" s="121">
        <v>11</v>
      </c>
      <c r="S4" s="121">
        <v>12</v>
      </c>
      <c r="T4" s="120" t="s">
        <v>231</v>
      </c>
      <c r="U4" s="560"/>
      <c r="V4" s="575"/>
      <c r="W4" s="575"/>
      <c r="X4" s="575"/>
    </row>
    <row r="5" spans="1:24" ht="28.2" customHeight="1" x14ac:dyDescent="0.25">
      <c r="A5" s="577"/>
      <c r="B5" s="578"/>
      <c r="C5" s="122" t="s">
        <v>232</v>
      </c>
      <c r="D5" s="579"/>
      <c r="E5" s="542" t="str">
        <f>IF($B5="","",VLOOKUP($B5,Schools,22))</f>
        <v/>
      </c>
      <c r="F5" s="542" t="str">
        <f>IF($B5="","",VLOOKUP($B5,Schools,5))</f>
        <v/>
      </c>
      <c r="G5" s="542" t="str">
        <f>IF($B5="","",VLOOKUP($B5,Schools,6))</f>
        <v/>
      </c>
      <c r="H5" s="542" t="str">
        <f>IF($B5="","",VLOOKUP($B5,Schools,7))</f>
        <v/>
      </c>
      <c r="I5" s="542" t="str">
        <f>IF($B5="","",VLOOKUP($B5,Schools,8))</f>
        <v/>
      </c>
      <c r="J5" s="542" t="str">
        <f>IF($B5="","",VLOOKUP($B5,Schools,9))</f>
        <v/>
      </c>
      <c r="K5" s="542" t="str">
        <f>IF($B5="","",VLOOKUP($B5,Schools,10))</f>
        <v/>
      </c>
      <c r="L5" s="542" t="str">
        <f>IF($B5="","",VLOOKUP($B5,Schools,11))</f>
        <v/>
      </c>
      <c r="M5" s="542" t="str">
        <f>IF($B5="","",VLOOKUP($B5,Schools,12))</f>
        <v/>
      </c>
      <c r="N5" s="542" t="str">
        <f>IF($B5="","",VLOOKUP($B5,Schools,13))</f>
        <v/>
      </c>
      <c r="O5" s="542" t="str">
        <f>IF($B5="","",VLOOKUP($B5,Schools,14))</f>
        <v/>
      </c>
      <c r="P5" s="542" t="str">
        <f>IF($B5="","",VLOOKUP($B5,Schools,15))</f>
        <v/>
      </c>
      <c r="Q5" s="542" t="str">
        <f>IF($B5="","",VLOOKUP($B5,Schools,16))</f>
        <v/>
      </c>
      <c r="R5" s="542" t="str">
        <f>IF($B5="","",VLOOKUP($B5,Schools,17))</f>
        <v/>
      </c>
      <c r="S5" s="542" t="str">
        <f>IF($B5="","",VLOOKUP($B5,Schools,18))</f>
        <v/>
      </c>
      <c r="T5" s="123">
        <f t="shared" ref="T5:T20" si="0">SUM(E5:S5)</f>
        <v>0</v>
      </c>
      <c r="U5" s="560"/>
      <c r="V5" s="575"/>
      <c r="W5" s="575"/>
      <c r="X5" s="575"/>
    </row>
    <row r="6" spans="1:24" ht="28.2" customHeight="1" x14ac:dyDescent="0.25">
      <c r="A6" s="577"/>
      <c r="B6" s="578"/>
      <c r="C6" s="134" t="s">
        <v>233</v>
      </c>
      <c r="D6" s="580">
        <f>'6'!D42-'6'!D41-D10</f>
        <v>685</v>
      </c>
      <c r="E6" s="580">
        <f>'6'!E42-'6'!E41-E10</f>
        <v>546</v>
      </c>
      <c r="F6" s="580">
        <f>'6'!F42-'6'!F41-F10</f>
        <v>1311</v>
      </c>
      <c r="G6" s="580">
        <f>'6'!G42-'6'!G41-G10</f>
        <v>12760</v>
      </c>
      <c r="H6" s="580">
        <f>'6'!H42-'6'!H41-H10</f>
        <v>13452</v>
      </c>
      <c r="I6" s="580">
        <f>'6'!I42-'6'!I41-I10</f>
        <v>14212</v>
      </c>
      <c r="J6" s="580">
        <f>'6'!J42-'6'!J41-J10</f>
        <v>14347</v>
      </c>
      <c r="K6" s="580">
        <f>'6'!K42-'6'!K41-K10</f>
        <v>14798</v>
      </c>
      <c r="L6" s="580">
        <f>'6'!L42-'6'!L41-L10</f>
        <v>14822</v>
      </c>
      <c r="M6" s="580">
        <f>'6'!M42-'6'!M41-M10</f>
        <v>14963</v>
      </c>
      <c r="N6" s="580">
        <f>'6'!N42-'6'!N41-N10</f>
        <v>14952</v>
      </c>
      <c r="O6" s="580">
        <f>'6'!O42-'6'!O41-O10</f>
        <v>14984</v>
      </c>
      <c r="P6" s="580">
        <f>'6'!P42-'6'!P41-P10</f>
        <v>15082</v>
      </c>
      <c r="Q6" s="580">
        <f>'6'!Q42-'6'!Q41-Q10</f>
        <v>15174</v>
      </c>
      <c r="R6" s="580">
        <f>'6'!R42-'6'!R41-R10</f>
        <v>15719</v>
      </c>
      <c r="S6" s="580">
        <f>'6'!S42-'6'!S41-S10</f>
        <v>17848</v>
      </c>
      <c r="T6" s="100">
        <f t="shared" si="0"/>
        <v>194970</v>
      </c>
      <c r="U6" s="560"/>
      <c r="V6" s="575"/>
      <c r="W6" s="575"/>
      <c r="X6" s="575"/>
    </row>
    <row r="7" spans="1:24" ht="28.2" customHeight="1" x14ac:dyDescent="0.25">
      <c r="A7" s="577"/>
      <c r="B7" s="578"/>
      <c r="C7" s="124" t="s">
        <v>234</v>
      </c>
      <c r="D7" s="581">
        <f>'6'!D52</f>
        <v>2</v>
      </c>
      <c r="E7" s="581">
        <f>'6'!E52</f>
        <v>0</v>
      </c>
      <c r="F7" s="581">
        <f>'6'!F52</f>
        <v>12</v>
      </c>
      <c r="G7" s="581">
        <f>'6'!G52</f>
        <v>13</v>
      </c>
      <c r="H7" s="581">
        <f>'6'!H52</f>
        <v>15</v>
      </c>
      <c r="I7" s="581">
        <f>'6'!I52</f>
        <v>11</v>
      </c>
      <c r="J7" s="581">
        <f>'6'!J52</f>
        <v>22</v>
      </c>
      <c r="K7" s="581">
        <f>'6'!K52</f>
        <v>10</v>
      </c>
      <c r="L7" s="581">
        <f>'6'!L52</f>
        <v>16</v>
      </c>
      <c r="M7" s="581">
        <f>'6'!M52</f>
        <v>26</v>
      </c>
      <c r="N7" s="581">
        <f>'6'!N52</f>
        <v>11</v>
      </c>
      <c r="O7" s="581">
        <f>'6'!O52</f>
        <v>18</v>
      </c>
      <c r="P7" s="581">
        <f>'6'!P52</f>
        <v>20</v>
      </c>
      <c r="Q7" s="581">
        <f>'6'!Q52</f>
        <v>10</v>
      </c>
      <c r="R7" s="581">
        <f>'6'!R52</f>
        <v>19</v>
      </c>
      <c r="S7" s="581">
        <f>'6'!S52</f>
        <v>9</v>
      </c>
      <c r="T7" s="100">
        <f t="shared" si="0"/>
        <v>212</v>
      </c>
      <c r="U7" s="560"/>
      <c r="V7" s="575"/>
      <c r="W7" s="575"/>
      <c r="X7" s="575"/>
    </row>
    <row r="8" spans="1:24" ht="28.2" customHeight="1" x14ac:dyDescent="0.25">
      <c r="A8" s="577"/>
      <c r="B8" s="578"/>
      <c r="C8" s="178" t="s">
        <v>235</v>
      </c>
      <c r="D8" s="126">
        <f>D6+D7</f>
        <v>687</v>
      </c>
      <c r="E8" s="126">
        <f t="shared" ref="E8:T8" si="1">E6+E7</f>
        <v>546</v>
      </c>
      <c r="F8" s="126">
        <f t="shared" si="1"/>
        <v>1323</v>
      </c>
      <c r="G8" s="126">
        <f t="shared" si="1"/>
        <v>12773</v>
      </c>
      <c r="H8" s="126">
        <f t="shared" si="1"/>
        <v>13467</v>
      </c>
      <c r="I8" s="126">
        <f t="shared" si="1"/>
        <v>14223</v>
      </c>
      <c r="J8" s="126">
        <f t="shared" si="1"/>
        <v>14369</v>
      </c>
      <c r="K8" s="126">
        <f t="shared" si="1"/>
        <v>14808</v>
      </c>
      <c r="L8" s="126">
        <f t="shared" si="1"/>
        <v>14838</v>
      </c>
      <c r="M8" s="126">
        <f t="shared" si="1"/>
        <v>14989</v>
      </c>
      <c r="N8" s="126">
        <f t="shared" si="1"/>
        <v>14963</v>
      </c>
      <c r="O8" s="126">
        <f t="shared" si="1"/>
        <v>15002</v>
      </c>
      <c r="P8" s="126">
        <f t="shared" si="1"/>
        <v>15102</v>
      </c>
      <c r="Q8" s="126">
        <f t="shared" si="1"/>
        <v>15184</v>
      </c>
      <c r="R8" s="126">
        <f t="shared" si="1"/>
        <v>15738</v>
      </c>
      <c r="S8" s="126">
        <f t="shared" si="1"/>
        <v>17857</v>
      </c>
      <c r="T8" s="126">
        <f t="shared" si="1"/>
        <v>195182</v>
      </c>
      <c r="U8" s="560"/>
      <c r="V8" s="575"/>
      <c r="W8" s="575"/>
      <c r="X8" s="575"/>
    </row>
    <row r="9" spans="1:24" ht="18" customHeight="1" x14ac:dyDescent="0.25">
      <c r="A9" s="577"/>
      <c r="B9" s="578"/>
      <c r="C9" s="115" t="s">
        <v>236</v>
      </c>
      <c r="D9" s="118"/>
      <c r="E9" s="118"/>
      <c r="F9" s="118"/>
      <c r="G9" s="118"/>
      <c r="H9" s="118"/>
      <c r="I9" s="118"/>
      <c r="J9" s="118"/>
      <c r="K9" s="118"/>
      <c r="L9" s="118"/>
      <c r="M9" s="118"/>
      <c r="N9" s="118"/>
      <c r="O9" s="118"/>
      <c r="P9" s="118"/>
      <c r="Q9" s="118"/>
      <c r="R9" s="118"/>
      <c r="S9" s="118"/>
      <c r="T9" s="118"/>
      <c r="U9" s="560"/>
      <c r="V9" s="575"/>
      <c r="W9" s="575"/>
      <c r="X9" s="575"/>
    </row>
    <row r="10" spans="1:24" ht="16" customHeight="1" x14ac:dyDescent="0.25">
      <c r="A10" s="577"/>
      <c r="B10" s="578"/>
      <c r="C10" s="184" t="s">
        <v>237</v>
      </c>
      <c r="D10" s="543">
        <v>9</v>
      </c>
      <c r="E10" s="543">
        <f>'12'!E14+'18'!E35</f>
        <v>0</v>
      </c>
      <c r="F10" s="543">
        <f>'12'!F14+'18'!F35</f>
        <v>128</v>
      </c>
      <c r="G10" s="543">
        <f>'12'!G14+'18'!G35</f>
        <v>245</v>
      </c>
      <c r="H10" s="543">
        <f>'12'!H14+'18'!H35</f>
        <v>275</v>
      </c>
      <c r="I10" s="543">
        <f>'12'!I14+'18'!I35</f>
        <v>272</v>
      </c>
      <c r="J10" s="543">
        <f>'12'!J14+'18'!J35</f>
        <v>281</v>
      </c>
      <c r="K10" s="543">
        <f>'12'!K14+'18'!K35</f>
        <v>257</v>
      </c>
      <c r="L10" s="543">
        <f>'12'!L14+'18'!L35</f>
        <v>285</v>
      </c>
      <c r="M10" s="543">
        <f>'12'!M14+'18'!M35</f>
        <v>256</v>
      </c>
      <c r="N10" s="543">
        <f>'12'!N14+'18'!N35</f>
        <v>262</v>
      </c>
      <c r="O10" s="543">
        <f>'12'!O14+'18'!O35</f>
        <v>251</v>
      </c>
      <c r="P10" s="543">
        <f>'12'!P14+'18'!P35</f>
        <v>280</v>
      </c>
      <c r="Q10" s="543">
        <f>'12'!Q14+'18'!Q35</f>
        <v>202</v>
      </c>
      <c r="R10" s="543">
        <f>'12'!R14+'18'!R35</f>
        <v>184</v>
      </c>
      <c r="S10" s="543">
        <f>'12'!S14+'18'!S35</f>
        <v>229</v>
      </c>
      <c r="T10" s="275">
        <f t="shared" si="0"/>
        <v>3407</v>
      </c>
      <c r="U10" s="560"/>
      <c r="V10" s="575"/>
      <c r="W10" s="575"/>
      <c r="X10" s="575"/>
    </row>
    <row r="11" spans="1:24" ht="21.9" customHeight="1" x14ac:dyDescent="0.25">
      <c r="A11" s="577"/>
      <c r="B11" s="578"/>
      <c r="C11" s="181" t="s">
        <v>238</v>
      </c>
      <c r="D11" s="118"/>
      <c r="E11" s="118"/>
      <c r="F11" s="118"/>
      <c r="G11" s="118"/>
      <c r="H11" s="118"/>
      <c r="I11" s="118"/>
      <c r="J11" s="118"/>
      <c r="K11" s="118"/>
      <c r="L11" s="118"/>
      <c r="M11" s="118"/>
      <c r="N11" s="118"/>
      <c r="O11" s="118"/>
      <c r="P11" s="118"/>
      <c r="Q11" s="118"/>
      <c r="R11" s="118"/>
      <c r="S11" s="118"/>
      <c r="T11" s="118"/>
      <c r="U11" s="560"/>
      <c r="V11" s="575"/>
      <c r="W11" s="575"/>
      <c r="X11" s="575"/>
    </row>
    <row r="12" spans="1:24" ht="16" customHeight="1" x14ac:dyDescent="0.25">
      <c r="A12" s="577"/>
      <c r="B12" s="578"/>
      <c r="C12" s="182" t="s">
        <v>239</v>
      </c>
      <c r="D12" s="180">
        <f>D8+D10</f>
        <v>696</v>
      </c>
      <c r="E12" s="180">
        <f t="shared" ref="E12:S12" si="2">E8+E10</f>
        <v>546</v>
      </c>
      <c r="F12" s="180">
        <f t="shared" si="2"/>
        <v>1451</v>
      </c>
      <c r="G12" s="180">
        <f t="shared" si="2"/>
        <v>13018</v>
      </c>
      <c r="H12" s="180">
        <f t="shared" si="2"/>
        <v>13742</v>
      </c>
      <c r="I12" s="180">
        <f t="shared" si="2"/>
        <v>14495</v>
      </c>
      <c r="J12" s="180">
        <f t="shared" si="2"/>
        <v>14650</v>
      </c>
      <c r="K12" s="180">
        <f t="shared" si="2"/>
        <v>15065</v>
      </c>
      <c r="L12" s="180">
        <f t="shared" si="2"/>
        <v>15123</v>
      </c>
      <c r="M12" s="180">
        <f t="shared" si="2"/>
        <v>15245</v>
      </c>
      <c r="N12" s="180">
        <f t="shared" si="2"/>
        <v>15225</v>
      </c>
      <c r="O12" s="180">
        <f t="shared" si="2"/>
        <v>15253</v>
      </c>
      <c r="P12" s="180">
        <f t="shared" si="2"/>
        <v>15382</v>
      </c>
      <c r="Q12" s="180">
        <f t="shared" si="2"/>
        <v>15386</v>
      </c>
      <c r="R12" s="180">
        <f t="shared" si="2"/>
        <v>15922</v>
      </c>
      <c r="S12" s="180">
        <f t="shared" si="2"/>
        <v>18086</v>
      </c>
      <c r="T12" s="180">
        <f t="shared" si="0"/>
        <v>198589</v>
      </c>
      <c r="U12" s="560"/>
      <c r="V12" s="575"/>
      <c r="W12" s="575"/>
      <c r="X12" s="575"/>
    </row>
    <row r="13" spans="1:24" ht="30.1" customHeight="1" x14ac:dyDescent="0.25">
      <c r="A13" s="577"/>
      <c r="B13" s="582"/>
      <c r="C13" s="179" t="s">
        <v>240</v>
      </c>
      <c r="D13" s="579"/>
      <c r="E13" s="542" t="str">
        <f>IF($B13="","",VLOOKUP($B13,Schools,22))</f>
        <v/>
      </c>
      <c r="F13" s="542" t="str">
        <f>IF($B13="","",VLOOKUP($B13,Schools,5))</f>
        <v/>
      </c>
      <c r="G13" s="542" t="str">
        <f>IF($B13="","",VLOOKUP($B13,Schools,6))</f>
        <v/>
      </c>
      <c r="H13" s="542" t="str">
        <f>IF($B13="","",VLOOKUP($B13,Schools,7))</f>
        <v/>
      </c>
      <c r="I13" s="542" t="str">
        <f>IF($B13="","",VLOOKUP($B13,Schools,8))</f>
        <v/>
      </c>
      <c r="J13" s="542" t="str">
        <f>IF($B13="","",VLOOKUP($B13,Schools,9))</f>
        <v/>
      </c>
      <c r="K13" s="542" t="str">
        <f>IF($B13="","",VLOOKUP($B13,Schools,10))</f>
        <v/>
      </c>
      <c r="L13" s="542" t="str">
        <f>IF($B13="","",VLOOKUP($B13,Schools,11))</f>
        <v/>
      </c>
      <c r="M13" s="542" t="str">
        <f>IF($B13="","",VLOOKUP($B13,Schools,12))</f>
        <v/>
      </c>
      <c r="N13" s="542" t="str">
        <f>IF($B13="","",VLOOKUP($B13,Schools,13))</f>
        <v/>
      </c>
      <c r="O13" s="542" t="str">
        <f>IF($B13="","",VLOOKUP($B13,Schools,14))</f>
        <v/>
      </c>
      <c r="P13" s="542" t="str">
        <f>IF($B13="","",VLOOKUP($B13,Schools,15))</f>
        <v/>
      </c>
      <c r="Q13" s="542" t="str">
        <f>IF($B13="","",VLOOKUP($B13,Schools,16))</f>
        <v/>
      </c>
      <c r="R13" s="542" t="str">
        <f>IF($B13="","",VLOOKUP($B13,Schools,17))</f>
        <v/>
      </c>
      <c r="S13" s="542" t="str">
        <f>IF($B13="","",VLOOKUP($B13,Schools,18))</f>
        <v/>
      </c>
      <c r="T13" s="123">
        <f t="shared" si="0"/>
        <v>0</v>
      </c>
      <c r="U13" s="560"/>
      <c r="V13" s="575"/>
      <c r="W13" s="575"/>
      <c r="X13" s="575"/>
    </row>
    <row r="14" spans="1:24" ht="28.2" customHeight="1" x14ac:dyDescent="0.25">
      <c r="A14" s="577"/>
      <c r="B14" s="578"/>
      <c r="C14" s="125" t="s">
        <v>241</v>
      </c>
      <c r="D14" s="270">
        <f>'35'!B1</f>
        <v>71</v>
      </c>
      <c r="E14" s="269">
        <f>'36'!E39</f>
        <v>2</v>
      </c>
      <c r="F14" s="269">
        <f>'36'!F39</f>
        <v>374</v>
      </c>
      <c r="G14" s="269">
        <f>'36'!G39</f>
        <v>1293</v>
      </c>
      <c r="H14" s="269">
        <f>'36'!H39</f>
        <v>1250</v>
      </c>
      <c r="I14" s="269">
        <f>'36'!I39</f>
        <v>1330</v>
      </c>
      <c r="J14" s="269">
        <f>'36'!J39</f>
        <v>1316</v>
      </c>
      <c r="K14" s="269">
        <f>'36'!K39</f>
        <v>1382</v>
      </c>
      <c r="L14" s="269">
        <f>'36'!L39</f>
        <v>1372</v>
      </c>
      <c r="M14" s="269">
        <f>'36'!M39</f>
        <v>1479</v>
      </c>
      <c r="N14" s="269">
        <f>'36'!N39</f>
        <v>1544</v>
      </c>
      <c r="O14" s="269">
        <f>'36'!O39</f>
        <v>1493</v>
      </c>
      <c r="P14" s="269">
        <f>'36'!P39</f>
        <v>1385</v>
      </c>
      <c r="Q14" s="269">
        <f>'36'!Q39</f>
        <v>1344</v>
      </c>
      <c r="R14" s="269">
        <f>'36'!R39</f>
        <v>1254</v>
      </c>
      <c r="S14" s="269">
        <f>'36'!S39</f>
        <v>1194</v>
      </c>
      <c r="T14" s="270">
        <f t="shared" si="0"/>
        <v>18012</v>
      </c>
      <c r="U14" s="560"/>
      <c r="V14" s="575"/>
      <c r="W14" s="575"/>
      <c r="X14" s="575"/>
    </row>
    <row r="15" spans="1:24" ht="28.2" customHeight="1" x14ac:dyDescent="0.25">
      <c r="A15" s="577"/>
      <c r="B15" s="578"/>
      <c r="C15" s="124" t="s">
        <v>242</v>
      </c>
      <c r="D15" s="272">
        <f>'37'!B1</f>
        <v>67</v>
      </c>
      <c r="E15" s="271">
        <f>'38'!E37</f>
        <v>0</v>
      </c>
      <c r="F15" s="271">
        <f>'38'!F37</f>
        <v>0</v>
      </c>
      <c r="G15" s="271">
        <f>'38'!G37</f>
        <v>142</v>
      </c>
      <c r="H15" s="271">
        <f>'38'!H37</f>
        <v>204</v>
      </c>
      <c r="I15" s="271">
        <f>'38'!I37</f>
        <v>303</v>
      </c>
      <c r="J15" s="271">
        <f>'38'!J37</f>
        <v>299</v>
      </c>
      <c r="K15" s="271">
        <f>'38'!K37</f>
        <v>253</v>
      </c>
      <c r="L15" s="271">
        <f>'38'!L37</f>
        <v>247</v>
      </c>
      <c r="M15" s="271">
        <f>'38'!M37</f>
        <v>248</v>
      </c>
      <c r="N15" s="271">
        <f>'38'!N37</f>
        <v>236</v>
      </c>
      <c r="O15" s="271">
        <f>'38'!O37</f>
        <v>221</v>
      </c>
      <c r="P15" s="271">
        <f>'38'!P37</f>
        <v>209</v>
      </c>
      <c r="Q15" s="271">
        <f>'38'!Q37</f>
        <v>106</v>
      </c>
      <c r="R15" s="271">
        <f>'38'!R37</f>
        <v>80</v>
      </c>
      <c r="S15" s="271">
        <f>'38'!S37</f>
        <v>44</v>
      </c>
      <c r="T15" s="272">
        <f t="shared" si="0"/>
        <v>2592</v>
      </c>
      <c r="U15" s="560"/>
      <c r="V15" s="575"/>
      <c r="W15" s="575"/>
      <c r="X15" s="575"/>
    </row>
    <row r="16" spans="1:24" s="35" customFormat="1" ht="28.2" customHeight="1" x14ac:dyDescent="0.25">
      <c r="A16" s="91"/>
      <c r="B16" s="92"/>
      <c r="C16" s="127" t="s">
        <v>243</v>
      </c>
      <c r="D16" s="273">
        <f>D14+D15</f>
        <v>138</v>
      </c>
      <c r="E16" s="273">
        <f t="shared" ref="E16:S16" si="3">E14+E15</f>
        <v>2</v>
      </c>
      <c r="F16" s="273">
        <f t="shared" si="3"/>
        <v>374</v>
      </c>
      <c r="G16" s="273">
        <f t="shared" si="3"/>
        <v>1435</v>
      </c>
      <c r="H16" s="273">
        <f t="shared" si="3"/>
        <v>1454</v>
      </c>
      <c r="I16" s="273">
        <f t="shared" si="3"/>
        <v>1633</v>
      </c>
      <c r="J16" s="273">
        <f t="shared" si="3"/>
        <v>1615</v>
      </c>
      <c r="K16" s="273">
        <f t="shared" si="3"/>
        <v>1635</v>
      </c>
      <c r="L16" s="273">
        <f t="shared" si="3"/>
        <v>1619</v>
      </c>
      <c r="M16" s="273">
        <f t="shared" si="3"/>
        <v>1727</v>
      </c>
      <c r="N16" s="273">
        <f t="shared" si="3"/>
        <v>1780</v>
      </c>
      <c r="O16" s="273">
        <f t="shared" si="3"/>
        <v>1714</v>
      </c>
      <c r="P16" s="273">
        <f t="shared" si="3"/>
        <v>1594</v>
      </c>
      <c r="Q16" s="273">
        <f t="shared" si="3"/>
        <v>1450</v>
      </c>
      <c r="R16" s="273">
        <f t="shared" si="3"/>
        <v>1334</v>
      </c>
      <c r="S16" s="273">
        <f t="shared" si="3"/>
        <v>1238</v>
      </c>
      <c r="T16" s="273">
        <f t="shared" si="0"/>
        <v>20604</v>
      </c>
      <c r="U16" s="22"/>
      <c r="V16" s="579"/>
      <c r="W16" s="579"/>
      <c r="X16" s="159"/>
    </row>
    <row r="17" spans="1:24" s="35" customFormat="1" ht="21.9" customHeight="1" x14ac:dyDescent="0.25">
      <c r="A17" s="91"/>
      <c r="B17" s="92"/>
      <c r="C17" s="115" t="s">
        <v>244</v>
      </c>
      <c r="D17" s="274"/>
      <c r="E17" s="274"/>
      <c r="F17" s="274"/>
      <c r="G17" s="274"/>
      <c r="H17" s="274"/>
      <c r="I17" s="274"/>
      <c r="J17" s="274"/>
      <c r="K17" s="274"/>
      <c r="L17" s="274"/>
      <c r="M17" s="274"/>
      <c r="N17" s="274"/>
      <c r="O17" s="274"/>
      <c r="P17" s="274"/>
      <c r="Q17" s="274"/>
      <c r="R17" s="274"/>
      <c r="S17" s="274"/>
      <c r="T17" s="274"/>
      <c r="U17" s="22"/>
      <c r="V17" s="560"/>
      <c r="W17" s="579"/>
      <c r="X17" s="159"/>
    </row>
    <row r="18" spans="1:24" ht="16" customHeight="1" x14ac:dyDescent="0.25">
      <c r="A18" s="577"/>
      <c r="B18" s="578"/>
      <c r="C18" s="182" t="s">
        <v>239</v>
      </c>
      <c r="D18" s="275">
        <f>D12+D16</f>
        <v>834</v>
      </c>
      <c r="E18" s="275">
        <f t="shared" ref="E18:S18" si="4">E12+E16</f>
        <v>548</v>
      </c>
      <c r="F18" s="275">
        <f t="shared" si="4"/>
        <v>1825</v>
      </c>
      <c r="G18" s="275">
        <f t="shared" si="4"/>
        <v>14453</v>
      </c>
      <c r="H18" s="275">
        <f t="shared" si="4"/>
        <v>15196</v>
      </c>
      <c r="I18" s="275">
        <f t="shared" si="4"/>
        <v>16128</v>
      </c>
      <c r="J18" s="275">
        <f t="shared" si="4"/>
        <v>16265</v>
      </c>
      <c r="K18" s="275">
        <f t="shared" si="4"/>
        <v>16700</v>
      </c>
      <c r="L18" s="275">
        <f t="shared" si="4"/>
        <v>16742</v>
      </c>
      <c r="M18" s="275">
        <f t="shared" si="4"/>
        <v>16972</v>
      </c>
      <c r="N18" s="275">
        <f t="shared" si="4"/>
        <v>17005</v>
      </c>
      <c r="O18" s="275">
        <f t="shared" si="4"/>
        <v>16967</v>
      </c>
      <c r="P18" s="275">
        <f t="shared" si="4"/>
        <v>16976</v>
      </c>
      <c r="Q18" s="275">
        <f t="shared" si="4"/>
        <v>16836</v>
      </c>
      <c r="R18" s="275">
        <f t="shared" si="4"/>
        <v>17256</v>
      </c>
      <c r="S18" s="275">
        <f t="shared" si="4"/>
        <v>19324</v>
      </c>
      <c r="T18" s="275">
        <f t="shared" si="0"/>
        <v>219193</v>
      </c>
      <c r="U18" s="560"/>
      <c r="V18" s="583"/>
      <c r="W18" s="575"/>
      <c r="X18" s="575"/>
    </row>
    <row r="19" spans="1:24" ht="30.1" customHeight="1" x14ac:dyDescent="0.25">
      <c r="A19" s="577"/>
      <c r="B19" s="578"/>
      <c r="C19" s="185" t="s">
        <v>245</v>
      </c>
      <c r="D19" s="433">
        <v>2618</v>
      </c>
      <c r="E19" s="434">
        <v>0</v>
      </c>
      <c r="F19" s="435">
        <v>1</v>
      </c>
      <c r="G19" s="435">
        <v>94</v>
      </c>
      <c r="H19" s="435">
        <v>573</v>
      </c>
      <c r="I19" s="435">
        <v>545</v>
      </c>
      <c r="J19" s="435">
        <v>554</v>
      </c>
      <c r="K19" s="435">
        <v>519</v>
      </c>
      <c r="L19" s="435">
        <v>513</v>
      </c>
      <c r="M19" s="435">
        <v>506</v>
      </c>
      <c r="N19" s="435">
        <v>451</v>
      </c>
      <c r="O19" s="435">
        <v>454</v>
      </c>
      <c r="P19" s="435">
        <v>417</v>
      </c>
      <c r="Q19" s="435">
        <v>342</v>
      </c>
      <c r="R19" s="435">
        <v>315</v>
      </c>
      <c r="S19" s="435">
        <v>247</v>
      </c>
      <c r="T19" s="275">
        <f t="shared" si="0"/>
        <v>5531</v>
      </c>
      <c r="U19" s="560"/>
      <c r="V19" s="575"/>
      <c r="W19" s="575"/>
      <c r="X19" s="575"/>
    </row>
    <row r="20" spans="1:24" ht="32.1" customHeight="1" x14ac:dyDescent="0.25">
      <c r="A20" s="577"/>
      <c r="B20" s="578"/>
      <c r="C20" s="127" t="s">
        <v>246</v>
      </c>
      <c r="D20" s="432">
        <f>D18+D19</f>
        <v>3452</v>
      </c>
      <c r="E20" s="273">
        <f t="shared" ref="E20:S20" si="5">E18+E19</f>
        <v>548</v>
      </c>
      <c r="F20" s="273">
        <f t="shared" si="5"/>
        <v>1826</v>
      </c>
      <c r="G20" s="273">
        <f t="shared" si="5"/>
        <v>14547</v>
      </c>
      <c r="H20" s="273">
        <f t="shared" si="5"/>
        <v>15769</v>
      </c>
      <c r="I20" s="273">
        <f t="shared" si="5"/>
        <v>16673</v>
      </c>
      <c r="J20" s="273">
        <f t="shared" si="5"/>
        <v>16819</v>
      </c>
      <c r="K20" s="273">
        <f t="shared" si="5"/>
        <v>17219</v>
      </c>
      <c r="L20" s="273">
        <f t="shared" si="5"/>
        <v>17255</v>
      </c>
      <c r="M20" s="273">
        <f t="shared" si="5"/>
        <v>17478</v>
      </c>
      <c r="N20" s="273">
        <f t="shared" si="5"/>
        <v>17456</v>
      </c>
      <c r="O20" s="273">
        <f t="shared" si="5"/>
        <v>17421</v>
      </c>
      <c r="P20" s="273">
        <f t="shared" si="5"/>
        <v>17393</v>
      </c>
      <c r="Q20" s="273">
        <f t="shared" si="5"/>
        <v>17178</v>
      </c>
      <c r="R20" s="273">
        <f t="shared" si="5"/>
        <v>17571</v>
      </c>
      <c r="S20" s="273">
        <f t="shared" si="5"/>
        <v>19571</v>
      </c>
      <c r="T20" s="273">
        <f t="shared" si="0"/>
        <v>224724</v>
      </c>
      <c r="U20" s="560"/>
      <c r="V20" s="583"/>
      <c r="W20" s="575"/>
      <c r="X20" s="575"/>
    </row>
    <row r="21" spans="1:24" ht="8.15" customHeight="1" x14ac:dyDescent="0.25">
      <c r="A21" s="577"/>
      <c r="B21" s="578"/>
      <c r="C21" s="85"/>
      <c r="D21" s="86"/>
      <c r="E21" s="87"/>
      <c r="F21" s="87"/>
      <c r="G21" s="87"/>
      <c r="H21" s="87"/>
      <c r="I21" s="87"/>
      <c r="J21" s="87"/>
      <c r="K21" s="87"/>
      <c r="L21" s="87"/>
      <c r="M21" s="87"/>
      <c r="N21" s="87"/>
      <c r="O21" s="87"/>
      <c r="P21" s="87"/>
      <c r="Q21" s="87"/>
      <c r="R21" s="87"/>
      <c r="S21" s="87"/>
      <c r="T21" s="88"/>
      <c r="U21" s="36"/>
      <c r="V21" s="575"/>
      <c r="W21" s="575"/>
      <c r="X21" s="575"/>
    </row>
    <row r="22" spans="1:24" ht="14.95" customHeight="1" x14ac:dyDescent="0.2">
      <c r="A22" s="577"/>
      <c r="B22" s="578"/>
      <c r="C22" s="763" t="s">
        <v>247</v>
      </c>
      <c r="D22" s="764"/>
      <c r="E22" s="764"/>
      <c r="F22" s="764"/>
      <c r="G22" s="764"/>
      <c r="H22" s="764"/>
      <c r="I22" s="764"/>
      <c r="J22" s="764"/>
      <c r="K22" s="764"/>
      <c r="L22" s="764"/>
      <c r="M22" s="764"/>
      <c r="N22" s="764"/>
      <c r="O22" s="764"/>
      <c r="P22" s="764"/>
      <c r="Q22" s="764"/>
      <c r="R22" s="764"/>
      <c r="S22" s="764"/>
      <c r="T22" s="764"/>
      <c r="U22" s="36"/>
      <c r="V22" s="575"/>
      <c r="W22" s="575"/>
      <c r="X22" s="575"/>
    </row>
    <row r="23" spans="1:24" ht="14.95" hidden="1" customHeight="1" x14ac:dyDescent="0.2">
      <c r="A23" s="577"/>
      <c r="B23" s="578"/>
      <c r="C23" s="763" t="s">
        <v>248</v>
      </c>
      <c r="D23" s="764"/>
      <c r="E23" s="764"/>
      <c r="F23" s="764"/>
      <c r="G23" s="764"/>
      <c r="H23" s="764"/>
      <c r="I23" s="764"/>
      <c r="J23" s="764"/>
      <c r="K23" s="764"/>
      <c r="L23" s="764"/>
      <c r="M23" s="764"/>
      <c r="N23" s="764"/>
      <c r="O23" s="764"/>
      <c r="P23" s="764"/>
      <c r="Q23" s="764"/>
      <c r="R23" s="764"/>
      <c r="S23" s="764"/>
      <c r="T23" s="764"/>
      <c r="U23" s="36"/>
      <c r="V23" s="575"/>
      <c r="W23" s="575"/>
      <c r="X23" s="575"/>
    </row>
    <row r="24" spans="1:24" ht="14.95" hidden="1" customHeight="1" x14ac:dyDescent="0.2">
      <c r="A24" s="577"/>
      <c r="B24" s="578"/>
      <c r="C24" s="764"/>
      <c r="D24" s="764"/>
      <c r="E24" s="764"/>
      <c r="F24" s="764"/>
      <c r="G24" s="764"/>
      <c r="H24" s="764"/>
      <c r="I24" s="764"/>
      <c r="J24" s="764"/>
      <c r="K24" s="764"/>
      <c r="L24" s="764"/>
      <c r="M24" s="764"/>
      <c r="N24" s="764"/>
      <c r="O24" s="764"/>
      <c r="P24" s="764"/>
      <c r="Q24" s="764"/>
      <c r="R24" s="764"/>
      <c r="S24" s="764"/>
      <c r="T24" s="764"/>
      <c r="U24" s="36"/>
      <c r="V24" s="575"/>
      <c r="W24" s="575"/>
      <c r="X24" s="575"/>
    </row>
    <row r="25" spans="1:24" ht="12.75" customHeight="1" x14ac:dyDescent="0.2">
      <c r="A25" s="577"/>
      <c r="B25" s="578"/>
      <c r="C25" s="584"/>
      <c r="D25" s="584"/>
      <c r="E25" s="584"/>
      <c r="F25" s="584"/>
      <c r="G25" s="584"/>
      <c r="H25" s="584"/>
      <c r="I25" s="584"/>
      <c r="J25" s="584"/>
      <c r="K25" s="584"/>
      <c r="L25" s="584"/>
      <c r="M25" s="584"/>
      <c r="N25" s="584"/>
      <c r="O25" s="584"/>
      <c r="P25" s="584"/>
      <c r="Q25" s="584"/>
      <c r="R25" s="584"/>
      <c r="S25" s="584"/>
      <c r="T25" s="584"/>
      <c r="U25" s="36"/>
      <c r="V25" s="575"/>
      <c r="W25" s="575"/>
      <c r="X25" s="575"/>
    </row>
    <row r="26" spans="1:24" ht="14.95" customHeight="1" x14ac:dyDescent="0.25">
      <c r="A26" s="577"/>
      <c r="B26" s="578"/>
      <c r="C26" s="76" t="s">
        <v>249</v>
      </c>
      <c r="D26" s="60"/>
      <c r="E26" s="61"/>
      <c r="F26" s="61"/>
      <c r="G26" s="61"/>
      <c r="H26" s="61"/>
      <c r="I26" s="61"/>
      <c r="J26" s="61"/>
      <c r="K26" s="61"/>
      <c r="L26" s="61"/>
      <c r="M26" s="61"/>
      <c r="N26" s="61"/>
      <c r="O26" s="61"/>
      <c r="P26" s="61"/>
      <c r="Q26" s="61"/>
      <c r="R26" s="61"/>
      <c r="S26" s="61"/>
      <c r="T26" s="62"/>
      <c r="U26" s="36"/>
      <c r="V26" s="575"/>
      <c r="W26" s="575"/>
      <c r="X26" s="575"/>
    </row>
    <row r="27" spans="1:24" ht="14.95" customHeight="1" x14ac:dyDescent="0.25">
      <c r="A27" s="577"/>
      <c r="B27" s="578"/>
      <c r="C27" s="76" t="s">
        <v>250</v>
      </c>
      <c r="D27" s="60"/>
      <c r="E27" s="61"/>
      <c r="F27" s="61"/>
      <c r="G27" s="61"/>
      <c r="H27" s="61"/>
      <c r="I27" s="61"/>
      <c r="J27" s="61"/>
      <c r="K27" s="61"/>
      <c r="L27" s="61"/>
      <c r="M27" s="61"/>
      <c r="N27" s="61"/>
      <c r="O27" s="61"/>
      <c r="P27" s="61"/>
      <c r="Q27" s="61"/>
      <c r="R27" s="61"/>
      <c r="S27" s="61"/>
      <c r="T27" s="62"/>
      <c r="U27" s="36"/>
      <c r="V27" s="575"/>
      <c r="W27" s="575"/>
      <c r="X27" s="575"/>
    </row>
    <row r="28" spans="1:24" ht="14.95" customHeight="1" x14ac:dyDescent="0.25">
      <c r="A28" s="577"/>
      <c r="B28" s="578"/>
      <c r="C28" s="76" t="s">
        <v>251</v>
      </c>
      <c r="D28" s="60"/>
      <c r="E28" s="61"/>
      <c r="F28" s="61"/>
      <c r="G28" s="61"/>
      <c r="H28" s="61"/>
      <c r="I28" s="61"/>
      <c r="J28" s="585"/>
      <c r="K28" s="61"/>
      <c r="L28" s="61"/>
      <c r="M28" s="61"/>
      <c r="N28" s="61"/>
      <c r="O28" s="61"/>
      <c r="P28" s="61"/>
      <c r="Q28" s="585"/>
      <c r="R28" s="61"/>
      <c r="S28" s="61"/>
      <c r="T28" s="62"/>
      <c r="U28" s="36"/>
      <c r="V28" s="575"/>
      <c r="W28" s="575"/>
      <c r="X28" s="575"/>
    </row>
    <row r="29" spans="1:24" ht="28.2" customHeight="1" x14ac:dyDescent="0.25">
      <c r="A29" s="577"/>
      <c r="B29" s="578"/>
      <c r="C29" s="76"/>
      <c r="D29" s="60"/>
      <c r="E29" s="61"/>
      <c r="F29" s="61"/>
      <c r="G29" s="61"/>
      <c r="H29" s="61"/>
      <c r="I29" s="61"/>
      <c r="J29" s="585"/>
      <c r="K29" s="61"/>
      <c r="L29" s="61"/>
      <c r="M29" s="61"/>
      <c r="N29" s="61"/>
      <c r="O29" s="61"/>
      <c r="P29" s="61"/>
      <c r="Q29" s="585"/>
      <c r="R29" s="61"/>
      <c r="S29" s="61"/>
      <c r="T29" s="62"/>
      <c r="U29" s="36"/>
      <c r="V29" s="575"/>
      <c r="W29" s="575"/>
      <c r="X29" s="575"/>
    </row>
    <row r="31" spans="1:24" x14ac:dyDescent="0.25">
      <c r="A31" s="575"/>
      <c r="B31" s="576"/>
      <c r="C31" s="575"/>
      <c r="D31" s="575"/>
      <c r="E31" s="575"/>
      <c r="F31" s="575"/>
      <c r="G31" s="575"/>
      <c r="H31" s="575"/>
      <c r="I31" s="575"/>
      <c r="J31" s="575"/>
      <c r="K31" s="575"/>
      <c r="L31" s="575"/>
      <c r="M31" s="575"/>
      <c r="N31" s="575"/>
      <c r="O31" s="575"/>
      <c r="P31" s="575"/>
      <c r="Q31" s="585"/>
      <c r="R31" s="575"/>
      <c r="S31" s="575"/>
      <c r="U31" s="575"/>
      <c r="V31" s="575"/>
      <c r="W31" s="575"/>
      <c r="X31" s="575"/>
    </row>
  </sheetData>
  <mergeCells count="4">
    <mergeCell ref="C1:T1"/>
    <mergeCell ref="C2:T2"/>
    <mergeCell ref="C23:T24"/>
    <mergeCell ref="C22:T22"/>
  </mergeCells>
  <phoneticPr fontId="11" type="noConversion"/>
  <printOptions horizontalCentered="1"/>
  <pageMargins left="0.19685039370078741" right="0.19685039370078741" top="0.98425196850393704" bottom="0.39370078740157483" header="0" footer="0.39370078740157483"/>
  <pageSetup scale="70" orientation="landscape" r:id="rId1"/>
  <headerFooter alignWithMargins="0">
    <oddFooter>&amp;C&amp;"Arial Narrow,Regular"&amp;12- 5 -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2FBFE"/>
    <pageSetUpPr autoPageBreaks="0"/>
  </sheetPr>
  <dimension ref="A1:W74"/>
  <sheetViews>
    <sheetView showGridLines="0" showZeros="0" topLeftCell="C1" zoomScale="83" zoomScaleNormal="83" workbookViewId="0">
      <selection activeCell="T5" sqref="T5"/>
    </sheetView>
  </sheetViews>
  <sheetFormatPr defaultColWidth="9.125" defaultRowHeight="13.6" x14ac:dyDescent="0.25"/>
  <cols>
    <col min="1" max="1" width="6.75" style="33" hidden="1" customWidth="1"/>
    <col min="2" max="2" width="6.75" style="34" hidden="1" customWidth="1"/>
    <col min="3" max="3" width="28.75" style="33" customWidth="1"/>
    <col min="4" max="4" width="7.75" style="33" customWidth="1"/>
    <col min="5" max="6" width="7.25" style="33" customWidth="1"/>
    <col min="7" max="19" width="8.25" style="33" customWidth="1"/>
    <col min="20" max="20" width="9.25" style="35" customWidth="1"/>
    <col min="21" max="21" width="9.125" style="33"/>
    <col min="22" max="23" width="9.125" style="33" customWidth="1"/>
    <col min="24" max="16384" width="9.125" style="33"/>
  </cols>
  <sheetData>
    <row r="1" spans="1:23" ht="16" customHeight="1" x14ac:dyDescent="0.25">
      <c r="A1" s="577"/>
      <c r="B1" s="578"/>
      <c r="C1" s="765" t="s">
        <v>252</v>
      </c>
      <c r="D1" s="766"/>
      <c r="E1" s="766"/>
      <c r="F1" s="766"/>
      <c r="G1" s="766"/>
      <c r="H1" s="766"/>
      <c r="I1" s="766"/>
      <c r="J1" s="766"/>
      <c r="K1" s="766"/>
      <c r="L1" s="766"/>
      <c r="M1" s="766"/>
      <c r="N1" s="766"/>
      <c r="O1" s="766"/>
      <c r="P1" s="766"/>
      <c r="Q1" s="766"/>
      <c r="R1" s="766"/>
      <c r="S1" s="766"/>
      <c r="T1" s="767"/>
      <c r="U1" s="575"/>
      <c r="V1" s="575"/>
      <c r="W1" s="575"/>
    </row>
    <row r="2" spans="1:23" ht="18" customHeight="1" x14ac:dyDescent="0.2">
      <c r="A2" s="577"/>
      <c r="B2" s="578"/>
      <c r="C2" s="768" t="str">
        <f>'5'!C2</f>
        <v>OCTOBER 1, 2025</v>
      </c>
      <c r="D2" s="769"/>
      <c r="E2" s="769"/>
      <c r="F2" s="769"/>
      <c r="G2" s="769"/>
      <c r="H2" s="769"/>
      <c r="I2" s="769"/>
      <c r="J2" s="769"/>
      <c r="K2" s="769"/>
      <c r="L2" s="769"/>
      <c r="M2" s="769"/>
      <c r="N2" s="769"/>
      <c r="O2" s="769"/>
      <c r="P2" s="769"/>
      <c r="Q2" s="769"/>
      <c r="R2" s="769"/>
      <c r="S2" s="769"/>
      <c r="T2" s="770"/>
      <c r="U2" s="575"/>
      <c r="V2" s="575"/>
      <c r="W2" s="575"/>
    </row>
    <row r="3" spans="1:23" ht="14.95" customHeight="1" x14ac:dyDescent="0.25">
      <c r="A3" s="577"/>
      <c r="B3" s="578"/>
      <c r="C3" s="69"/>
      <c r="D3" s="173" t="s">
        <v>226</v>
      </c>
      <c r="E3" s="117"/>
      <c r="F3" s="117"/>
      <c r="G3" s="117"/>
      <c r="H3" s="118"/>
      <c r="I3" s="118"/>
      <c r="J3" s="118"/>
      <c r="K3" s="118"/>
      <c r="L3" s="118"/>
      <c r="M3" s="118"/>
      <c r="N3" s="118"/>
      <c r="O3" s="118"/>
      <c r="P3" s="118"/>
      <c r="Q3" s="118"/>
      <c r="R3" s="118"/>
      <c r="S3" s="118"/>
      <c r="T3" s="117"/>
      <c r="U3" s="575"/>
      <c r="V3" s="575"/>
      <c r="W3" s="575"/>
    </row>
    <row r="4" spans="1:23" ht="14.95" customHeight="1" x14ac:dyDescent="0.2">
      <c r="A4" s="577"/>
      <c r="B4" s="578"/>
      <c r="C4" s="89" t="s">
        <v>253</v>
      </c>
      <c r="D4" s="119" t="s">
        <v>228</v>
      </c>
      <c r="E4" s="120" t="s">
        <v>168</v>
      </c>
      <c r="F4" s="120" t="s">
        <v>229</v>
      </c>
      <c r="G4" s="120" t="s">
        <v>230</v>
      </c>
      <c r="H4" s="121">
        <v>1</v>
      </c>
      <c r="I4" s="121">
        <v>2</v>
      </c>
      <c r="J4" s="121">
        <v>3</v>
      </c>
      <c r="K4" s="121">
        <v>4</v>
      </c>
      <c r="L4" s="121">
        <v>5</v>
      </c>
      <c r="M4" s="121">
        <v>6</v>
      </c>
      <c r="N4" s="121">
        <v>7</v>
      </c>
      <c r="O4" s="121">
        <v>8</v>
      </c>
      <c r="P4" s="121">
        <v>9</v>
      </c>
      <c r="Q4" s="121">
        <v>10</v>
      </c>
      <c r="R4" s="121">
        <v>11</v>
      </c>
      <c r="S4" s="121">
        <v>12</v>
      </c>
      <c r="T4" s="120" t="s">
        <v>231</v>
      </c>
      <c r="U4" s="575"/>
      <c r="V4" s="168"/>
      <c r="W4" s="168"/>
    </row>
    <row r="5" spans="1:23" ht="17.149999999999999" customHeight="1" x14ac:dyDescent="0.25">
      <c r="A5" s="577"/>
      <c r="B5" s="586">
        <v>153</v>
      </c>
      <c r="C5" s="84" t="str">
        <f t="shared" ref="C5:C40" si="0">IF($B5=140," D.S.F.M.",CONCATENATE(" ",VLOOKUP($B5,DIVISIONS,2)))</f>
        <v xml:space="preserve"> Beautiful Plains</v>
      </c>
      <c r="D5" s="587">
        <f t="shared" ref="D5:D40" si="1">VLOOKUP(B5,DIVISIONS,19)</f>
        <v>14</v>
      </c>
      <c r="E5" s="587">
        <f t="shared" ref="E5:E40" si="2">VLOOKUP($B5,DIVISIONS,3)</f>
        <v>0</v>
      </c>
      <c r="F5" s="587">
        <f t="shared" ref="F5:F40" si="3">VLOOKUP($B5,DIVISIONS,4)</f>
        <v>0</v>
      </c>
      <c r="G5" s="587">
        <f t="shared" ref="G5:G40" si="4">VLOOKUP($B5,DIVISIONS,5)</f>
        <v>150</v>
      </c>
      <c r="H5" s="587">
        <f t="shared" ref="H5:H40" si="5">VLOOKUP($B5,DIVISIONS,6)</f>
        <v>141</v>
      </c>
      <c r="I5" s="587">
        <f t="shared" ref="I5:I40" si="6">VLOOKUP($B5,DIVISIONS,7)</f>
        <v>164</v>
      </c>
      <c r="J5" s="587">
        <f t="shared" ref="J5:J40" si="7">VLOOKUP($B5,DIVISIONS,8)</f>
        <v>160</v>
      </c>
      <c r="K5" s="587">
        <f t="shared" ref="K5:K40" si="8">VLOOKUP($B5,DIVISIONS,9)</f>
        <v>194</v>
      </c>
      <c r="L5" s="587">
        <f t="shared" ref="L5:L40" si="9">VLOOKUP($B5,DIVISIONS,10)</f>
        <v>169</v>
      </c>
      <c r="M5" s="587">
        <f t="shared" ref="M5:M40" si="10">VLOOKUP($B5,DIVISIONS,11)</f>
        <v>177</v>
      </c>
      <c r="N5" s="587">
        <f t="shared" ref="N5:N40" si="11">VLOOKUP($B5,DIVISIONS,12)</f>
        <v>190</v>
      </c>
      <c r="O5" s="587">
        <f t="shared" ref="O5:O40" si="12">VLOOKUP($B5,DIVISIONS,13)</f>
        <v>170</v>
      </c>
      <c r="P5" s="587">
        <f t="shared" ref="P5:P40" si="13">VLOOKUP($B5,DIVISIONS,14)</f>
        <v>191</v>
      </c>
      <c r="Q5" s="587">
        <f t="shared" ref="Q5:Q40" si="14">VLOOKUP($B5,DIVISIONS,15)</f>
        <v>157</v>
      </c>
      <c r="R5" s="587">
        <f t="shared" ref="R5:R40" si="15">VLOOKUP($B5,DIVISIONS,16)</f>
        <v>179</v>
      </c>
      <c r="S5" s="587">
        <f t="shared" ref="S5:S40" si="16">VLOOKUP($B5,DIVISIONS,17)</f>
        <v>174</v>
      </c>
      <c r="T5" s="97">
        <f t="shared" ref="T5:T40" si="17">SUM(E5:S5)</f>
        <v>2216</v>
      </c>
      <c r="U5" s="575"/>
      <c r="V5" s="169"/>
      <c r="W5" s="170"/>
    </row>
    <row r="6" spans="1:23" ht="17.149999999999999" customHeight="1" x14ac:dyDescent="0.25">
      <c r="A6" s="577"/>
      <c r="B6" s="586">
        <v>185</v>
      </c>
      <c r="C6" s="84" t="str">
        <f t="shared" si="0"/>
        <v xml:space="preserve"> Border Land </v>
      </c>
      <c r="D6" s="587">
        <f t="shared" si="1"/>
        <v>16</v>
      </c>
      <c r="E6" s="587">
        <f t="shared" si="2"/>
        <v>0</v>
      </c>
      <c r="F6" s="587">
        <f t="shared" si="3"/>
        <v>0</v>
      </c>
      <c r="G6" s="587">
        <f t="shared" si="4"/>
        <v>127</v>
      </c>
      <c r="H6" s="587">
        <f t="shared" si="5"/>
        <v>145</v>
      </c>
      <c r="I6" s="587">
        <f t="shared" si="6"/>
        <v>141</v>
      </c>
      <c r="J6" s="587">
        <f t="shared" si="7"/>
        <v>146</v>
      </c>
      <c r="K6" s="587">
        <f t="shared" si="8"/>
        <v>169</v>
      </c>
      <c r="L6" s="587">
        <f t="shared" si="9"/>
        <v>182</v>
      </c>
      <c r="M6" s="587">
        <f t="shared" si="10"/>
        <v>156</v>
      </c>
      <c r="N6" s="587">
        <f t="shared" si="11"/>
        <v>172</v>
      </c>
      <c r="O6" s="587">
        <f t="shared" si="12"/>
        <v>200</v>
      </c>
      <c r="P6" s="587">
        <f t="shared" si="13"/>
        <v>176</v>
      </c>
      <c r="Q6" s="587">
        <f t="shared" si="14"/>
        <v>195</v>
      </c>
      <c r="R6" s="587">
        <f t="shared" si="15"/>
        <v>197</v>
      </c>
      <c r="S6" s="587">
        <f t="shared" si="16"/>
        <v>168</v>
      </c>
      <c r="T6" s="97">
        <f t="shared" si="17"/>
        <v>2174</v>
      </c>
      <c r="U6" s="575"/>
      <c r="V6" s="169"/>
      <c r="W6" s="170"/>
    </row>
    <row r="7" spans="1:23" ht="17.149999999999999" customHeight="1" x14ac:dyDescent="0.25">
      <c r="A7" s="577"/>
      <c r="B7" s="586">
        <v>119</v>
      </c>
      <c r="C7" s="84" t="str">
        <f t="shared" si="0"/>
        <v xml:space="preserve"> Brandon</v>
      </c>
      <c r="D7" s="587">
        <f t="shared" si="1"/>
        <v>24</v>
      </c>
      <c r="E7" s="587">
        <f t="shared" si="2"/>
        <v>40</v>
      </c>
      <c r="F7" s="587">
        <f t="shared" si="3"/>
        <v>0</v>
      </c>
      <c r="G7" s="587">
        <f t="shared" si="4"/>
        <v>650</v>
      </c>
      <c r="H7" s="587">
        <f t="shared" si="5"/>
        <v>687</v>
      </c>
      <c r="I7" s="587">
        <f t="shared" si="6"/>
        <v>749</v>
      </c>
      <c r="J7" s="587">
        <f t="shared" si="7"/>
        <v>737</v>
      </c>
      <c r="K7" s="587">
        <f t="shared" si="8"/>
        <v>812</v>
      </c>
      <c r="L7" s="587">
        <f t="shared" si="9"/>
        <v>798</v>
      </c>
      <c r="M7" s="587">
        <f t="shared" si="10"/>
        <v>774</v>
      </c>
      <c r="N7" s="587">
        <f t="shared" si="11"/>
        <v>791</v>
      </c>
      <c r="O7" s="587">
        <f t="shared" si="12"/>
        <v>798</v>
      </c>
      <c r="P7" s="587">
        <f t="shared" si="13"/>
        <v>782</v>
      </c>
      <c r="Q7" s="587">
        <f t="shared" si="14"/>
        <v>755</v>
      </c>
      <c r="R7" s="587">
        <f t="shared" si="15"/>
        <v>813</v>
      </c>
      <c r="S7" s="587">
        <f t="shared" si="16"/>
        <v>894</v>
      </c>
      <c r="T7" s="97">
        <f t="shared" si="17"/>
        <v>10080</v>
      </c>
      <c r="U7" s="575"/>
      <c r="V7" s="169"/>
      <c r="W7" s="170"/>
    </row>
    <row r="8" spans="1:23" ht="17.149999999999999" customHeight="1" x14ac:dyDescent="0.25">
      <c r="A8" s="577"/>
      <c r="B8" s="586">
        <v>140</v>
      </c>
      <c r="C8" s="84" t="str">
        <f t="shared" si="0"/>
        <v xml:space="preserve"> D.S.F.M.</v>
      </c>
      <c r="D8" s="587">
        <f t="shared" si="1"/>
        <v>25</v>
      </c>
      <c r="E8" s="587">
        <f t="shared" si="2"/>
        <v>0</v>
      </c>
      <c r="F8" s="587">
        <f t="shared" si="3"/>
        <v>46</v>
      </c>
      <c r="G8" s="587">
        <f t="shared" si="4"/>
        <v>533</v>
      </c>
      <c r="H8" s="587">
        <f t="shared" si="5"/>
        <v>554</v>
      </c>
      <c r="I8" s="587">
        <f t="shared" si="6"/>
        <v>557</v>
      </c>
      <c r="J8" s="587">
        <f t="shared" si="7"/>
        <v>562</v>
      </c>
      <c r="K8" s="587">
        <f t="shared" si="8"/>
        <v>529</v>
      </c>
      <c r="L8" s="587">
        <f t="shared" si="9"/>
        <v>560</v>
      </c>
      <c r="M8" s="587">
        <f t="shared" si="10"/>
        <v>518</v>
      </c>
      <c r="N8" s="587">
        <f t="shared" si="11"/>
        <v>492</v>
      </c>
      <c r="O8" s="587">
        <f t="shared" si="12"/>
        <v>488</v>
      </c>
      <c r="P8" s="587">
        <f t="shared" si="13"/>
        <v>407</v>
      </c>
      <c r="Q8" s="587">
        <f t="shared" si="14"/>
        <v>410</v>
      </c>
      <c r="R8" s="587">
        <f t="shared" si="15"/>
        <v>369</v>
      </c>
      <c r="S8" s="587">
        <f t="shared" si="16"/>
        <v>422</v>
      </c>
      <c r="T8" s="97">
        <f t="shared" si="17"/>
        <v>6447</v>
      </c>
      <c r="U8" s="575"/>
      <c r="V8" s="169"/>
      <c r="W8" s="170"/>
    </row>
    <row r="9" spans="1:23" ht="17.149999999999999" customHeight="1" x14ac:dyDescent="0.25">
      <c r="A9" s="577"/>
      <c r="B9" s="586">
        <v>144</v>
      </c>
      <c r="C9" s="84" t="str">
        <f t="shared" si="0"/>
        <v xml:space="preserve"> Evergreen</v>
      </c>
      <c r="D9" s="587">
        <f t="shared" si="1"/>
        <v>8</v>
      </c>
      <c r="E9" s="587">
        <f t="shared" si="2"/>
        <v>0</v>
      </c>
      <c r="F9" s="587">
        <f t="shared" si="3"/>
        <v>0</v>
      </c>
      <c r="G9" s="587">
        <f t="shared" si="4"/>
        <v>83</v>
      </c>
      <c r="H9" s="587">
        <f t="shared" si="5"/>
        <v>106</v>
      </c>
      <c r="I9" s="587">
        <f t="shared" si="6"/>
        <v>94</v>
      </c>
      <c r="J9" s="587">
        <f t="shared" si="7"/>
        <v>99</v>
      </c>
      <c r="K9" s="587">
        <f t="shared" si="8"/>
        <v>119</v>
      </c>
      <c r="L9" s="587">
        <f t="shared" si="9"/>
        <v>109</v>
      </c>
      <c r="M9" s="587">
        <f t="shared" si="10"/>
        <v>117</v>
      </c>
      <c r="N9" s="587">
        <f t="shared" si="11"/>
        <v>137</v>
      </c>
      <c r="O9" s="587">
        <f t="shared" si="12"/>
        <v>105</v>
      </c>
      <c r="P9" s="587">
        <f t="shared" si="13"/>
        <v>113</v>
      </c>
      <c r="Q9" s="587">
        <f t="shared" si="14"/>
        <v>108</v>
      </c>
      <c r="R9" s="587">
        <f t="shared" si="15"/>
        <v>108</v>
      </c>
      <c r="S9" s="587">
        <f t="shared" si="16"/>
        <v>132</v>
      </c>
      <c r="T9" s="97">
        <f t="shared" si="17"/>
        <v>1430</v>
      </c>
      <c r="U9" s="575"/>
      <c r="V9" s="169"/>
      <c r="W9" s="170"/>
    </row>
    <row r="10" spans="1:23" ht="17.149999999999999" customHeight="1" x14ac:dyDescent="0.25">
      <c r="A10" s="577"/>
      <c r="B10" s="586">
        <v>150</v>
      </c>
      <c r="C10" s="84" t="str">
        <f t="shared" si="0"/>
        <v xml:space="preserve"> Flin Flon</v>
      </c>
      <c r="D10" s="587">
        <f t="shared" si="1"/>
        <v>4</v>
      </c>
      <c r="E10" s="587">
        <f t="shared" si="2"/>
        <v>0</v>
      </c>
      <c r="F10" s="587">
        <f t="shared" si="3"/>
        <v>0</v>
      </c>
      <c r="G10" s="587">
        <f t="shared" si="4"/>
        <v>50</v>
      </c>
      <c r="H10" s="587">
        <f t="shared" si="5"/>
        <v>60</v>
      </c>
      <c r="I10" s="587">
        <f t="shared" si="6"/>
        <v>55</v>
      </c>
      <c r="J10" s="587">
        <f t="shared" si="7"/>
        <v>55</v>
      </c>
      <c r="K10" s="587">
        <f t="shared" si="8"/>
        <v>70</v>
      </c>
      <c r="L10" s="587">
        <f t="shared" si="9"/>
        <v>77</v>
      </c>
      <c r="M10" s="587">
        <f t="shared" si="10"/>
        <v>69</v>
      </c>
      <c r="N10" s="587">
        <f t="shared" si="11"/>
        <v>70</v>
      </c>
      <c r="O10" s="587">
        <f t="shared" si="12"/>
        <v>66</v>
      </c>
      <c r="P10" s="587">
        <f t="shared" si="13"/>
        <v>66</v>
      </c>
      <c r="Q10" s="587">
        <f t="shared" si="14"/>
        <v>53</v>
      </c>
      <c r="R10" s="587">
        <f t="shared" si="15"/>
        <v>66</v>
      </c>
      <c r="S10" s="587">
        <f t="shared" si="16"/>
        <v>97</v>
      </c>
      <c r="T10" s="97">
        <f t="shared" si="17"/>
        <v>854</v>
      </c>
      <c r="U10" s="575"/>
      <c r="V10" s="169"/>
      <c r="W10" s="170"/>
    </row>
    <row r="11" spans="1:23" ht="17.149999999999999" customHeight="1" x14ac:dyDescent="0.25">
      <c r="A11" s="577"/>
      <c r="B11" s="586">
        <v>103</v>
      </c>
      <c r="C11" s="84" t="str">
        <f t="shared" si="0"/>
        <v xml:space="preserve"> Fort La Bosse</v>
      </c>
      <c r="D11" s="587">
        <f t="shared" si="1"/>
        <v>10</v>
      </c>
      <c r="E11" s="587">
        <f t="shared" si="2"/>
        <v>0</v>
      </c>
      <c r="F11" s="587">
        <f t="shared" si="3"/>
        <v>0</v>
      </c>
      <c r="G11" s="587">
        <f t="shared" si="4"/>
        <v>97</v>
      </c>
      <c r="H11" s="587">
        <f t="shared" si="5"/>
        <v>122</v>
      </c>
      <c r="I11" s="587">
        <f t="shared" si="6"/>
        <v>127</v>
      </c>
      <c r="J11" s="587">
        <f t="shared" si="7"/>
        <v>120</v>
      </c>
      <c r="K11" s="587">
        <f t="shared" si="8"/>
        <v>136</v>
      </c>
      <c r="L11" s="587">
        <f t="shared" si="9"/>
        <v>133</v>
      </c>
      <c r="M11" s="587">
        <f t="shared" si="10"/>
        <v>112</v>
      </c>
      <c r="N11" s="587">
        <f t="shared" si="11"/>
        <v>111</v>
      </c>
      <c r="O11" s="587">
        <f t="shared" si="12"/>
        <v>132</v>
      </c>
      <c r="P11" s="587">
        <f t="shared" si="13"/>
        <v>142</v>
      </c>
      <c r="Q11" s="587">
        <f t="shared" si="14"/>
        <v>129</v>
      </c>
      <c r="R11" s="587">
        <f t="shared" si="15"/>
        <v>124</v>
      </c>
      <c r="S11" s="587">
        <f t="shared" si="16"/>
        <v>137</v>
      </c>
      <c r="T11" s="97">
        <f t="shared" si="17"/>
        <v>1622</v>
      </c>
      <c r="U11" s="575"/>
      <c r="V11" s="169"/>
      <c r="W11" s="170"/>
    </row>
    <row r="12" spans="1:23" ht="17.149999999999999" customHeight="1" x14ac:dyDescent="0.3">
      <c r="A12" s="577"/>
      <c r="B12" s="586">
        <v>192</v>
      </c>
      <c r="C12" s="148" t="s">
        <v>254</v>
      </c>
      <c r="D12" s="587">
        <f t="shared" si="1"/>
        <v>36</v>
      </c>
      <c r="E12" s="587">
        <f t="shared" si="2"/>
        <v>0</v>
      </c>
      <c r="F12" s="587">
        <f t="shared" si="3"/>
        <v>261</v>
      </c>
      <c r="G12" s="587">
        <f t="shared" si="4"/>
        <v>421</v>
      </c>
      <c r="H12" s="587">
        <f t="shared" si="5"/>
        <v>474</v>
      </c>
      <c r="I12" s="587">
        <f t="shared" si="6"/>
        <v>487</v>
      </c>
      <c r="J12" s="587">
        <f t="shared" si="7"/>
        <v>494</v>
      </c>
      <c r="K12" s="587">
        <f t="shared" si="8"/>
        <v>490</v>
      </c>
      <c r="L12" s="587">
        <f t="shared" si="9"/>
        <v>488</v>
      </c>
      <c r="M12" s="587">
        <f t="shared" si="10"/>
        <v>449</v>
      </c>
      <c r="N12" s="587">
        <f t="shared" si="11"/>
        <v>484</v>
      </c>
      <c r="O12" s="587">
        <f t="shared" si="12"/>
        <v>418</v>
      </c>
      <c r="P12" s="587">
        <f t="shared" si="13"/>
        <v>535</v>
      </c>
      <c r="Q12" s="587">
        <f t="shared" si="14"/>
        <v>446</v>
      </c>
      <c r="R12" s="587">
        <f t="shared" si="15"/>
        <v>370</v>
      </c>
      <c r="S12" s="587">
        <f t="shared" si="16"/>
        <v>413</v>
      </c>
      <c r="T12" s="97">
        <f t="shared" si="17"/>
        <v>6230</v>
      </c>
      <c r="U12" s="575"/>
      <c r="V12" s="169"/>
      <c r="W12" s="170"/>
    </row>
    <row r="13" spans="1:23" ht="17.149999999999999" customHeight="1" x14ac:dyDescent="0.25">
      <c r="A13" s="577"/>
      <c r="B13" s="586">
        <v>105</v>
      </c>
      <c r="C13" s="84" t="str">
        <f t="shared" si="0"/>
        <v xml:space="preserve"> Garden Valley</v>
      </c>
      <c r="D13" s="587">
        <f t="shared" si="1"/>
        <v>14</v>
      </c>
      <c r="E13" s="587">
        <f t="shared" si="2"/>
        <v>0</v>
      </c>
      <c r="F13" s="587">
        <f t="shared" si="3"/>
        <v>0</v>
      </c>
      <c r="G13" s="587">
        <f t="shared" si="4"/>
        <v>284</v>
      </c>
      <c r="H13" s="587">
        <f t="shared" si="5"/>
        <v>289</v>
      </c>
      <c r="I13" s="587">
        <f t="shared" si="6"/>
        <v>306</v>
      </c>
      <c r="J13" s="587">
        <f t="shared" si="7"/>
        <v>322</v>
      </c>
      <c r="K13" s="587">
        <f t="shared" si="8"/>
        <v>325</v>
      </c>
      <c r="L13" s="587">
        <f t="shared" si="9"/>
        <v>330</v>
      </c>
      <c r="M13" s="587">
        <f t="shared" si="10"/>
        <v>364</v>
      </c>
      <c r="N13" s="587">
        <f t="shared" si="11"/>
        <v>310</v>
      </c>
      <c r="O13" s="587">
        <f t="shared" si="12"/>
        <v>352</v>
      </c>
      <c r="P13" s="587">
        <f t="shared" si="13"/>
        <v>344</v>
      </c>
      <c r="Q13" s="587">
        <f t="shared" si="14"/>
        <v>352</v>
      </c>
      <c r="R13" s="587">
        <f t="shared" si="15"/>
        <v>345</v>
      </c>
      <c r="S13" s="587">
        <f t="shared" si="16"/>
        <v>408</v>
      </c>
      <c r="T13" s="97">
        <f t="shared" si="17"/>
        <v>4331</v>
      </c>
      <c r="U13" s="575"/>
      <c r="V13" s="169"/>
      <c r="W13" s="170"/>
    </row>
    <row r="14" spans="1:23" ht="17.149999999999999" customHeight="1" x14ac:dyDescent="0.25">
      <c r="A14" s="577"/>
      <c r="B14" s="586">
        <v>174</v>
      </c>
      <c r="C14" s="84" t="str">
        <f t="shared" si="0"/>
        <v xml:space="preserve"> Hanover </v>
      </c>
      <c r="D14" s="587">
        <f t="shared" si="1"/>
        <v>20</v>
      </c>
      <c r="E14" s="587">
        <f t="shared" si="2"/>
        <v>0</v>
      </c>
      <c r="F14" s="587">
        <f t="shared" si="3"/>
        <v>0</v>
      </c>
      <c r="G14" s="587">
        <f t="shared" si="4"/>
        <v>632</v>
      </c>
      <c r="H14" s="587">
        <f t="shared" si="5"/>
        <v>637</v>
      </c>
      <c r="I14" s="587">
        <f t="shared" si="6"/>
        <v>716</v>
      </c>
      <c r="J14" s="587">
        <f t="shared" si="7"/>
        <v>681</v>
      </c>
      <c r="K14" s="587">
        <f t="shared" si="8"/>
        <v>652</v>
      </c>
      <c r="L14" s="587">
        <f t="shared" si="9"/>
        <v>686</v>
      </c>
      <c r="M14" s="587">
        <f t="shared" si="10"/>
        <v>710</v>
      </c>
      <c r="N14" s="587">
        <f t="shared" si="11"/>
        <v>741</v>
      </c>
      <c r="O14" s="587">
        <f t="shared" si="12"/>
        <v>652</v>
      </c>
      <c r="P14" s="587">
        <f t="shared" si="13"/>
        <v>809</v>
      </c>
      <c r="Q14" s="587">
        <f t="shared" si="14"/>
        <v>746</v>
      </c>
      <c r="R14" s="587">
        <f t="shared" si="15"/>
        <v>772</v>
      </c>
      <c r="S14" s="587">
        <f t="shared" si="16"/>
        <v>722</v>
      </c>
      <c r="T14" s="97">
        <f t="shared" si="17"/>
        <v>9156</v>
      </c>
      <c r="U14" s="575"/>
      <c r="V14" s="169"/>
      <c r="W14" s="170"/>
    </row>
    <row r="15" spans="1:23" ht="17.149999999999999" customHeight="1" x14ac:dyDescent="0.25">
      <c r="A15" s="577"/>
      <c r="B15" s="586">
        <v>155</v>
      </c>
      <c r="C15" s="84" t="str">
        <f t="shared" si="0"/>
        <v xml:space="preserve"> Interlake</v>
      </c>
      <c r="D15" s="587">
        <f t="shared" si="1"/>
        <v>21</v>
      </c>
      <c r="E15" s="587">
        <f t="shared" si="2"/>
        <v>0</v>
      </c>
      <c r="F15" s="587">
        <f t="shared" si="3"/>
        <v>0</v>
      </c>
      <c r="G15" s="587">
        <f t="shared" si="4"/>
        <v>197</v>
      </c>
      <c r="H15" s="587">
        <f t="shared" si="5"/>
        <v>219</v>
      </c>
      <c r="I15" s="587">
        <f t="shared" si="6"/>
        <v>208</v>
      </c>
      <c r="J15" s="587">
        <f t="shared" si="7"/>
        <v>198</v>
      </c>
      <c r="K15" s="587">
        <f t="shared" si="8"/>
        <v>230</v>
      </c>
      <c r="L15" s="587">
        <f t="shared" si="9"/>
        <v>240</v>
      </c>
      <c r="M15" s="587">
        <f t="shared" si="10"/>
        <v>222</v>
      </c>
      <c r="N15" s="587">
        <f t="shared" si="11"/>
        <v>240</v>
      </c>
      <c r="O15" s="587">
        <f t="shared" si="12"/>
        <v>254</v>
      </c>
      <c r="P15" s="587">
        <f t="shared" si="13"/>
        <v>247</v>
      </c>
      <c r="Q15" s="587">
        <f t="shared" si="14"/>
        <v>237</v>
      </c>
      <c r="R15" s="587">
        <f t="shared" si="15"/>
        <v>258</v>
      </c>
      <c r="S15" s="587">
        <f t="shared" si="16"/>
        <v>241</v>
      </c>
      <c r="T15" s="97">
        <f t="shared" si="17"/>
        <v>2991</v>
      </c>
      <c r="U15" s="575"/>
      <c r="V15" s="169"/>
      <c r="W15" s="170"/>
    </row>
    <row r="16" spans="1:23" ht="17.149999999999999" customHeight="1" x14ac:dyDescent="0.25">
      <c r="A16" s="577"/>
      <c r="B16" s="586">
        <v>171</v>
      </c>
      <c r="C16" s="84" t="str">
        <f t="shared" si="0"/>
        <v xml:space="preserve"> Kelsey</v>
      </c>
      <c r="D16" s="587">
        <f t="shared" si="1"/>
        <v>5</v>
      </c>
      <c r="E16" s="587">
        <f t="shared" si="2"/>
        <v>0</v>
      </c>
      <c r="F16" s="587">
        <f t="shared" si="3"/>
        <v>0</v>
      </c>
      <c r="G16" s="587">
        <f t="shared" si="4"/>
        <v>103</v>
      </c>
      <c r="H16" s="587">
        <f t="shared" si="5"/>
        <v>97</v>
      </c>
      <c r="I16" s="587">
        <f t="shared" si="6"/>
        <v>116</v>
      </c>
      <c r="J16" s="587">
        <f t="shared" si="7"/>
        <v>80</v>
      </c>
      <c r="K16" s="587">
        <f t="shared" si="8"/>
        <v>127</v>
      </c>
      <c r="L16" s="587">
        <f t="shared" si="9"/>
        <v>103</v>
      </c>
      <c r="M16" s="587">
        <f t="shared" si="10"/>
        <v>99</v>
      </c>
      <c r="N16" s="587">
        <f t="shared" si="11"/>
        <v>114</v>
      </c>
      <c r="O16" s="587">
        <f t="shared" si="12"/>
        <v>115</v>
      </c>
      <c r="P16" s="587">
        <f t="shared" si="13"/>
        <v>114</v>
      </c>
      <c r="Q16" s="587">
        <f t="shared" si="14"/>
        <v>110</v>
      </c>
      <c r="R16" s="587">
        <f t="shared" si="15"/>
        <v>111</v>
      </c>
      <c r="S16" s="587">
        <f t="shared" si="16"/>
        <v>155</v>
      </c>
      <c r="T16" s="97">
        <f t="shared" si="17"/>
        <v>1444</v>
      </c>
      <c r="U16" s="575"/>
      <c r="V16" s="169"/>
      <c r="W16" s="170"/>
    </row>
    <row r="17" spans="1:23" ht="17.149999999999999" customHeight="1" x14ac:dyDescent="0.25">
      <c r="A17" s="577"/>
      <c r="B17" s="586">
        <v>149</v>
      </c>
      <c r="C17" s="84" t="str">
        <f t="shared" si="0"/>
        <v xml:space="preserve"> Lakeshore</v>
      </c>
      <c r="D17" s="587">
        <f t="shared" si="1"/>
        <v>10</v>
      </c>
      <c r="E17" s="587">
        <f t="shared" si="2"/>
        <v>0</v>
      </c>
      <c r="F17" s="587">
        <f t="shared" si="3"/>
        <v>0</v>
      </c>
      <c r="G17" s="587">
        <f t="shared" si="4"/>
        <v>56</v>
      </c>
      <c r="H17" s="587">
        <f t="shared" si="5"/>
        <v>71</v>
      </c>
      <c r="I17" s="587">
        <f t="shared" si="6"/>
        <v>80</v>
      </c>
      <c r="J17" s="587">
        <f t="shared" si="7"/>
        <v>105</v>
      </c>
      <c r="K17" s="587">
        <f t="shared" si="8"/>
        <v>80</v>
      </c>
      <c r="L17" s="587">
        <f t="shared" si="9"/>
        <v>94</v>
      </c>
      <c r="M17" s="587">
        <f t="shared" si="10"/>
        <v>84</v>
      </c>
      <c r="N17" s="587">
        <f t="shared" si="11"/>
        <v>85</v>
      </c>
      <c r="O17" s="587">
        <f t="shared" si="12"/>
        <v>64</v>
      </c>
      <c r="P17" s="587">
        <f t="shared" si="13"/>
        <v>92</v>
      </c>
      <c r="Q17" s="587">
        <f t="shared" si="14"/>
        <v>98</v>
      </c>
      <c r="R17" s="587">
        <f t="shared" si="15"/>
        <v>85</v>
      </c>
      <c r="S17" s="587">
        <f t="shared" si="16"/>
        <v>88</v>
      </c>
      <c r="T17" s="97">
        <f t="shared" si="17"/>
        <v>1082</v>
      </c>
      <c r="U17" s="575"/>
      <c r="V17" s="169"/>
      <c r="W17" s="170"/>
    </row>
    <row r="18" spans="1:23" ht="17.149999999999999" customHeight="1" x14ac:dyDescent="0.25">
      <c r="A18" s="577"/>
      <c r="B18" s="586">
        <v>154</v>
      </c>
      <c r="C18" s="84" t="str">
        <f t="shared" si="0"/>
        <v xml:space="preserve"> Lord Selkirk</v>
      </c>
      <c r="D18" s="587">
        <f t="shared" si="1"/>
        <v>15</v>
      </c>
      <c r="E18" s="587">
        <f t="shared" si="2"/>
        <v>0</v>
      </c>
      <c r="F18" s="587">
        <f t="shared" si="3"/>
        <v>0</v>
      </c>
      <c r="G18" s="587">
        <f t="shared" si="4"/>
        <v>308</v>
      </c>
      <c r="H18" s="587">
        <f t="shared" si="5"/>
        <v>303</v>
      </c>
      <c r="I18" s="587">
        <f t="shared" si="6"/>
        <v>309</v>
      </c>
      <c r="J18" s="587">
        <f t="shared" si="7"/>
        <v>303</v>
      </c>
      <c r="K18" s="587">
        <f t="shared" si="8"/>
        <v>299</v>
      </c>
      <c r="L18" s="587">
        <f t="shared" si="9"/>
        <v>337</v>
      </c>
      <c r="M18" s="587">
        <f t="shared" si="10"/>
        <v>344</v>
      </c>
      <c r="N18" s="587">
        <f t="shared" si="11"/>
        <v>309</v>
      </c>
      <c r="O18" s="587">
        <f t="shared" si="12"/>
        <v>300</v>
      </c>
      <c r="P18" s="587">
        <f t="shared" si="13"/>
        <v>322</v>
      </c>
      <c r="Q18" s="587">
        <f t="shared" si="14"/>
        <v>309</v>
      </c>
      <c r="R18" s="587">
        <f t="shared" si="15"/>
        <v>333</v>
      </c>
      <c r="S18" s="587">
        <f t="shared" si="16"/>
        <v>376</v>
      </c>
      <c r="T18" s="97">
        <f t="shared" si="17"/>
        <v>4152</v>
      </c>
      <c r="U18" s="575"/>
      <c r="V18" s="169"/>
      <c r="W18" s="170"/>
    </row>
    <row r="19" spans="1:23" ht="17.149999999999999" customHeight="1" x14ac:dyDescent="0.25">
      <c r="A19" s="577"/>
      <c r="B19" s="586">
        <v>186</v>
      </c>
      <c r="C19" s="84" t="str">
        <f t="shared" si="0"/>
        <v xml:space="preserve"> Louis Riel</v>
      </c>
      <c r="D19" s="587">
        <f t="shared" si="1"/>
        <v>41</v>
      </c>
      <c r="E19" s="587">
        <f t="shared" si="2"/>
        <v>263</v>
      </c>
      <c r="F19" s="587">
        <f t="shared" si="3"/>
        <v>0</v>
      </c>
      <c r="G19" s="587">
        <f t="shared" si="4"/>
        <v>1050</v>
      </c>
      <c r="H19" s="587">
        <f t="shared" si="5"/>
        <v>1108</v>
      </c>
      <c r="I19" s="587">
        <f t="shared" si="6"/>
        <v>1249</v>
      </c>
      <c r="J19" s="587">
        <f t="shared" si="7"/>
        <v>1269</v>
      </c>
      <c r="K19" s="587">
        <f t="shared" si="8"/>
        <v>1392</v>
      </c>
      <c r="L19" s="587">
        <f t="shared" si="9"/>
        <v>1259</v>
      </c>
      <c r="M19" s="587">
        <f t="shared" si="10"/>
        <v>1355</v>
      </c>
      <c r="N19" s="587">
        <f t="shared" si="11"/>
        <v>1260</v>
      </c>
      <c r="O19" s="587">
        <f t="shared" si="12"/>
        <v>1361</v>
      </c>
      <c r="P19" s="587">
        <f t="shared" si="13"/>
        <v>1330</v>
      </c>
      <c r="Q19" s="587">
        <f t="shared" si="14"/>
        <v>1330</v>
      </c>
      <c r="R19" s="587">
        <f t="shared" si="15"/>
        <v>1491</v>
      </c>
      <c r="S19" s="587">
        <f t="shared" si="16"/>
        <v>1707</v>
      </c>
      <c r="T19" s="97">
        <f t="shared" si="17"/>
        <v>17424</v>
      </c>
      <c r="U19" s="575"/>
      <c r="V19" s="169"/>
      <c r="W19" s="170"/>
    </row>
    <row r="20" spans="1:23" ht="17.149999999999999" customHeight="1" x14ac:dyDescent="0.25">
      <c r="A20" s="577"/>
      <c r="B20" s="586">
        <v>187</v>
      </c>
      <c r="C20" s="84" t="str">
        <f t="shared" si="0"/>
        <v xml:space="preserve"> Mountain View</v>
      </c>
      <c r="D20" s="587">
        <f t="shared" si="1"/>
        <v>16</v>
      </c>
      <c r="E20" s="587">
        <f t="shared" si="2"/>
        <v>0</v>
      </c>
      <c r="F20" s="587">
        <f t="shared" si="3"/>
        <v>0</v>
      </c>
      <c r="G20" s="587">
        <f t="shared" si="4"/>
        <v>214</v>
      </c>
      <c r="H20" s="587">
        <f t="shared" si="5"/>
        <v>185</v>
      </c>
      <c r="I20" s="587">
        <f t="shared" si="6"/>
        <v>217</v>
      </c>
      <c r="J20" s="587">
        <f t="shared" si="7"/>
        <v>211</v>
      </c>
      <c r="K20" s="587">
        <f t="shared" si="8"/>
        <v>238</v>
      </c>
      <c r="L20" s="587">
        <f t="shared" si="9"/>
        <v>209</v>
      </c>
      <c r="M20" s="587">
        <f t="shared" si="10"/>
        <v>249</v>
      </c>
      <c r="N20" s="587">
        <f t="shared" si="11"/>
        <v>239</v>
      </c>
      <c r="O20" s="587">
        <f t="shared" si="12"/>
        <v>222</v>
      </c>
      <c r="P20" s="587">
        <f t="shared" si="13"/>
        <v>264</v>
      </c>
      <c r="Q20" s="587">
        <f t="shared" si="14"/>
        <v>274</v>
      </c>
      <c r="R20" s="587">
        <f t="shared" si="15"/>
        <v>317</v>
      </c>
      <c r="S20" s="587">
        <f t="shared" si="16"/>
        <v>327</v>
      </c>
      <c r="T20" s="97">
        <f t="shared" si="17"/>
        <v>3166</v>
      </c>
      <c r="U20" s="575"/>
      <c r="V20" s="169"/>
      <c r="W20" s="170"/>
    </row>
    <row r="21" spans="1:23" ht="17.149999999999999" customHeight="1" x14ac:dyDescent="0.25">
      <c r="A21" s="577"/>
      <c r="B21" s="586">
        <v>102</v>
      </c>
      <c r="C21" s="84" t="str">
        <f t="shared" si="0"/>
        <v xml:space="preserve"> Mystery Lake</v>
      </c>
      <c r="D21" s="587">
        <f t="shared" si="1"/>
        <v>7</v>
      </c>
      <c r="E21" s="587">
        <f t="shared" si="2"/>
        <v>0</v>
      </c>
      <c r="F21" s="587">
        <f t="shared" si="3"/>
        <v>0</v>
      </c>
      <c r="G21" s="587">
        <f t="shared" si="4"/>
        <v>184</v>
      </c>
      <c r="H21" s="587">
        <f t="shared" si="5"/>
        <v>210</v>
      </c>
      <c r="I21" s="587">
        <f t="shared" si="6"/>
        <v>186</v>
      </c>
      <c r="J21" s="587">
        <f t="shared" si="7"/>
        <v>203</v>
      </c>
      <c r="K21" s="587">
        <f t="shared" si="8"/>
        <v>214</v>
      </c>
      <c r="L21" s="587">
        <f t="shared" si="9"/>
        <v>218</v>
      </c>
      <c r="M21" s="587">
        <f t="shared" si="10"/>
        <v>228</v>
      </c>
      <c r="N21" s="587">
        <f t="shared" si="11"/>
        <v>216</v>
      </c>
      <c r="O21" s="587">
        <f t="shared" si="12"/>
        <v>222</v>
      </c>
      <c r="P21" s="587">
        <f t="shared" si="13"/>
        <v>222</v>
      </c>
      <c r="Q21" s="587">
        <f t="shared" si="14"/>
        <v>210</v>
      </c>
      <c r="R21" s="587">
        <f t="shared" si="15"/>
        <v>264</v>
      </c>
      <c r="S21" s="587">
        <f t="shared" si="16"/>
        <v>326</v>
      </c>
      <c r="T21" s="97">
        <f t="shared" si="17"/>
        <v>2903</v>
      </c>
      <c r="U21" s="575"/>
      <c r="V21" s="169"/>
      <c r="W21" s="170"/>
    </row>
    <row r="22" spans="1:23" ht="17.149999999999999" customHeight="1" x14ac:dyDescent="0.25">
      <c r="A22" s="577"/>
      <c r="B22" s="586">
        <v>194</v>
      </c>
      <c r="C22" s="148" t="s">
        <v>255</v>
      </c>
      <c r="D22" s="587">
        <f t="shared" si="1"/>
        <v>15</v>
      </c>
      <c r="E22" s="587">
        <f t="shared" si="2"/>
        <v>0</v>
      </c>
      <c r="F22" s="587">
        <f t="shared" si="3"/>
        <v>33</v>
      </c>
      <c r="G22" s="587">
        <f t="shared" si="4"/>
        <v>154</v>
      </c>
      <c r="H22" s="587">
        <f t="shared" si="5"/>
        <v>164</v>
      </c>
      <c r="I22" s="587">
        <f t="shared" si="6"/>
        <v>178</v>
      </c>
      <c r="J22" s="587">
        <f t="shared" si="7"/>
        <v>169</v>
      </c>
      <c r="K22" s="587">
        <f t="shared" si="8"/>
        <v>167</v>
      </c>
      <c r="L22" s="587">
        <f t="shared" si="9"/>
        <v>177</v>
      </c>
      <c r="M22" s="587">
        <f t="shared" si="10"/>
        <v>162</v>
      </c>
      <c r="N22" s="587">
        <f t="shared" si="11"/>
        <v>179</v>
      </c>
      <c r="O22" s="587">
        <f t="shared" si="12"/>
        <v>178</v>
      </c>
      <c r="P22" s="587">
        <f t="shared" si="13"/>
        <v>187</v>
      </c>
      <c r="Q22" s="587">
        <f t="shared" si="14"/>
        <v>188</v>
      </c>
      <c r="R22" s="587">
        <f t="shared" si="15"/>
        <v>159</v>
      </c>
      <c r="S22" s="587">
        <f t="shared" si="16"/>
        <v>179</v>
      </c>
      <c r="T22" s="97">
        <f t="shared" si="17"/>
        <v>2274</v>
      </c>
      <c r="U22" s="575"/>
      <c r="V22" s="169"/>
      <c r="W22" s="170"/>
    </row>
    <row r="23" spans="1:23" ht="17.149999999999999" customHeight="1" x14ac:dyDescent="0.25">
      <c r="A23" s="577"/>
      <c r="B23" s="586">
        <v>188</v>
      </c>
      <c r="C23" s="84" t="str">
        <f t="shared" si="0"/>
        <v xml:space="preserve"> Pembina Trails</v>
      </c>
      <c r="D23" s="587">
        <f t="shared" si="1"/>
        <v>36</v>
      </c>
      <c r="E23" s="587">
        <f t="shared" si="2"/>
        <v>0</v>
      </c>
      <c r="F23" s="587">
        <f t="shared" si="3"/>
        <v>0</v>
      </c>
      <c r="G23" s="587">
        <f t="shared" si="4"/>
        <v>1006</v>
      </c>
      <c r="H23" s="587">
        <f t="shared" si="5"/>
        <v>1109</v>
      </c>
      <c r="I23" s="587">
        <f t="shared" si="6"/>
        <v>1212</v>
      </c>
      <c r="J23" s="587">
        <f t="shared" si="7"/>
        <v>1261</v>
      </c>
      <c r="K23" s="587">
        <f t="shared" si="8"/>
        <v>1380</v>
      </c>
      <c r="L23" s="587">
        <f t="shared" si="9"/>
        <v>1305</v>
      </c>
      <c r="M23" s="587">
        <f t="shared" si="10"/>
        <v>1507</v>
      </c>
      <c r="N23" s="587">
        <f t="shared" si="11"/>
        <v>1376</v>
      </c>
      <c r="O23" s="587">
        <f t="shared" si="12"/>
        <v>1397</v>
      </c>
      <c r="P23" s="587">
        <f t="shared" si="13"/>
        <v>1376</v>
      </c>
      <c r="Q23" s="587">
        <f t="shared" si="14"/>
        <v>1449</v>
      </c>
      <c r="R23" s="587">
        <f t="shared" si="15"/>
        <v>1448</v>
      </c>
      <c r="S23" s="587">
        <f t="shared" si="16"/>
        <v>1661</v>
      </c>
      <c r="T23" s="97">
        <f t="shared" si="17"/>
        <v>17487</v>
      </c>
      <c r="U23" s="575"/>
      <c r="V23" s="169"/>
      <c r="W23" s="170"/>
    </row>
    <row r="24" spans="1:23" ht="17.149999999999999" customHeight="1" x14ac:dyDescent="0.25">
      <c r="A24" s="577"/>
      <c r="B24" s="586">
        <v>127</v>
      </c>
      <c r="C24" s="84" t="str">
        <f t="shared" si="0"/>
        <v xml:space="preserve"> Pine Creek</v>
      </c>
      <c r="D24" s="587">
        <f t="shared" si="1"/>
        <v>14</v>
      </c>
      <c r="E24" s="587">
        <f t="shared" si="2"/>
        <v>0</v>
      </c>
      <c r="F24" s="587">
        <f t="shared" si="3"/>
        <v>0</v>
      </c>
      <c r="G24" s="587">
        <f t="shared" si="4"/>
        <v>79</v>
      </c>
      <c r="H24" s="587">
        <f t="shared" si="5"/>
        <v>84</v>
      </c>
      <c r="I24" s="587">
        <f t="shared" si="6"/>
        <v>85</v>
      </c>
      <c r="J24" s="587">
        <f t="shared" si="7"/>
        <v>83</v>
      </c>
      <c r="K24" s="587">
        <f t="shared" si="8"/>
        <v>90</v>
      </c>
      <c r="L24" s="587">
        <f t="shared" si="9"/>
        <v>86</v>
      </c>
      <c r="M24" s="587">
        <f t="shared" si="10"/>
        <v>81</v>
      </c>
      <c r="N24" s="587">
        <f t="shared" si="11"/>
        <v>81</v>
      </c>
      <c r="O24" s="587">
        <f t="shared" si="12"/>
        <v>92</v>
      </c>
      <c r="P24" s="587">
        <f t="shared" si="13"/>
        <v>100</v>
      </c>
      <c r="Q24" s="587">
        <f t="shared" si="14"/>
        <v>73</v>
      </c>
      <c r="R24" s="587">
        <f t="shared" si="15"/>
        <v>77</v>
      </c>
      <c r="S24" s="587">
        <f t="shared" si="16"/>
        <v>102</v>
      </c>
      <c r="T24" s="97">
        <f t="shared" si="17"/>
        <v>1113</v>
      </c>
      <c r="U24" s="575"/>
      <c r="V24" s="169"/>
      <c r="W24" s="170"/>
    </row>
    <row r="25" spans="1:23" ht="17.149999999999999" customHeight="1" x14ac:dyDescent="0.25">
      <c r="A25" s="577"/>
      <c r="B25" s="586">
        <v>121</v>
      </c>
      <c r="C25" s="84" t="str">
        <f t="shared" si="0"/>
        <v xml:space="preserve"> Portage La Prairie</v>
      </c>
      <c r="D25" s="587">
        <f t="shared" si="1"/>
        <v>17</v>
      </c>
      <c r="E25" s="587">
        <f t="shared" si="2"/>
        <v>0</v>
      </c>
      <c r="F25" s="587">
        <f t="shared" si="3"/>
        <v>0</v>
      </c>
      <c r="G25" s="587">
        <f t="shared" si="4"/>
        <v>232</v>
      </c>
      <c r="H25" s="587">
        <f t="shared" si="5"/>
        <v>240</v>
      </c>
      <c r="I25" s="587">
        <f t="shared" si="6"/>
        <v>248</v>
      </c>
      <c r="J25" s="587">
        <f t="shared" si="7"/>
        <v>264</v>
      </c>
      <c r="K25" s="587">
        <f t="shared" si="8"/>
        <v>250</v>
      </c>
      <c r="L25" s="587">
        <f t="shared" si="9"/>
        <v>283</v>
      </c>
      <c r="M25" s="587">
        <f t="shared" si="10"/>
        <v>260</v>
      </c>
      <c r="N25" s="587">
        <f t="shared" si="11"/>
        <v>286</v>
      </c>
      <c r="O25" s="587">
        <f t="shared" si="12"/>
        <v>278</v>
      </c>
      <c r="P25" s="587">
        <f t="shared" si="13"/>
        <v>267</v>
      </c>
      <c r="Q25" s="587">
        <f t="shared" si="14"/>
        <v>264</v>
      </c>
      <c r="R25" s="587">
        <f t="shared" si="15"/>
        <v>434</v>
      </c>
      <c r="S25" s="587">
        <f t="shared" si="16"/>
        <v>209</v>
      </c>
      <c r="T25" s="97">
        <f t="shared" si="17"/>
        <v>3515</v>
      </c>
      <c r="U25" s="575"/>
      <c r="V25" s="169"/>
      <c r="W25" s="170"/>
    </row>
    <row r="26" spans="1:23" ht="17.149999999999999" customHeight="1" x14ac:dyDescent="0.25">
      <c r="A26" s="577"/>
      <c r="B26" s="586">
        <v>195</v>
      </c>
      <c r="C26" s="84" t="str">
        <f t="shared" si="0"/>
        <v xml:space="preserve"> Prairie Rose</v>
      </c>
      <c r="D26" s="587">
        <f t="shared" si="1"/>
        <v>22</v>
      </c>
      <c r="E26" s="587">
        <f t="shared" si="2"/>
        <v>0</v>
      </c>
      <c r="F26" s="587">
        <f t="shared" si="3"/>
        <v>0</v>
      </c>
      <c r="G26" s="587">
        <f t="shared" si="4"/>
        <v>166</v>
      </c>
      <c r="H26" s="587">
        <f t="shared" si="5"/>
        <v>157</v>
      </c>
      <c r="I26" s="587">
        <f t="shared" si="6"/>
        <v>173</v>
      </c>
      <c r="J26" s="587">
        <f t="shared" si="7"/>
        <v>174</v>
      </c>
      <c r="K26" s="587">
        <f t="shared" si="8"/>
        <v>197</v>
      </c>
      <c r="L26" s="587">
        <f t="shared" si="9"/>
        <v>172</v>
      </c>
      <c r="M26" s="587">
        <f t="shared" si="10"/>
        <v>204</v>
      </c>
      <c r="N26" s="587">
        <f t="shared" si="11"/>
        <v>210</v>
      </c>
      <c r="O26" s="587">
        <f t="shared" si="12"/>
        <v>197</v>
      </c>
      <c r="P26" s="587">
        <f t="shared" si="13"/>
        <v>193</v>
      </c>
      <c r="Q26" s="587">
        <f t="shared" si="14"/>
        <v>174</v>
      </c>
      <c r="R26" s="587">
        <f t="shared" si="15"/>
        <v>139</v>
      </c>
      <c r="S26" s="587">
        <f t="shared" si="16"/>
        <v>146</v>
      </c>
      <c r="T26" s="97">
        <f t="shared" si="17"/>
        <v>2302</v>
      </c>
      <c r="U26" s="575"/>
      <c r="V26" s="169"/>
      <c r="W26" s="170"/>
    </row>
    <row r="27" spans="1:23" ht="17.149999999999999" customHeight="1" x14ac:dyDescent="0.25">
      <c r="A27" s="577"/>
      <c r="B27" s="586">
        <v>193</v>
      </c>
      <c r="C27" s="84" t="str">
        <f t="shared" si="0"/>
        <v xml:space="preserve"> Prairie Spirit</v>
      </c>
      <c r="D27" s="587">
        <f t="shared" si="1"/>
        <v>29</v>
      </c>
      <c r="E27" s="587">
        <f t="shared" si="2"/>
        <v>0</v>
      </c>
      <c r="F27" s="587">
        <f t="shared" si="3"/>
        <v>0</v>
      </c>
      <c r="G27" s="587">
        <f t="shared" si="4"/>
        <v>153</v>
      </c>
      <c r="H27" s="587">
        <f t="shared" si="5"/>
        <v>165</v>
      </c>
      <c r="I27" s="587">
        <f t="shared" si="6"/>
        <v>154</v>
      </c>
      <c r="J27" s="587">
        <f t="shared" si="7"/>
        <v>178</v>
      </c>
      <c r="K27" s="587">
        <f t="shared" si="8"/>
        <v>191</v>
      </c>
      <c r="L27" s="587">
        <f t="shared" si="9"/>
        <v>160</v>
      </c>
      <c r="M27" s="587">
        <f t="shared" si="10"/>
        <v>172</v>
      </c>
      <c r="N27" s="587">
        <f t="shared" si="11"/>
        <v>179</v>
      </c>
      <c r="O27" s="587">
        <f t="shared" si="12"/>
        <v>157</v>
      </c>
      <c r="P27" s="587">
        <f t="shared" si="13"/>
        <v>195</v>
      </c>
      <c r="Q27" s="587">
        <f t="shared" si="14"/>
        <v>193</v>
      </c>
      <c r="R27" s="587">
        <f t="shared" si="15"/>
        <v>184</v>
      </c>
      <c r="S27" s="587">
        <f t="shared" si="16"/>
        <v>194</v>
      </c>
      <c r="T27" s="97">
        <f t="shared" si="17"/>
        <v>2275</v>
      </c>
      <c r="U27" s="575"/>
      <c r="V27" s="169"/>
      <c r="W27" s="170"/>
    </row>
    <row r="28" spans="1:23" ht="17.149999999999999" customHeight="1" x14ac:dyDescent="0.25">
      <c r="A28" s="577"/>
      <c r="B28" s="586">
        <v>190</v>
      </c>
      <c r="C28" s="84" t="str">
        <f t="shared" si="0"/>
        <v xml:space="preserve"> Red River Valley</v>
      </c>
      <c r="D28" s="587">
        <f t="shared" si="1"/>
        <v>13</v>
      </c>
      <c r="E28" s="587">
        <f t="shared" si="2"/>
        <v>0</v>
      </c>
      <c r="F28" s="587">
        <f t="shared" si="3"/>
        <v>0</v>
      </c>
      <c r="G28" s="587">
        <f t="shared" si="4"/>
        <v>166</v>
      </c>
      <c r="H28" s="587">
        <f t="shared" si="5"/>
        <v>180</v>
      </c>
      <c r="I28" s="587">
        <f t="shared" si="6"/>
        <v>168</v>
      </c>
      <c r="J28" s="587">
        <f t="shared" si="7"/>
        <v>181</v>
      </c>
      <c r="K28" s="587">
        <f t="shared" si="8"/>
        <v>171</v>
      </c>
      <c r="L28" s="587">
        <f t="shared" si="9"/>
        <v>194</v>
      </c>
      <c r="M28" s="587">
        <f t="shared" si="10"/>
        <v>211</v>
      </c>
      <c r="N28" s="587">
        <f t="shared" si="11"/>
        <v>181</v>
      </c>
      <c r="O28" s="587">
        <f t="shared" si="12"/>
        <v>210</v>
      </c>
      <c r="P28" s="587">
        <f t="shared" si="13"/>
        <v>191</v>
      </c>
      <c r="Q28" s="587">
        <f t="shared" si="14"/>
        <v>209</v>
      </c>
      <c r="R28" s="587">
        <f t="shared" si="15"/>
        <v>187</v>
      </c>
      <c r="S28" s="587">
        <f t="shared" si="16"/>
        <v>207</v>
      </c>
      <c r="T28" s="97">
        <f t="shared" si="17"/>
        <v>2456</v>
      </c>
      <c r="U28" s="575"/>
      <c r="V28" s="169"/>
      <c r="W28" s="170"/>
    </row>
    <row r="29" spans="1:23" ht="17.149999999999999" customHeight="1" x14ac:dyDescent="0.25">
      <c r="A29" s="577"/>
      <c r="B29" s="586">
        <v>196</v>
      </c>
      <c r="C29" s="84" t="str">
        <f t="shared" si="0"/>
        <v xml:space="preserve"> River East Transcona</v>
      </c>
      <c r="D29" s="587">
        <f t="shared" si="1"/>
        <v>42</v>
      </c>
      <c r="E29" s="587">
        <f t="shared" si="2"/>
        <v>77</v>
      </c>
      <c r="F29" s="587">
        <f t="shared" si="3"/>
        <v>0</v>
      </c>
      <c r="G29" s="587">
        <f t="shared" si="4"/>
        <v>1185</v>
      </c>
      <c r="H29" s="587">
        <f t="shared" si="5"/>
        <v>1263</v>
      </c>
      <c r="I29" s="587">
        <f t="shared" si="6"/>
        <v>1376</v>
      </c>
      <c r="J29" s="587">
        <f t="shared" si="7"/>
        <v>1423</v>
      </c>
      <c r="K29" s="587">
        <f t="shared" si="8"/>
        <v>1408</v>
      </c>
      <c r="L29" s="587">
        <f t="shared" si="9"/>
        <v>1424</v>
      </c>
      <c r="M29" s="587">
        <f t="shared" si="10"/>
        <v>1395</v>
      </c>
      <c r="N29" s="587">
        <f t="shared" si="11"/>
        <v>1490</v>
      </c>
      <c r="O29" s="587">
        <f t="shared" si="12"/>
        <v>1493</v>
      </c>
      <c r="P29" s="587">
        <f t="shared" si="13"/>
        <v>1480</v>
      </c>
      <c r="Q29" s="587">
        <f t="shared" si="14"/>
        <v>1461</v>
      </c>
      <c r="R29" s="587">
        <f t="shared" si="15"/>
        <v>1563</v>
      </c>
      <c r="S29" s="587">
        <f t="shared" si="16"/>
        <v>1659</v>
      </c>
      <c r="T29" s="97">
        <f t="shared" si="17"/>
        <v>18697</v>
      </c>
      <c r="U29" s="575"/>
      <c r="V29" s="169"/>
      <c r="W29" s="170"/>
    </row>
    <row r="30" spans="1:23" ht="17.149999999999999" customHeight="1" x14ac:dyDescent="0.25">
      <c r="A30" s="577"/>
      <c r="B30" s="586">
        <v>156</v>
      </c>
      <c r="C30" s="84" t="str">
        <f t="shared" si="0"/>
        <v xml:space="preserve"> Rolling River</v>
      </c>
      <c r="D30" s="587">
        <f t="shared" si="1"/>
        <v>16</v>
      </c>
      <c r="E30" s="587">
        <f t="shared" si="2"/>
        <v>0</v>
      </c>
      <c r="F30" s="587">
        <f t="shared" si="3"/>
        <v>0</v>
      </c>
      <c r="G30" s="587">
        <f t="shared" si="4"/>
        <v>120</v>
      </c>
      <c r="H30" s="587">
        <f t="shared" si="5"/>
        <v>130</v>
      </c>
      <c r="I30" s="587">
        <f t="shared" si="6"/>
        <v>129</v>
      </c>
      <c r="J30" s="587">
        <f t="shared" si="7"/>
        <v>120</v>
      </c>
      <c r="K30" s="587">
        <f t="shared" si="8"/>
        <v>152</v>
      </c>
      <c r="L30" s="587">
        <f t="shared" si="9"/>
        <v>141</v>
      </c>
      <c r="M30" s="587">
        <f t="shared" si="10"/>
        <v>163</v>
      </c>
      <c r="N30" s="587">
        <f t="shared" si="11"/>
        <v>147</v>
      </c>
      <c r="O30" s="587">
        <f t="shared" si="12"/>
        <v>137</v>
      </c>
      <c r="P30" s="587">
        <f t="shared" si="13"/>
        <v>120</v>
      </c>
      <c r="Q30" s="587">
        <f t="shared" si="14"/>
        <v>118</v>
      </c>
      <c r="R30" s="587">
        <f t="shared" si="15"/>
        <v>147</v>
      </c>
      <c r="S30" s="587">
        <f t="shared" si="16"/>
        <v>127</v>
      </c>
      <c r="T30" s="97">
        <f t="shared" si="17"/>
        <v>1751</v>
      </c>
      <c r="U30" s="575"/>
      <c r="V30" s="169"/>
      <c r="W30" s="170"/>
    </row>
    <row r="31" spans="1:23" ht="17.149999999999999" customHeight="1" x14ac:dyDescent="0.25">
      <c r="A31" s="577"/>
      <c r="B31" s="586">
        <v>136</v>
      </c>
      <c r="C31" s="84" t="str">
        <f t="shared" si="0"/>
        <v xml:space="preserve"> Seine River</v>
      </c>
      <c r="D31" s="587">
        <f t="shared" si="1"/>
        <v>15</v>
      </c>
      <c r="E31" s="587">
        <f t="shared" si="2"/>
        <v>0</v>
      </c>
      <c r="F31" s="587">
        <f t="shared" si="3"/>
        <v>0</v>
      </c>
      <c r="G31" s="587">
        <f t="shared" si="4"/>
        <v>356</v>
      </c>
      <c r="H31" s="587">
        <f t="shared" si="5"/>
        <v>415</v>
      </c>
      <c r="I31" s="587">
        <f t="shared" si="6"/>
        <v>381</v>
      </c>
      <c r="J31" s="587">
        <f t="shared" si="7"/>
        <v>434</v>
      </c>
      <c r="K31" s="587">
        <f t="shared" si="8"/>
        <v>395</v>
      </c>
      <c r="L31" s="587">
        <f t="shared" si="9"/>
        <v>445</v>
      </c>
      <c r="M31" s="587">
        <f t="shared" si="10"/>
        <v>398</v>
      </c>
      <c r="N31" s="587">
        <f t="shared" si="11"/>
        <v>375</v>
      </c>
      <c r="O31" s="587">
        <f t="shared" si="12"/>
        <v>428</v>
      </c>
      <c r="P31" s="587">
        <f t="shared" si="13"/>
        <v>359</v>
      </c>
      <c r="Q31" s="587">
        <f t="shared" si="14"/>
        <v>334</v>
      </c>
      <c r="R31" s="587">
        <f t="shared" si="15"/>
        <v>338</v>
      </c>
      <c r="S31" s="587">
        <f t="shared" si="16"/>
        <v>403</v>
      </c>
      <c r="T31" s="97">
        <f t="shared" si="17"/>
        <v>5061</v>
      </c>
      <c r="U31" s="575"/>
      <c r="V31" s="169"/>
      <c r="W31" s="170"/>
    </row>
    <row r="32" spans="1:23" ht="17.149999999999999" customHeight="1" x14ac:dyDescent="0.25">
      <c r="A32" s="577"/>
      <c r="B32" s="586">
        <v>118</v>
      </c>
      <c r="C32" s="84" t="str">
        <f t="shared" si="0"/>
        <v xml:space="preserve"> Seven Oaks</v>
      </c>
      <c r="D32" s="587">
        <f t="shared" si="1"/>
        <v>26</v>
      </c>
      <c r="E32" s="587">
        <f t="shared" si="2"/>
        <v>9</v>
      </c>
      <c r="F32" s="587">
        <f t="shared" si="3"/>
        <v>0</v>
      </c>
      <c r="G32" s="587">
        <f t="shared" si="4"/>
        <v>857</v>
      </c>
      <c r="H32" s="587">
        <f t="shared" si="5"/>
        <v>864</v>
      </c>
      <c r="I32" s="587">
        <f t="shared" si="6"/>
        <v>943</v>
      </c>
      <c r="J32" s="587">
        <f t="shared" si="7"/>
        <v>902</v>
      </c>
      <c r="K32" s="587">
        <f t="shared" si="8"/>
        <v>905</v>
      </c>
      <c r="L32" s="587">
        <f t="shared" si="9"/>
        <v>893</v>
      </c>
      <c r="M32" s="587">
        <f t="shared" si="10"/>
        <v>896</v>
      </c>
      <c r="N32" s="587">
        <f t="shared" si="11"/>
        <v>962</v>
      </c>
      <c r="O32" s="587">
        <f t="shared" si="12"/>
        <v>987</v>
      </c>
      <c r="P32" s="587">
        <f t="shared" si="13"/>
        <v>1001</v>
      </c>
      <c r="Q32" s="587">
        <f t="shared" si="14"/>
        <v>1018</v>
      </c>
      <c r="R32" s="587">
        <f t="shared" si="15"/>
        <v>999</v>
      </c>
      <c r="S32" s="587">
        <f t="shared" si="16"/>
        <v>1298</v>
      </c>
      <c r="T32" s="97">
        <f t="shared" si="17"/>
        <v>12534</v>
      </c>
      <c r="U32" s="575"/>
      <c r="V32" s="169"/>
      <c r="W32" s="170"/>
    </row>
    <row r="33" spans="1:23" ht="17.149999999999999" customHeight="1" x14ac:dyDescent="0.25">
      <c r="A33" s="577"/>
      <c r="B33" s="586">
        <v>191</v>
      </c>
      <c r="C33" s="84" t="str">
        <f t="shared" si="0"/>
        <v xml:space="preserve"> Southwest Horizon</v>
      </c>
      <c r="D33" s="587">
        <f t="shared" si="1"/>
        <v>12</v>
      </c>
      <c r="E33" s="587">
        <f t="shared" si="2"/>
        <v>0</v>
      </c>
      <c r="F33" s="587">
        <f t="shared" si="3"/>
        <v>0</v>
      </c>
      <c r="G33" s="587">
        <f t="shared" si="4"/>
        <v>119</v>
      </c>
      <c r="H33" s="587">
        <f t="shared" si="5"/>
        <v>100</v>
      </c>
      <c r="I33" s="587">
        <f t="shared" si="6"/>
        <v>118</v>
      </c>
      <c r="J33" s="587">
        <f t="shared" si="7"/>
        <v>98</v>
      </c>
      <c r="K33" s="587">
        <f t="shared" si="8"/>
        <v>141</v>
      </c>
      <c r="L33" s="587">
        <f t="shared" si="9"/>
        <v>109</v>
      </c>
      <c r="M33" s="587">
        <f t="shared" si="10"/>
        <v>138</v>
      </c>
      <c r="N33" s="587">
        <f t="shared" si="11"/>
        <v>102</v>
      </c>
      <c r="O33" s="587">
        <f t="shared" si="12"/>
        <v>133</v>
      </c>
      <c r="P33" s="587">
        <f t="shared" si="13"/>
        <v>106</v>
      </c>
      <c r="Q33" s="587">
        <f t="shared" si="14"/>
        <v>111</v>
      </c>
      <c r="R33" s="587">
        <f t="shared" si="15"/>
        <v>112</v>
      </c>
      <c r="S33" s="587">
        <f t="shared" si="16"/>
        <v>93</v>
      </c>
      <c r="T33" s="97">
        <f t="shared" si="17"/>
        <v>1480</v>
      </c>
      <c r="U33" s="575"/>
      <c r="V33" s="169"/>
      <c r="W33" s="170"/>
    </row>
    <row r="34" spans="1:23" ht="17.149999999999999" customHeight="1" x14ac:dyDescent="0.25">
      <c r="A34" s="577"/>
      <c r="B34" s="586">
        <v>114</v>
      </c>
      <c r="C34" s="84" t="str">
        <f t="shared" si="0"/>
        <v xml:space="preserve"> St. James-Assiniboia</v>
      </c>
      <c r="D34" s="587">
        <f t="shared" si="1"/>
        <v>26</v>
      </c>
      <c r="E34" s="587">
        <f t="shared" si="2"/>
        <v>0</v>
      </c>
      <c r="F34" s="587">
        <f t="shared" si="3"/>
        <v>0</v>
      </c>
      <c r="G34" s="587">
        <f t="shared" si="4"/>
        <v>548</v>
      </c>
      <c r="H34" s="587">
        <f t="shared" si="5"/>
        <v>569</v>
      </c>
      <c r="I34" s="587">
        <f t="shared" si="6"/>
        <v>615</v>
      </c>
      <c r="J34" s="587">
        <f t="shared" si="7"/>
        <v>583</v>
      </c>
      <c r="K34" s="587">
        <f t="shared" si="8"/>
        <v>670</v>
      </c>
      <c r="L34" s="587">
        <f t="shared" si="9"/>
        <v>665</v>
      </c>
      <c r="M34" s="587">
        <f t="shared" si="10"/>
        <v>649</v>
      </c>
      <c r="N34" s="587">
        <f t="shared" si="11"/>
        <v>652</v>
      </c>
      <c r="O34" s="587">
        <f t="shared" si="12"/>
        <v>627</v>
      </c>
      <c r="P34" s="587">
        <f t="shared" si="13"/>
        <v>662</v>
      </c>
      <c r="Q34" s="587">
        <f t="shared" si="14"/>
        <v>701</v>
      </c>
      <c r="R34" s="587">
        <f t="shared" si="15"/>
        <v>721</v>
      </c>
      <c r="S34" s="587">
        <f t="shared" si="16"/>
        <v>870</v>
      </c>
      <c r="T34" s="97">
        <f t="shared" si="17"/>
        <v>8532</v>
      </c>
      <c r="U34" s="575"/>
      <c r="V34" s="169"/>
      <c r="W34" s="170"/>
    </row>
    <row r="35" spans="1:23" ht="17.149999999999999" customHeight="1" x14ac:dyDescent="0.25">
      <c r="A35" s="577"/>
      <c r="B35" s="586">
        <v>189</v>
      </c>
      <c r="C35" s="84" t="str">
        <f t="shared" si="0"/>
        <v xml:space="preserve"> Sunrise</v>
      </c>
      <c r="D35" s="587">
        <f t="shared" si="1"/>
        <v>19</v>
      </c>
      <c r="E35" s="587">
        <f t="shared" si="2"/>
        <v>29</v>
      </c>
      <c r="F35" s="587">
        <f t="shared" si="3"/>
        <v>0</v>
      </c>
      <c r="G35" s="587">
        <f t="shared" si="4"/>
        <v>297</v>
      </c>
      <c r="H35" s="587">
        <f t="shared" si="5"/>
        <v>354</v>
      </c>
      <c r="I35" s="587">
        <f t="shared" si="6"/>
        <v>361</v>
      </c>
      <c r="J35" s="587">
        <f t="shared" si="7"/>
        <v>340</v>
      </c>
      <c r="K35" s="587">
        <f t="shared" si="8"/>
        <v>391</v>
      </c>
      <c r="L35" s="587">
        <f t="shared" si="9"/>
        <v>384</v>
      </c>
      <c r="M35" s="587">
        <f t="shared" si="10"/>
        <v>429</v>
      </c>
      <c r="N35" s="587">
        <f t="shared" si="11"/>
        <v>381</v>
      </c>
      <c r="O35" s="587">
        <f t="shared" si="12"/>
        <v>402</v>
      </c>
      <c r="P35" s="587">
        <f t="shared" si="13"/>
        <v>370</v>
      </c>
      <c r="Q35" s="587">
        <f t="shared" si="14"/>
        <v>390</v>
      </c>
      <c r="R35" s="587">
        <f t="shared" si="15"/>
        <v>349</v>
      </c>
      <c r="S35" s="587">
        <f t="shared" si="16"/>
        <v>331</v>
      </c>
      <c r="T35" s="97">
        <f t="shared" si="17"/>
        <v>4808</v>
      </c>
      <c r="U35" s="575"/>
      <c r="V35" s="169"/>
      <c r="W35" s="170"/>
    </row>
    <row r="36" spans="1:23" ht="17.149999999999999" customHeight="1" x14ac:dyDescent="0.25">
      <c r="A36" s="577"/>
      <c r="B36" s="586">
        <v>120</v>
      </c>
      <c r="C36" s="84" t="str">
        <f t="shared" si="0"/>
        <v xml:space="preserve"> Swan Valley</v>
      </c>
      <c r="D36" s="587">
        <f t="shared" si="1"/>
        <v>7</v>
      </c>
      <c r="E36" s="587">
        <f t="shared" si="2"/>
        <v>0</v>
      </c>
      <c r="F36" s="587">
        <f t="shared" si="3"/>
        <v>0</v>
      </c>
      <c r="G36" s="587">
        <f t="shared" si="4"/>
        <v>112</v>
      </c>
      <c r="H36" s="587">
        <f t="shared" si="5"/>
        <v>83</v>
      </c>
      <c r="I36" s="587">
        <f t="shared" si="6"/>
        <v>113</v>
      </c>
      <c r="J36" s="587">
        <f t="shared" si="7"/>
        <v>107</v>
      </c>
      <c r="K36" s="587">
        <f t="shared" si="8"/>
        <v>96</v>
      </c>
      <c r="L36" s="587">
        <f t="shared" si="9"/>
        <v>99</v>
      </c>
      <c r="M36" s="587">
        <f t="shared" si="10"/>
        <v>102</v>
      </c>
      <c r="N36" s="587">
        <f t="shared" si="11"/>
        <v>108</v>
      </c>
      <c r="O36" s="587">
        <f t="shared" si="12"/>
        <v>101</v>
      </c>
      <c r="P36" s="587">
        <f t="shared" si="13"/>
        <v>115</v>
      </c>
      <c r="Q36" s="587">
        <f t="shared" si="14"/>
        <v>105</v>
      </c>
      <c r="R36" s="587">
        <f t="shared" si="15"/>
        <v>119</v>
      </c>
      <c r="S36" s="587">
        <f t="shared" si="16"/>
        <v>184</v>
      </c>
      <c r="T36" s="97">
        <f t="shared" si="17"/>
        <v>1444</v>
      </c>
      <c r="U36" s="575"/>
      <c r="V36" s="169"/>
      <c r="W36" s="170"/>
    </row>
    <row r="37" spans="1:23" ht="17.149999999999999" customHeight="1" x14ac:dyDescent="0.25">
      <c r="A37" s="577"/>
      <c r="B37" s="586">
        <v>141</v>
      </c>
      <c r="C37" s="84" t="str">
        <f t="shared" si="0"/>
        <v xml:space="preserve"> Turtle Mountain</v>
      </c>
      <c r="D37" s="587">
        <f t="shared" si="1"/>
        <v>7</v>
      </c>
      <c r="E37" s="587">
        <f t="shared" si="2"/>
        <v>0</v>
      </c>
      <c r="F37" s="587">
        <f t="shared" si="3"/>
        <v>0</v>
      </c>
      <c r="G37" s="587">
        <f t="shared" si="4"/>
        <v>78</v>
      </c>
      <c r="H37" s="587">
        <f t="shared" si="5"/>
        <v>98</v>
      </c>
      <c r="I37" s="587">
        <f t="shared" si="6"/>
        <v>88</v>
      </c>
      <c r="J37" s="587">
        <f t="shared" si="7"/>
        <v>85</v>
      </c>
      <c r="K37" s="587">
        <f t="shared" si="8"/>
        <v>85</v>
      </c>
      <c r="L37" s="587">
        <f t="shared" si="9"/>
        <v>95</v>
      </c>
      <c r="M37" s="587">
        <f t="shared" si="10"/>
        <v>84</v>
      </c>
      <c r="N37" s="587">
        <f t="shared" si="11"/>
        <v>88</v>
      </c>
      <c r="O37" s="587">
        <f t="shared" si="12"/>
        <v>82</v>
      </c>
      <c r="P37" s="587">
        <f t="shared" si="13"/>
        <v>103</v>
      </c>
      <c r="Q37" s="587">
        <f t="shared" si="14"/>
        <v>84</v>
      </c>
      <c r="R37" s="587">
        <f t="shared" si="15"/>
        <v>84</v>
      </c>
      <c r="S37" s="587">
        <f t="shared" si="16"/>
        <v>90</v>
      </c>
      <c r="T37" s="97">
        <f t="shared" si="17"/>
        <v>1144</v>
      </c>
      <c r="U37" s="575"/>
      <c r="V37" s="169"/>
      <c r="W37" s="170"/>
    </row>
    <row r="38" spans="1:23" ht="17.149999999999999" customHeight="1" x14ac:dyDescent="0.25">
      <c r="A38" s="577"/>
      <c r="B38" s="586">
        <v>128</v>
      </c>
      <c r="C38" s="84" t="str">
        <f t="shared" si="0"/>
        <v xml:space="preserve"> Turtle River </v>
      </c>
      <c r="D38" s="587">
        <f t="shared" si="1"/>
        <v>7</v>
      </c>
      <c r="E38" s="587">
        <f t="shared" si="2"/>
        <v>0</v>
      </c>
      <c r="F38" s="587">
        <f t="shared" si="3"/>
        <v>4</v>
      </c>
      <c r="G38" s="587">
        <f t="shared" si="4"/>
        <v>34</v>
      </c>
      <c r="H38" s="587">
        <f t="shared" si="5"/>
        <v>46</v>
      </c>
      <c r="I38" s="587">
        <f t="shared" si="6"/>
        <v>46</v>
      </c>
      <c r="J38" s="587">
        <f t="shared" si="7"/>
        <v>43</v>
      </c>
      <c r="K38" s="587">
        <f t="shared" si="8"/>
        <v>43</v>
      </c>
      <c r="L38" s="587">
        <f t="shared" si="9"/>
        <v>45</v>
      </c>
      <c r="M38" s="587">
        <f t="shared" si="10"/>
        <v>58</v>
      </c>
      <c r="N38" s="587">
        <f t="shared" si="11"/>
        <v>50</v>
      </c>
      <c r="O38" s="587">
        <f t="shared" si="12"/>
        <v>51</v>
      </c>
      <c r="P38" s="587">
        <f t="shared" si="13"/>
        <v>49</v>
      </c>
      <c r="Q38" s="587">
        <f t="shared" si="14"/>
        <v>48</v>
      </c>
      <c r="R38" s="587">
        <f t="shared" si="15"/>
        <v>52</v>
      </c>
      <c r="S38" s="587">
        <f t="shared" si="16"/>
        <v>43</v>
      </c>
      <c r="T38" s="97">
        <f t="shared" si="17"/>
        <v>612</v>
      </c>
      <c r="U38" s="575"/>
      <c r="V38" s="169"/>
      <c r="W38" s="170"/>
    </row>
    <row r="39" spans="1:23" ht="17.149999999999999" customHeight="1" x14ac:dyDescent="0.25">
      <c r="A39" s="577"/>
      <c r="B39" s="586">
        <v>123</v>
      </c>
      <c r="C39" s="84" t="str">
        <f t="shared" si="0"/>
        <v xml:space="preserve"> Western</v>
      </c>
      <c r="D39" s="587">
        <f t="shared" si="1"/>
        <v>5</v>
      </c>
      <c r="E39" s="587">
        <f t="shared" si="2"/>
        <v>0</v>
      </c>
      <c r="F39" s="587">
        <f t="shared" si="3"/>
        <v>0</v>
      </c>
      <c r="G39" s="587">
        <f t="shared" si="4"/>
        <v>159</v>
      </c>
      <c r="H39" s="587">
        <f t="shared" si="5"/>
        <v>149</v>
      </c>
      <c r="I39" s="587">
        <f t="shared" si="6"/>
        <v>160</v>
      </c>
      <c r="J39" s="587">
        <f t="shared" si="7"/>
        <v>194</v>
      </c>
      <c r="K39" s="587">
        <f t="shared" si="8"/>
        <v>161</v>
      </c>
      <c r="L39" s="587">
        <f t="shared" si="9"/>
        <v>191</v>
      </c>
      <c r="M39" s="587">
        <f t="shared" si="10"/>
        <v>177</v>
      </c>
      <c r="N39" s="587">
        <f t="shared" si="11"/>
        <v>197</v>
      </c>
      <c r="O39" s="587">
        <f t="shared" si="12"/>
        <v>207</v>
      </c>
      <c r="P39" s="587">
        <f t="shared" si="13"/>
        <v>187</v>
      </c>
      <c r="Q39" s="587">
        <f t="shared" si="14"/>
        <v>195</v>
      </c>
      <c r="R39" s="587">
        <f t="shared" si="15"/>
        <v>172</v>
      </c>
      <c r="S39" s="587">
        <f t="shared" si="16"/>
        <v>204</v>
      </c>
      <c r="T39" s="97">
        <f t="shared" si="17"/>
        <v>2353</v>
      </c>
      <c r="U39" s="575"/>
      <c r="V39" s="169"/>
      <c r="W39" s="170"/>
    </row>
    <row r="40" spans="1:23" ht="17.149999999999999" customHeight="1" x14ac:dyDescent="0.25">
      <c r="A40" s="577"/>
      <c r="B40" s="540">
        <v>151</v>
      </c>
      <c r="C40" s="84" t="str">
        <f t="shared" si="0"/>
        <v xml:space="preserve"> Winnipeg</v>
      </c>
      <c r="D40" s="587">
        <f t="shared" si="1"/>
        <v>80</v>
      </c>
      <c r="E40" s="587">
        <f t="shared" si="2"/>
        <v>128</v>
      </c>
      <c r="F40" s="587">
        <f t="shared" si="3"/>
        <v>1095</v>
      </c>
      <c r="G40" s="587">
        <f t="shared" si="4"/>
        <v>2045</v>
      </c>
      <c r="H40" s="587">
        <f t="shared" si="5"/>
        <v>2149</v>
      </c>
      <c r="I40" s="587">
        <f t="shared" si="6"/>
        <v>2175</v>
      </c>
      <c r="J40" s="587">
        <f t="shared" si="7"/>
        <v>2244</v>
      </c>
      <c r="K40" s="587">
        <f t="shared" si="8"/>
        <v>2086</v>
      </c>
      <c r="L40" s="587">
        <f t="shared" si="9"/>
        <v>2247</v>
      </c>
      <c r="M40" s="587">
        <f t="shared" si="10"/>
        <v>2106</v>
      </c>
      <c r="N40" s="587">
        <f t="shared" si="11"/>
        <v>2209</v>
      </c>
      <c r="O40" s="587">
        <f t="shared" si="12"/>
        <v>2159</v>
      </c>
      <c r="P40" s="587">
        <f t="shared" si="13"/>
        <v>2145</v>
      </c>
      <c r="Q40" s="587">
        <f t="shared" si="14"/>
        <v>2342</v>
      </c>
      <c r="R40" s="587">
        <f t="shared" si="15"/>
        <v>2417</v>
      </c>
      <c r="S40" s="587">
        <f t="shared" si="16"/>
        <v>3290</v>
      </c>
      <c r="T40" s="97">
        <f t="shared" si="17"/>
        <v>30837</v>
      </c>
      <c r="U40" s="575"/>
      <c r="V40" s="169"/>
      <c r="W40" s="170"/>
    </row>
    <row r="41" spans="1:23" ht="17.149999999999999" customHeight="1" x14ac:dyDescent="0.25">
      <c r="A41" s="577"/>
      <c r="B41" s="582">
        <v>113</v>
      </c>
      <c r="C41" s="190" t="s">
        <v>256</v>
      </c>
      <c r="D41" s="588">
        <f>VLOOKUP(B41,DIVISIONS,19)</f>
        <v>2</v>
      </c>
      <c r="E41" s="588">
        <f>VLOOKUP($B41,DIVISIONS,3)</f>
        <v>0</v>
      </c>
      <c r="F41" s="588">
        <f>VLOOKUP($B41,DIVISIONS,4)</f>
        <v>12</v>
      </c>
      <c r="G41" s="588">
        <f>VLOOKUP($B41,DIVISIONS,5)</f>
        <v>13</v>
      </c>
      <c r="H41" s="588">
        <f>VLOOKUP($B41,DIVISIONS,6)</f>
        <v>15</v>
      </c>
      <c r="I41" s="588">
        <f>VLOOKUP($B41,DIVISIONS,7)</f>
        <v>11</v>
      </c>
      <c r="J41" s="588">
        <f>VLOOKUP($B41,DIVISIONS,8)</f>
        <v>22</v>
      </c>
      <c r="K41" s="588">
        <f>VLOOKUP($B41,DIVISIONS,9)</f>
        <v>10</v>
      </c>
      <c r="L41" s="588">
        <f>VLOOKUP($B41,DIVISIONS,10)</f>
        <v>16</v>
      </c>
      <c r="M41" s="588">
        <f>VLOOKUP($B41,DIVISIONS,11)</f>
        <v>26</v>
      </c>
      <c r="N41" s="588">
        <f>VLOOKUP($B41,DIVISIONS,12)</f>
        <v>11</v>
      </c>
      <c r="O41" s="588">
        <f>VLOOKUP($B41,DIVISIONS,13)</f>
        <v>18</v>
      </c>
      <c r="P41" s="588">
        <f>VLOOKUP($B41,DIVISIONS,14)</f>
        <v>20</v>
      </c>
      <c r="Q41" s="588">
        <f>VLOOKUP($B41,DIVISIONS,15)</f>
        <v>10</v>
      </c>
      <c r="R41" s="588">
        <f>VLOOKUP($B41,DIVISIONS,16)</f>
        <v>19</v>
      </c>
      <c r="S41" s="588">
        <f>VLOOKUP($B41,DIVISIONS,17)</f>
        <v>9</v>
      </c>
      <c r="T41" s="98">
        <f>SUM(E41:S41)</f>
        <v>212</v>
      </c>
      <c r="U41" s="575"/>
      <c r="V41" s="169"/>
      <c r="W41" s="170"/>
    </row>
    <row r="42" spans="1:23" ht="18" customHeight="1" x14ac:dyDescent="0.25">
      <c r="A42" s="577"/>
      <c r="B42" s="578"/>
      <c r="C42" s="90" t="s">
        <v>257</v>
      </c>
      <c r="D42" s="95">
        <f t="shared" ref="D42:T42" si="18">SUM(D5:D41)</f>
        <v>696</v>
      </c>
      <c r="E42" s="95">
        <f t="shared" si="18"/>
        <v>546</v>
      </c>
      <c r="F42" s="95">
        <f t="shared" si="18"/>
        <v>1451</v>
      </c>
      <c r="G42" s="95">
        <f t="shared" si="18"/>
        <v>13018</v>
      </c>
      <c r="H42" s="95">
        <f t="shared" si="18"/>
        <v>13742</v>
      </c>
      <c r="I42" s="95">
        <f t="shared" si="18"/>
        <v>14495</v>
      </c>
      <c r="J42" s="95">
        <f t="shared" si="18"/>
        <v>14650</v>
      </c>
      <c r="K42" s="95">
        <f t="shared" si="18"/>
        <v>15065</v>
      </c>
      <c r="L42" s="95">
        <f t="shared" si="18"/>
        <v>15123</v>
      </c>
      <c r="M42" s="95">
        <f t="shared" si="18"/>
        <v>15245</v>
      </c>
      <c r="N42" s="95">
        <f t="shared" si="18"/>
        <v>15225</v>
      </c>
      <c r="O42" s="95">
        <f t="shared" si="18"/>
        <v>15253</v>
      </c>
      <c r="P42" s="95">
        <f t="shared" si="18"/>
        <v>15382</v>
      </c>
      <c r="Q42" s="95">
        <f t="shared" si="18"/>
        <v>15386</v>
      </c>
      <c r="R42" s="95">
        <f t="shared" si="18"/>
        <v>15922</v>
      </c>
      <c r="S42" s="95">
        <f t="shared" si="18"/>
        <v>18086</v>
      </c>
      <c r="T42" s="95">
        <f t="shared" si="18"/>
        <v>198589</v>
      </c>
      <c r="U42" s="575"/>
      <c r="V42" s="170"/>
      <c r="W42" s="170"/>
    </row>
    <row r="43" spans="1:23" ht="14.95" customHeight="1" x14ac:dyDescent="0.25">
      <c r="A43" s="577"/>
      <c r="B43" s="578"/>
      <c r="C43" s="189" t="s">
        <v>191</v>
      </c>
      <c r="D43" s="138"/>
      <c r="E43" s="138"/>
      <c r="F43" s="138"/>
      <c r="G43" s="138"/>
      <c r="H43" s="138"/>
      <c r="I43" s="138"/>
      <c r="J43" s="138"/>
      <c r="K43" s="138"/>
      <c r="L43" s="138"/>
      <c r="M43" s="138"/>
      <c r="N43" s="138"/>
      <c r="O43" s="138"/>
      <c r="P43" s="138"/>
      <c r="Q43" s="138"/>
      <c r="R43" s="138"/>
      <c r="S43" s="138"/>
      <c r="T43" s="138"/>
      <c r="U43" s="575"/>
      <c r="V43" s="170"/>
      <c r="W43" s="170"/>
    </row>
    <row r="44" spans="1:23" ht="12.75" customHeight="1" x14ac:dyDescent="0.2">
      <c r="A44" s="577"/>
      <c r="B44" s="578"/>
      <c r="C44" s="589" t="s">
        <v>258</v>
      </c>
      <c r="D44"/>
      <c r="E44"/>
      <c r="F44"/>
      <c r="G44"/>
      <c r="H44"/>
      <c r="I44"/>
      <c r="J44"/>
      <c r="K44"/>
      <c r="L44"/>
      <c r="M44"/>
      <c r="N44"/>
      <c r="O44"/>
      <c r="P44"/>
      <c r="Q44"/>
      <c r="R44"/>
      <c r="S44"/>
      <c r="T44"/>
      <c r="U44" s="575"/>
      <c r="V44" s="171"/>
      <c r="W44" s="171"/>
    </row>
    <row r="45" spans="1:23" ht="14.95" hidden="1" customHeight="1" x14ac:dyDescent="0.2">
      <c r="A45" s="577"/>
      <c r="B45" s="578"/>
      <c r="C45"/>
      <c r="D45"/>
      <c r="E45"/>
      <c r="F45"/>
      <c r="G45"/>
      <c r="H45"/>
      <c r="I45"/>
      <c r="J45"/>
      <c r="K45"/>
      <c r="L45"/>
      <c r="M45"/>
      <c r="N45"/>
      <c r="O45"/>
      <c r="P45"/>
      <c r="Q45"/>
      <c r="R45"/>
      <c r="S45"/>
      <c r="T45"/>
      <c r="U45" s="575"/>
      <c r="V45" s="171"/>
      <c r="W45" s="171"/>
    </row>
    <row r="46" spans="1:23" ht="14.95" hidden="1" customHeight="1" x14ac:dyDescent="0.25">
      <c r="A46" s="577"/>
      <c r="B46" s="578"/>
      <c r="C46" s="172"/>
      <c r="D46" s="102"/>
      <c r="E46" s="590"/>
      <c r="F46" s="590"/>
      <c r="G46" s="590"/>
      <c r="H46" s="590"/>
      <c r="I46" s="590"/>
      <c r="J46" s="590"/>
      <c r="K46" s="590"/>
      <c r="L46" s="590"/>
      <c r="M46" s="590"/>
      <c r="N46" s="590"/>
      <c r="O46" s="590"/>
      <c r="P46" s="590"/>
      <c r="Q46" s="590"/>
      <c r="R46" s="590"/>
      <c r="S46" s="590"/>
      <c r="T46" s="103"/>
      <c r="U46" s="575"/>
      <c r="V46" s="171"/>
      <c r="W46" s="171"/>
    </row>
    <row r="47" spans="1:23" ht="18" hidden="1" customHeight="1" x14ac:dyDescent="0.25">
      <c r="A47" s="577"/>
      <c r="B47" s="578"/>
      <c r="C47" s="765" t="s">
        <v>259</v>
      </c>
      <c r="D47" s="766"/>
      <c r="E47" s="766"/>
      <c r="F47" s="766"/>
      <c r="G47" s="766"/>
      <c r="H47" s="766"/>
      <c r="I47" s="766"/>
      <c r="J47" s="766"/>
      <c r="K47" s="766"/>
      <c r="L47" s="766"/>
      <c r="M47" s="766"/>
      <c r="N47" s="766"/>
      <c r="O47" s="766"/>
      <c r="P47" s="766"/>
      <c r="Q47" s="766"/>
      <c r="R47" s="766"/>
      <c r="S47" s="766"/>
      <c r="T47" s="767"/>
      <c r="U47" s="575"/>
      <c r="V47" s="171"/>
      <c r="W47" s="171"/>
    </row>
    <row r="48" spans="1:23" ht="20.05" hidden="1" customHeight="1" x14ac:dyDescent="0.2">
      <c r="A48" s="577"/>
      <c r="B48" s="578"/>
      <c r="C48" s="768" t="str">
        <f>C2</f>
        <v>OCTOBER 1, 2025</v>
      </c>
      <c r="D48" s="769"/>
      <c r="E48" s="769"/>
      <c r="F48" s="769"/>
      <c r="G48" s="769"/>
      <c r="H48" s="769"/>
      <c r="I48" s="769"/>
      <c r="J48" s="769"/>
      <c r="K48" s="769"/>
      <c r="L48" s="769"/>
      <c r="M48" s="769"/>
      <c r="N48" s="769"/>
      <c r="O48" s="769"/>
      <c r="P48" s="769"/>
      <c r="Q48" s="769"/>
      <c r="R48" s="769"/>
      <c r="S48" s="769"/>
      <c r="T48" s="770"/>
      <c r="U48" s="575"/>
      <c r="V48" s="171"/>
      <c r="W48" s="171"/>
    </row>
    <row r="49" spans="1:23" ht="18" hidden="1" customHeight="1" x14ac:dyDescent="0.25">
      <c r="A49" s="577"/>
      <c r="B49" s="578"/>
      <c r="C49" s="115"/>
      <c r="D49" s="116" t="s">
        <v>226</v>
      </c>
      <c r="E49" s="117"/>
      <c r="F49" s="117"/>
      <c r="G49" s="117"/>
      <c r="H49" s="118"/>
      <c r="I49" s="118"/>
      <c r="J49" s="118"/>
      <c r="K49" s="118"/>
      <c r="L49" s="118"/>
      <c r="M49" s="118"/>
      <c r="N49" s="118"/>
      <c r="O49" s="118"/>
      <c r="P49" s="118"/>
      <c r="Q49" s="118"/>
      <c r="R49" s="118"/>
      <c r="S49" s="118"/>
      <c r="T49" s="117"/>
      <c r="U49" s="575"/>
      <c r="V49" s="171"/>
      <c r="W49" s="171"/>
    </row>
    <row r="50" spans="1:23" ht="16" hidden="1" customHeight="1" x14ac:dyDescent="0.2">
      <c r="A50" s="577"/>
      <c r="B50" s="578"/>
      <c r="C50" s="89" t="s">
        <v>260</v>
      </c>
      <c r="D50" s="119" t="s">
        <v>228</v>
      </c>
      <c r="E50" s="120" t="s">
        <v>168</v>
      </c>
      <c r="F50" s="120" t="s">
        <v>229</v>
      </c>
      <c r="G50" s="120" t="s">
        <v>230</v>
      </c>
      <c r="H50" s="121">
        <v>1</v>
      </c>
      <c r="I50" s="121">
        <v>2</v>
      </c>
      <c r="J50" s="121">
        <v>3</v>
      </c>
      <c r="K50" s="121">
        <v>4</v>
      </c>
      <c r="L50" s="121">
        <v>5</v>
      </c>
      <c r="M50" s="121">
        <v>6</v>
      </c>
      <c r="N50" s="121">
        <v>7</v>
      </c>
      <c r="O50" s="121">
        <v>8</v>
      </c>
      <c r="P50" s="121">
        <v>9</v>
      </c>
      <c r="Q50" s="121">
        <v>10</v>
      </c>
      <c r="R50" s="121">
        <v>11</v>
      </c>
      <c r="S50" s="121">
        <v>12</v>
      </c>
      <c r="T50" s="120" t="s">
        <v>231</v>
      </c>
      <c r="U50" s="575"/>
      <c r="V50" s="171"/>
      <c r="W50" s="171"/>
    </row>
    <row r="51" spans="1:23" ht="20.05" hidden="1" customHeight="1" x14ac:dyDescent="0.25">
      <c r="A51" s="577"/>
      <c r="B51" s="578">
        <v>113</v>
      </c>
      <c r="C51" s="105" t="str">
        <f>CONCATENATE(" ",VLOOKUP($B51,DIVISIONS,2))</f>
        <v xml:space="preserve"> Whiteshell</v>
      </c>
      <c r="D51" s="588">
        <f>VLOOKUP(B51,DIVISIONS,19)</f>
        <v>2</v>
      </c>
      <c r="E51" s="588">
        <f>VLOOKUP($B51,DIVISIONS,3)</f>
        <v>0</v>
      </c>
      <c r="F51" s="588">
        <f>VLOOKUP($B51,DIVISIONS,4)</f>
        <v>12</v>
      </c>
      <c r="G51" s="588">
        <f>VLOOKUP($B51,DIVISIONS,5)</f>
        <v>13</v>
      </c>
      <c r="H51" s="588">
        <f>VLOOKUP($B51,DIVISIONS,6)</f>
        <v>15</v>
      </c>
      <c r="I51" s="588">
        <f>VLOOKUP($B51,DIVISIONS,7)</f>
        <v>11</v>
      </c>
      <c r="J51" s="588">
        <f>VLOOKUP($B51,DIVISIONS,8)</f>
        <v>22</v>
      </c>
      <c r="K51" s="588">
        <f>VLOOKUP($B51,DIVISIONS,9)</f>
        <v>10</v>
      </c>
      <c r="L51" s="588">
        <f>VLOOKUP($B51,DIVISIONS,10)</f>
        <v>16</v>
      </c>
      <c r="M51" s="588">
        <f>VLOOKUP($B51,DIVISIONS,11)</f>
        <v>26</v>
      </c>
      <c r="N51" s="588">
        <f>VLOOKUP($B51,DIVISIONS,12)</f>
        <v>11</v>
      </c>
      <c r="O51" s="588">
        <f>VLOOKUP($B51,DIVISIONS,13)</f>
        <v>18</v>
      </c>
      <c r="P51" s="588">
        <f>VLOOKUP($B51,DIVISIONS,14)</f>
        <v>20</v>
      </c>
      <c r="Q51" s="588">
        <f>VLOOKUP($B51,DIVISIONS,15)</f>
        <v>10</v>
      </c>
      <c r="R51" s="588">
        <f>VLOOKUP($B51,DIVISIONS,16)</f>
        <v>19</v>
      </c>
      <c r="S51" s="588">
        <f>VLOOKUP($B51,DIVISIONS,17)</f>
        <v>9</v>
      </c>
      <c r="T51" s="98">
        <f>SUM(E51:S51)</f>
        <v>212</v>
      </c>
      <c r="U51" s="575"/>
      <c r="V51" s="575"/>
      <c r="W51" s="170"/>
    </row>
    <row r="52" spans="1:23" ht="20.05" hidden="1" customHeight="1" x14ac:dyDescent="0.25">
      <c r="A52" s="577"/>
      <c r="B52" s="578"/>
      <c r="C52" s="90" t="s">
        <v>261</v>
      </c>
      <c r="D52" s="95">
        <f t="shared" ref="D52:T52" si="19">D51</f>
        <v>2</v>
      </c>
      <c r="E52" s="95">
        <f t="shared" si="19"/>
        <v>0</v>
      </c>
      <c r="F52" s="95">
        <f t="shared" si="19"/>
        <v>12</v>
      </c>
      <c r="G52" s="95">
        <f t="shared" si="19"/>
        <v>13</v>
      </c>
      <c r="H52" s="95">
        <f t="shared" si="19"/>
        <v>15</v>
      </c>
      <c r="I52" s="95">
        <f t="shared" si="19"/>
        <v>11</v>
      </c>
      <c r="J52" s="95">
        <f t="shared" si="19"/>
        <v>22</v>
      </c>
      <c r="K52" s="95">
        <f t="shared" si="19"/>
        <v>10</v>
      </c>
      <c r="L52" s="95">
        <f t="shared" si="19"/>
        <v>16</v>
      </c>
      <c r="M52" s="95">
        <f t="shared" si="19"/>
        <v>26</v>
      </c>
      <c r="N52" s="95">
        <f t="shared" si="19"/>
        <v>11</v>
      </c>
      <c r="O52" s="95">
        <f t="shared" si="19"/>
        <v>18</v>
      </c>
      <c r="P52" s="95">
        <f t="shared" si="19"/>
        <v>20</v>
      </c>
      <c r="Q52" s="95">
        <f t="shared" si="19"/>
        <v>10</v>
      </c>
      <c r="R52" s="95">
        <f t="shared" si="19"/>
        <v>19</v>
      </c>
      <c r="S52" s="95">
        <f t="shared" si="19"/>
        <v>9</v>
      </c>
      <c r="T52" s="95">
        <f t="shared" si="19"/>
        <v>212</v>
      </c>
      <c r="U52" s="575"/>
      <c r="V52" s="171"/>
      <c r="W52" s="171"/>
    </row>
    <row r="53" spans="1:23" ht="20.05" hidden="1" customHeight="1" x14ac:dyDescent="0.25">
      <c r="A53" s="575"/>
      <c r="B53" s="576"/>
      <c r="C53" s="560"/>
      <c r="D53" s="560"/>
      <c r="E53" s="560"/>
      <c r="F53" s="560"/>
      <c r="G53" s="560"/>
      <c r="H53" s="560"/>
      <c r="I53" s="560"/>
      <c r="J53" s="560"/>
      <c r="K53" s="560"/>
      <c r="L53" s="560"/>
      <c r="M53" s="560"/>
      <c r="N53" s="560"/>
      <c r="O53" s="560"/>
      <c r="P53" s="560"/>
      <c r="Q53" s="560"/>
      <c r="R53" s="560"/>
      <c r="S53" s="560"/>
      <c r="T53" s="22"/>
      <c r="U53" s="575"/>
      <c r="V53" s="170"/>
      <c r="W53" s="171"/>
    </row>
    <row r="54" spans="1:23" ht="20.05" customHeight="1" x14ac:dyDescent="0.2">
      <c r="A54" s="575"/>
      <c r="B54" s="576"/>
      <c r="C54" s="575"/>
      <c r="D54" s="191"/>
      <c r="E54" s="191"/>
      <c r="F54" s="191"/>
      <c r="G54" s="191"/>
      <c r="H54" s="191"/>
      <c r="I54" s="191"/>
      <c r="J54" s="191"/>
      <c r="K54" s="191"/>
      <c r="L54" s="191"/>
      <c r="M54" s="191"/>
      <c r="N54" s="191"/>
      <c r="O54" s="191"/>
      <c r="P54" s="191"/>
      <c r="Q54" s="191"/>
      <c r="R54" s="191"/>
      <c r="S54" s="191"/>
      <c r="T54" s="191"/>
      <c r="U54" s="575"/>
      <c r="V54" s="575"/>
      <c r="W54" s="575"/>
    </row>
    <row r="55" spans="1:23" ht="20.05" customHeight="1" x14ac:dyDescent="0.25">
      <c r="A55" s="575"/>
      <c r="B55" s="576"/>
      <c r="C55" s="591"/>
      <c r="D55" s="575"/>
      <c r="E55" s="575"/>
      <c r="F55" s="575"/>
      <c r="G55" s="575"/>
      <c r="H55" s="575"/>
      <c r="I55" s="575"/>
      <c r="J55" s="575"/>
      <c r="K55" s="575"/>
      <c r="L55" s="575"/>
      <c r="M55" s="575"/>
      <c r="N55" s="575"/>
      <c r="O55" s="575"/>
      <c r="P55" s="575"/>
      <c r="Q55" s="575"/>
      <c r="R55" s="575"/>
      <c r="S55" s="575"/>
      <c r="U55" s="575"/>
      <c r="V55" s="575"/>
      <c r="W55" s="575"/>
    </row>
    <row r="56" spans="1:23" ht="20.05" customHeight="1" x14ac:dyDescent="0.25">
      <c r="A56" s="575"/>
      <c r="B56" s="576"/>
      <c r="C56" s="575"/>
      <c r="D56" s="575"/>
      <c r="E56" s="575"/>
      <c r="F56" s="575"/>
      <c r="G56" s="575"/>
      <c r="H56" s="575"/>
      <c r="I56" s="575"/>
      <c r="J56" s="575"/>
      <c r="K56" s="575"/>
      <c r="L56" s="575"/>
      <c r="M56" s="575"/>
      <c r="N56" s="575"/>
      <c r="O56" s="575"/>
      <c r="P56" s="575"/>
      <c r="Q56" s="575"/>
      <c r="R56" s="575"/>
      <c r="S56" s="575"/>
      <c r="U56" s="575"/>
      <c r="V56" s="575"/>
      <c r="W56" s="575"/>
    </row>
    <row r="57" spans="1:23" ht="20.05" customHeight="1" x14ac:dyDescent="0.25">
      <c r="A57" s="575"/>
      <c r="B57" s="576"/>
      <c r="C57" s="575"/>
      <c r="D57" s="575"/>
      <c r="E57" s="575"/>
      <c r="F57" s="575"/>
      <c r="G57" s="575"/>
      <c r="H57" s="575"/>
      <c r="I57" s="575"/>
      <c r="J57" s="575"/>
      <c r="K57" s="575"/>
      <c r="L57" s="575"/>
      <c r="M57" s="575"/>
      <c r="N57" s="575"/>
      <c r="O57" s="575"/>
      <c r="P57" s="575"/>
      <c r="Q57" s="575"/>
      <c r="R57" s="575"/>
      <c r="S57" s="575"/>
      <c r="U57" s="575"/>
      <c r="V57" s="575"/>
      <c r="W57" s="575"/>
    </row>
    <row r="58" spans="1:23" ht="20.05" customHeight="1" x14ac:dyDescent="0.25">
      <c r="A58" s="575"/>
      <c r="B58" s="576"/>
      <c r="C58" s="575"/>
      <c r="D58" s="575"/>
      <c r="E58" s="575"/>
      <c r="F58" s="575"/>
      <c r="G58" s="575"/>
      <c r="H58" s="575"/>
      <c r="I58" s="575"/>
      <c r="J58" s="575"/>
      <c r="K58" s="575"/>
      <c r="L58" s="575"/>
      <c r="M58" s="575"/>
      <c r="N58" s="575"/>
      <c r="O58" s="575"/>
      <c r="P58" s="575"/>
      <c r="Q58" s="575"/>
      <c r="R58" s="575"/>
      <c r="S58" s="575"/>
      <c r="U58" s="575"/>
      <c r="V58" s="575"/>
      <c r="W58" s="575"/>
    </row>
    <row r="59" spans="1:23" ht="20.05" customHeight="1" x14ac:dyDescent="0.25">
      <c r="A59" s="575"/>
      <c r="B59" s="576"/>
      <c r="C59" s="575"/>
      <c r="D59" s="575"/>
      <c r="E59" s="575"/>
      <c r="F59" s="575"/>
      <c r="G59" s="575"/>
      <c r="H59" s="575"/>
      <c r="I59" s="575"/>
      <c r="J59" s="575"/>
      <c r="K59" s="575"/>
      <c r="L59" s="575"/>
      <c r="M59" s="575"/>
      <c r="N59" s="575"/>
      <c r="O59" s="575"/>
      <c r="P59" s="575"/>
      <c r="Q59" s="575"/>
      <c r="R59" s="575"/>
      <c r="S59" s="575"/>
      <c r="U59" s="575"/>
      <c r="V59" s="575"/>
      <c r="W59" s="575"/>
    </row>
    <row r="60" spans="1:23" ht="20.05" customHeight="1" x14ac:dyDescent="0.25">
      <c r="A60" s="575"/>
      <c r="B60" s="576"/>
      <c r="C60" s="575"/>
      <c r="D60" s="575"/>
      <c r="E60" s="575"/>
      <c r="F60" s="575"/>
      <c r="G60" s="575"/>
      <c r="H60" s="575"/>
      <c r="I60" s="575"/>
      <c r="J60" s="575"/>
      <c r="K60" s="575"/>
      <c r="L60" s="575"/>
      <c r="M60" s="575"/>
      <c r="N60" s="575"/>
      <c r="O60" s="575"/>
      <c r="P60" s="575"/>
      <c r="Q60" s="575"/>
      <c r="R60" s="575"/>
      <c r="S60" s="575"/>
      <c r="U60" s="575"/>
      <c r="V60" s="575"/>
      <c r="W60" s="575"/>
    </row>
    <row r="61" spans="1:23" ht="20.05" customHeight="1" x14ac:dyDescent="0.25">
      <c r="A61" s="575"/>
      <c r="B61" s="576"/>
      <c r="C61" s="575"/>
      <c r="D61" s="575"/>
      <c r="E61" s="575"/>
      <c r="F61" s="575"/>
      <c r="G61" s="575"/>
      <c r="H61" s="575"/>
      <c r="I61" s="575"/>
      <c r="J61" s="575"/>
      <c r="K61" s="575"/>
      <c r="L61" s="575"/>
      <c r="M61" s="575"/>
      <c r="N61" s="575"/>
      <c r="O61" s="575"/>
      <c r="P61" s="575"/>
      <c r="Q61" s="575"/>
      <c r="R61" s="575"/>
      <c r="S61" s="575"/>
      <c r="U61" s="575"/>
      <c r="V61" s="575"/>
      <c r="W61" s="575"/>
    </row>
    <row r="62" spans="1:23" ht="20.05" customHeight="1" x14ac:dyDescent="0.25">
      <c r="A62" s="575"/>
      <c r="B62" s="576"/>
      <c r="C62" s="575"/>
      <c r="D62" s="575"/>
      <c r="E62" s="575"/>
      <c r="F62" s="575"/>
      <c r="G62" s="575"/>
      <c r="H62" s="575"/>
      <c r="I62" s="575"/>
      <c r="J62" s="575"/>
      <c r="K62" s="575"/>
      <c r="L62" s="575"/>
      <c r="M62" s="575"/>
      <c r="N62" s="575"/>
      <c r="O62" s="575"/>
      <c r="P62" s="575"/>
      <c r="Q62" s="575"/>
      <c r="R62" s="575"/>
      <c r="S62" s="575"/>
      <c r="U62" s="575"/>
      <c r="V62" s="575"/>
      <c r="W62" s="575"/>
    </row>
    <row r="63" spans="1:23" ht="20.05" customHeight="1" x14ac:dyDescent="0.25">
      <c r="A63" s="575"/>
      <c r="B63" s="576"/>
      <c r="C63" s="575"/>
      <c r="D63" s="575"/>
      <c r="E63" s="575"/>
      <c r="F63" s="575"/>
      <c r="G63" s="575"/>
      <c r="H63" s="575"/>
      <c r="I63" s="575"/>
      <c r="J63" s="575"/>
      <c r="K63" s="575"/>
      <c r="L63" s="575"/>
      <c r="M63" s="575"/>
      <c r="N63" s="575"/>
      <c r="O63" s="575"/>
      <c r="P63" s="575"/>
      <c r="Q63" s="575"/>
      <c r="R63" s="575"/>
      <c r="S63" s="575"/>
      <c r="U63" s="575"/>
      <c r="V63" s="575"/>
      <c r="W63" s="575"/>
    </row>
    <row r="64" spans="1:23" ht="20.05" customHeight="1" x14ac:dyDescent="0.25">
      <c r="A64" s="575"/>
      <c r="B64" s="576"/>
      <c r="C64" s="575"/>
      <c r="D64" s="575"/>
      <c r="E64" s="575"/>
      <c r="F64" s="575"/>
      <c r="G64" s="575"/>
      <c r="H64" s="575"/>
      <c r="I64" s="575"/>
      <c r="J64" s="575"/>
      <c r="K64" s="575"/>
      <c r="L64" s="575"/>
      <c r="M64" s="575"/>
      <c r="N64" s="575"/>
      <c r="O64" s="575"/>
      <c r="P64" s="575"/>
      <c r="Q64" s="575"/>
      <c r="R64" s="575"/>
      <c r="S64" s="575"/>
      <c r="U64" s="575"/>
      <c r="V64" s="575"/>
      <c r="W64" s="575"/>
    </row>
    <row r="65" ht="20.05" customHeight="1" x14ac:dyDescent="0.25"/>
    <row r="66" ht="20.05" customHeight="1" x14ac:dyDescent="0.25"/>
    <row r="67" ht="20.05" customHeight="1" x14ac:dyDescent="0.25"/>
    <row r="68" ht="20.05" customHeight="1" x14ac:dyDescent="0.25"/>
    <row r="69" ht="20.05" customHeight="1" x14ac:dyDescent="0.25"/>
    <row r="70" ht="20.05" customHeight="1" x14ac:dyDescent="0.25"/>
    <row r="71" ht="20.05" customHeight="1" x14ac:dyDescent="0.25"/>
    <row r="72" ht="20.05" customHeight="1" x14ac:dyDescent="0.25"/>
    <row r="73" ht="20.05" customHeight="1" x14ac:dyDescent="0.25"/>
    <row r="74" ht="20.05" customHeight="1" x14ac:dyDescent="0.25"/>
  </sheetData>
  <mergeCells count="4">
    <mergeCell ref="C1:T1"/>
    <mergeCell ref="C47:T47"/>
    <mergeCell ref="C2:T2"/>
    <mergeCell ref="C48:T48"/>
  </mergeCells>
  <phoneticPr fontId="11" type="noConversion"/>
  <printOptions horizontalCentered="1"/>
  <pageMargins left="0.23622047244094491" right="0.23622047244094491" top="0.49212598425196852" bottom="0.39370078740157483" header="0" footer="0.39370078740157483"/>
  <pageSetup scale="70" orientation="landscape" r:id="rId1"/>
  <headerFooter alignWithMargins="0">
    <oddFooter>&amp;C&amp;"Arial Narrow,Regular"&amp;12- 6 -</oddFooter>
  </headerFooter>
  <rowBreaks count="1" manualBreakCount="1">
    <brk id="45" min="2"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96</vt:i4>
      </vt:variant>
    </vt:vector>
  </HeadingPairs>
  <TitlesOfParts>
    <vt:vector size="142" baseType="lpstr">
      <vt:lpstr>Cover</vt:lpstr>
      <vt:lpstr>Title</vt: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Public Sch</vt:lpstr>
      <vt:lpstr>Funded IS</vt:lpstr>
      <vt:lpstr>Non-Funded IS</vt:lpstr>
      <vt:lpstr>ADDRESS</vt:lpstr>
      <vt:lpstr>DivAdd</vt:lpstr>
      <vt:lpstr>ADDRESS</vt:lpstr>
      <vt:lpstr>Code</vt:lpstr>
      <vt:lpstr>Count</vt:lpstr>
      <vt:lpstr>DivAdd</vt:lpstr>
      <vt:lpstr>DivEnrol</vt:lpstr>
      <vt:lpstr>DivEnrol2</vt:lpstr>
      <vt:lpstr>DIVISIONS</vt:lpstr>
      <vt:lpstr>DIVTABLE</vt:lpstr>
      <vt:lpstr>'Non-Funded IS'!FUNDEDIS</vt:lpstr>
      <vt:lpstr>FUNDEDIS</vt:lpstr>
      <vt:lpstr>'Non-Funded IS'!ISEnrl</vt:lpstr>
      <vt:lpstr>ISEnrl</vt:lpstr>
      <vt:lpstr>NONFUNDEDIS</vt:lpstr>
      <vt:lpstr>POSTAM</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'4'!Print_Area</vt:lpstr>
      <vt:lpstr>'5'!Print_Area</vt:lpstr>
      <vt:lpstr>'6'!Print_Area</vt:lpstr>
      <vt:lpstr>'7'!Print_Area</vt:lpstr>
      <vt:lpstr>'8'!Print_Area</vt:lpstr>
      <vt:lpstr>'9'!Print_Area</vt:lpstr>
      <vt:lpstr>Contents!Print_Area</vt:lpstr>
      <vt:lpstr>Cover!Print_Area</vt:lpstr>
      <vt:lpstr>DivAdd!Print_Area</vt:lpstr>
      <vt:lpstr>'Funded IS'!Print_Area</vt:lpstr>
      <vt:lpstr>'Non-Funded IS'!Print_Area</vt:lpstr>
      <vt:lpstr>'Public Sch'!Print_Area</vt:lpstr>
      <vt:lpstr>Title!Print_Area</vt:lpstr>
      <vt:lpstr>'2'!Print_Area_MI</vt:lpstr>
      <vt:lpstr>'3'!Print_Area_MI</vt:lpstr>
      <vt:lpstr>'4'!Print_Area_MI</vt:lpstr>
      <vt:lpstr>'10'!Print_Titles</vt:lpstr>
      <vt:lpstr>'11'!Print_Titles</vt:lpstr>
      <vt:lpstr>'12'!Print_Titles</vt:lpstr>
      <vt:lpstr>'13'!Print_Titles</vt:lpstr>
      <vt:lpstr>'14'!Print_Titles</vt:lpstr>
      <vt:lpstr>'15'!Print_Titles</vt:lpstr>
      <vt:lpstr>'16'!Print_Titles</vt:lpstr>
      <vt:lpstr>'17'!Print_Titles</vt:lpstr>
      <vt:lpstr>'18'!Print_Titles</vt:lpstr>
      <vt:lpstr>'19'!Print_Titles</vt:lpstr>
      <vt:lpstr>'20'!Print_Titles</vt:lpstr>
      <vt:lpstr>'21'!Print_Titles</vt:lpstr>
      <vt:lpstr>'22'!Print_Titles</vt:lpstr>
      <vt:lpstr>'23'!Print_Titles</vt:lpstr>
      <vt:lpstr>'24'!Print_Titles</vt:lpstr>
      <vt:lpstr>'25'!Print_Titles</vt:lpstr>
      <vt:lpstr>'26'!Print_Titles</vt:lpstr>
      <vt:lpstr>'27'!Print_Titles</vt:lpstr>
      <vt:lpstr>'28'!Print_Titles</vt:lpstr>
      <vt:lpstr>'29'!Print_Titles</vt:lpstr>
      <vt:lpstr>'30'!Print_Titles</vt:lpstr>
      <vt:lpstr>'31'!Print_Titles</vt:lpstr>
      <vt:lpstr>'32'!Print_Titles</vt:lpstr>
      <vt:lpstr>'33'!Print_Titles</vt:lpstr>
      <vt:lpstr>'34'!Print_Titles</vt:lpstr>
      <vt:lpstr>'5'!Print_Titles</vt:lpstr>
      <vt:lpstr>'7'!Print_Titles</vt:lpstr>
      <vt:lpstr>'8'!Print_Titles</vt:lpstr>
      <vt:lpstr>'9'!Print_Titles</vt:lpstr>
      <vt:lpstr>PublicAdd</vt:lpstr>
      <vt:lpstr>PYENROL</vt:lpstr>
      <vt:lpstr>PYENROLNS</vt:lpstr>
      <vt:lpstr>Schools</vt:lpstr>
      <vt:lpstr>TYPE</vt:lpstr>
    </vt:vector>
  </TitlesOfParts>
  <Manager/>
  <Company>Government of Manitoba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Enrolment Book</dc:title>
  <dc:subject/>
  <dc:creator>Government of Manitoba</dc:creator>
  <cp:keywords/>
  <dc:description/>
  <cp:lastModifiedBy>Mikus, Jennifer</cp:lastModifiedBy>
  <cp:revision/>
  <dcterms:created xsi:type="dcterms:W3CDTF">2000-02-18T16:20:35Z</dcterms:created>
  <dcterms:modified xsi:type="dcterms:W3CDTF">2026-03-27T13:51:29Z</dcterms:modified>
  <cp:category/>
  <cp:contentStatus/>
</cp:coreProperties>
</file>