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6660" tabRatio="867" activeTab="0"/>
  </bookViews>
  <sheets>
    <sheet name="README" sheetId="1" r:id="rId1"/>
    <sheet name="- 3 -" sheetId="2" r:id="rId2"/>
    <sheet name="- 4 -" sheetId="3" r:id="rId3"/>
    <sheet name="- 6 -" sheetId="4" r:id="rId4"/>
    <sheet name="- 7 -" sheetId="5" r:id="rId5"/>
    <sheet name="- 8 -" sheetId="6" r:id="rId6"/>
    <sheet name="- 9 -" sheetId="7" r:id="rId7"/>
    <sheet name="- 10 -" sheetId="8" r:id="rId8"/>
    <sheet name="- 12 -" sheetId="9" r:id="rId9"/>
    <sheet name="- 13 -" sheetId="10" r:id="rId10"/>
    <sheet name="- 15 -" sheetId="11" r:id="rId11"/>
    <sheet name="- 16 -" sheetId="12" r:id="rId12"/>
    <sheet name="- 17 -" sheetId="13" r:id="rId13"/>
    <sheet name="- 18 -" sheetId="14" r:id="rId14"/>
    <sheet name="- 19 -" sheetId="15" r:id="rId15"/>
    <sheet name="- 20 -" sheetId="16" r:id="rId16"/>
    <sheet name="- 21 -" sheetId="17" r:id="rId17"/>
    <sheet name="- 22 -" sheetId="18" r:id="rId18"/>
    <sheet name="- 23 -" sheetId="19" r:id="rId19"/>
    <sheet name="- 24 -" sheetId="20" r:id="rId20"/>
    <sheet name="- 25 -" sheetId="21" r:id="rId21"/>
    <sheet name="- 26 -" sheetId="22" r:id="rId22"/>
    <sheet name="- 27 -" sheetId="23" r:id="rId23"/>
    <sheet name="- 28 -" sheetId="24" r:id="rId24"/>
    <sheet name="- 29 -" sheetId="25" r:id="rId25"/>
    <sheet name="- 30 -" sheetId="26" r:id="rId26"/>
    <sheet name="- 31 -" sheetId="27" r:id="rId27"/>
    <sheet name="- 32 -" sheetId="28" r:id="rId28"/>
    <sheet name="- 33 -" sheetId="29" r:id="rId29"/>
    <sheet name="- 34 -" sheetId="30" r:id="rId30"/>
    <sheet name="- 35 -" sheetId="31" r:id="rId31"/>
    <sheet name="- 36 -" sheetId="32" r:id="rId32"/>
    <sheet name="- 37 -" sheetId="33" r:id="rId33"/>
    <sheet name="- 38 -" sheetId="34" r:id="rId34"/>
    <sheet name="- 39 -" sheetId="35" r:id="rId35"/>
    <sheet name="- 40 -" sheetId="36" r:id="rId36"/>
    <sheet name="- 42 -" sheetId="37" r:id="rId37"/>
    <sheet name="- 43 -" sheetId="38" r:id="rId38"/>
    <sheet name="- 44 -" sheetId="39" r:id="rId39"/>
    <sheet name="- 45 -" sheetId="40" r:id="rId40"/>
    <sheet name="- 48 -" sheetId="41" r:id="rId41"/>
    <sheet name="- 49 -" sheetId="42" r:id="rId42"/>
    <sheet name="- 50 -" sheetId="43" r:id="rId43"/>
    <sheet name="- 51 -" sheetId="44" r:id="rId44"/>
    <sheet name="- 53 -" sheetId="45" r:id="rId45"/>
    <sheet name="- 55 -" sheetId="46" r:id="rId46"/>
    <sheet name="- 56 -" sheetId="47" r:id="rId47"/>
    <sheet name="- 57 -" sheetId="48" r:id="rId48"/>
    <sheet name="- 58 -" sheetId="49" r:id="rId49"/>
    <sheet name="- 59 -" sheetId="50" r:id="rId50"/>
  </sheets>
  <definedNames>
    <definedName name="_Fill" hidden="1">#REF!</definedName>
    <definedName name="capyear">'- 48 -'!$C$3</definedName>
    <definedName name="HTML_CodePage" hidden="1">1252</definedName>
    <definedName name="HTML_Control" localSheetId="0" hidden="1">{"'- 4 -'!$A$1:$G$76","'-3 -'!$A$1:$G$77"}</definedName>
    <definedName name="HTML_Control" hidden="1">{"'- 4 -'!$A$1:$G$76","'-3 -'!$A$1:$G$77"}</definedName>
    <definedName name="HTML_Description" hidden="1">""</definedName>
    <definedName name="HTML_Email" hidden="1">""</definedName>
    <definedName name="HTML_Header" hidden="1">"- 8 -"</definedName>
    <definedName name="HTML_LastUpdate" hidden="1">"1999-01-20"</definedName>
    <definedName name="HTML_LineAfter" hidden="1">FALSE</definedName>
    <definedName name="HTML_LineBefore" hidden="1">FALSE</definedName>
    <definedName name="HTML_Name" hidden="1">"Chris J. Anderson"</definedName>
    <definedName name="HTML_OBDlg2" hidden="1">TRUE</definedName>
    <definedName name="HTML_OBDlg4" hidden="1">TRUE</definedName>
    <definedName name="HTML_OS" hidden="1">0</definedName>
    <definedName name="HTML_PathFile" hidden="1">"C:\frame\FIN98\MyHTML.htm"</definedName>
    <definedName name="HTML_Title" hidden="1">"98AFRAME"</definedName>
    <definedName name="_xlnm.Print_Area" localSheetId="7">'- 10 -'!$A$1:$K$34</definedName>
    <definedName name="_xlnm.Print_Area" localSheetId="8">'- 12 -'!$A$1:$M$59</definedName>
    <definedName name="_xlnm.Print_Area" localSheetId="9">'- 13 -'!$A$1:$M$59</definedName>
    <definedName name="_xlnm.Print_Area" localSheetId="10">'- 15 -'!$A$1:$K$74</definedName>
    <definedName name="_xlnm.Print_Area" localSheetId="11">'- 16 -'!$A$1:$K$74</definedName>
    <definedName name="_xlnm.Print_Area" localSheetId="12">'- 17 -'!$A$1:$K$74</definedName>
    <definedName name="_xlnm.Print_Area" localSheetId="13">'- 18 -'!$A$1:$K$74</definedName>
    <definedName name="_xlnm.Print_Area" localSheetId="14">'- 19 -'!$A$1:$F$74</definedName>
    <definedName name="_xlnm.Print_Area" localSheetId="15">'- 20 -'!$A$1:$J$74</definedName>
    <definedName name="_xlnm.Print_Area" localSheetId="16">'- 21 -'!$A$1:$K$74</definedName>
    <definedName name="_xlnm.Print_Area" localSheetId="17">'- 22 -'!$A$1:$K$74</definedName>
    <definedName name="_xlnm.Print_Area" localSheetId="18">'- 23 -'!$A$1:$J$74</definedName>
    <definedName name="_xlnm.Print_Area" localSheetId="19">'- 24 -'!$A$1:$F$74</definedName>
    <definedName name="_xlnm.Print_Area" localSheetId="20">'- 25 -'!$A$1:$J$74</definedName>
    <definedName name="_xlnm.Print_Area" localSheetId="21">'- 26 -'!$A$1:$K$74</definedName>
    <definedName name="_xlnm.Print_Area" localSheetId="22">'- 27 -'!$A$1:$F$74</definedName>
    <definedName name="_xlnm.Print_Area" localSheetId="23">'- 28 -'!$A$1:$K$74</definedName>
    <definedName name="_xlnm.Print_Area" localSheetId="24">'- 29 -'!$A$1:$K$74</definedName>
    <definedName name="_xlnm.Print_Area" localSheetId="1">'- 3 -'!$A$1:$G$74</definedName>
    <definedName name="_xlnm.Print_Area" localSheetId="25">'- 30 -'!$A$1:$F$74</definedName>
    <definedName name="_xlnm.Print_Area" localSheetId="26">'- 31 -'!$A$1:$H$74</definedName>
    <definedName name="_xlnm.Print_Area" localSheetId="27">'- 32 -'!$A$1:$H$74</definedName>
    <definedName name="_xlnm.Print_Area" localSheetId="28">'- 33 -'!$A$1:$H$74</definedName>
    <definedName name="_xlnm.Print_Area" localSheetId="29">'- 34 -'!$A$1:$H$74</definedName>
    <definedName name="_xlnm.Print_Area" localSheetId="30">'- 35 -'!$A$1:$H$74</definedName>
    <definedName name="_xlnm.Print_Area" localSheetId="31">'- 36 -'!$A$1:$I$74</definedName>
    <definedName name="_xlnm.Print_Area" localSheetId="32">'- 37 -'!$A$1:$F$74</definedName>
    <definedName name="_xlnm.Print_Area" localSheetId="33">'- 38 -'!$A$1:$G$74</definedName>
    <definedName name="_xlnm.Print_Area" localSheetId="34">'- 39 -'!$A$1:$K$74</definedName>
    <definedName name="_xlnm.Print_Area" localSheetId="2">'- 4 -'!$A$1:$F$75</definedName>
    <definedName name="_xlnm.Print_Area" localSheetId="35">'- 40 -'!$A$1:$F$74</definedName>
    <definedName name="_xlnm.Print_Area" localSheetId="36">'- 42 -'!$A$1:$I$74</definedName>
    <definedName name="_xlnm.Print_Area" localSheetId="37">'- 43 -'!$A$1:$H$74</definedName>
    <definedName name="_xlnm.Print_Area" localSheetId="38">'- 44 -'!$A$1:$J$74</definedName>
    <definedName name="_xlnm.Print_Area" localSheetId="39">'- 45 -'!$A$1:$J$74</definedName>
    <definedName name="_xlnm.Print_Area" localSheetId="40">'- 48 -'!$A$1:$H$74</definedName>
    <definedName name="_xlnm.Print_Area" localSheetId="41">'- 49 -'!$A$1:$G$74</definedName>
    <definedName name="_xlnm.Print_Area" localSheetId="42">'- 50 -'!$A$1:$F$74</definedName>
    <definedName name="_xlnm.Print_Area" localSheetId="43">'- 51 -'!$A$1:$H$74</definedName>
    <definedName name="_xlnm.Print_Area" localSheetId="44">'- 53 -'!$A$1:$H$76</definedName>
    <definedName name="_xlnm.Print_Area" localSheetId="45">'- 55 -'!$A$1:$G$74</definedName>
    <definedName name="_xlnm.Print_Area" localSheetId="46">'- 56 -'!$A$1:$G$74</definedName>
    <definedName name="_xlnm.Print_Area" localSheetId="47">'- 57 -'!$A$1:$G$74</definedName>
    <definedName name="_xlnm.Print_Area" localSheetId="48">'- 58 -'!$A$1:$G$74</definedName>
    <definedName name="_xlnm.Print_Area" localSheetId="49">'- 59 -'!$A$1:$G$74</definedName>
    <definedName name="_xlnm.Print_Area" localSheetId="3">'- 6 -'!$A$1:$J$74</definedName>
    <definedName name="_xlnm.Print_Area" localSheetId="4">'- 7 -'!$A$1:$I$74</definedName>
    <definedName name="_xlnm.Print_Area" localSheetId="5">'- 8 -'!$A$1:$I$74</definedName>
    <definedName name="_xlnm.Print_Area" localSheetId="6">'- 9 -'!$A$1:$E$76</definedName>
    <definedName name="REVYEAR">'- 43 -'!$C$2</definedName>
    <definedName name="STATDATE">'- 6 -'!$C$3</definedName>
    <definedName name="TAXYEAR">'- 51 -'!$C$3</definedName>
    <definedName name="YEAR">'- 3 -'!$A$3</definedName>
  </definedNames>
  <calcPr fullCalcOnLoad="1"/>
</workbook>
</file>

<file path=xl/sharedStrings.xml><?xml version="1.0" encoding="utf-8"?>
<sst xmlns="http://schemas.openxmlformats.org/spreadsheetml/2006/main" count="3650" uniqueCount="501">
  <si>
    <t>ANALYSIS OF EXPENDITURE BY PROGRAM</t>
  </si>
  <si>
    <t>ANALYSIS OF EXPENDITURE BY FUNCTION</t>
  </si>
  <si>
    <t>PAGE 1 OF 3</t>
  </si>
  <si>
    <t xml:space="preserve"> </t>
  </si>
  <si>
    <t>PAGE 2 OF 3</t>
  </si>
  <si>
    <t>PAGE 3 OF 3</t>
  </si>
  <si>
    <t xml:space="preserve"> FRAME STUDENT STATISTICS</t>
  </si>
  <si>
    <t>PAGE 1 OF 2</t>
  </si>
  <si>
    <t xml:space="preserve">PAGE 2 OF 2 </t>
  </si>
  <si>
    <t>ANALYSIS OF  TRANSPORTATION EXPENDITURES</t>
  </si>
  <si>
    <t>OPERATING FUND EXPENDITURE PER PUPIL</t>
  </si>
  <si>
    <t>RECONCILIATION  OF  EXPENDITURES</t>
  </si>
  <si>
    <t xml:space="preserve"> FUNCTION 200: EXCEPTIONAL</t>
  </si>
  <si>
    <t xml:space="preserve"> FUNCTION 300: TECHNOLOGY (VOCATIONAL) EDUCATION</t>
  </si>
  <si>
    <t xml:space="preserve"> FUNCTION 600: INSTRUCTIONAL &amp; PUPIL SUPPORT SERVICES</t>
  </si>
  <si>
    <t xml:space="preserve"> FUNCTION 100: REGULAR INSTRUCTION</t>
  </si>
  <si>
    <t>ADMINISTRATION /</t>
  </si>
  <si>
    <t>CLINICAL AND</t>
  </si>
  <si>
    <t>SPECIAL NEEDS</t>
  </si>
  <si>
    <t>VOCATIONAL</t>
  </si>
  <si>
    <t>BUSINESS AND</t>
  </si>
  <si>
    <t>COOPERATIVE</t>
  </si>
  <si>
    <t xml:space="preserve"> FUNCTION 400: COMMUNITY EDUCATION AND SERVICES</t>
  </si>
  <si>
    <t>INSTRUCTIONAL MGMT.</t>
  </si>
  <si>
    <t>MANAGEMENT</t>
  </si>
  <si>
    <t>PROFESSIONAL AND</t>
  </si>
  <si>
    <t>CURRICULUM CONSULTING</t>
  </si>
  <si>
    <t>COUNSELLING AND</t>
  </si>
  <si>
    <t>HEALTH SERVICES</t>
  </si>
  <si>
    <t xml:space="preserve"> FUNCTION 700: TRANSPORTATION OF PUPILS</t>
  </si>
  <si>
    <t xml:space="preserve"> FUNCTION 800: OPERATIONS AND MAINTENANCE</t>
  </si>
  <si>
    <t xml:space="preserve"> FUNCTION 900: FISCAL</t>
  </si>
  <si>
    <t>TECHNOLOGY</t>
  </si>
  <si>
    <t>INSTRUCTIONAL &amp; PUPIL</t>
  </si>
  <si>
    <t>TRANSPORTATION</t>
  </si>
  <si>
    <t>OPERATIONS AND</t>
  </si>
  <si>
    <t>REGULAR TRANSPORTATION</t>
  </si>
  <si>
    <t>ADMINISTRATION, REGULAR AND OTHER</t>
  </si>
  <si>
    <t>REPAIRS AND</t>
  </si>
  <si>
    <t>LESS OPERATING</t>
  </si>
  <si>
    <t>LESS</t>
  </si>
  <si>
    <t xml:space="preserve">TOTAL </t>
  </si>
  <si>
    <t>ADMINISTRATION</t>
  </si>
  <si>
    <t>ENGLISH LANGUAGE</t>
  </si>
  <si>
    <t>FRANÇAIS</t>
  </si>
  <si>
    <t>FRENCH IMMERSION</t>
  </si>
  <si>
    <t>COORDINATION</t>
  </si>
  <si>
    <t>GIFTED EDUCATION *</t>
  </si>
  <si>
    <t>RELATED SERVICES</t>
  </si>
  <si>
    <t>CLASSES</t>
  </si>
  <si>
    <t>SUPPORT SERVICES</t>
  </si>
  <si>
    <t>INDUSTRIAL</t>
  </si>
  <si>
    <t>MARKETING</t>
  </si>
  <si>
    <t>EXTENSION &amp;</t>
  </si>
  <si>
    <t>ENGLISH AS A</t>
  </si>
  <si>
    <t>COMMUNITY SERVICES</t>
  </si>
  <si>
    <t>BOARD OF TRUSTEES</t>
  </si>
  <si>
    <t>AND ADMINISTRATION</t>
  </si>
  <si>
    <t>ADMIN. SERVICES</t>
  </si>
  <si>
    <t>INFORMATION SERVICES</t>
  </si>
  <si>
    <t>STAFF DEVELOPMENT</t>
  </si>
  <si>
    <t>AND DEVELOPMENT</t>
  </si>
  <si>
    <t>EDUCATIONAL MEDIA</t>
  </si>
  <si>
    <t>GUIDANCE</t>
  </si>
  <si>
    <t>AND ATTENDANCE</t>
  </si>
  <si>
    <t>FOOD SERVICES</t>
  </si>
  <si>
    <t>OTHER</t>
  </si>
  <si>
    <t>ALLOWANCES IN LIEU</t>
  </si>
  <si>
    <t>BOARDING OF</t>
  </si>
  <si>
    <t>SCHOOL BUILDINGS</t>
  </si>
  <si>
    <t>HEALTH AND</t>
  </si>
  <si>
    <t>REGULAR INSTRUCTION</t>
  </si>
  <si>
    <t>EXCEPTIONAL</t>
  </si>
  <si>
    <t>(VOCATIONAL)</t>
  </si>
  <si>
    <t>COMMUNITY EDUCATION</t>
  </si>
  <si>
    <t>OF PUPILS</t>
  </si>
  <si>
    <t>MAINTENANCE</t>
  </si>
  <si>
    <t>FISCAL</t>
  </si>
  <si>
    <t>TECHNOLOGY (VOCATIONAL) EDUCATION</t>
  </si>
  <si>
    <t>TOTAL</t>
  </si>
  <si>
    <t>HEADCOUNT *</t>
  </si>
  <si>
    <t>FRAME **</t>
  </si>
  <si>
    <t>ELIGIBLE ***</t>
  </si>
  <si>
    <t>(PROGRAM 720)</t>
  </si>
  <si>
    <t>(PROGRAMS 710, 720 AND 790)</t>
  </si>
  <si>
    <t>REPLACEMENTS</t>
  </si>
  <si>
    <t>FUND TRANSFERS</t>
  </si>
  <si>
    <t>COMMUNITY</t>
  </si>
  <si>
    <t>EXPENDITURES</t>
  </si>
  <si>
    <t>PER</t>
  </si>
  <si>
    <t>EVENING</t>
  </si>
  <si>
    <t>SECOND LANGUAGE</t>
  </si>
  <si>
    <t>&amp; RECREATION</t>
  </si>
  <si>
    <t>REGULAR</t>
  </si>
  <si>
    <t>OF TRANSPORTATION</t>
  </si>
  <si>
    <t>STUDENTS</t>
  </si>
  <si>
    <t>OTHER BUILDINGS</t>
  </si>
  <si>
    <t>GROUNDS</t>
  </si>
  <si>
    <t>DEBT SERVICES</t>
  </si>
  <si>
    <t>EDUCATION LEVY</t>
  </si>
  <si>
    <t>INTERFUND TRANSFERS *</t>
  </si>
  <si>
    <t>ENGLISH</t>
  </si>
  <si>
    <t>FRENCH</t>
  </si>
  <si>
    <t>BUSINESS &amp;</t>
  </si>
  <si>
    <t>K-S4  F.T.E.</t>
  </si>
  <si>
    <t>N-S4</t>
  </si>
  <si>
    <t>NURSERY</t>
  </si>
  <si>
    <t>K-S4</t>
  </si>
  <si>
    <t xml:space="preserve">REGULAR </t>
  </si>
  <si>
    <t>TOTAL KM.</t>
  </si>
  <si>
    <t>COST</t>
  </si>
  <si>
    <t>LOADED</t>
  </si>
  <si>
    <t>COST PER</t>
  </si>
  <si>
    <t xml:space="preserve">TOTAL   </t>
  </si>
  <si>
    <t>PLUS INTERFUND</t>
  </si>
  <si>
    <t>CONSOLIDATED</t>
  </si>
  <si>
    <t>EDUCATION</t>
  </si>
  <si>
    <t>FOR PER PUPIL</t>
  </si>
  <si>
    <t>AREA</t>
  </si>
  <si>
    <t xml:space="preserve">NO. </t>
  </si>
  <si>
    <t xml:space="preserve"> DIVISION / DISTRICT</t>
  </si>
  <si>
    <t>AMOUNT</t>
  </si>
  <si>
    <t>%</t>
  </si>
  <si>
    <t>PUPIL</t>
  </si>
  <si>
    <t>LANGUAGE</t>
  </si>
  <si>
    <t>IMMERSION</t>
  </si>
  <si>
    <t>BILINGUAL</t>
  </si>
  <si>
    <t xml:space="preserve">INSTRUCTION * </t>
  </si>
  <si>
    <t xml:space="preserve">EDUCATOR ** </t>
  </si>
  <si>
    <t>PUPILS</t>
  </si>
  <si>
    <t>(ROUTES)</t>
  </si>
  <si>
    <t>PER KM.</t>
  </si>
  <si>
    <t>KM.</t>
  </si>
  <si>
    <t>(LOG BOOK)</t>
  </si>
  <si>
    <t>SQ. FT.</t>
  </si>
  <si>
    <t xml:space="preserve">EXPENDITURES * </t>
  </si>
  <si>
    <t xml:space="preserve">PER PUPIL </t>
  </si>
  <si>
    <t>EXPENSES *</t>
  </si>
  <si>
    <t>TRANSFERS **</t>
  </si>
  <si>
    <t>&amp; SERVICES</t>
  </si>
  <si>
    <t>COSTS ****</t>
  </si>
  <si>
    <t>TRANSFERS</t>
  </si>
  <si>
    <t>WINNIPEG</t>
  </si>
  <si>
    <t>ST. JAMES - ASSINIBOIA</t>
  </si>
  <si>
    <t>ASSINIBOINE SOUTH</t>
  </si>
  <si>
    <t>ST. BONIFACE</t>
  </si>
  <si>
    <t>FORT GARRY</t>
  </si>
  <si>
    <t>ST. VITAL</t>
  </si>
  <si>
    <t>RIVER EAST</t>
  </si>
  <si>
    <t>SEVEN OAKS</t>
  </si>
  <si>
    <t>LORD SELKIRK</t>
  </si>
  <si>
    <t>TRANSCONA - SPRINGFIELD</t>
  </si>
  <si>
    <t>AGASSIZ</t>
  </si>
  <si>
    <t>SEINE RIVER</t>
  </si>
  <si>
    <t>HANOVER</t>
  </si>
  <si>
    <t>BOUNDARY</t>
  </si>
  <si>
    <t>RED RIVER</t>
  </si>
  <si>
    <t>RHINELAND</t>
  </si>
  <si>
    <t>MORRIS-MACDONALD</t>
  </si>
  <si>
    <t>WHITE HORSE PLAIN</t>
  </si>
  <si>
    <t>INTERLAKE</t>
  </si>
  <si>
    <t>EVERGREEN</t>
  </si>
  <si>
    <t>LAKESHORE</t>
  </si>
  <si>
    <t>PORTAGE LA PRAIRIE</t>
  </si>
  <si>
    <t>MIDLAND</t>
  </si>
  <si>
    <t>GARDEN VALLEY</t>
  </si>
  <si>
    <t>MOUNTAIN</t>
  </si>
  <si>
    <t>PINE CREEK</t>
  </si>
  <si>
    <t>BEAUTIFUL PLAINS</t>
  </si>
  <si>
    <t>TURTLE RIVER</t>
  </si>
  <si>
    <t>DAUPHIN - OCHRE</t>
  </si>
  <si>
    <t>DUCK MOUNTAIN</t>
  </si>
  <si>
    <t>SWAN VALLEY</t>
  </si>
  <si>
    <t>INTERMOUNTAIN</t>
  </si>
  <si>
    <t>PELLY TRAIL</t>
  </si>
  <si>
    <t>BIRDTAIL RIVER</t>
  </si>
  <si>
    <t>ROLLING RIVER</t>
  </si>
  <si>
    <t>BRANDON</t>
  </si>
  <si>
    <t>FORT LA BOSSE</t>
  </si>
  <si>
    <t>SOURIS VALLEY</t>
  </si>
  <si>
    <t>ANTLER RIVER</t>
  </si>
  <si>
    <t>TURTLE MOUNTAIN</t>
  </si>
  <si>
    <t>KELSEY</t>
  </si>
  <si>
    <t>FLIN FLON</t>
  </si>
  <si>
    <t>WESTERN</t>
  </si>
  <si>
    <t>FRONTIER</t>
  </si>
  <si>
    <t>D.S.F.M.</t>
  </si>
  <si>
    <t>CHURCHILL</t>
  </si>
  <si>
    <t>SNOW LAKE</t>
  </si>
  <si>
    <t>LYNN LAKE</t>
  </si>
  <si>
    <t>MYSTERY LAKE</t>
  </si>
  <si>
    <t>SPRAGUE CONSOLIDATED</t>
  </si>
  <si>
    <t>LEAF RAPIDS</t>
  </si>
  <si>
    <t>SOUTH WINNIPEG TECHNICAL</t>
  </si>
  <si>
    <t>PROVINCE</t>
  </si>
  <si>
    <t>PINE FALLS</t>
  </si>
  <si>
    <t>n/a</t>
  </si>
  <si>
    <t>WHITESHELL</t>
  </si>
  <si>
    <t>NET TRANSFERS TO/(FROM) A SCHOOL DIVISION/DISTRICT'S CAPITAL FUND.</t>
  </si>
  <si>
    <t>PAGE 1 OF 4</t>
  </si>
  <si>
    <t>PAGE 2 OF 4</t>
  </si>
  <si>
    <t>PAGE 3 OF 4</t>
  </si>
  <si>
    <t>PAGE 4 OF 4</t>
  </si>
  <si>
    <t>FINANCES ACQUIRED AND APPLIED</t>
  </si>
  <si>
    <t>PORTIONED ASSESSMENT AND EDUCATION SUPPORT LEVY</t>
  </si>
  <si>
    <t>TOTAL PORTIONED ASSESSMENT, SPECIAL LEVY AND MILL RATES</t>
  </si>
  <si>
    <t>LOCAL TAXATION AND ASSESSMENT PER ELIGIBLE PUPIL</t>
  </si>
  <si>
    <t>PROVINCIAL GOVERNMENT: EDUCATION AND TRAINING</t>
  </si>
  <si>
    <t>PROVINCIAL GOVERNMENT</t>
  </si>
  <si>
    <t>SCHOOLS' FINANCE PROGRAM</t>
  </si>
  <si>
    <t>SCHOOLS' FINANCE PROGRAM (CONT'D)</t>
  </si>
  <si>
    <t>BASE SUPPORT</t>
  </si>
  <si>
    <t>BASE SUPPORT (CONT'D)</t>
  </si>
  <si>
    <t>CATEGORICAL SUPPORT</t>
  </si>
  <si>
    <t>CATEGORICAL SUPPORT (CONT'D)</t>
  </si>
  <si>
    <t>EDUCATION AND TRAINING</t>
  </si>
  <si>
    <t>PRIVATE</t>
  </si>
  <si>
    <t>% OF OPERATING FUND REVENUES</t>
  </si>
  <si>
    <t xml:space="preserve"> FINANCES ACQUIRED</t>
  </si>
  <si>
    <t xml:space="preserve"> FINANCES APPLIED</t>
  </si>
  <si>
    <t xml:space="preserve"> FINANCES APPLIED  (CONT'D)</t>
  </si>
  <si>
    <t>PORTIONED ASSESSMENT</t>
  </si>
  <si>
    <t>EDUCATION SUPPORT LEVY *</t>
  </si>
  <si>
    <t>SUPPORT FOR</t>
  </si>
  <si>
    <t>LEVEL I</t>
  </si>
  <si>
    <t>UNIFORM</t>
  </si>
  <si>
    <t>SCHOOLS'</t>
  </si>
  <si>
    <t>% OPERATING</t>
  </si>
  <si>
    <t>FEDERAL</t>
  </si>
  <si>
    <t>MUNICIPAL</t>
  </si>
  <si>
    <t>OTHER SCHOOL</t>
  </si>
  <si>
    <t>ORGANIZATIONS</t>
  </si>
  <si>
    <t>NON-PROVINCIAL</t>
  </si>
  <si>
    <t>OPERATING</t>
  </si>
  <si>
    <t>GOVERNMENTS</t>
  </si>
  <si>
    <t>CHANGE IN</t>
  </si>
  <si>
    <t>CAPITAL EXPENDITURES</t>
  </si>
  <si>
    <t>CHANGE</t>
  </si>
  <si>
    <t>URBAN</t>
  </si>
  <si>
    <t>FARM</t>
  </si>
  <si>
    <t>SPECIAL</t>
  </si>
  <si>
    <t>ASSESSMENT</t>
  </si>
  <si>
    <t>RECOGNIZED</t>
  </si>
  <si>
    <t>COUNSELLING</t>
  </si>
  <si>
    <t>LIBRARY</t>
  </si>
  <si>
    <t>PROFESSIONAL</t>
  </si>
  <si>
    <t>BASE</t>
  </si>
  <si>
    <t>CATEGORICAL</t>
  </si>
  <si>
    <t>PROGRAM</t>
  </si>
  <si>
    <t>SCHOOLS' FINANCE</t>
  </si>
  <si>
    <t>MILL RATE</t>
  </si>
  <si>
    <t>FINANCE</t>
  </si>
  <si>
    <t>PROVINCIAL</t>
  </si>
  <si>
    <t>FUND</t>
  </si>
  <si>
    <t>GOVERNMENT</t>
  </si>
  <si>
    <t>DIVISIONS</t>
  </si>
  <si>
    <t>FIRST NATIONS</t>
  </si>
  <si>
    <t>&amp; INDIVIDUALS</t>
  </si>
  <si>
    <t>REVENUE</t>
  </si>
  <si>
    <t>SCHOOL</t>
  </si>
  <si>
    <t>FIRST</t>
  </si>
  <si>
    <t>ORG.'S &amp;</t>
  </si>
  <si>
    <t>INTERFUND</t>
  </si>
  <si>
    <t>LONG TERM</t>
  </si>
  <si>
    <t>WORKING</t>
  </si>
  <si>
    <t>DEBT</t>
  </si>
  <si>
    <t>IN WORKING</t>
  </si>
  <si>
    <t>CAPITAL</t>
  </si>
  <si>
    <t>AND FARM</t>
  </si>
  <si>
    <t>LAND AND</t>
  </si>
  <si>
    <t>LEVY</t>
  </si>
  <si>
    <t>MINING</t>
  </si>
  <si>
    <t>SUPPORT</t>
  </si>
  <si>
    <t>EXPENDITURES *</t>
  </si>
  <si>
    <t>OCCUPANCY</t>
  </si>
  <si>
    <t>AND GUIDANCE</t>
  </si>
  <si>
    <t>SERVICES</t>
  </si>
  <si>
    <t>DEVELOPMENT</t>
  </si>
  <si>
    <t>NEEDS *</t>
  </si>
  <si>
    <t>NEEDS **</t>
  </si>
  <si>
    <t>AT RISK ***</t>
  </si>
  <si>
    <t>SUPPLEMENTARY *</t>
  </si>
  <si>
    <t>SUPPORT **</t>
  </si>
  <si>
    <t>PROGRAM *</t>
  </si>
  <si>
    <t>REVENUE **</t>
  </si>
  <si>
    <t>AND TRAINING</t>
  </si>
  <si>
    <t>REVENUE ***</t>
  </si>
  <si>
    <t>NATIONS</t>
  </si>
  <si>
    <t>INDIVIDUALS</t>
  </si>
  <si>
    <t>LAND</t>
  </si>
  <si>
    <t>BUILDINGS</t>
  </si>
  <si>
    <t>EQUIPMENT</t>
  </si>
  <si>
    <t>VEHICLES</t>
  </si>
  <si>
    <t>RESIDENTIAL</t>
  </si>
  <si>
    <t xml:space="preserve">OTHER  </t>
  </si>
  <si>
    <t>MILL RATE *</t>
  </si>
  <si>
    <t>SPECIAL LEVY</t>
  </si>
  <si>
    <t>ELIGIBLE PUPIL *</t>
  </si>
  <si>
    <t>OTHER DIVISIONS</t>
  </si>
  <si>
    <t>SEE APPENDIX FOR MORE DETAIL.</t>
  </si>
  <si>
    <t>L.G.D. OF PINAWA</t>
  </si>
  <si>
    <t>NOT IN ANY DIVISION</t>
  </si>
  <si>
    <t>PROVINCE - TOTAL</t>
  </si>
  <si>
    <t>CONSOLIDATED EXPENDITURES</t>
  </si>
  <si>
    <t>OBJECT</t>
  </si>
  <si>
    <t>EMPLOYEE</t>
  </si>
  <si>
    <t>SUPPLIES AND</t>
  </si>
  <si>
    <t>SALARIES</t>
  </si>
  <si>
    <t>BENEFITS</t>
  </si>
  <si>
    <t>MATERIALS</t>
  </si>
  <si>
    <t>TOTALS</t>
  </si>
  <si>
    <t>TECHNOLOGY (VOCATIONAL)</t>
  </si>
  <si>
    <t>COMMUNITY EDUCATION &amp; SERVICES</t>
  </si>
  <si>
    <t>TRANSPORTATION OF PUPILS</t>
  </si>
  <si>
    <t>OPERATIONS AND MAINTENANCE</t>
  </si>
  <si>
    <t>*</t>
  </si>
  <si>
    <t>*  FISCAL  TRANSFERS:</t>
  </si>
  <si>
    <t xml:space="preserve">      OTHER  GOVERNMENT  AUTHORITIES</t>
  </si>
  <si>
    <t xml:space="preserve">      INTERFUND  TRANSFERS</t>
  </si>
  <si>
    <t>PAGE 2 OF 2</t>
  </si>
  <si>
    <t>CONSOLIDATED EXPENDITURES BY 2ND LEVEL OBJECT</t>
  </si>
  <si>
    <t>AS A PERCENTAGE OF TOTAL OPERATING FUND EXPENDITURES</t>
  </si>
  <si>
    <t>FUNCTION</t>
  </si>
  <si>
    <t>INSTRUCTION</t>
  </si>
  <si>
    <t>310 TRUSTEES REMUNERATION</t>
  </si>
  <si>
    <t>320 EXECUTIVE MANAGERIAL, &amp; SUPERVISORY</t>
  </si>
  <si>
    <t>330 INSTRUCTIONAL - TEACHING</t>
  </si>
  <si>
    <t>350 INSTRUCTIONAL - OTHER</t>
  </si>
  <si>
    <t>360 TECHNICAL, SPECIALIZED AND SERVICE</t>
  </si>
  <si>
    <t>370 SECRETARIAL, CLERICAL AND OTHER</t>
  </si>
  <si>
    <t>EMPLOYEE BENEFITS AND ALLOWANCES</t>
  </si>
  <si>
    <t>5-600</t>
  </si>
  <si>
    <t>510 PROFESSIONAL, TECHNICAL &amp; SPECIALIZED</t>
  </si>
  <si>
    <t>520 COMMUNICATIONS</t>
  </si>
  <si>
    <t>530 UTILITY SERVICES</t>
  </si>
  <si>
    <t>540 TRAVEL AND SUBSISTENCE</t>
  </si>
  <si>
    <t>550 TRANSPORTATION OF PUPILS</t>
  </si>
  <si>
    <t>560 TUITION</t>
  </si>
  <si>
    <t>570 PRINTING AND BINDING</t>
  </si>
  <si>
    <t>580 INSURANCE AND BOND PREMIUMS</t>
  </si>
  <si>
    <t>590 MAINTENANCE AND REPAIR SERVICES</t>
  </si>
  <si>
    <t>610 RENTALS</t>
  </si>
  <si>
    <t>620 TAXES</t>
  </si>
  <si>
    <t>630 ADVERTISING</t>
  </si>
  <si>
    <t>640 DUES AND FEES</t>
  </si>
  <si>
    <t>680 INFORMATION TECHNOLOGY SERVICES</t>
  </si>
  <si>
    <t>SUPPLIES, MATERIALS, &amp; MINOR EQUIPMENT</t>
  </si>
  <si>
    <t>710 SUPPLIES</t>
  </si>
  <si>
    <t>740 TEXTBOOKS</t>
  </si>
  <si>
    <t>750 MEDIA MATERIALS</t>
  </si>
  <si>
    <t>760 MINOR EQUIPMENT</t>
  </si>
  <si>
    <t>770 INVENTORY ADJUSTMENT</t>
  </si>
  <si>
    <t>780 INFORMATION TECHNOLOGY EQUIPMENT</t>
  </si>
  <si>
    <t>910 DEBT SERVICES</t>
  </si>
  <si>
    <t>960 SCHOOL DIVISIONS</t>
  </si>
  <si>
    <t>970 OTHER GOVERNMENT AUTHORITIES</t>
  </si>
  <si>
    <t>980 ORGANIZATIONS AND INDIVIDUALS</t>
  </si>
  <si>
    <t>990 INTERFUND TRANSFERS</t>
  </si>
  <si>
    <t>999 RECHARGE</t>
  </si>
  <si>
    <t xml:space="preserve">       PROVINCE</t>
  </si>
  <si>
    <t>FRAME STUDENT STATISTICS</t>
  </si>
  <si>
    <t xml:space="preserve">PAGE 1 OF 2 </t>
  </si>
  <si>
    <t>SINGLE TRACK *</t>
  </si>
  <si>
    <t>DUAL TRACK **</t>
  </si>
  <si>
    <t>90% OR MORE OF REGULAR INSTRUCTION ENROLMENT IS IN ONE LANGUAGE PROGRAM.</t>
  </si>
  <si>
    <t>NO ONE LANGUAGE PROGRAM COMPRISES 90% OR MORE OF REGULAR INSTRUCTION ENROLMENT.</t>
  </si>
  <si>
    <t>AS REPORTED ON PAGE 4.</t>
  </si>
  <si>
    <t>TOTAL EXPENSES AS REPORTED ON SCHEDULE 1 OF EACH DIVISION'S FINANCIAL STATEMENT.</t>
  </si>
  <si>
    <t>***</t>
  </si>
  <si>
    <t>****</t>
  </si>
  <si>
    <t>**</t>
  </si>
  <si>
    <t>SINGLE TRACK SCHOOLS *</t>
  </si>
  <si>
    <t xml:space="preserve">PAGE 3 OF 18 </t>
  </si>
  <si>
    <t>DUAL TRACK SCHOOLS *</t>
  </si>
  <si>
    <t>NO. OF</t>
  </si>
  <si>
    <t>%  IN DUAL TRACK SCHOOLS</t>
  </si>
  <si>
    <t>F.T.E.</t>
  </si>
  <si>
    <t>PAGE 4 OF 18</t>
  </si>
  <si>
    <t>PAGE 5 OF 18</t>
  </si>
  <si>
    <t>PAGE 6 OF 18</t>
  </si>
  <si>
    <t>PAGE 7 OF 18</t>
  </si>
  <si>
    <t>PAGE 8 OF 18</t>
  </si>
  <si>
    <t>PAGE 9 OF 18</t>
  </si>
  <si>
    <t>PAGE 10 OF 18</t>
  </si>
  <si>
    <t>PAGE 11 OF 18</t>
  </si>
  <si>
    <t>PAGE 18 OF 18</t>
  </si>
  <si>
    <t>PAGE 12 OF 18</t>
  </si>
  <si>
    <t>PAGE 13 OF 18</t>
  </si>
  <si>
    <t>PAGE 14 OF 18</t>
  </si>
  <si>
    <t>PAGE 15 OF 18</t>
  </si>
  <si>
    <t>PAGE 16 OF 18</t>
  </si>
  <si>
    <t>PAGE 17 OF 18</t>
  </si>
  <si>
    <t xml:space="preserve"> ANALYSIS OF OPERATIONS AND MAINTENANCE EXPENDITURES FOR SCHOOL BUILDINGS</t>
  </si>
  <si>
    <t>INCLUDES OTHER MISCELLANEOUS SUPPORT (INSTITUTIONAL PROGRAMS, GENERAL SUPPORT GRANT, ETC.).</t>
  </si>
  <si>
    <t>ALL OTHER CATEGORICAL SUPPORT NOT SHOWN ELSEWHERE (EG. CURRICULAR MATERIALS, FRENCH LANGUAGE, ENGLISH AS A SECOND</t>
  </si>
  <si>
    <t>LANGUAGE,  ETC.).</t>
  </si>
  <si>
    <t>SUPPLEMENTARY SUPPORT PROVIDED FOR SPECIAL NEEDS, TRANSPORTATION, TECHNOLOGY (VOCATIONAL) EDUCATION AND OCCUPANCY.</t>
  </si>
  <si>
    <t>INCLUDES SCHOOL BUILDINGS "D" SUPPORT, ENVIRONMENTAL ASSISTANCE PROGRAM, VOCATIONAL EQUIPMENT AND AIR QUALITY PROGRAM.</t>
  </si>
  <si>
    <t xml:space="preserve"> SUPPORT FOR FUNCTION 200 EXCEPTIONAL EXPENDITURES LESS CATEGORICAL SUPPORT FOR SPECIAL NEEDS.</t>
  </si>
  <si>
    <t xml:space="preserve"> SUPPORT FOR EXPENDITURES RELATED TO AT RISK STUDENTS WHICH MAY BE RECORDED UNDER FUNCTIONS 100, 200 AND 600.</t>
  </si>
  <si>
    <t>MILL RATES FOR FLIN FLON #46, SNOW LAKE #2309 AND MYSTERY LAKE #2355 ARE ADJUSTED FOR MINING  REVENUE.</t>
  </si>
  <si>
    <t>CHECK</t>
  </si>
  <si>
    <t>ENROLMENTS - HEADCOUNT, FRAME AND ELIGIBLE</t>
  </si>
  <si>
    <t>ENROLMENT</t>
  </si>
  <si>
    <t>FRAME PUPIL / TEACHER RATIOS</t>
  </si>
  <si>
    <t>PUPIL / TEACHER RATIOS</t>
  </si>
  <si>
    <t>INSTRUCTIONAL AND PUPIL SUPPORT SERVICES</t>
  </si>
  <si>
    <t>380 CLINICIAN</t>
  </si>
  <si>
    <t>-</t>
  </si>
  <si>
    <t>12</t>
  </si>
  <si>
    <t>ANALYSIS OF  TRANSPORTATION EXPENDITURES (CONT'D)</t>
  </si>
  <si>
    <t>PAGE 1 OF 18</t>
  </si>
  <si>
    <t>PAGE 2 OF 18</t>
  </si>
  <si>
    <t>OPERATING FUND TRANSFERS (IE. PAYMENTS TO OTHER SCHOOL DIVISIONS, ORGANIZATIONS AND INDIVIDUALS) ARE EXCLUDED TO</t>
  </si>
  <si>
    <t>PROVIDE MORE ACCURATE PER PUPIL COSTS.   FUNCTION 400 (COMMUNITY EDUCATION AND SERVICES) IS EXCLUDED BECAUSE</t>
  </si>
  <si>
    <t>PER PUPIL COSTS ARE BASED.</t>
  </si>
  <si>
    <t>OPERATING FUND TRANSFERS ARE PAYMENTS TO OTHER SCHOOL DIVISIONS, ORGANIZATIONS AND INDIVIDUALS.  THESE ARE REMOVED</t>
  </si>
  <si>
    <t>THE TOTAL NUMBER OF PUPILS ENROLLED IN SCHOOLS ADJUSTED FOR FULL TIME EQUIVALENCE (F.T.E.).  FULL TIME EQUIVALENT MEANS</t>
  </si>
  <si>
    <t>BASED ON OBJECT CODE 330 INSTRUCTIONAL-TEACHING PERSONNEL AND STUDENT STATISTICS IN FUNCTION 100.  INCLUDED</t>
  </si>
  <si>
    <t>ADMINISTRATIVE PERSONNEL ARE EXCLUDED.</t>
  </si>
  <si>
    <t xml:space="preserve">ARE TEACHERS IN PHYSICAL EDUCATION, MUSIC, ESL, ETC. IN ADDITION TO REGLAR CLASSROOM TEACHERS.  SCHOOL-BASED </t>
  </si>
  <si>
    <t xml:space="preserve">BASED ON TOTAL INSTRUCTIONAL-TEACHING (EXCLUDING COMMUNITY EDUCATION) AS WELL AS SCHOOL-BASED </t>
  </si>
  <si>
    <t>DIVISION ADMINISTRATORS (FUNCTION 500) ARE EXCLUDED.  WHILE THIS DEFINITION IS CONSISTENT WITH STATISTICS CANADA,</t>
  </si>
  <si>
    <t>THE PROVINCIAL RATIO MAY NOT AGREE EXACTLY DUE TO DIFFERENT DATA SOURCES.</t>
  </si>
  <si>
    <t>ANALYSIS OF EXPENDITURE BY OBJECT</t>
  </si>
  <si>
    <t>INFORMATION TECHNOLOGY EXPENDITURES IN ALL FUNCTIONS EXCEPT FUNCTION 400 (COMMUNITY EDUCATION AND SERVICES).</t>
  </si>
  <si>
    <t>ASSESSMENT PER ELIGIBLE PUPIL IS BASED ON TOTAL PORTIONED ASSESSMENT ADJUSTED FOR ALLOCATIONS TO THE D.S.F.M. AND</t>
  </si>
  <si>
    <t>BASED ON RECOGNIZED EXPENDITURES LESS THE UNIFORM MILL RATE AMOUNT ADJUSTED FOR MINING REVENUE.  GRANT PER</t>
  </si>
  <si>
    <t>MILL RATE AMOUNT).</t>
  </si>
  <si>
    <t>EMPLOYEE BENEFITS</t>
  </si>
  <si>
    <t>SUPPLIES &amp; MATERIALS</t>
  </si>
  <si>
    <t>OPERATIONS &amp; MAINTENANCE</t>
  </si>
  <si>
    <t>INSTRUCTIONAL &amp; PUPIL SUPPORT SERVICES</t>
  </si>
  <si>
    <t xml:space="preserve">*** </t>
  </si>
  <si>
    <t>OTHER RESOURCE</t>
  </si>
  <si>
    <t>DOES NOT INCLUDE GENERALIZED ENRICHMENT ACTIVITIES UNDERTAKEN BY SCHOOL DIVISIONS.</t>
  </si>
  <si>
    <t>INCLUDES REVENUE FROM OTHER PROVINCIAL GOVERNMENT DEPARTMENTS.</t>
  </si>
  <si>
    <r>
      <t xml:space="preserve"> FUNCTION 100: REGULAR INSTRUCTION </t>
    </r>
    <r>
      <rPr>
        <b/>
        <sz val="10"/>
        <rFont val="Times New Roman"/>
        <family val="1"/>
      </rPr>
      <t>(CONT'D)</t>
    </r>
  </si>
  <si>
    <r>
      <t xml:space="preserve"> FUNCTION 200: EXCEPTIONAL </t>
    </r>
    <r>
      <rPr>
        <b/>
        <sz val="10"/>
        <rFont val="Times New Roman"/>
        <family val="1"/>
      </rPr>
      <t>(CONT'D)</t>
    </r>
  </si>
  <si>
    <r>
      <t xml:space="preserve"> FUNCTION 300: </t>
    </r>
    <r>
      <rPr>
        <b/>
        <sz val="10"/>
        <rFont val="Times New Roman"/>
        <family val="1"/>
      </rPr>
      <t>(CONT'D)</t>
    </r>
  </si>
  <si>
    <r>
      <t xml:space="preserve"> FUNCTION 600: </t>
    </r>
    <r>
      <rPr>
        <b/>
        <sz val="10"/>
        <rFont val="Times New Roman"/>
        <family val="1"/>
      </rPr>
      <t>(CONT'D)</t>
    </r>
  </si>
  <si>
    <r>
      <t xml:space="preserve">FUNCTION 600: INSTRUCTIONAL &amp; PUPIL SUPPORT SERVICES </t>
    </r>
    <r>
      <rPr>
        <b/>
        <sz val="10"/>
        <rFont val="Times New Roman"/>
        <family val="1"/>
      </rPr>
      <t>(CONT'D)</t>
    </r>
  </si>
  <si>
    <r>
      <t xml:space="preserve"> FUNCTION 700: TRANSPORTATION </t>
    </r>
    <r>
      <rPr>
        <b/>
        <sz val="10"/>
        <rFont val="Times New Roman"/>
        <family val="1"/>
      </rPr>
      <t>(CONT'D)</t>
    </r>
  </si>
  <si>
    <r>
      <t xml:space="preserve"> FUNCTION 800: </t>
    </r>
    <r>
      <rPr>
        <b/>
        <sz val="10"/>
        <rFont val="Times New Roman"/>
        <family val="1"/>
      </rPr>
      <t>(CONT'D)</t>
    </r>
  </si>
  <si>
    <t>13</t>
  </si>
  <si>
    <t>- 10</t>
  </si>
  <si>
    <t>ELIGIBLE PUPIL IS THE BASIS FOR THE PINE FALLS AND WHITESHELL SPECIAL REVENUE DISTRICTS.  (PLEASE SEE PAGE 59 FOR UNIFORM</t>
  </si>
  <si>
    <t>ADMINISTRATIVE STAFF - EG. DEPARTMENT HEADS, COORDINATORS, PRINCIPALS AND VICE-PRINCIPALS - AND K-S4 ENROLMENT.</t>
  </si>
  <si>
    <t>DIVISIONAL</t>
  </si>
  <si>
    <t>NEEDS IN REGULAR CLASSES</t>
  </si>
  <si>
    <t>STUDENTS WITH SPECIAL</t>
  </si>
  <si>
    <t>DIVISIONAL ADMINISTRATION</t>
  </si>
  <si>
    <t>AS REPORTED ON PAGES 10 AND 13.</t>
  </si>
  <si>
    <t xml:space="preserve"> FUNCTION 500: DIVISIONAL ADMINISTRATION</t>
  </si>
  <si>
    <r>
      <t xml:space="preserve"> FUNCTION 500: </t>
    </r>
    <r>
      <rPr>
        <b/>
        <sz val="10"/>
        <rFont val="Times New Roman"/>
        <family val="1"/>
      </rPr>
      <t>(CONT'D)</t>
    </r>
  </si>
  <si>
    <t>ASSESSMENT PER ELIGIBLE PUPIL IS DERIVED ON A PRO RATA BASIS ACCORDING TO ENROLMENT WITHIN D.S.F.M. BOUNDARIES.</t>
  </si>
  <si>
    <t>90% OR MORE OF REGULAR INSTRUCTION ENROLMENT IS IN ONE LANGUAGE.</t>
  </si>
  <si>
    <r>
      <t xml:space="preserve"> FUNCTION 100: </t>
    </r>
    <r>
      <rPr>
        <b/>
        <sz val="10"/>
        <rFont val="Times New Roman"/>
        <family val="1"/>
      </rPr>
      <t>(CONT'D)</t>
    </r>
  </si>
  <si>
    <t>TO PROVIDE MORE ACCURATE PER PUPIL COSTS.  INTERFUND TRANSFERS ARE NET TRANSFERS TO THE CAPITAL FUND (SEE PAGE 35).</t>
  </si>
  <si>
    <t>PRAIRIE SPIRIT</t>
  </si>
  <si>
    <t>OPERATING FUND BUDGET 1999/2000</t>
  </si>
  <si>
    <t>1999/2000 BUDGET</t>
  </si>
  <si>
    <t>390 INFORMATION TECHNOLOGY</t>
  </si>
  <si>
    <t>650 PROFESSIONAL AND STAFF DEVELOPMENT</t>
  </si>
  <si>
    <t>PRE-KINDERGARTEN</t>
  </si>
  <si>
    <t xml:space="preserve">N/A </t>
  </si>
  <si>
    <t xml:space="preserve"> INFORMATION TECHNOLOGY EXPENDITURES *</t>
  </si>
  <si>
    <t>PROVINCIALLY SUPPORTED PUPILS (ACTUAL AS OF SEPTEMBER 30, 1998).</t>
  </si>
  <si>
    <t xml:space="preserve">** </t>
  </si>
  <si>
    <t>June 30 / 99</t>
  </si>
  <si>
    <t>EDUCATION SUPPORT LEVY MILL RATES ARE 7.92 MILLS FOR URBAN AND FARM RESIDENTIAL PROPERTY AND 18.06 MILLS FOR OTHER</t>
  </si>
  <si>
    <t>PROPERTY.</t>
  </si>
  <si>
    <t>AMOUNT ***</t>
  </si>
  <si>
    <t>SUPPORT FOR RECOGNIZED EXPENDITURES).</t>
  </si>
  <si>
    <t>ACTUAL</t>
  </si>
  <si>
    <t>ESTIMATE</t>
  </si>
  <si>
    <t>PUPILS TAUGHT IN SCHOOLS, WHETHER OR NOT THEY ARE COUNTED FOR GRANT PURPOSES (ACTUAL AS OF SEPTEMBER 30, 1998).</t>
  </si>
  <si>
    <t>PUPILS ARE COUNTED ON THE BASIS OF TIME ATTENDING SCHOOL - EG. KINDERGARTEN AS 1/2.  THIS TOTAL IS THE SAME AS REPORTED</t>
  </si>
  <si>
    <t>EXPENDITURES REPORTED UNDER THIS FUNCTION ARE NOT FOR EDUCATIONAL SERVICES PROVIDED TO K-S4 PUPILS ON WHICH</t>
  </si>
  <si>
    <t>1998/99 BUDGET **</t>
  </si>
  <si>
    <t>TOTAL EXPENDITURES FOR THE PROVINCE WERE REPORTED AS $1,139,106,758 IN THE 1998/99 FRAME REPORT (BUDGET).  THE DIFFERENCE</t>
  </si>
  <si>
    <t>IS DUE TO THE AMALGAMATION OF SEVERAL SCHOOL DIVISIONS.   SEE EXPLANATORY NOTES (NOTE 10) ON PAGE vii.</t>
  </si>
  <si>
    <t>PAGE 7 AND IS BASED ON ESTIMATES FOR SEPTEMBER 30, 1999 SUBMITTED BY SCHOOL DIVISIONS IN THEIR BUDGETS.</t>
  </si>
  <si>
    <t>EFFECTIVE JULY 1, 1998, ST. BONIFACE AND NORWOOD SCHOOL DIVISIONS AMALGAMATED TO FORM ONE DIVISION AND, UNDER</t>
  </si>
  <si>
    <t>PROVISIONS IN THE PUBLIC SCHOOLS ACT, WILL NOT HARMONISE MILL RATES FOR A PERIOD OF TIME.  FOR 1999, THE MILL RATE FOR</t>
  </si>
  <si>
    <t>DIVISION IS 21.7.</t>
  </si>
  <si>
    <t>PROPERTY WITHIN THE PREVIOUS ST. BONIFACE SCHOOL DIVISION IS 19.8 AND THE MILL RATE FOR THE PREVIOUS NORWOOD SCHOOL</t>
  </si>
  <si>
    <t>CATEGORICAL *</t>
  </si>
  <si>
    <t>CORRESPONDS TO DATA PROVIDED IN THE CALCULATION OF SUPPORT TO SCHOOL DIVISIONS.  ASSESSMENT PER ELIGIBLE PUPIL FOR</t>
  </si>
  <si>
    <t>FLIN FLON #46, SNOW LAKE #2309 AND MYSTERY LAKE #2355 DOES NOT REFLECT NON-ASSESSED MINING PROPERTIES.  D.F.S.M. #49</t>
  </si>
  <si>
    <t>LEAF RAPIDS *</t>
  </si>
  <si>
    <t>THE ORIGINAL REPORT INCORRECTLY SHOWED MAINTENANCE EXPENDITURES FOR LEAF RAPIDS # 2460 UNDER "ADMINISTRATION" ON</t>
  </si>
  <si>
    <t>THIS PAGE.  THIS HAS BEEN CORRECTED AS OF JULY, 2000.</t>
  </si>
  <si>
    <t>THE ORIGINAL REPORT SHOWED NO MAINTENANCE EXPENDITURES FOR LEAF RAPIDS # 2460.  THIS WAS CORRECTED JULY, 2000.  SEE ALSO</t>
  </si>
  <si>
    <t>PAGE 33.</t>
  </si>
  <si>
    <t>All pages of the FRAME report containing the tables of financial and statistical data are included in this file.</t>
  </si>
  <si>
    <t>In most cases, formulas have been left intact to show how statistics such as percentages and average costs per pupil are derived.</t>
  </si>
  <si>
    <t>The cover page, table of contents, forward and introduction, etc. as well as the graphs (e.g. pie charts, bar charts, etc.) are not included.  If you need to see these and do not already have a copy of the report, you may download the PDF version from the same web site from which you retrieved this Excel file.</t>
  </si>
  <si>
    <t>Each worksheet tab is numbered to match the corresponding page found in the published document so, for example, to see page 15, just click the worksheet tab named "- 15 -".</t>
  </si>
  <si>
    <t>This file is unprotected so you can manipulate the data, add formulas to do your own calculations and so on.  You can also copy the data to other spreadsheets or copy additional data to this one.  In cases of dispute however, the published FRAME reports and the corresponding files located on Manitoba Education and Training's web site remain the final authority.</t>
  </si>
  <si>
    <t>FRAME Report: 1999/2000 Budget</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</si>
</sst>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0_)"/>
    <numFmt numFmtId="174" formatCode="0.0%"/>
    <numFmt numFmtId="175" formatCode="#,##0.0_);\(#,##0.0\)"/>
    <numFmt numFmtId="176" formatCode="0.00000_)"/>
    <numFmt numFmtId="177" formatCode="0.0_)"/>
    <numFmt numFmtId="178" formatCode="0.000_)"/>
    <numFmt numFmtId="179" formatCode="dd/mmm/yy_)"/>
    <numFmt numFmtId="180" formatCode="0.0"/>
    <numFmt numFmtId="181" formatCode="#,##0.0"/>
    <numFmt numFmtId="182" formatCode="0.00_)"/>
    <numFmt numFmtId="183" formatCode="#,##0_ ;\-#,##0\ "/>
    <numFmt numFmtId="184" formatCode="_-* #,##0.000_-;\-* #,##0.000_-;_-* &quot;-&quot;??_-;_-@_-"/>
    <numFmt numFmtId="185" formatCode="_-* #,##0.0_-;\-* #,##0.0_-;_-* &quot;-&quot;??_-;_-@_-"/>
    <numFmt numFmtId="186" formatCode="_-* #,##0_-;\-* #,##0_-;_-* &quot;-&quot;??_-;_-@_-"/>
    <numFmt numFmtId="187" formatCode="&quot;$&quot;#,##0"/>
    <numFmt numFmtId="188" formatCode="#,##0.000_);\(#,##0.000\)"/>
    <numFmt numFmtId="189" formatCode="#,##0.0000_);\(#,##0.0000\)"/>
    <numFmt numFmtId="190" formatCode="#,##0.00000_);\(#,##0.00000\)"/>
    <numFmt numFmtId="191" formatCode="#,##0_ ;\(#,##0\)"/>
  </numFmts>
  <fonts count="18">
    <font>
      <sz val="9"/>
      <name val="Times New Roman"/>
      <family val="0"/>
    </font>
    <font>
      <sz val="10"/>
      <name val="Times New Roman"/>
      <family val="0"/>
    </font>
    <font>
      <sz val="10"/>
      <name val="Courier"/>
      <family val="0"/>
    </font>
    <font>
      <sz val="10"/>
      <color indexed="12"/>
      <name val="Courier"/>
      <family val="0"/>
    </font>
    <font>
      <b/>
      <sz val="9"/>
      <name val="Times New Roman"/>
      <family val="1"/>
    </font>
    <font>
      <b/>
      <sz val="10"/>
      <name val="Times New Roman"/>
      <family val="1"/>
    </font>
    <font>
      <sz val="10"/>
      <color indexed="12"/>
      <name val="Times New Roman"/>
      <family val="1"/>
    </font>
    <font>
      <sz val="10"/>
      <color indexed="12"/>
      <name val="Arial"/>
      <family val="2"/>
    </font>
    <font>
      <sz val="10"/>
      <name val="Arial"/>
      <family val="2"/>
    </font>
    <font>
      <u val="single"/>
      <sz val="10"/>
      <name val="Times New Roman"/>
      <family val="0"/>
    </font>
    <font>
      <u val="single"/>
      <sz val="10"/>
      <color indexed="12"/>
      <name val="Times New Roman"/>
      <family val="0"/>
    </font>
    <font>
      <b/>
      <sz val="11"/>
      <name val="Times New Roman"/>
      <family val="1"/>
    </font>
    <font>
      <b/>
      <sz val="12"/>
      <name val="Times New Roman"/>
      <family val="1"/>
    </font>
    <font>
      <b/>
      <sz val="11.5"/>
      <name val="Times New Roman"/>
      <family val="1"/>
    </font>
    <font>
      <b/>
      <sz val="13"/>
      <name val="Times New Roman"/>
      <family val="1"/>
    </font>
    <font>
      <sz val="11"/>
      <name val="Arial"/>
      <family val="2"/>
    </font>
    <font>
      <b/>
      <sz val="11"/>
      <color indexed="9"/>
      <name val="Arial"/>
      <family val="2"/>
    </font>
    <font>
      <sz val="11"/>
      <color indexed="9"/>
      <name val="Arial"/>
      <family val="2"/>
    </font>
  </fonts>
  <fills count="9">
    <fill>
      <patternFill/>
    </fill>
    <fill>
      <patternFill patternType="gray125"/>
    </fill>
    <fill>
      <patternFill patternType="solid">
        <fgColor indexed="22"/>
        <bgColor indexed="64"/>
      </patternFill>
    </fill>
    <fill>
      <patternFill patternType="gray125">
        <fgColor indexed="8"/>
        <bgColor indexed="9"/>
      </patternFill>
    </fill>
    <fill>
      <patternFill patternType="solid">
        <fgColor indexed="9"/>
        <bgColor indexed="64"/>
      </patternFill>
    </fill>
    <fill>
      <patternFill patternType="gray125">
        <fgColor indexed="8"/>
      </patternFill>
    </fill>
    <fill>
      <patternFill patternType="solid">
        <fgColor indexed="65"/>
        <bgColor indexed="64"/>
      </patternFill>
    </fill>
    <fill>
      <patternFill patternType="solid">
        <fgColor indexed="9"/>
        <bgColor indexed="64"/>
      </patternFill>
    </fill>
    <fill>
      <patternFill patternType="solid">
        <fgColor indexed="57"/>
        <bgColor indexed="64"/>
      </patternFill>
    </fill>
  </fills>
  <borders count="26">
    <border>
      <left/>
      <right/>
      <top/>
      <bottom/>
      <diagonal/>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double">
        <color indexed="8"/>
      </left>
      <right style="thin">
        <color indexed="8"/>
      </right>
      <top>
        <color indexed="63"/>
      </top>
      <bottom>
        <color indexed="63"/>
      </bottom>
    </border>
    <border>
      <left style="double">
        <color indexed="8"/>
      </left>
      <right style="thin">
        <color indexed="8"/>
      </right>
      <top>
        <color indexed="63"/>
      </top>
      <bottom style="thin">
        <color indexed="8"/>
      </bottom>
    </border>
    <border>
      <left style="double">
        <color indexed="8"/>
      </left>
      <right>
        <color indexed="63"/>
      </right>
      <top>
        <color indexed="63"/>
      </top>
      <bottom style="thin">
        <color indexed="8"/>
      </bottom>
    </border>
    <border>
      <left style="double">
        <color indexed="8"/>
      </left>
      <right>
        <color indexed="63"/>
      </right>
      <top>
        <color indexed="63"/>
      </top>
      <bottom>
        <color indexed="63"/>
      </bottom>
    </border>
    <border>
      <left style="thin"/>
      <right style="thin"/>
      <top>
        <color indexed="63"/>
      </top>
      <bottom>
        <color indexed="63"/>
      </bottom>
    </border>
    <border>
      <left style="thin">
        <color indexed="8"/>
      </left>
      <right style="double">
        <color indexed="8"/>
      </right>
      <top>
        <color indexed="63"/>
      </top>
      <bottom>
        <color indexed="63"/>
      </bottom>
    </border>
    <border>
      <left style="thin">
        <color indexed="8"/>
      </left>
      <right style="double">
        <color indexed="8"/>
      </right>
      <top style="thin">
        <color indexed="8"/>
      </top>
      <bottom style="thin">
        <color indexed="8"/>
      </bottom>
    </border>
  </borders>
  <cellStyleXfs count="21">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1">
      <alignment/>
      <protection/>
    </xf>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427">
    <xf numFmtId="37" fontId="0" fillId="0" borderId="0" xfId="0" applyAlignment="1">
      <alignment/>
    </xf>
    <xf numFmtId="37" fontId="4" fillId="3" borderId="2" xfId="0" applyFont="1" applyFill="1" applyBorder="1" applyAlignment="1">
      <alignment/>
    </xf>
    <xf numFmtId="37" fontId="0" fillId="0" borderId="0" xfId="0" applyAlignment="1">
      <alignment horizontal="right"/>
    </xf>
    <xf numFmtId="37" fontId="3" fillId="0" borderId="3" xfId="0" applyFont="1" applyBorder="1" applyAlignment="1" applyProtection="1">
      <alignment horizontal="centerContinuous"/>
      <protection locked="0"/>
    </xf>
    <xf numFmtId="37" fontId="3" fillId="0" borderId="4" xfId="0" applyFont="1" applyBorder="1" applyAlignment="1" applyProtection="1">
      <alignment horizontal="centerContinuous"/>
      <protection locked="0"/>
    </xf>
    <xf numFmtId="172" fontId="3" fillId="0" borderId="0" xfId="0" applyNumberFormat="1" applyFont="1" applyAlignment="1" applyProtection="1">
      <alignment/>
      <protection locked="0"/>
    </xf>
    <xf numFmtId="37" fontId="0" fillId="0" borderId="0" xfId="0" applyFont="1" applyAlignment="1">
      <alignment/>
    </xf>
    <xf numFmtId="37" fontId="1" fillId="4" borderId="4" xfId="0" applyFont="1" applyFill="1" applyBorder="1" applyAlignment="1" applyProtection="1">
      <alignment horizontal="centerContinuous"/>
      <protection locked="0"/>
    </xf>
    <xf numFmtId="37" fontId="6" fillId="0" borderId="5" xfId="0" applyFont="1" applyBorder="1" applyAlignment="1" applyProtection="1">
      <alignment/>
      <protection locked="0"/>
    </xf>
    <xf numFmtId="37" fontId="6" fillId="0" borderId="4" xfId="0" applyFont="1" applyBorder="1" applyAlignment="1" applyProtection="1">
      <alignment/>
      <protection locked="0"/>
    </xf>
    <xf numFmtId="37" fontId="6" fillId="0" borderId="0" xfId="0" applyFont="1" applyAlignment="1" applyProtection="1">
      <alignment/>
      <protection locked="0"/>
    </xf>
    <xf numFmtId="37" fontId="6" fillId="0" borderId="3" xfId="0" applyFont="1" applyBorder="1" applyAlignment="1" applyProtection="1">
      <alignment/>
      <protection locked="0"/>
    </xf>
    <xf numFmtId="37" fontId="6" fillId="0" borderId="0" xfId="0" applyFont="1" applyBorder="1" applyAlignment="1" applyProtection="1">
      <alignment/>
      <protection locked="0"/>
    </xf>
    <xf numFmtId="173" fontId="1" fillId="3" borderId="1" xfId="0" applyNumberFormat="1" applyFont="1" applyFill="1" applyBorder="1" applyAlignment="1" applyProtection="1">
      <alignment/>
      <protection/>
    </xf>
    <xf numFmtId="37" fontId="1" fillId="3" borderId="1" xfId="0" applyFont="1" applyFill="1" applyBorder="1" applyAlignment="1">
      <alignment/>
    </xf>
    <xf numFmtId="173" fontId="1" fillId="0" borderId="1" xfId="0" applyNumberFormat="1" applyFont="1" applyBorder="1" applyAlignment="1" applyProtection="1">
      <alignment/>
      <protection/>
    </xf>
    <xf numFmtId="37" fontId="1" fillId="0" borderId="1" xfId="0" applyFont="1" applyBorder="1" applyAlignment="1">
      <alignment/>
    </xf>
    <xf numFmtId="37" fontId="1" fillId="0" borderId="0" xfId="0" applyFont="1" applyAlignment="1">
      <alignment/>
    </xf>
    <xf numFmtId="37" fontId="1" fillId="0" borderId="0" xfId="0" applyFont="1" applyAlignment="1">
      <alignment horizontal="right"/>
    </xf>
    <xf numFmtId="37" fontId="1" fillId="3" borderId="2" xfId="0" applyFont="1" applyFill="1" applyBorder="1" applyAlignment="1">
      <alignment/>
    </xf>
    <xf numFmtId="37" fontId="5" fillId="3" borderId="2" xfId="0" applyFont="1" applyFill="1" applyBorder="1" applyAlignment="1">
      <alignment/>
    </xf>
    <xf numFmtId="172" fontId="1" fillId="0" borderId="0" xfId="0" applyNumberFormat="1" applyFont="1" applyAlignment="1" applyProtection="1">
      <alignment/>
      <protection/>
    </xf>
    <xf numFmtId="37" fontId="1" fillId="4" borderId="0" xfId="0" applyFont="1" applyFill="1" applyAlignment="1" applyProtection="1">
      <alignment/>
      <protection/>
    </xf>
    <xf numFmtId="172" fontId="1" fillId="0" borderId="5" xfId="0" applyNumberFormat="1" applyFont="1" applyBorder="1" applyAlignment="1" applyProtection="1">
      <alignment/>
      <protection/>
    </xf>
    <xf numFmtId="37" fontId="1" fillId="4" borderId="5" xfId="0" applyFont="1" applyFill="1" applyBorder="1" applyAlignment="1" applyProtection="1">
      <alignment horizontal="centerContinuous"/>
      <protection/>
    </xf>
    <xf numFmtId="10" fontId="1" fillId="4" borderId="5" xfId="0" applyNumberFormat="1" applyFont="1" applyFill="1" applyBorder="1" applyAlignment="1" applyProtection="1">
      <alignment horizontal="centerContinuous"/>
      <protection/>
    </xf>
    <xf numFmtId="37" fontId="1" fillId="4" borderId="5" xfId="0" applyFont="1" applyFill="1" applyBorder="1" applyAlignment="1" applyProtection="1">
      <alignment/>
      <protection/>
    </xf>
    <xf numFmtId="37" fontId="1" fillId="4" borderId="5" xfId="0" applyFont="1" applyFill="1" applyBorder="1" applyAlignment="1" applyProtection="1">
      <alignment horizontal="right"/>
      <protection/>
    </xf>
    <xf numFmtId="172" fontId="1" fillId="0" borderId="4" xfId="0" applyNumberFormat="1" applyFont="1" applyBorder="1" applyAlignment="1" applyProtection="1">
      <alignment/>
      <protection/>
    </xf>
    <xf numFmtId="37" fontId="1" fillId="4" borderId="4" xfId="0" applyFont="1" applyFill="1" applyBorder="1" applyAlignment="1" applyProtection="1">
      <alignment horizontal="centerContinuous"/>
      <protection/>
    </xf>
    <xf numFmtId="37" fontId="1" fillId="4" borderId="4" xfId="0" applyFont="1" applyFill="1" applyBorder="1" applyAlignment="1" applyProtection="1">
      <alignment/>
      <protection/>
    </xf>
    <xf numFmtId="37" fontId="1" fillId="4" borderId="4" xfId="0" applyFont="1" applyFill="1" applyBorder="1" applyAlignment="1" applyProtection="1">
      <alignment/>
      <protection/>
    </xf>
    <xf numFmtId="37" fontId="5" fillId="4" borderId="3" xfId="0" applyFont="1" applyFill="1" applyBorder="1" applyAlignment="1" applyProtection="1">
      <alignment/>
      <protection/>
    </xf>
    <xf numFmtId="37" fontId="1" fillId="4" borderId="3" xfId="0" applyFont="1" applyFill="1" applyBorder="1" applyAlignment="1" applyProtection="1">
      <alignment/>
      <protection/>
    </xf>
    <xf numFmtId="37" fontId="1" fillId="4" borderId="6" xfId="0" applyFont="1" applyFill="1" applyBorder="1" applyAlignment="1" applyProtection="1">
      <alignment/>
      <protection/>
    </xf>
    <xf numFmtId="37" fontId="1" fillId="5" borderId="7" xfId="0" applyFont="1" applyFill="1" applyBorder="1" applyAlignment="1" applyProtection="1">
      <alignment/>
      <protection/>
    </xf>
    <xf numFmtId="37" fontId="1" fillId="5" borderId="0" xfId="0" applyFont="1" applyFill="1" applyAlignment="1" applyProtection="1">
      <alignment/>
      <protection/>
    </xf>
    <xf numFmtId="37" fontId="1" fillId="5" borderId="8" xfId="0" applyFont="1" applyFill="1" applyBorder="1" applyAlignment="1" applyProtection="1">
      <alignment/>
      <protection/>
    </xf>
    <xf numFmtId="37" fontId="5" fillId="5" borderId="0" xfId="0" applyFont="1" applyFill="1" applyAlignment="1" applyProtection="1">
      <alignment horizontal="centerContinuous"/>
      <protection/>
    </xf>
    <xf numFmtId="37" fontId="1" fillId="5" borderId="0" xfId="0" applyFont="1" applyFill="1" applyAlignment="1" applyProtection="1">
      <alignment horizontal="centerContinuous"/>
      <protection/>
    </xf>
    <xf numFmtId="37" fontId="1" fillId="5" borderId="8" xfId="0" applyFont="1" applyFill="1" applyBorder="1" applyAlignment="1" applyProtection="1">
      <alignment horizontal="centerContinuous"/>
      <protection/>
    </xf>
    <xf numFmtId="37" fontId="5" fillId="3" borderId="9" xfId="0" applyFont="1" applyFill="1" applyBorder="1" applyAlignment="1" applyProtection="1">
      <alignment horizontal="centerContinuous"/>
      <protection/>
    </xf>
    <xf numFmtId="37" fontId="5" fillId="3" borderId="4" xfId="0" applyFont="1" applyFill="1" applyBorder="1" applyAlignment="1" applyProtection="1">
      <alignment horizontal="centerContinuous"/>
      <protection/>
    </xf>
    <xf numFmtId="37" fontId="5" fillId="3" borderId="10" xfId="0" applyFont="1" applyFill="1" applyBorder="1" applyAlignment="1" applyProtection="1">
      <alignment horizontal="centerContinuous"/>
      <protection/>
    </xf>
    <xf numFmtId="37" fontId="5" fillId="3" borderId="11" xfId="0" applyFont="1" applyFill="1" applyBorder="1" applyAlignment="1" applyProtection="1">
      <alignment horizontal="centerContinuous"/>
      <protection/>
    </xf>
    <xf numFmtId="37" fontId="5" fillId="3" borderId="3" xfId="0" applyFont="1" applyFill="1" applyBorder="1" applyAlignment="1" applyProtection="1">
      <alignment horizontal="centerContinuous"/>
      <protection/>
    </xf>
    <xf numFmtId="37" fontId="5" fillId="3" borderId="6" xfId="0" applyFont="1" applyFill="1" applyBorder="1" applyAlignment="1" applyProtection="1">
      <alignment horizontal="centerContinuous"/>
      <protection/>
    </xf>
    <xf numFmtId="37" fontId="1" fillId="0" borderId="12" xfId="0" applyFont="1" applyBorder="1" applyAlignment="1">
      <alignment/>
    </xf>
    <xf numFmtId="37" fontId="5" fillId="0" borderId="12" xfId="0" applyFont="1" applyBorder="1" applyAlignment="1">
      <alignment/>
    </xf>
    <xf numFmtId="37" fontId="5" fillId="4" borderId="13" xfId="0" applyFont="1" applyFill="1" applyBorder="1" applyAlignment="1" applyProtection="1">
      <alignment/>
      <protection/>
    </xf>
    <xf numFmtId="37" fontId="5" fillId="4" borderId="1" xfId="0" applyFont="1" applyFill="1" applyBorder="1" applyAlignment="1" applyProtection="1">
      <alignment/>
      <protection/>
    </xf>
    <xf numFmtId="37" fontId="5" fillId="4" borderId="8" xfId="0" applyFont="1" applyFill="1" applyBorder="1" applyAlignment="1" applyProtection="1">
      <alignment horizontal="center"/>
      <protection/>
    </xf>
    <xf numFmtId="37" fontId="5" fillId="4" borderId="8" xfId="0" applyFont="1" applyFill="1" applyBorder="1" applyAlignment="1" applyProtection="1">
      <alignment horizontal="centerContinuous"/>
      <protection/>
    </xf>
    <xf numFmtId="37" fontId="5" fillId="4" borderId="8" xfId="0" applyFont="1" applyFill="1" applyBorder="1" applyAlignment="1" applyProtection="1">
      <alignment/>
      <protection/>
    </xf>
    <xf numFmtId="37" fontId="5" fillId="0" borderId="14" xfId="0" applyFont="1" applyBorder="1" applyAlignment="1">
      <alignment horizontal="right"/>
    </xf>
    <xf numFmtId="37" fontId="5" fillId="0" borderId="10" xfId="0" applyFont="1" applyBorder="1" applyAlignment="1">
      <alignment/>
    </xf>
    <xf numFmtId="37" fontId="5" fillId="0" borderId="10" xfId="0" applyFont="1" applyBorder="1" applyAlignment="1" applyProtection="1">
      <alignment horizontal="centerContinuous"/>
      <protection/>
    </xf>
    <xf numFmtId="37" fontId="0" fillId="0" borderId="0" xfId="0" applyFont="1" applyAlignment="1">
      <alignment horizontal="right"/>
    </xf>
    <xf numFmtId="37" fontId="0" fillId="0" borderId="0" xfId="0" applyFont="1" applyAlignment="1" applyProtection="1">
      <alignment/>
      <protection/>
    </xf>
    <xf numFmtId="37" fontId="1" fillId="4" borderId="0" xfId="0" applyFont="1" applyFill="1" applyAlignment="1">
      <alignment/>
    </xf>
    <xf numFmtId="37" fontId="1" fillId="4" borderId="5" xfId="0" applyFont="1" applyFill="1" applyBorder="1" applyAlignment="1">
      <alignment horizontal="centerContinuous"/>
    </xf>
    <xf numFmtId="37" fontId="1" fillId="4" borderId="5" xfId="0" applyFont="1" applyFill="1" applyBorder="1" applyAlignment="1">
      <alignment/>
    </xf>
    <xf numFmtId="37" fontId="1" fillId="4" borderId="5" xfId="0" applyFont="1" applyFill="1" applyBorder="1" applyAlignment="1" quotePrefix="1">
      <alignment/>
    </xf>
    <xf numFmtId="37" fontId="1" fillId="4" borderId="5" xfId="0" applyFont="1" applyFill="1" applyBorder="1" applyAlignment="1">
      <alignment horizontal="right"/>
    </xf>
    <xf numFmtId="37" fontId="1" fillId="4" borderId="4" xfId="0" applyFont="1" applyFill="1" applyBorder="1" applyAlignment="1">
      <alignment horizontal="centerContinuous"/>
    </xf>
    <xf numFmtId="37" fontId="1" fillId="4" borderId="4" xfId="0" applyFont="1" applyFill="1" applyBorder="1" applyAlignment="1">
      <alignment/>
    </xf>
    <xf numFmtId="37" fontId="1" fillId="4" borderId="4" xfId="0" applyFont="1" applyFill="1" applyBorder="1" applyAlignment="1">
      <alignment/>
    </xf>
    <xf numFmtId="37" fontId="1" fillId="3" borderId="15" xfId="0" applyFont="1" applyFill="1" applyBorder="1" applyAlignment="1">
      <alignment/>
    </xf>
    <xf numFmtId="37" fontId="5" fillId="3" borderId="5" xfId="0" applyFont="1" applyFill="1" applyBorder="1" applyAlignment="1">
      <alignment horizontal="centerContinuous"/>
    </xf>
    <xf numFmtId="37" fontId="5" fillId="3" borderId="13" xfId="0" applyFont="1" applyFill="1" applyBorder="1" applyAlignment="1">
      <alignment horizontal="centerContinuous"/>
    </xf>
    <xf numFmtId="37" fontId="5" fillId="3" borderId="15" xfId="0" applyFont="1" applyFill="1" applyBorder="1" applyAlignment="1">
      <alignment horizontal="centerContinuous"/>
    </xf>
    <xf numFmtId="37" fontId="5" fillId="3" borderId="9" xfId="0" applyFont="1" applyFill="1" applyBorder="1" applyAlignment="1">
      <alignment horizontal="centerContinuous"/>
    </xf>
    <xf numFmtId="37" fontId="5" fillId="3" borderId="4" xfId="0" applyFont="1" applyFill="1" applyBorder="1" applyAlignment="1">
      <alignment horizontal="centerContinuous"/>
    </xf>
    <xf numFmtId="37" fontId="5" fillId="3" borderId="10" xfId="0" applyFont="1" applyFill="1" applyBorder="1" applyAlignment="1">
      <alignment horizontal="centerContinuous"/>
    </xf>
    <xf numFmtId="37" fontId="1" fillId="4" borderId="8" xfId="0" applyFont="1" applyFill="1" applyBorder="1" applyAlignment="1">
      <alignment horizontal="centerContinuous"/>
    </xf>
    <xf numFmtId="37" fontId="5" fillId="4" borderId="1" xfId="0" applyFont="1" applyFill="1" applyBorder="1" applyAlignment="1">
      <alignment horizontal="centerContinuous"/>
    </xf>
    <xf numFmtId="37" fontId="5" fillId="4" borderId="8" xfId="0" applyFont="1" applyFill="1" applyBorder="1" applyAlignment="1">
      <alignment horizontal="centerContinuous"/>
    </xf>
    <xf numFmtId="37" fontId="5" fillId="4" borderId="8" xfId="0" applyFont="1" applyFill="1" applyBorder="1" applyAlignment="1">
      <alignment/>
    </xf>
    <xf numFmtId="37" fontId="5" fillId="0" borderId="14" xfId="0" applyFont="1" applyBorder="1" applyAlignment="1">
      <alignment horizontal="centerContinuous"/>
    </xf>
    <xf numFmtId="37" fontId="5" fillId="0" borderId="10" xfId="0" applyFont="1" applyBorder="1" applyAlignment="1">
      <alignment horizontal="centerContinuous"/>
    </xf>
    <xf numFmtId="37" fontId="5" fillId="0" borderId="0" xfId="0" applyFont="1" applyAlignment="1">
      <alignment/>
    </xf>
    <xf numFmtId="174" fontId="1" fillId="0" borderId="0" xfId="0" applyNumberFormat="1" applyFont="1" applyAlignment="1" applyProtection="1">
      <alignment/>
      <protection/>
    </xf>
    <xf numFmtId="37" fontId="1" fillId="4" borderId="0" xfId="0" applyFont="1" applyFill="1" applyAlignment="1">
      <alignment horizontal="center"/>
    </xf>
    <xf numFmtId="172" fontId="1" fillId="0" borderId="0" xfId="0" applyNumberFormat="1" applyFont="1" applyAlignment="1" applyProtection="1">
      <alignment/>
      <protection/>
    </xf>
    <xf numFmtId="37" fontId="1" fillId="4" borderId="0" xfId="0" applyFont="1" applyFill="1" applyAlignment="1" applyProtection="1">
      <alignment/>
      <protection/>
    </xf>
    <xf numFmtId="37" fontId="1" fillId="0" borderId="0" xfId="0" applyFont="1" applyAlignment="1">
      <alignment/>
    </xf>
    <xf numFmtId="172" fontId="1" fillId="0" borderId="5" xfId="0" applyNumberFormat="1" applyFont="1" applyBorder="1" applyAlignment="1" applyProtection="1">
      <alignment/>
      <protection/>
    </xf>
    <xf numFmtId="37" fontId="1" fillId="4" borderId="5" xfId="0" applyFont="1" applyFill="1" applyBorder="1" applyAlignment="1" applyProtection="1">
      <alignment horizontal="centerContinuous"/>
      <protection/>
    </xf>
    <xf numFmtId="37" fontId="1" fillId="4" borderId="5" xfId="0" applyFont="1" applyFill="1" applyBorder="1" applyAlignment="1" applyProtection="1">
      <alignment horizontal="right"/>
      <protection/>
    </xf>
    <xf numFmtId="172" fontId="1" fillId="0" borderId="4" xfId="0" applyNumberFormat="1" applyFont="1" applyBorder="1" applyAlignment="1" applyProtection="1">
      <alignment/>
      <protection/>
    </xf>
    <xf numFmtId="37" fontId="1" fillId="4" borderId="4" xfId="0" applyFont="1" applyFill="1" applyBorder="1" applyAlignment="1" applyProtection="1">
      <alignment horizontal="centerContinuous"/>
      <protection/>
    </xf>
    <xf numFmtId="37" fontId="1" fillId="4" borderId="4" xfId="0" applyFont="1" applyFill="1" applyBorder="1" applyAlignment="1" applyProtection="1">
      <alignment/>
      <protection/>
    </xf>
    <xf numFmtId="37" fontId="1" fillId="4" borderId="6" xfId="0" applyFont="1" applyFill="1" applyBorder="1" applyAlignment="1" applyProtection="1">
      <alignment horizontal="centerContinuous"/>
      <protection/>
    </xf>
    <xf numFmtId="37" fontId="1" fillId="0" borderId="0" xfId="0" applyFont="1" applyAlignment="1" applyProtection="1">
      <alignment/>
      <protection/>
    </xf>
    <xf numFmtId="37" fontId="5" fillId="5" borderId="7" xfId="0" applyFont="1" applyFill="1" applyBorder="1" applyAlignment="1" applyProtection="1">
      <alignment horizontal="centerContinuous"/>
      <protection/>
    </xf>
    <xf numFmtId="37" fontId="1" fillId="5" borderId="0" xfId="0" applyFont="1" applyFill="1" applyAlignment="1" applyProtection="1">
      <alignment horizontal="centerContinuous"/>
      <protection/>
    </xf>
    <xf numFmtId="37" fontId="1" fillId="5" borderId="8" xfId="0" applyFont="1" applyFill="1" applyBorder="1" applyAlignment="1" applyProtection="1">
      <alignment horizontal="centerContinuous"/>
      <protection/>
    </xf>
    <xf numFmtId="37" fontId="1" fillId="0" borderId="12" xfId="0" applyFont="1" applyBorder="1" applyAlignment="1">
      <alignment/>
    </xf>
    <xf numFmtId="37" fontId="5" fillId="4" borderId="1" xfId="0" applyFont="1" applyFill="1" applyBorder="1" applyAlignment="1" applyProtection="1">
      <alignment horizontal="centerContinuous"/>
      <protection/>
    </xf>
    <xf numFmtId="37" fontId="5" fillId="0" borderId="14" xfId="0" applyFont="1" applyBorder="1" applyAlignment="1" applyProtection="1">
      <alignment horizontal="centerContinuous"/>
      <protection/>
    </xf>
    <xf numFmtId="173" fontId="1" fillId="3" borderId="1" xfId="0" applyNumberFormat="1" applyFont="1" applyFill="1" applyBorder="1" applyAlignment="1" applyProtection="1">
      <alignment/>
      <protection/>
    </xf>
    <xf numFmtId="37" fontId="1" fillId="3" borderId="1" xfId="0" applyFont="1" applyFill="1" applyBorder="1" applyAlignment="1">
      <alignment/>
    </xf>
    <xf numFmtId="173" fontId="1" fillId="0" borderId="1" xfId="0" applyNumberFormat="1" applyFont="1" applyBorder="1" applyAlignment="1" applyProtection="1">
      <alignment/>
      <protection/>
    </xf>
    <xf numFmtId="37" fontId="1" fillId="0" borderId="1" xfId="0" applyFont="1" applyBorder="1" applyAlignment="1">
      <alignment/>
    </xf>
    <xf numFmtId="174" fontId="1" fillId="0" borderId="0" xfId="20" applyNumberFormat="1" applyFont="1" applyAlignment="1">
      <alignment/>
    </xf>
    <xf numFmtId="37" fontId="1" fillId="3" borderId="2" xfId="0" applyFont="1" applyFill="1" applyBorder="1" applyAlignment="1">
      <alignment/>
    </xf>
    <xf numFmtId="174" fontId="5" fillId="3" borderId="2" xfId="20" applyNumberFormat="1" applyFont="1" applyFill="1" applyBorder="1" applyAlignment="1">
      <alignment/>
    </xf>
    <xf numFmtId="37" fontId="1" fillId="0" borderId="0" xfId="0" applyFont="1" applyAlignment="1">
      <alignment horizontal="right"/>
    </xf>
    <xf numFmtId="37" fontId="1" fillId="0" borderId="0" xfId="0" applyFont="1" applyAlignment="1" applyProtection="1">
      <alignment/>
      <protection/>
    </xf>
    <xf numFmtId="172" fontId="1" fillId="0" borderId="3" xfId="0" applyNumberFormat="1" applyFont="1" applyBorder="1" applyAlignment="1" applyProtection="1">
      <alignment/>
      <protection/>
    </xf>
    <xf numFmtId="37" fontId="1" fillId="0" borderId="3" xfId="0" applyFont="1" applyBorder="1" applyAlignment="1">
      <alignment horizontal="centerContinuous"/>
    </xf>
    <xf numFmtId="37" fontId="1" fillId="0" borderId="3" xfId="0" applyFont="1" applyBorder="1" applyAlignment="1">
      <alignment horizontal="right"/>
    </xf>
    <xf numFmtId="172" fontId="1" fillId="0" borderId="0" xfId="0" applyNumberFormat="1" applyFont="1" applyBorder="1" applyAlignment="1" applyProtection="1">
      <alignment/>
      <protection/>
    </xf>
    <xf numFmtId="172" fontId="1" fillId="0" borderId="0" xfId="0" applyNumberFormat="1" applyFont="1" applyAlignment="1" applyProtection="1">
      <alignment horizontal="centerContinuous"/>
      <protection/>
    </xf>
    <xf numFmtId="37" fontId="5" fillId="5" borderId="15" xfId="0" applyFont="1" applyFill="1" applyBorder="1" applyAlignment="1">
      <alignment horizontal="centerContinuous"/>
    </xf>
    <xf numFmtId="37" fontId="1" fillId="5" borderId="5" xfId="0" applyFont="1" applyFill="1" applyBorder="1" applyAlignment="1">
      <alignment horizontal="centerContinuous"/>
    </xf>
    <xf numFmtId="37" fontId="1" fillId="5" borderId="13" xfId="0" applyFont="1" applyFill="1" applyBorder="1" applyAlignment="1">
      <alignment horizontal="centerContinuous"/>
    </xf>
    <xf numFmtId="37" fontId="5" fillId="5" borderId="7" xfId="0" applyFont="1" applyFill="1" applyBorder="1" applyAlignment="1">
      <alignment horizontal="centerContinuous"/>
    </xf>
    <xf numFmtId="37" fontId="1" fillId="5" borderId="0" xfId="0" applyFont="1" applyFill="1" applyAlignment="1">
      <alignment horizontal="centerContinuous"/>
    </xf>
    <xf numFmtId="37" fontId="1" fillId="5" borderId="8" xfId="0" applyFont="1" applyFill="1" applyBorder="1" applyAlignment="1">
      <alignment horizontal="centerContinuous"/>
    </xf>
    <xf numFmtId="37" fontId="5" fillId="0" borderId="12" xfId="0" applyFont="1" applyBorder="1" applyAlignment="1">
      <alignment horizontal="center"/>
    </xf>
    <xf numFmtId="37" fontId="5" fillId="0" borderId="12" xfId="0" applyFont="1" applyBorder="1" applyAlignment="1">
      <alignment horizontal="centerContinuous"/>
    </xf>
    <xf numFmtId="37" fontId="5" fillId="0" borderId="1" xfId="0" applyFont="1" applyBorder="1" applyAlignment="1">
      <alignment/>
    </xf>
    <xf numFmtId="37" fontId="5" fillId="0" borderId="1" xfId="0" applyFont="1" applyBorder="1" applyAlignment="1">
      <alignment horizontal="center"/>
    </xf>
    <xf numFmtId="37" fontId="5" fillId="0" borderId="1" xfId="0" applyFont="1" applyBorder="1" applyAlignment="1">
      <alignment horizontal="centerContinuous"/>
    </xf>
    <xf numFmtId="37" fontId="5" fillId="0" borderId="14" xfId="0" applyFont="1" applyBorder="1" applyAlignment="1">
      <alignment horizontal="center"/>
    </xf>
    <xf numFmtId="37" fontId="1" fillId="0" borderId="0" xfId="0" applyFont="1" applyAlignment="1">
      <alignment/>
    </xf>
    <xf numFmtId="37" fontId="1" fillId="0" borderId="0" xfId="0" applyFont="1" applyAlignment="1">
      <alignment/>
    </xf>
    <xf numFmtId="37" fontId="5" fillId="5" borderId="5" xfId="0" applyFont="1" applyFill="1" applyBorder="1" applyAlignment="1">
      <alignment horizontal="centerContinuous"/>
    </xf>
    <xf numFmtId="37" fontId="5" fillId="5" borderId="0" xfId="0" applyFont="1" applyFill="1" applyAlignment="1">
      <alignment horizontal="centerContinuous"/>
    </xf>
    <xf numFmtId="37" fontId="5" fillId="0" borderId="11" xfId="0" applyFont="1" applyBorder="1" applyAlignment="1">
      <alignment horizontal="centerContinuous"/>
    </xf>
    <xf numFmtId="37" fontId="5" fillId="0" borderId="3" xfId="0" applyFont="1" applyBorder="1" applyAlignment="1">
      <alignment horizontal="centerContinuous"/>
    </xf>
    <xf numFmtId="37" fontId="1" fillId="4" borderId="3" xfId="0" applyFont="1" applyFill="1" applyBorder="1" applyAlignment="1">
      <alignment horizontal="centerContinuous"/>
    </xf>
    <xf numFmtId="37" fontId="1" fillId="4" borderId="6" xfId="0" applyFont="1" applyFill="1" applyBorder="1" applyAlignment="1">
      <alignment horizontal="centerContinuous"/>
    </xf>
    <xf numFmtId="37" fontId="1" fillId="0" borderId="0" xfId="0" applyFont="1" applyAlignment="1">
      <alignment horizontal="centerContinuous"/>
    </xf>
    <xf numFmtId="37" fontId="1" fillId="3" borderId="5" xfId="0" applyFont="1" applyFill="1" applyBorder="1" applyAlignment="1">
      <alignment horizontal="centerContinuous"/>
    </xf>
    <xf numFmtId="37" fontId="1" fillId="3" borderId="0" xfId="0" applyFont="1" applyFill="1" applyAlignment="1">
      <alignment horizontal="centerContinuous"/>
    </xf>
    <xf numFmtId="37" fontId="1" fillId="0" borderId="6" xfId="0" applyFont="1" applyBorder="1" applyAlignment="1">
      <alignment horizontal="centerContinuous"/>
    </xf>
    <xf numFmtId="37" fontId="5" fillId="0" borderId="6" xfId="0" applyFont="1" applyBorder="1" applyAlignment="1">
      <alignment horizontal="centerContinuous"/>
    </xf>
    <xf numFmtId="43" fontId="1" fillId="0" borderId="0" xfId="16" applyFont="1" applyAlignment="1">
      <alignment/>
    </xf>
    <xf numFmtId="37" fontId="1" fillId="0" borderId="0" xfId="0" applyFont="1" applyAlignment="1" quotePrefix="1">
      <alignment/>
    </xf>
    <xf numFmtId="37" fontId="1" fillId="0" borderId="16" xfId="0" applyFont="1" applyBorder="1" applyAlignment="1">
      <alignment horizontal="centerContinuous"/>
    </xf>
    <xf numFmtId="37" fontId="6" fillId="0" borderId="3" xfId="0" applyFont="1" applyBorder="1" applyAlignment="1" applyProtection="1">
      <alignment horizontal="centerContinuous"/>
      <protection locked="0"/>
    </xf>
    <xf numFmtId="37" fontId="1" fillId="5" borderId="4" xfId="0" applyFont="1" applyFill="1" applyBorder="1" applyAlignment="1">
      <alignment horizontal="centerContinuous"/>
    </xf>
    <xf numFmtId="37" fontId="1" fillId="5" borderId="10" xfId="0" applyFont="1" applyFill="1" applyBorder="1" applyAlignment="1">
      <alignment horizontal="centerContinuous"/>
    </xf>
    <xf numFmtId="37" fontId="1" fillId="0" borderId="4" xfId="0" applyFont="1" applyBorder="1" applyAlignment="1">
      <alignment horizontal="centerContinuous"/>
    </xf>
    <xf numFmtId="37" fontId="1" fillId="0" borderId="10" xfId="0" applyFont="1" applyBorder="1" applyAlignment="1">
      <alignment horizontal="centerContinuous"/>
    </xf>
    <xf numFmtId="37" fontId="1" fillId="4" borderId="0" xfId="0" applyFont="1" applyFill="1" applyAlignment="1">
      <alignment/>
    </xf>
    <xf numFmtId="37" fontId="5" fillId="3" borderId="12" xfId="0" applyFont="1" applyFill="1" applyBorder="1" applyAlignment="1">
      <alignment horizontal="centerContinuous"/>
    </xf>
    <xf numFmtId="37" fontId="5" fillId="3" borderId="12" xfId="0" applyFont="1" applyFill="1" applyBorder="1" applyAlignment="1">
      <alignment horizontal="center"/>
    </xf>
    <xf numFmtId="37" fontId="5" fillId="3" borderId="1" xfId="0" applyFont="1" applyFill="1" applyBorder="1" applyAlignment="1">
      <alignment horizontal="centerContinuous"/>
    </xf>
    <xf numFmtId="37" fontId="5" fillId="3" borderId="1" xfId="0" applyFont="1" applyFill="1" applyBorder="1" applyAlignment="1">
      <alignment horizontal="center"/>
    </xf>
    <xf numFmtId="37" fontId="5" fillId="3" borderId="14" xfId="0" applyFont="1" applyFill="1" applyBorder="1" applyAlignment="1">
      <alignment horizontal="centerContinuous"/>
    </xf>
    <xf numFmtId="172" fontId="7" fillId="0" borderId="0" xfId="0" applyNumberFormat="1" applyFont="1" applyAlignment="1" applyProtection="1">
      <alignment/>
      <protection locked="0"/>
    </xf>
    <xf numFmtId="37" fontId="1" fillId="6" borderId="0" xfId="0" applyFont="1" applyFill="1" applyBorder="1" applyAlignment="1">
      <alignment/>
    </xf>
    <xf numFmtId="173" fontId="1" fillId="7" borderId="0" xfId="0" applyNumberFormat="1" applyFont="1" applyFill="1" applyBorder="1" applyAlignment="1" applyProtection="1">
      <alignment/>
      <protection/>
    </xf>
    <xf numFmtId="37" fontId="1" fillId="0" borderId="0" xfId="0" applyNumberFormat="1" applyFont="1" applyAlignment="1" applyProtection="1">
      <alignment/>
      <protection/>
    </xf>
    <xf numFmtId="37" fontId="9" fillId="0" borderId="4" xfId="0" applyFont="1" applyBorder="1" applyAlignment="1">
      <alignment horizontal="centerContinuous"/>
    </xf>
    <xf numFmtId="37" fontId="1" fillId="4" borderId="0" xfId="0" applyFont="1" applyFill="1" applyAlignment="1">
      <alignment horizontal="centerContinuous"/>
    </xf>
    <xf numFmtId="37" fontId="5" fillId="4" borderId="11" xfId="0" applyFont="1" applyFill="1" applyBorder="1" applyAlignment="1">
      <alignment horizontal="centerContinuous"/>
    </xf>
    <xf numFmtId="37" fontId="5" fillId="4" borderId="3" xfId="0" applyFont="1" applyFill="1" applyBorder="1" applyAlignment="1">
      <alignment horizontal="centerContinuous"/>
    </xf>
    <xf numFmtId="37" fontId="5" fillId="4" borderId="6" xfId="0" applyFont="1" applyFill="1" applyBorder="1" applyAlignment="1">
      <alignment horizontal="centerContinuous"/>
    </xf>
    <xf numFmtId="37" fontId="5" fillId="3" borderId="12" xfId="0" applyNumberFormat="1" applyFont="1" applyFill="1" applyBorder="1" applyAlignment="1" applyProtection="1">
      <alignment horizontal="centerContinuous"/>
      <protection/>
    </xf>
    <xf numFmtId="37" fontId="5" fillId="3" borderId="12" xfId="0" applyNumberFormat="1" applyFont="1" applyFill="1" applyBorder="1" applyAlignment="1" applyProtection="1">
      <alignment horizontal="center"/>
      <protection/>
    </xf>
    <xf numFmtId="37" fontId="5" fillId="3" borderId="12" xfId="0" applyFont="1" applyFill="1" applyBorder="1" applyAlignment="1">
      <alignment/>
    </xf>
    <xf numFmtId="37" fontId="5" fillId="3" borderId="1" xfId="0" applyNumberFormat="1" applyFont="1" applyFill="1" applyBorder="1" applyAlignment="1" applyProtection="1">
      <alignment horizontal="centerContinuous"/>
      <protection/>
    </xf>
    <xf numFmtId="37" fontId="5" fillId="3" borderId="1" xfId="0" applyNumberFormat="1" applyFont="1" applyFill="1" applyBorder="1" applyAlignment="1" applyProtection="1">
      <alignment/>
      <protection/>
    </xf>
    <xf numFmtId="37" fontId="5" fillId="3" borderId="1" xfId="0" applyFont="1" applyFill="1" applyBorder="1" applyAlignment="1">
      <alignment/>
    </xf>
    <xf numFmtId="37" fontId="5" fillId="3" borderId="14" xfId="0" applyNumberFormat="1" applyFont="1" applyFill="1" applyBorder="1" applyAlignment="1" applyProtection="1">
      <alignment horizontal="centerContinuous"/>
      <protection/>
    </xf>
    <xf numFmtId="172" fontId="8" fillId="0" borderId="0" xfId="0" applyNumberFormat="1" applyFont="1" applyAlignment="1" applyProtection="1">
      <alignment/>
      <protection/>
    </xf>
    <xf numFmtId="175" fontId="1" fillId="0" borderId="0" xfId="0" applyNumberFormat="1" applyFont="1" applyAlignment="1">
      <alignment/>
    </xf>
    <xf numFmtId="175" fontId="5" fillId="3" borderId="2" xfId="0" applyNumberFormat="1" applyFont="1" applyFill="1" applyBorder="1" applyAlignment="1" applyProtection="1">
      <alignment/>
      <protection/>
    </xf>
    <xf numFmtId="173" fontId="1" fillId="0" borderId="0" xfId="0" applyNumberFormat="1" applyFont="1" applyBorder="1" applyAlignment="1" applyProtection="1">
      <alignment/>
      <protection/>
    </xf>
    <xf numFmtId="177" fontId="1" fillId="0" borderId="0" xfId="0" applyNumberFormat="1" applyFont="1" applyAlignment="1" applyProtection="1">
      <alignment/>
      <protection/>
    </xf>
    <xf numFmtId="178" fontId="1" fillId="0" borderId="0" xfId="0" applyNumberFormat="1" applyFont="1" applyAlignment="1" applyProtection="1">
      <alignment/>
      <protection/>
    </xf>
    <xf numFmtId="37" fontId="1" fillId="0" borderId="3" xfId="0" applyFont="1" applyBorder="1" applyAlignment="1" quotePrefix="1">
      <alignment horizontal="centerContinuous"/>
    </xf>
    <xf numFmtId="37" fontId="10" fillId="0" borderId="4" xfId="0" applyFont="1" applyBorder="1" applyAlignment="1" applyProtection="1">
      <alignment horizontal="centerContinuous"/>
      <protection locked="0"/>
    </xf>
    <xf numFmtId="37" fontId="5" fillId="3" borderId="1" xfId="0" applyNumberFormat="1" applyFont="1" applyFill="1" applyBorder="1" applyAlignment="1" applyProtection="1">
      <alignment horizontal="center"/>
      <protection/>
    </xf>
    <xf numFmtId="37" fontId="1" fillId="3" borderId="1" xfId="0" applyNumberFormat="1" applyFont="1" applyFill="1" applyBorder="1" applyAlignment="1" applyProtection="1">
      <alignment/>
      <protection/>
    </xf>
    <xf numFmtId="37" fontId="1" fillId="0" borderId="0" xfId="0" applyFont="1" applyAlignment="1">
      <alignment horizontal="centerContinuous"/>
    </xf>
    <xf numFmtId="37" fontId="1" fillId="0" borderId="3" xfId="0" applyFont="1" applyBorder="1" applyAlignment="1">
      <alignment/>
    </xf>
    <xf numFmtId="37" fontId="1" fillId="0" borderId="4" xfId="0" applyFont="1" applyBorder="1" applyAlignment="1">
      <alignment/>
    </xf>
    <xf numFmtId="37" fontId="5" fillId="3" borderId="1" xfId="0" applyFont="1" applyFill="1" applyBorder="1" applyAlignment="1">
      <alignment/>
    </xf>
    <xf numFmtId="37" fontId="5" fillId="3" borderId="7" xfId="0" applyFont="1" applyFill="1" applyBorder="1" applyAlignment="1">
      <alignment horizontal="centerContinuous"/>
    </xf>
    <xf numFmtId="37" fontId="5" fillId="3" borderId="0" xfId="0" applyFont="1" applyFill="1" applyAlignment="1">
      <alignment horizontal="centerContinuous"/>
    </xf>
    <xf numFmtId="37" fontId="5" fillId="3" borderId="8" xfId="0" applyFont="1" applyFill="1" applyBorder="1" applyAlignment="1">
      <alignment horizontal="centerContinuous"/>
    </xf>
    <xf numFmtId="37" fontId="1" fillId="0" borderId="0" xfId="0" applyFont="1" applyBorder="1" applyAlignment="1" quotePrefix="1">
      <alignment horizontal="centerContinuous"/>
    </xf>
    <xf numFmtId="37" fontId="5" fillId="4" borderId="0" xfId="0" applyFont="1" applyFill="1" applyAlignment="1">
      <alignment/>
    </xf>
    <xf numFmtId="37" fontId="1" fillId="0" borderId="0" xfId="0" applyFont="1" applyAlignment="1">
      <alignment wrapText="1"/>
    </xf>
    <xf numFmtId="37" fontId="5" fillId="3" borderId="5" xfId="0" applyFont="1" applyFill="1" applyBorder="1" applyAlignment="1">
      <alignment/>
    </xf>
    <xf numFmtId="37" fontId="5" fillId="3" borderId="0" xfId="0" applyFont="1" applyFill="1" applyAlignment="1">
      <alignment/>
    </xf>
    <xf numFmtId="37" fontId="5" fillId="3" borderId="14" xfId="0" applyFont="1" applyFill="1" applyBorder="1" applyAlignment="1">
      <alignment horizontal="center"/>
    </xf>
    <xf numFmtId="37" fontId="5" fillId="4" borderId="2" xfId="0" applyFont="1" applyFill="1" applyBorder="1" applyAlignment="1">
      <alignment horizontal="centerContinuous"/>
    </xf>
    <xf numFmtId="37" fontId="1" fillId="0" borderId="1" xfId="0" applyNumberFormat="1" applyFont="1" applyBorder="1" applyAlignment="1" applyProtection="1">
      <alignment/>
      <protection/>
    </xf>
    <xf numFmtId="37" fontId="1" fillId="0" borderId="0" xfId="0" applyNumberFormat="1" applyFont="1" applyAlignment="1" applyProtection="1">
      <alignment/>
      <protection/>
    </xf>
    <xf numFmtId="37" fontId="5" fillId="3" borderId="11" xfId="0" applyFont="1" applyFill="1" applyBorder="1" applyAlignment="1">
      <alignment horizontal="centerContinuous"/>
    </xf>
    <xf numFmtId="37" fontId="1" fillId="3" borderId="3" xfId="0" applyFont="1" applyFill="1" applyBorder="1" applyAlignment="1">
      <alignment horizontal="centerContinuous"/>
    </xf>
    <xf numFmtId="37" fontId="1" fillId="3" borderId="6" xfId="0" applyFont="1" applyFill="1" applyBorder="1" applyAlignment="1">
      <alignment/>
    </xf>
    <xf numFmtId="37" fontId="5" fillId="3" borderId="3" xfId="0" applyFont="1" applyFill="1" applyBorder="1" applyAlignment="1">
      <alignment horizontal="centerContinuous"/>
    </xf>
    <xf numFmtId="37" fontId="1" fillId="3" borderId="6" xfId="0" applyFont="1" applyFill="1" applyBorder="1" applyAlignment="1">
      <alignment horizontal="centerContinuous"/>
    </xf>
    <xf numFmtId="37" fontId="5" fillId="0" borderId="15" xfId="0" applyFont="1" applyBorder="1" applyAlignment="1">
      <alignment horizontal="centerContinuous"/>
    </xf>
    <xf numFmtId="37" fontId="5" fillId="0" borderId="7" xfId="0" applyFont="1" applyBorder="1" applyAlignment="1">
      <alignment horizontal="centerContinuous"/>
    </xf>
    <xf numFmtId="37" fontId="5" fillId="0" borderId="9" xfId="0" applyFont="1" applyBorder="1" applyAlignment="1">
      <alignment horizontal="centerContinuous"/>
    </xf>
    <xf numFmtId="174" fontId="1" fillId="0" borderId="0" xfId="20" applyNumberFormat="1" applyFont="1" applyAlignment="1">
      <alignment/>
    </xf>
    <xf numFmtId="172" fontId="1" fillId="0" borderId="5" xfId="0" applyNumberFormat="1" applyFont="1" applyBorder="1" applyAlignment="1" applyProtection="1">
      <alignment horizontal="centerContinuous"/>
      <protection/>
    </xf>
    <xf numFmtId="37" fontId="1" fillId="4" borderId="5" xfId="0" applyFont="1" applyFill="1" applyBorder="1" applyAlignment="1">
      <alignment horizontal="centerContinuous"/>
    </xf>
    <xf numFmtId="37" fontId="1" fillId="0" borderId="17" xfId="0" applyFont="1" applyBorder="1" applyAlignment="1">
      <alignment horizontal="centerContinuous"/>
    </xf>
    <xf numFmtId="172" fontId="1" fillId="0" borderId="4" xfId="0" applyNumberFormat="1" applyFont="1" applyBorder="1" applyAlignment="1" applyProtection="1">
      <alignment horizontal="centerContinuous"/>
      <protection/>
    </xf>
    <xf numFmtId="37" fontId="1" fillId="4" borderId="4" xfId="0" applyFont="1" applyFill="1" applyBorder="1" applyAlignment="1">
      <alignment horizontal="centerContinuous"/>
    </xf>
    <xf numFmtId="37" fontId="1" fillId="0" borderId="18" xfId="0" applyFont="1" applyBorder="1" applyAlignment="1">
      <alignment horizontal="centerContinuous"/>
    </xf>
    <xf numFmtId="37" fontId="1" fillId="3" borderId="15" xfId="0" applyFont="1" applyFill="1" applyBorder="1" applyAlignment="1">
      <alignment/>
    </xf>
    <xf numFmtId="37" fontId="1" fillId="3" borderId="13" xfId="0" applyFont="1" applyFill="1" applyBorder="1" applyAlignment="1">
      <alignment horizontal="centerContinuous"/>
    </xf>
    <xf numFmtId="37" fontId="5" fillId="4" borderId="13" xfId="0" applyFont="1" applyFill="1" applyBorder="1" applyAlignment="1">
      <alignment horizontal="centerContinuous"/>
    </xf>
    <xf numFmtId="37" fontId="5" fillId="4" borderId="12" xfId="0" applyFont="1" applyFill="1" applyBorder="1" applyAlignment="1">
      <alignment horizontal="centerContinuous"/>
    </xf>
    <xf numFmtId="0" fontId="1" fillId="4" borderId="5" xfId="0" applyNumberFormat="1" applyFont="1" applyFill="1" applyBorder="1" applyAlignment="1">
      <alignment/>
    </xf>
    <xf numFmtId="0" fontId="1" fillId="4" borderId="4" xfId="0" applyNumberFormat="1" applyFont="1" applyFill="1" applyBorder="1" applyAlignment="1">
      <alignment/>
    </xf>
    <xf numFmtId="37" fontId="1" fillId="3" borderId="10" xfId="0" applyFont="1" applyFill="1" applyBorder="1" applyAlignment="1">
      <alignment horizontal="centerContinuous"/>
    </xf>
    <xf numFmtId="37" fontId="1" fillId="4" borderId="1" xfId="0" applyFont="1" applyFill="1" applyBorder="1" applyAlignment="1">
      <alignment/>
    </xf>
    <xf numFmtId="37" fontId="5" fillId="0" borderId="13" xfId="0" applyFont="1" applyBorder="1" applyAlignment="1">
      <alignment horizontal="centerContinuous"/>
    </xf>
    <xf numFmtId="39" fontId="1" fillId="0" borderId="0" xfId="0" applyNumberFormat="1" applyFont="1" applyAlignment="1" applyProtection="1">
      <alignment/>
      <protection/>
    </xf>
    <xf numFmtId="37" fontId="1" fillId="4" borderId="5" xfId="0" applyFont="1" applyFill="1" applyBorder="1" applyAlignment="1">
      <alignment/>
    </xf>
    <xf numFmtId="37" fontId="1" fillId="4" borderId="4" xfId="0" applyFont="1" applyFill="1" applyBorder="1" applyAlignment="1">
      <alignment/>
    </xf>
    <xf numFmtId="37" fontId="1" fillId="3" borderId="4" xfId="0" applyFont="1" applyFill="1" applyBorder="1" applyAlignment="1">
      <alignment horizontal="centerContinuous"/>
    </xf>
    <xf numFmtId="37" fontId="1" fillId="4" borderId="7" xfId="0" applyFont="1" applyFill="1" applyBorder="1" applyAlignment="1">
      <alignment/>
    </xf>
    <xf numFmtId="37" fontId="1" fillId="4" borderId="5" xfId="0" applyFont="1" applyFill="1" applyBorder="1" applyAlignment="1">
      <alignment/>
    </xf>
    <xf numFmtId="37" fontId="1" fillId="4" borderId="5" xfId="0" applyFont="1" applyFill="1" applyBorder="1" applyAlignment="1">
      <alignment horizontal="right"/>
    </xf>
    <xf numFmtId="37" fontId="1" fillId="4" borderId="4" xfId="0" applyFont="1" applyFill="1" applyBorder="1" applyAlignment="1">
      <alignment/>
    </xf>
    <xf numFmtId="37" fontId="5" fillId="4" borderId="3" xfId="0" applyFont="1" applyFill="1" applyBorder="1" applyAlignment="1">
      <alignment/>
    </xf>
    <xf numFmtId="37" fontId="1" fillId="4" borderId="3" xfId="0" applyFont="1" applyFill="1" applyBorder="1" applyAlignment="1">
      <alignment/>
    </xf>
    <xf numFmtId="37" fontId="1" fillId="4" borderId="6" xfId="0" applyFont="1" applyFill="1" applyBorder="1" applyAlignment="1">
      <alignment/>
    </xf>
    <xf numFmtId="37" fontId="5" fillId="0" borderId="2" xfId="0" applyFont="1" applyBorder="1" applyAlignment="1">
      <alignment horizontal="centerContinuous"/>
    </xf>
    <xf numFmtId="37" fontId="5" fillId="3" borderId="15" xfId="0" applyFont="1" applyFill="1" applyBorder="1" applyAlignment="1">
      <alignment/>
    </xf>
    <xf numFmtId="174" fontId="1" fillId="0" borderId="0" xfId="0" applyNumberFormat="1" applyFont="1" applyAlignment="1" applyProtection="1">
      <alignment/>
      <protection/>
    </xf>
    <xf numFmtId="37" fontId="5" fillId="4" borderId="11" xfId="0" applyFont="1" applyFill="1" applyBorder="1" applyAlignment="1">
      <alignment horizontal="left"/>
    </xf>
    <xf numFmtId="37" fontId="5" fillId="4" borderId="1" xfId="0" applyFont="1" applyFill="1" applyBorder="1" applyAlignment="1">
      <alignment/>
    </xf>
    <xf numFmtId="37" fontId="5" fillId="4" borderId="8" xfId="0" applyFont="1" applyFill="1" applyBorder="1" applyAlignment="1">
      <alignment horizontal="center"/>
    </xf>
    <xf numFmtId="37" fontId="5" fillId="4" borderId="0" xfId="0" applyFont="1" applyFill="1" applyAlignment="1">
      <alignment horizontal="centerContinuous"/>
    </xf>
    <xf numFmtId="37" fontId="1" fillId="0" borderId="17" xfId="0" applyFont="1" applyBorder="1" applyAlignment="1">
      <alignment/>
    </xf>
    <xf numFmtId="37" fontId="1" fillId="4" borderId="3" xfId="0" applyFont="1" applyFill="1" applyBorder="1" applyAlignment="1">
      <alignment horizontal="centerContinuous"/>
    </xf>
    <xf numFmtId="37" fontId="1" fillId="4" borderId="6" xfId="0" applyFont="1" applyFill="1" applyBorder="1" applyAlignment="1">
      <alignment horizontal="centerContinuous"/>
    </xf>
    <xf numFmtId="37" fontId="1" fillId="4" borderId="3" xfId="0" applyFont="1" applyFill="1" applyBorder="1" applyAlignment="1">
      <alignment/>
    </xf>
    <xf numFmtId="37" fontId="1" fillId="4" borderId="6" xfId="0" applyFont="1" applyFill="1" applyBorder="1" applyAlignment="1">
      <alignment/>
    </xf>
    <xf numFmtId="37" fontId="1" fillId="4" borderId="0" xfId="0" applyFont="1" applyFill="1" applyAlignment="1">
      <alignment horizontal="centerContinuous"/>
    </xf>
    <xf numFmtId="37" fontId="1" fillId="4" borderId="8" xfId="0" applyFont="1" applyFill="1" applyBorder="1" applyAlignment="1">
      <alignment/>
    </xf>
    <xf numFmtId="37" fontId="5" fillId="3" borderId="15" xfId="0" applyFont="1" applyFill="1" applyBorder="1" applyAlignment="1">
      <alignment horizontal="center"/>
    </xf>
    <xf numFmtId="37" fontId="1" fillId="4" borderId="5" xfId="0" applyFont="1" applyFill="1" applyBorder="1" applyAlignment="1" quotePrefix="1">
      <alignment/>
    </xf>
    <xf numFmtId="37" fontId="1" fillId="0" borderId="0" xfId="0" applyFont="1" applyAlignment="1">
      <alignment horizontal="left"/>
    </xf>
    <xf numFmtId="37" fontId="1" fillId="0" borderId="0" xfId="0" applyNumberFormat="1" applyFont="1" applyAlignment="1" applyProtection="1">
      <alignment horizontal="centerContinuous"/>
      <protection/>
    </xf>
    <xf numFmtId="37" fontId="1" fillId="4" borderId="5" xfId="0" applyFont="1" applyFill="1" applyBorder="1" applyAlignment="1" applyProtection="1">
      <alignment/>
      <protection/>
    </xf>
    <xf numFmtId="37" fontId="1" fillId="4" borderId="4" xfId="0" applyFont="1" applyFill="1" applyBorder="1" applyAlignment="1" applyProtection="1">
      <alignment horizontal="center"/>
      <protection/>
    </xf>
    <xf numFmtId="37" fontId="1" fillId="4" borderId="3" xfId="0" applyFont="1" applyFill="1" applyBorder="1" applyAlignment="1" applyProtection="1">
      <alignment horizontal="centerContinuous"/>
      <protection/>
    </xf>
    <xf numFmtId="37" fontId="5" fillId="4" borderId="19" xfId="0" applyFont="1" applyFill="1" applyBorder="1" applyAlignment="1" applyProtection="1">
      <alignment horizontal="center"/>
      <protection/>
    </xf>
    <xf numFmtId="37" fontId="5" fillId="4" borderId="4" xfId="0" applyFont="1" applyFill="1" applyBorder="1" applyAlignment="1" applyProtection="1">
      <alignment horizontal="centerContinuous"/>
      <protection/>
    </xf>
    <xf numFmtId="37" fontId="5" fillId="4" borderId="10" xfId="0" applyFont="1" applyFill="1" applyBorder="1" applyAlignment="1" applyProtection="1">
      <alignment horizontal="centerContinuous"/>
      <protection/>
    </xf>
    <xf numFmtId="37" fontId="1" fillId="0" borderId="1" xfId="0" applyFont="1" applyBorder="1" applyAlignment="1" applyProtection="1">
      <alignment/>
      <protection/>
    </xf>
    <xf numFmtId="37" fontId="1" fillId="0" borderId="8" xfId="0" applyFont="1" applyBorder="1" applyAlignment="1" applyProtection="1">
      <alignment/>
      <protection/>
    </xf>
    <xf numFmtId="37" fontId="5" fillId="0" borderId="19" xfId="0" applyFont="1" applyBorder="1" applyAlignment="1" applyProtection="1">
      <alignment horizontal="center"/>
      <protection/>
    </xf>
    <xf numFmtId="37" fontId="1" fillId="0" borderId="12" xfId="0" applyFont="1" applyBorder="1" applyAlignment="1" applyProtection="1">
      <alignment/>
      <protection/>
    </xf>
    <xf numFmtId="37" fontId="5" fillId="0" borderId="8" xfId="0" applyFont="1" applyBorder="1" applyAlignment="1" applyProtection="1">
      <alignment horizontal="center"/>
      <protection/>
    </xf>
    <xf numFmtId="37" fontId="5" fillId="0" borderId="20" xfId="0" applyFont="1" applyBorder="1" applyAlignment="1" applyProtection="1">
      <alignment horizontal="centerContinuous"/>
      <protection/>
    </xf>
    <xf numFmtId="37" fontId="5" fillId="0" borderId="14" xfId="0" applyFont="1" applyBorder="1" applyAlignment="1" applyProtection="1">
      <alignment horizontal="center"/>
      <protection/>
    </xf>
    <xf numFmtId="37" fontId="1" fillId="0" borderId="7" xfId="0" applyFont="1" applyBorder="1" applyAlignment="1">
      <alignment/>
    </xf>
    <xf numFmtId="172" fontId="1" fillId="0" borderId="5" xfId="0" applyNumberFormat="1" applyFont="1" applyBorder="1" applyAlignment="1" applyProtection="1">
      <alignment horizontal="centerContinuous"/>
      <protection/>
    </xf>
    <xf numFmtId="37" fontId="6" fillId="4" borderId="4" xfId="0" applyFont="1" applyFill="1" applyBorder="1" applyAlignment="1">
      <alignment horizontal="centerContinuous"/>
    </xf>
    <xf numFmtId="172" fontId="1" fillId="0" borderId="4" xfId="0" applyNumberFormat="1" applyFont="1" applyBorder="1" applyAlignment="1" applyProtection="1">
      <alignment horizontal="centerContinuous"/>
      <protection/>
    </xf>
    <xf numFmtId="37" fontId="5" fillId="4" borderId="13" xfId="0" applyFont="1" applyFill="1" applyBorder="1" applyAlignment="1">
      <alignment horizontal="center"/>
    </xf>
    <xf numFmtId="37" fontId="5" fillId="4" borderId="14" xfId="0" applyFont="1" applyFill="1" applyBorder="1" applyAlignment="1">
      <alignment horizontal="centerContinuous"/>
    </xf>
    <xf numFmtId="37" fontId="5" fillId="4" borderId="10" xfId="0" applyFont="1" applyFill="1" applyBorder="1" applyAlignment="1">
      <alignment horizontal="centerContinuous"/>
    </xf>
    <xf numFmtId="37" fontId="1" fillId="4" borderId="17" xfId="0" applyFont="1" applyFill="1" applyBorder="1" applyAlignment="1">
      <alignment/>
    </xf>
    <xf numFmtId="37" fontId="1" fillId="4" borderId="17" xfId="0" applyFont="1" applyFill="1" applyBorder="1" applyAlignment="1">
      <alignment horizontal="centerContinuous"/>
    </xf>
    <xf numFmtId="37" fontId="6" fillId="0" borderId="4" xfId="0" applyFont="1" applyBorder="1" applyAlignment="1" applyProtection="1">
      <alignment/>
      <protection locked="0"/>
    </xf>
    <xf numFmtId="37" fontId="1" fillId="4" borderId="18" xfId="0" applyFont="1" applyFill="1" applyBorder="1" applyAlignment="1">
      <alignment horizontal="centerContinuous"/>
    </xf>
    <xf numFmtId="37" fontId="1" fillId="4" borderId="0" xfId="0" applyFont="1" applyFill="1" applyBorder="1" applyAlignment="1">
      <alignment/>
    </xf>
    <xf numFmtId="37" fontId="1" fillId="0" borderId="0" xfId="0" applyNumberFormat="1" applyFont="1" applyBorder="1" applyAlignment="1" applyProtection="1">
      <alignment/>
      <protection/>
    </xf>
    <xf numFmtId="37" fontId="5" fillId="3" borderId="6" xfId="0" applyFont="1" applyFill="1" applyBorder="1" applyAlignment="1">
      <alignment horizontal="centerContinuous"/>
    </xf>
    <xf numFmtId="37" fontId="5" fillId="4" borderId="13" xfId="0" applyFont="1" applyFill="1" applyBorder="1" applyAlignment="1">
      <alignment horizontal="right"/>
    </xf>
    <xf numFmtId="37" fontId="5" fillId="4" borderId="13" xfId="0" applyFont="1" applyFill="1" applyBorder="1" applyAlignment="1">
      <alignment/>
    </xf>
    <xf numFmtId="37" fontId="5" fillId="0" borderId="10" xfId="0" applyFont="1" applyBorder="1" applyAlignment="1">
      <alignment horizontal="right"/>
    </xf>
    <xf numFmtId="37" fontId="0" fillId="0" borderId="0" xfId="0" applyFont="1" applyAlignment="1">
      <alignment/>
    </xf>
    <xf numFmtId="37" fontId="0" fillId="0" borderId="0" xfId="0" applyFont="1" applyAlignment="1">
      <alignment horizontal="left"/>
    </xf>
    <xf numFmtId="37" fontId="1" fillId="4" borderId="4" xfId="0" applyFont="1" applyFill="1" applyBorder="1" applyAlignment="1" applyProtection="1" quotePrefix="1">
      <alignment horizontal="centerContinuous"/>
      <protection/>
    </xf>
    <xf numFmtId="182" fontId="1" fillId="4" borderId="0" xfId="0" applyNumberFormat="1" applyFont="1" applyFill="1" applyAlignment="1" applyProtection="1">
      <alignment/>
      <protection/>
    </xf>
    <xf numFmtId="37" fontId="5" fillId="5" borderId="11" xfId="0" applyFont="1" applyFill="1" applyBorder="1" applyAlignment="1" applyProtection="1">
      <alignment horizontal="centerContinuous"/>
      <protection/>
    </xf>
    <xf numFmtId="37" fontId="5" fillId="5" borderId="3" xfId="0" applyFont="1" applyFill="1" applyBorder="1" applyAlignment="1" applyProtection="1">
      <alignment horizontal="centerContinuous"/>
      <protection/>
    </xf>
    <xf numFmtId="37" fontId="5" fillId="5" borderId="6" xfId="0" applyFont="1" applyFill="1" applyBorder="1" applyAlignment="1" applyProtection="1">
      <alignment horizontal="centerContinuous"/>
      <protection/>
    </xf>
    <xf numFmtId="37" fontId="5" fillId="0" borderId="9" xfId="0" applyFont="1" applyBorder="1" applyAlignment="1" applyProtection="1">
      <alignment horizontal="centerContinuous"/>
      <protection/>
    </xf>
    <xf numFmtId="37" fontId="5" fillId="0" borderId="4" xfId="0" applyFont="1" applyBorder="1" applyAlignment="1" applyProtection="1">
      <alignment horizontal="centerContinuous"/>
      <protection/>
    </xf>
    <xf numFmtId="37" fontId="5" fillId="0" borderId="21" xfId="0" applyFont="1" applyBorder="1" applyAlignment="1" applyProtection="1">
      <alignment horizontal="centerContinuous"/>
      <protection/>
    </xf>
    <xf numFmtId="37" fontId="5" fillId="0" borderId="20" xfId="0" applyFont="1" applyBorder="1" applyAlignment="1" applyProtection="1">
      <alignment/>
      <protection/>
    </xf>
    <xf numFmtId="37" fontId="5" fillId="0" borderId="7" xfId="0" applyFont="1" applyBorder="1" applyAlignment="1" applyProtection="1">
      <alignment horizontal="center"/>
      <protection/>
    </xf>
    <xf numFmtId="37" fontId="5" fillId="0" borderId="7" xfId="0" applyFont="1" applyBorder="1" applyAlignment="1" applyProtection="1">
      <alignment/>
      <protection/>
    </xf>
    <xf numFmtId="37" fontId="5" fillId="0" borderId="22" xfId="0" applyFont="1" applyBorder="1" applyAlignment="1" applyProtection="1">
      <alignment horizontal="center"/>
      <protection/>
    </xf>
    <xf numFmtId="37" fontId="5" fillId="0" borderId="19" xfId="0" applyFont="1" applyBorder="1" applyAlignment="1" applyProtection="1">
      <alignment/>
      <protection/>
    </xf>
    <xf numFmtId="37" fontId="5" fillId="0" borderId="9" xfId="0" applyFont="1" applyBorder="1" applyAlignment="1" applyProtection="1">
      <alignment horizontal="center"/>
      <protection/>
    </xf>
    <xf numFmtId="37" fontId="5" fillId="0" borderId="21" xfId="0" applyFont="1" applyBorder="1" applyAlignment="1" applyProtection="1">
      <alignment horizontal="center"/>
      <protection/>
    </xf>
    <xf numFmtId="37" fontId="5" fillId="0" borderId="20" xfId="0" applyFont="1" applyBorder="1" applyAlignment="1" applyProtection="1">
      <alignment horizontal="center"/>
      <protection/>
    </xf>
    <xf numFmtId="37" fontId="1" fillId="0" borderId="3" xfId="0" applyFont="1" applyBorder="1" applyAlignment="1">
      <alignment/>
    </xf>
    <xf numFmtId="37" fontId="5" fillId="0" borderId="0" xfId="0" applyFont="1" applyAlignment="1">
      <alignment horizontal="centerContinuous"/>
    </xf>
    <xf numFmtId="37" fontId="5" fillId="4" borderId="9" xfId="0" applyFont="1" applyFill="1" applyBorder="1" applyAlignment="1">
      <alignment horizontal="centerContinuous"/>
    </xf>
    <xf numFmtId="37" fontId="1" fillId="0" borderId="8" xfId="0" applyFont="1" applyBorder="1" applyAlignment="1">
      <alignment/>
    </xf>
    <xf numFmtId="37" fontId="1" fillId="0" borderId="8" xfId="0" applyNumberFormat="1" applyFont="1" applyBorder="1" applyAlignment="1" applyProtection="1">
      <alignment/>
      <protection/>
    </xf>
    <xf numFmtId="37" fontId="5" fillId="0" borderId="8" xfId="0" applyFont="1" applyBorder="1" applyAlignment="1">
      <alignment/>
    </xf>
    <xf numFmtId="37" fontId="5" fillId="0" borderId="2" xfId="0" applyNumberFormat="1" applyFont="1" applyBorder="1" applyAlignment="1" applyProtection="1">
      <alignment/>
      <protection/>
    </xf>
    <xf numFmtId="174" fontId="5" fillId="0" borderId="2" xfId="0" applyNumberFormat="1" applyFont="1" applyBorder="1" applyAlignment="1" applyProtection="1">
      <alignment/>
      <protection/>
    </xf>
    <xf numFmtId="37" fontId="5" fillId="3" borderId="13" xfId="0" applyFont="1" applyFill="1" applyBorder="1" applyAlignment="1">
      <alignment horizontal="center"/>
    </xf>
    <xf numFmtId="37" fontId="5" fillId="3" borderId="5" xfId="0" applyFont="1" applyFill="1" applyBorder="1" applyAlignment="1">
      <alignment horizontal="center"/>
    </xf>
    <xf numFmtId="172" fontId="1" fillId="0" borderId="7" xfId="0" applyNumberFormat="1" applyFont="1" applyBorder="1" applyAlignment="1" applyProtection="1">
      <alignment/>
      <protection/>
    </xf>
    <xf numFmtId="37" fontId="5" fillId="0" borderId="0" xfId="0" applyFont="1" applyAlignment="1">
      <alignment vertical="top"/>
    </xf>
    <xf numFmtId="37" fontId="5" fillId="0" borderId="0" xfId="0" applyFont="1" applyAlignment="1">
      <alignment wrapText="1"/>
    </xf>
    <xf numFmtId="37" fontId="1" fillId="0" borderId="7" xfId="0" applyNumberFormat="1" applyFont="1" applyBorder="1" applyAlignment="1" applyProtection="1">
      <alignment/>
      <protection/>
    </xf>
    <xf numFmtId="37" fontId="5" fillId="0" borderId="6" xfId="0" applyNumberFormat="1" applyFont="1" applyBorder="1" applyAlignment="1" applyProtection="1">
      <alignment/>
      <protection/>
    </xf>
    <xf numFmtId="37" fontId="5" fillId="0" borderId="3" xfId="0" applyNumberFormat="1" applyFont="1" applyBorder="1" applyAlignment="1" applyProtection="1">
      <alignment/>
      <protection/>
    </xf>
    <xf numFmtId="37" fontId="1" fillId="0" borderId="3" xfId="0" applyFont="1" applyBorder="1" applyAlignment="1">
      <alignment/>
    </xf>
    <xf numFmtId="37" fontId="1" fillId="4" borderId="5" xfId="0" applyFont="1" applyFill="1" applyBorder="1" applyAlignment="1">
      <alignment horizontal="center"/>
    </xf>
    <xf numFmtId="37" fontId="5" fillId="4" borderId="7" xfId="0" applyFont="1" applyFill="1" applyBorder="1" applyAlignment="1">
      <alignment horizontal="right"/>
    </xf>
    <xf numFmtId="37" fontId="5" fillId="4" borderId="0" xfId="0" applyFont="1" applyFill="1" applyAlignment="1">
      <alignment/>
    </xf>
    <xf numFmtId="37" fontId="5" fillId="3" borderId="2" xfId="0" applyFont="1" applyFill="1" applyBorder="1" applyAlignment="1">
      <alignment horizontal="center"/>
    </xf>
    <xf numFmtId="37" fontId="5" fillId="4" borderId="12" xfId="0" applyFont="1" applyFill="1" applyBorder="1" applyAlignment="1">
      <alignment horizontal="center"/>
    </xf>
    <xf numFmtId="37" fontId="5" fillId="4" borderId="12" xfId="0" applyFont="1" applyFill="1" applyBorder="1" applyAlignment="1">
      <alignment/>
    </xf>
    <xf numFmtId="175" fontId="1" fillId="0" borderId="0" xfId="0" applyNumberFormat="1" applyFont="1" applyAlignment="1" applyProtection="1">
      <alignment/>
      <protection/>
    </xf>
    <xf numFmtId="175" fontId="5" fillId="0" borderId="0" xfId="0" applyNumberFormat="1" applyFont="1" applyAlignment="1" applyProtection="1">
      <alignment/>
      <protection/>
    </xf>
    <xf numFmtId="175" fontId="1" fillId="0" borderId="0" xfId="0" applyNumberFormat="1" applyFont="1" applyAlignment="1" applyProtection="1">
      <alignment horizontal="centerContinuous"/>
      <protection/>
    </xf>
    <xf numFmtId="37" fontId="1" fillId="4" borderId="0" xfId="0" applyFont="1" applyFill="1" applyBorder="1" applyAlignment="1">
      <alignment/>
    </xf>
    <xf numFmtId="37" fontId="5" fillId="3" borderId="2" xfId="0" applyFont="1" applyFill="1" applyBorder="1" applyAlignment="1">
      <alignment horizontal="centerContinuous"/>
    </xf>
    <xf numFmtId="37" fontId="5" fillId="7" borderId="0" xfId="0" applyFont="1" applyFill="1" applyBorder="1" applyAlignment="1">
      <alignment/>
    </xf>
    <xf numFmtId="37" fontId="5" fillId="4" borderId="5" xfId="0" applyFont="1" applyFill="1" applyBorder="1" applyAlignment="1">
      <alignment horizontal="centerContinuous"/>
    </xf>
    <xf numFmtId="175" fontId="1" fillId="0" borderId="12" xfId="0" applyNumberFormat="1" applyFont="1" applyBorder="1" applyAlignment="1" applyProtection="1">
      <alignment/>
      <protection/>
    </xf>
    <xf numFmtId="37" fontId="5" fillId="4" borderId="0" xfId="0" applyFont="1" applyFill="1" applyBorder="1" applyAlignment="1">
      <alignment horizontal="centerContinuous"/>
    </xf>
    <xf numFmtId="37" fontId="5" fillId="0" borderId="4" xfId="0" applyFont="1" applyBorder="1" applyAlignment="1">
      <alignment horizontal="centerContinuous"/>
    </xf>
    <xf numFmtId="175" fontId="5" fillId="0" borderId="14" xfId="0" applyNumberFormat="1" applyFont="1" applyBorder="1" applyAlignment="1" applyProtection="1">
      <alignment horizontal="center"/>
      <protection/>
    </xf>
    <xf numFmtId="37" fontId="5" fillId="6" borderId="0" xfId="0" applyFont="1" applyFill="1" applyBorder="1" applyAlignment="1">
      <alignment horizontal="centerContinuous"/>
    </xf>
    <xf numFmtId="37" fontId="1" fillId="0" borderId="0" xfId="0" applyFont="1" applyBorder="1" applyAlignment="1">
      <alignment/>
    </xf>
    <xf numFmtId="175" fontId="1" fillId="7" borderId="0" xfId="0" applyNumberFormat="1" applyFont="1" applyFill="1" applyBorder="1" applyAlignment="1" applyProtection="1">
      <alignment/>
      <protection/>
    </xf>
    <xf numFmtId="175" fontId="1" fillId="6" borderId="0" xfId="0" applyNumberFormat="1" applyFont="1" applyFill="1" applyBorder="1" applyAlignment="1" applyProtection="1">
      <alignment/>
      <protection/>
    </xf>
    <xf numFmtId="175" fontId="5" fillId="7" borderId="0" xfId="0" applyNumberFormat="1" applyFont="1" applyFill="1" applyBorder="1" applyAlignment="1" applyProtection="1">
      <alignment/>
      <protection/>
    </xf>
    <xf numFmtId="37" fontId="1" fillId="6" borderId="0" xfId="0" applyFont="1" applyFill="1" applyBorder="1" applyAlignment="1">
      <alignment/>
    </xf>
    <xf numFmtId="43" fontId="0" fillId="0" borderId="0" xfId="16" applyFont="1" applyAlignment="1">
      <alignment horizontal="left"/>
    </xf>
    <xf numFmtId="37" fontId="0" fillId="0" borderId="0" xfId="0" applyNumberFormat="1" applyFont="1" applyAlignment="1" applyProtection="1">
      <alignment horizontal="right"/>
      <protection/>
    </xf>
    <xf numFmtId="37" fontId="1" fillId="0" borderId="4" xfId="0" applyFont="1" applyBorder="1" applyAlignment="1">
      <alignment/>
    </xf>
    <xf numFmtId="37" fontId="1" fillId="0" borderId="0" xfId="0" applyNumberFormat="1" applyFont="1" applyAlignment="1" applyProtection="1">
      <alignment horizontal="right"/>
      <protection/>
    </xf>
    <xf numFmtId="37" fontId="1" fillId="0" borderId="0" xfId="0" applyFont="1" applyAlignment="1" applyProtection="1">
      <alignment horizontal="right"/>
      <protection/>
    </xf>
    <xf numFmtId="37" fontId="1" fillId="0" borderId="14" xfId="0" applyFont="1" applyBorder="1" applyAlignment="1">
      <alignment horizontal="center"/>
    </xf>
    <xf numFmtId="37" fontId="12" fillId="4" borderId="0" xfId="0" applyFont="1" applyFill="1" applyAlignment="1" applyProtection="1">
      <alignment horizontal="centerContinuous"/>
      <protection locked="0"/>
    </xf>
    <xf numFmtId="37" fontId="12" fillId="4" borderId="0" xfId="0" applyFont="1" applyFill="1" applyAlignment="1">
      <alignment horizontal="centerContinuous"/>
    </xf>
    <xf numFmtId="37" fontId="12" fillId="0" borderId="0" xfId="0" applyFont="1" applyAlignment="1">
      <alignment horizontal="centerContinuous"/>
    </xf>
    <xf numFmtId="37" fontId="11" fillId="0" borderId="0" xfId="0" applyFont="1" applyAlignment="1">
      <alignment horizontal="right" textRotation="180"/>
    </xf>
    <xf numFmtId="37" fontId="11" fillId="0" borderId="0" xfId="0" applyFont="1" applyAlignment="1">
      <alignment horizontal="right" vertical="top" textRotation="180"/>
    </xf>
    <xf numFmtId="0" fontId="0" fillId="0" borderId="0" xfId="16" applyNumberFormat="1" applyAlignment="1">
      <alignment/>
    </xf>
    <xf numFmtId="37" fontId="11" fillId="0" borderId="0" xfId="0" applyFont="1" applyAlignment="1" quotePrefix="1">
      <alignment horizontal="right" vertical="center" textRotation="180"/>
    </xf>
    <xf numFmtId="1" fontId="0" fillId="0" borderId="0" xfId="0" applyNumberFormat="1" applyAlignment="1">
      <alignment/>
    </xf>
    <xf numFmtId="1" fontId="1" fillId="0" borderId="0" xfId="0" applyNumberFormat="1" applyFont="1" applyAlignment="1">
      <alignment/>
    </xf>
    <xf numFmtId="37" fontId="0" fillId="0" borderId="0" xfId="0" applyFont="1" applyAlignment="1" quotePrefix="1">
      <alignment/>
    </xf>
    <xf numFmtId="37" fontId="1" fillId="0" borderId="0" xfId="0" applyNumberFormat="1" applyFont="1" applyBorder="1" applyAlignment="1" applyProtection="1">
      <alignment/>
      <protection/>
    </xf>
    <xf numFmtId="37" fontId="1" fillId="4" borderId="23" xfId="0" applyNumberFormat="1" applyFont="1" applyFill="1" applyBorder="1" applyAlignment="1" applyProtection="1">
      <alignment/>
      <protection/>
    </xf>
    <xf numFmtId="174" fontId="1" fillId="4" borderId="23" xfId="0" applyNumberFormat="1" applyFont="1" applyFill="1" applyBorder="1" applyAlignment="1" applyProtection="1">
      <alignment/>
      <protection/>
    </xf>
    <xf numFmtId="37" fontId="1" fillId="0" borderId="23" xfId="0" applyNumberFormat="1" applyFont="1" applyBorder="1" applyAlignment="1" applyProtection="1">
      <alignment/>
      <protection/>
    </xf>
    <xf numFmtId="174" fontId="1" fillId="0" borderId="23" xfId="0" applyNumberFormat="1" applyFont="1" applyBorder="1" applyAlignment="1" applyProtection="1">
      <alignment/>
      <protection/>
    </xf>
    <xf numFmtId="37" fontId="1" fillId="0" borderId="23" xfId="0" applyFont="1" applyBorder="1" applyAlignment="1">
      <alignment/>
    </xf>
    <xf numFmtId="37" fontId="5" fillId="4" borderId="0" xfId="0" applyFont="1" applyFill="1" applyBorder="1" applyAlignment="1">
      <alignment/>
    </xf>
    <xf numFmtId="37" fontId="5" fillId="0" borderId="0" xfId="0" applyFont="1" applyBorder="1" applyAlignment="1">
      <alignment/>
    </xf>
    <xf numFmtId="37" fontId="5" fillId="0" borderId="0" xfId="0" applyFont="1" applyAlignment="1">
      <alignment horizontal="right"/>
    </xf>
    <xf numFmtId="37" fontId="14" fillId="4" borderId="11" xfId="0" applyFont="1" applyFill="1" applyBorder="1" applyAlignment="1" applyProtection="1">
      <alignment/>
      <protection/>
    </xf>
    <xf numFmtId="0" fontId="5" fillId="4" borderId="3" xfId="0" applyNumberFormat="1" applyFont="1" applyFill="1" applyBorder="1" applyAlignment="1" applyProtection="1">
      <alignment horizontal="centerContinuous"/>
      <protection/>
    </xf>
    <xf numFmtId="0" fontId="1" fillId="4" borderId="6" xfId="0" applyNumberFormat="1" applyFont="1" applyFill="1" applyBorder="1" applyAlignment="1" applyProtection="1">
      <alignment horizontal="centerContinuous"/>
      <protection/>
    </xf>
    <xf numFmtId="37" fontId="14" fillId="4" borderId="11" xfId="0" applyFont="1" applyFill="1" applyBorder="1" applyAlignment="1">
      <alignment horizontal="left"/>
    </xf>
    <xf numFmtId="37" fontId="14" fillId="4" borderId="11" xfId="0" applyFont="1" applyFill="1" applyBorder="1" applyAlignment="1">
      <alignment/>
    </xf>
    <xf numFmtId="0" fontId="1" fillId="4" borderId="3" xfId="0" applyNumberFormat="1" applyFont="1" applyFill="1" applyBorder="1" applyAlignment="1">
      <alignment horizontal="centerContinuous"/>
    </xf>
    <xf numFmtId="0" fontId="1" fillId="4" borderId="6" xfId="0" applyNumberFormat="1" applyFont="1" applyFill="1" applyBorder="1" applyAlignment="1">
      <alignment horizontal="centerContinuous"/>
    </xf>
    <xf numFmtId="37" fontId="13" fillId="0" borderId="0" xfId="0" applyFont="1" applyAlignment="1">
      <alignment horizontal="right" vertical="center" textRotation="180"/>
    </xf>
    <xf numFmtId="37" fontId="13" fillId="0" borderId="0" xfId="0" applyFont="1" applyAlignment="1" quotePrefix="1">
      <alignment horizontal="right" vertical="top" textRotation="180"/>
    </xf>
    <xf numFmtId="37" fontId="13" fillId="0" borderId="0" xfId="0" applyFont="1" applyAlignment="1">
      <alignment horizontal="right" textRotation="180"/>
    </xf>
    <xf numFmtId="37" fontId="13" fillId="0" borderId="0" xfId="0" applyFont="1" applyAlignment="1">
      <alignment horizontal="right" vertical="top" textRotation="180"/>
    </xf>
    <xf numFmtId="190" fontId="0" fillId="0" borderId="0" xfId="0" applyNumberFormat="1" applyAlignment="1">
      <alignment/>
    </xf>
    <xf numFmtId="37" fontId="5" fillId="4" borderId="3" xfId="0" applyFont="1" applyFill="1" applyBorder="1" applyAlignment="1">
      <alignment/>
    </xf>
    <xf numFmtId="37" fontId="1" fillId="4" borderId="3" xfId="0" applyFont="1" applyFill="1" applyBorder="1" applyAlignment="1">
      <alignment/>
    </xf>
    <xf numFmtId="37" fontId="1" fillId="4" borderId="6" xfId="0" applyFont="1" applyFill="1" applyBorder="1" applyAlignment="1">
      <alignment/>
    </xf>
    <xf numFmtId="37" fontId="1" fillId="0" borderId="3" xfId="0" applyFont="1" applyBorder="1" applyAlignment="1">
      <alignment horizontal="left"/>
    </xf>
    <xf numFmtId="175" fontId="1" fillId="3" borderId="1" xfId="0" applyNumberFormat="1" applyFont="1" applyFill="1" applyBorder="1" applyAlignment="1">
      <alignment/>
    </xf>
    <xf numFmtId="175" fontId="1" fillId="0" borderId="1" xfId="0" applyNumberFormat="1" applyFont="1" applyBorder="1" applyAlignment="1">
      <alignment/>
    </xf>
    <xf numFmtId="175" fontId="1" fillId="0" borderId="0" xfId="0" applyNumberFormat="1" applyFont="1" applyAlignment="1">
      <alignment/>
    </xf>
    <xf numFmtId="175" fontId="5" fillId="3" borderId="2" xfId="0" applyNumberFormat="1" applyFont="1" applyFill="1" applyBorder="1" applyAlignment="1">
      <alignment/>
    </xf>
    <xf numFmtId="175" fontId="1" fillId="3" borderId="8" xfId="0" applyNumberFormat="1" applyFont="1" applyFill="1" applyBorder="1" applyAlignment="1">
      <alignment/>
    </xf>
    <xf numFmtId="175" fontId="1" fillId="0" borderId="8" xfId="0" applyNumberFormat="1" applyFont="1" applyBorder="1" applyAlignment="1">
      <alignment/>
    </xf>
    <xf numFmtId="175" fontId="1" fillId="3" borderId="24" xfId="0" applyNumberFormat="1" applyFont="1" applyFill="1" applyBorder="1" applyAlignment="1">
      <alignment/>
    </xf>
    <xf numFmtId="175" fontId="1" fillId="0" borderId="24" xfId="0" applyNumberFormat="1" applyFont="1" applyBorder="1" applyAlignment="1">
      <alignment/>
    </xf>
    <xf numFmtId="175" fontId="5" fillId="3" borderId="6" xfId="0" applyNumberFormat="1" applyFont="1" applyFill="1" applyBorder="1" applyAlignment="1">
      <alignment/>
    </xf>
    <xf numFmtId="175" fontId="5" fillId="3" borderId="25" xfId="0" applyNumberFormat="1" applyFont="1" applyFill="1" applyBorder="1" applyAlignment="1">
      <alignment/>
    </xf>
    <xf numFmtId="37" fontId="1" fillId="0" borderId="0" xfId="0" applyFont="1" applyBorder="1" applyAlignment="1" quotePrefix="1">
      <alignment horizontal="left"/>
    </xf>
    <xf numFmtId="37" fontId="0" fillId="0" borderId="0" xfId="0" applyFont="1" applyAlignment="1" quotePrefix="1">
      <alignment horizontal="left"/>
    </xf>
    <xf numFmtId="174" fontId="1" fillId="3" borderId="1" xfId="20" applyNumberFormat="1" applyFont="1" applyFill="1" applyBorder="1" applyAlignment="1">
      <alignment/>
    </xf>
    <xf numFmtId="174" fontId="1" fillId="0" borderId="1" xfId="20" applyNumberFormat="1" applyFont="1" applyBorder="1" applyAlignment="1">
      <alignment/>
    </xf>
    <xf numFmtId="37" fontId="1" fillId="3" borderId="24" xfId="0" applyFont="1" applyFill="1" applyBorder="1" applyAlignment="1">
      <alignment/>
    </xf>
    <xf numFmtId="37" fontId="1" fillId="0" borderId="24" xfId="0" applyFont="1" applyBorder="1" applyAlignment="1">
      <alignment/>
    </xf>
    <xf numFmtId="37" fontId="5" fillId="3" borderId="25" xfId="0" applyFont="1" applyFill="1" applyBorder="1" applyAlignment="1">
      <alignment/>
    </xf>
    <xf numFmtId="37" fontId="14" fillId="4" borderId="11" xfId="0" applyFont="1" applyFill="1" applyBorder="1" applyAlignment="1">
      <alignment/>
    </xf>
    <xf numFmtId="39" fontId="1" fillId="3" borderId="1" xfId="0" applyNumberFormat="1" applyFont="1" applyFill="1" applyBorder="1" applyAlignment="1">
      <alignment/>
    </xf>
    <xf numFmtId="39" fontId="1" fillId="0" borderId="1" xfId="0" applyNumberFormat="1" applyFont="1" applyBorder="1" applyAlignment="1">
      <alignment/>
    </xf>
    <xf numFmtId="39" fontId="1" fillId="0" borderId="0" xfId="0" applyNumberFormat="1" applyFont="1" applyAlignment="1">
      <alignment/>
    </xf>
    <xf numFmtId="39" fontId="5" fillId="3" borderId="2" xfId="0" applyNumberFormat="1" applyFont="1" applyFill="1" applyBorder="1" applyAlignment="1">
      <alignment/>
    </xf>
    <xf numFmtId="37" fontId="12" fillId="4" borderId="11" xfId="0" applyFont="1" applyFill="1" applyBorder="1" applyAlignment="1" quotePrefix="1">
      <alignment horizontal="left"/>
    </xf>
    <xf numFmtId="0" fontId="1" fillId="3" borderId="1" xfId="0" applyNumberFormat="1" applyFont="1" applyFill="1" applyBorder="1" applyAlignment="1">
      <alignment/>
    </xf>
    <xf numFmtId="0" fontId="1" fillId="0" borderId="1" xfId="0" applyNumberFormat="1" applyFont="1" applyBorder="1" applyAlignment="1">
      <alignment/>
    </xf>
    <xf numFmtId="0" fontId="1" fillId="0" borderId="0" xfId="0" applyNumberFormat="1" applyFont="1" applyAlignment="1">
      <alignment/>
    </xf>
    <xf numFmtId="0" fontId="5" fillId="3" borderId="2" xfId="0" applyNumberFormat="1" applyFont="1" applyFill="1" applyBorder="1" applyAlignment="1">
      <alignment/>
    </xf>
    <xf numFmtId="37" fontId="1" fillId="0" borderId="0" xfId="0" applyFont="1" applyAlignment="1" quotePrefix="1">
      <alignment horizontal="left"/>
    </xf>
    <xf numFmtId="175" fontId="1" fillId="0" borderId="1" xfId="0" applyNumberFormat="1" applyFont="1" applyBorder="1" applyAlignment="1">
      <alignment horizontal="right"/>
    </xf>
    <xf numFmtId="1" fontId="1" fillId="3" borderId="1" xfId="0" applyNumberFormat="1" applyFont="1" applyFill="1" applyBorder="1" applyAlignment="1">
      <alignment/>
    </xf>
    <xf numFmtId="1" fontId="1" fillId="0" borderId="1" xfId="0" applyNumberFormat="1" applyFont="1" applyBorder="1" applyAlignment="1">
      <alignment/>
    </xf>
    <xf numFmtId="37" fontId="0" fillId="0" borderId="0" xfId="0" applyFont="1" applyAlignment="1" quotePrefix="1">
      <alignment horizontal="right"/>
    </xf>
    <xf numFmtId="37" fontId="0" fillId="0" borderId="0" xfId="0" applyAlignment="1" quotePrefix="1">
      <alignment horizontal="right"/>
    </xf>
    <xf numFmtId="37" fontId="1" fillId="3" borderId="1" xfId="0" applyFont="1" applyFill="1" applyBorder="1" applyAlignment="1">
      <alignment horizontal="right"/>
    </xf>
    <xf numFmtId="37" fontId="1" fillId="0" borderId="1" xfId="0" applyFont="1" applyBorder="1" applyAlignment="1">
      <alignment horizontal="right"/>
    </xf>
    <xf numFmtId="37" fontId="5" fillId="3" borderId="2" xfId="0" applyFont="1" applyFill="1" applyBorder="1" applyAlignment="1">
      <alignment horizontal="right"/>
    </xf>
    <xf numFmtId="39" fontId="1" fillId="0" borderId="1" xfId="0" applyNumberFormat="1" applyFont="1" applyBorder="1" applyAlignment="1">
      <alignment horizontal="right"/>
    </xf>
    <xf numFmtId="39" fontId="1" fillId="3" borderId="1" xfId="0" applyNumberFormat="1" applyFont="1" applyFill="1" applyBorder="1" applyAlignment="1">
      <alignment horizontal="right"/>
    </xf>
    <xf numFmtId="37" fontId="5" fillId="0" borderId="14" xfId="0" applyFont="1" applyBorder="1" applyAlignment="1" quotePrefix="1">
      <alignment horizontal="center"/>
    </xf>
    <xf numFmtId="37" fontId="5" fillId="0" borderId="2" xfId="0" applyFont="1" applyBorder="1" applyAlignment="1">
      <alignment horizontal="center"/>
    </xf>
    <xf numFmtId="37" fontId="1" fillId="0" borderId="1" xfId="0" applyFont="1" applyBorder="1" applyAlignment="1" quotePrefix="1">
      <alignment horizontal="left"/>
    </xf>
    <xf numFmtId="37" fontId="1" fillId="0" borderId="4" xfId="0" applyFont="1" applyBorder="1" applyAlignment="1">
      <alignment horizontal="centerContinuous"/>
    </xf>
    <xf numFmtId="37" fontId="1" fillId="0" borderId="3" xfId="0" applyFont="1" applyBorder="1" applyAlignment="1" quotePrefix="1">
      <alignment horizontal="centerContinuous"/>
    </xf>
    <xf numFmtId="37" fontId="1" fillId="4" borderId="3" xfId="0" applyFont="1" applyFill="1" applyBorder="1" applyAlignment="1" applyProtection="1" quotePrefix="1">
      <alignment horizontal="centerContinuous"/>
      <protection/>
    </xf>
    <xf numFmtId="37" fontId="15" fillId="8" borderId="0" xfId="0" applyFont="1" applyFill="1" applyAlignment="1">
      <alignment/>
    </xf>
    <xf numFmtId="37" fontId="15" fillId="0" borderId="0" xfId="0" applyFont="1" applyAlignment="1">
      <alignment/>
    </xf>
    <xf numFmtId="37" fontId="16" fillId="8" borderId="0" xfId="0" applyFont="1" applyFill="1" applyAlignment="1">
      <alignment horizontal="center"/>
    </xf>
    <xf numFmtId="37" fontId="17" fillId="8" borderId="0" xfId="0" applyFont="1" applyFill="1" applyAlignment="1">
      <alignment/>
    </xf>
    <xf numFmtId="37" fontId="15" fillId="8" borderId="0" xfId="0" applyFont="1" applyFill="1" applyAlignment="1">
      <alignment/>
    </xf>
    <xf numFmtId="37" fontId="17" fillId="8" borderId="0" xfId="0" applyFont="1" applyFill="1" applyAlignment="1">
      <alignment wrapText="1"/>
    </xf>
  </cellXfs>
  <cellStyles count="7">
    <cellStyle name="Normal" xfId="0"/>
    <cellStyle name="BODY"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3"/>
  <dimension ref="A1:C26"/>
  <sheetViews>
    <sheetView showGridLines="0" showRowColHeaders="0" tabSelected="1" workbookViewId="0" topLeftCell="A1">
      <selection activeCell="A1" sqref="A1"/>
    </sheetView>
  </sheetViews>
  <sheetFormatPr defaultColWidth="9.33203125" defaultRowHeight="12"/>
  <cols>
    <col min="1" max="1" width="9.33203125" style="422" customWidth="1"/>
    <col min="2" max="2" width="112.16015625" style="422" customWidth="1"/>
    <col min="3" max="16384" width="9.33203125" style="422" customWidth="1"/>
  </cols>
  <sheetData>
    <row r="1" spans="1:3" ht="0.75" customHeight="1">
      <c r="A1" s="421"/>
      <c r="B1" s="421"/>
      <c r="C1" s="421"/>
    </row>
    <row r="2" spans="1:3" ht="14.25">
      <c r="A2" s="421"/>
      <c r="B2" s="421"/>
      <c r="C2" s="421"/>
    </row>
    <row r="3" spans="1:3" ht="15">
      <c r="A3" s="421"/>
      <c r="B3" s="423" t="s">
        <v>500</v>
      </c>
      <c r="C3" s="421"/>
    </row>
    <row r="4" spans="1:3" ht="14.25">
      <c r="A4" s="421"/>
      <c r="B4" s="421"/>
      <c r="C4" s="421"/>
    </row>
    <row r="5" spans="1:3" ht="14.25">
      <c r="A5" s="421"/>
      <c r="B5" s="424" t="s">
        <v>495</v>
      </c>
      <c r="C5" s="425"/>
    </row>
    <row r="6" spans="1:3" ht="14.25">
      <c r="A6" s="421"/>
      <c r="B6" s="421"/>
      <c r="C6" s="421"/>
    </row>
    <row r="7" spans="1:3" ht="14.25">
      <c r="A7" s="421"/>
      <c r="B7" s="426" t="s">
        <v>496</v>
      </c>
      <c r="C7" s="421"/>
    </row>
    <row r="8" spans="1:3" ht="14.25">
      <c r="A8" s="421"/>
      <c r="B8" s="426"/>
      <c r="C8" s="421"/>
    </row>
    <row r="9" spans="1:3" ht="14.25">
      <c r="A9" s="421"/>
      <c r="B9" s="421"/>
      <c r="C9" s="421"/>
    </row>
    <row r="10" spans="1:3" ht="14.25">
      <c r="A10" s="421"/>
      <c r="B10" s="426" t="s">
        <v>497</v>
      </c>
      <c r="C10" s="421"/>
    </row>
    <row r="11" spans="1:3" ht="14.25">
      <c r="A11" s="421"/>
      <c r="B11" s="426"/>
      <c r="C11" s="421"/>
    </row>
    <row r="12" spans="1:3" ht="14.25">
      <c r="A12" s="421"/>
      <c r="B12" s="426"/>
      <c r="C12" s="421"/>
    </row>
    <row r="13" spans="1:3" ht="14.25">
      <c r="A13" s="421"/>
      <c r="B13" s="421"/>
      <c r="C13" s="421"/>
    </row>
    <row r="14" spans="1:3" ht="14.25">
      <c r="A14" s="421"/>
      <c r="B14" s="426" t="s">
        <v>498</v>
      </c>
      <c r="C14" s="421"/>
    </row>
    <row r="15" spans="1:3" ht="14.25">
      <c r="A15" s="421"/>
      <c r="B15" s="426"/>
      <c r="C15" s="421"/>
    </row>
    <row r="16" spans="1:3" ht="14.25">
      <c r="A16" s="421"/>
      <c r="B16" s="421"/>
      <c r="C16" s="421"/>
    </row>
    <row r="17" spans="1:3" ht="14.25">
      <c r="A17" s="421"/>
      <c r="B17" s="426" t="s">
        <v>499</v>
      </c>
      <c r="C17" s="421"/>
    </row>
    <row r="18" spans="1:3" ht="14.25">
      <c r="A18" s="421"/>
      <c r="B18" s="426"/>
      <c r="C18" s="421"/>
    </row>
    <row r="19" spans="1:3" ht="14.25">
      <c r="A19" s="421"/>
      <c r="B19" s="426"/>
      <c r="C19" s="421"/>
    </row>
    <row r="20" spans="1:3" ht="14.25">
      <c r="A20" s="421"/>
      <c r="B20" s="426"/>
      <c r="C20" s="421"/>
    </row>
    <row r="21" spans="1:3" ht="14.25">
      <c r="A21" s="421"/>
      <c r="B21" s="425"/>
      <c r="C21" s="421"/>
    </row>
    <row r="22" spans="1:3" ht="14.25">
      <c r="A22" s="421"/>
      <c r="B22" s="425"/>
      <c r="C22" s="421"/>
    </row>
    <row r="23" spans="1:3" ht="14.25">
      <c r="A23" s="421"/>
      <c r="B23" s="421"/>
      <c r="C23" s="421"/>
    </row>
    <row r="24" spans="1:3" ht="14.25">
      <c r="A24" s="421"/>
      <c r="B24" s="421"/>
      <c r="C24" s="421"/>
    </row>
    <row r="25" spans="1:3" ht="14.25">
      <c r="A25" s="421"/>
      <c r="B25" s="421"/>
      <c r="C25" s="421"/>
    </row>
    <row r="26" spans="1:3" ht="14.25">
      <c r="A26" s="421"/>
      <c r="B26" s="421"/>
      <c r="C26" s="421"/>
    </row>
  </sheetData>
  <mergeCells count="4">
    <mergeCell ref="B17:B20"/>
    <mergeCell ref="B7:B8"/>
    <mergeCell ref="B10:B12"/>
    <mergeCell ref="B14:B15"/>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9">
    <pageSetUpPr fitToPage="1"/>
  </sheetPr>
  <dimension ref="A2:O58"/>
  <sheetViews>
    <sheetView showGridLines="0" showZeros="0" workbookViewId="0" topLeftCell="A1">
      <selection activeCell="A1" sqref="A1"/>
    </sheetView>
  </sheetViews>
  <sheetFormatPr defaultColWidth="14.83203125" defaultRowHeight="12"/>
  <cols>
    <col min="1" max="1" width="6.83203125" style="85" customWidth="1"/>
    <col min="2" max="2" width="52.83203125" style="85" customWidth="1"/>
    <col min="3" max="3" width="23.83203125" style="85" customWidth="1"/>
    <col min="4" max="4" width="7.83203125" style="85" customWidth="1"/>
    <col min="5" max="5" width="16.83203125" style="85" customWidth="1"/>
    <col min="6" max="6" width="7.83203125" style="85" customWidth="1"/>
    <col min="7" max="7" width="16.83203125" style="85" customWidth="1"/>
    <col min="8" max="8" width="7.83203125" style="85" customWidth="1"/>
    <col min="9" max="9" width="12.83203125" style="85" customWidth="1"/>
    <col min="10" max="10" width="7.83203125" style="85" customWidth="1"/>
    <col min="11" max="11" width="16.83203125" style="85" customWidth="1"/>
    <col min="12" max="12" width="8.83203125" style="85" customWidth="1"/>
    <col min="13" max="13" width="10.83203125" style="85" customWidth="1"/>
    <col min="14" max="14" width="45.66015625" style="85" bestFit="1" customWidth="1"/>
    <col min="15" max="16384" width="14.83203125" style="85" customWidth="1"/>
  </cols>
  <sheetData>
    <row r="2" spans="1:12" ht="12.75">
      <c r="A2" s="180"/>
      <c r="B2" s="180"/>
      <c r="C2" s="180"/>
      <c r="D2" s="131" t="str">
        <f>YEAR</f>
        <v>OPERATING FUND BUDGET 1999/2000</v>
      </c>
      <c r="E2" s="131"/>
      <c r="F2" s="131"/>
      <c r="G2" s="110"/>
      <c r="H2" s="110"/>
      <c r="I2" s="110"/>
      <c r="J2" s="110"/>
      <c r="K2" s="296"/>
      <c r="L2" s="111" t="s">
        <v>319</v>
      </c>
    </row>
    <row r="3" spans="11:12" ht="12.75">
      <c r="K3" s="179"/>
      <c r="L3" s="179"/>
    </row>
    <row r="4" spans="3:12" ht="15.75">
      <c r="C4" s="344" t="s">
        <v>320</v>
      </c>
      <c r="D4" s="179"/>
      <c r="E4" s="179"/>
      <c r="F4" s="179"/>
      <c r="G4" s="179"/>
      <c r="H4" s="179"/>
      <c r="I4" s="179"/>
      <c r="J4" s="179"/>
      <c r="K4" s="179"/>
      <c r="L4" s="179"/>
    </row>
    <row r="5" spans="3:12" ht="15.75">
      <c r="C5" s="344" t="s">
        <v>321</v>
      </c>
      <c r="D5" s="179"/>
      <c r="E5" s="179"/>
      <c r="F5" s="179"/>
      <c r="G5" s="179"/>
      <c r="H5" s="179"/>
      <c r="I5" s="179"/>
      <c r="J5" s="179"/>
      <c r="K5" s="179"/>
      <c r="L5" s="179"/>
    </row>
    <row r="7" spans="3:10" ht="12.75">
      <c r="C7" s="130" t="s">
        <v>322</v>
      </c>
      <c r="D7" s="110"/>
      <c r="E7" s="110"/>
      <c r="F7" s="110"/>
      <c r="G7" s="110"/>
      <c r="H7" s="110"/>
      <c r="I7" s="110"/>
      <c r="J7" s="137"/>
    </row>
    <row r="8" ht="12.75">
      <c r="C8" s="297"/>
    </row>
    <row r="9" spans="1:12" ht="12.75">
      <c r="A9" s="147"/>
      <c r="B9" s="147"/>
      <c r="C9" s="70" t="s">
        <v>33</v>
      </c>
      <c r="D9" s="69"/>
      <c r="E9" s="68" t="s">
        <v>34</v>
      </c>
      <c r="F9" s="69"/>
      <c r="G9" s="68" t="s">
        <v>35</v>
      </c>
      <c r="H9" s="69"/>
      <c r="I9" s="189"/>
      <c r="J9" s="211"/>
      <c r="K9" s="135"/>
      <c r="L9" s="211"/>
    </row>
    <row r="10" spans="1:12" ht="12.75">
      <c r="A10" s="147"/>
      <c r="B10" s="147"/>
      <c r="C10" s="71" t="s">
        <v>50</v>
      </c>
      <c r="D10" s="73"/>
      <c r="E10" s="72" t="s">
        <v>75</v>
      </c>
      <c r="F10" s="73"/>
      <c r="G10" s="72" t="s">
        <v>76</v>
      </c>
      <c r="H10" s="73"/>
      <c r="I10" s="72" t="s">
        <v>77</v>
      </c>
      <c r="J10" s="216"/>
      <c r="K10" s="72" t="s">
        <v>79</v>
      </c>
      <c r="L10" s="216"/>
    </row>
    <row r="11" spans="1:12" ht="12.75">
      <c r="A11" s="147"/>
      <c r="B11" s="147"/>
      <c r="C11" s="298" t="s">
        <v>121</v>
      </c>
      <c r="D11" s="298" t="s">
        <v>122</v>
      </c>
      <c r="E11" s="298" t="s">
        <v>121</v>
      </c>
      <c r="F11" s="298" t="s">
        <v>122</v>
      </c>
      <c r="G11" s="298" t="s">
        <v>121</v>
      </c>
      <c r="H11" s="298" t="s">
        <v>122</v>
      </c>
      <c r="I11" s="298" t="s">
        <v>121</v>
      </c>
      <c r="J11" s="266" t="s">
        <v>122</v>
      </c>
      <c r="K11" s="298" t="s">
        <v>121</v>
      </c>
      <c r="L11" s="266" t="s">
        <v>122</v>
      </c>
    </row>
    <row r="12" spans="1:12" ht="4.5" customHeight="1">
      <c r="A12" s="147"/>
      <c r="B12" s="147"/>
      <c r="C12" s="147"/>
      <c r="D12" s="147"/>
      <c r="E12" s="147"/>
      <c r="F12" s="147"/>
      <c r="G12" s="147"/>
      <c r="H12" s="147"/>
      <c r="I12" s="147"/>
      <c r="J12" s="147"/>
      <c r="K12" s="147"/>
      <c r="L12" s="147"/>
    </row>
    <row r="13" spans="1:15" ht="12.75">
      <c r="A13" s="187">
        <v>300</v>
      </c>
      <c r="B13" s="358" t="s">
        <v>307</v>
      </c>
      <c r="C13" s="353">
        <v>46215914</v>
      </c>
      <c r="D13" s="354">
        <f>C13/$K$58</f>
        <v>0.03868190806128651</v>
      </c>
      <c r="E13" s="353">
        <v>22535884</v>
      </c>
      <c r="F13" s="354">
        <f>E13/$K$58</f>
        <v>0.018862138980261598</v>
      </c>
      <c r="G13" s="353">
        <v>62290766</v>
      </c>
      <c r="H13" s="354">
        <f>G13/$K$58</f>
        <v>0.052136276769926305</v>
      </c>
      <c r="I13" s="353"/>
      <c r="J13" s="354"/>
      <c r="K13" s="353">
        <f>SUM(G13,E13,C13,'- 12 -'!K13,'- 12 -'!I13,'- 12 -'!G13,'- 12 -'!E13,'- 12 -'!C13)</f>
        <v>903249074.79</v>
      </c>
      <c r="L13" s="354">
        <f aca="true" t="shared" si="0" ref="L13:L21">K13/$K$58</f>
        <v>0.7560036066249579</v>
      </c>
      <c r="N13" s="85" t="s">
        <v>307</v>
      </c>
      <c r="O13" s="104">
        <f>L13</f>
        <v>0.7560036066249579</v>
      </c>
    </row>
    <row r="14" spans="1:15" ht="12.75">
      <c r="A14" s="147"/>
      <c r="B14" s="322" t="s">
        <v>324</v>
      </c>
      <c r="C14" s="353"/>
      <c r="D14" s="354"/>
      <c r="E14" s="353"/>
      <c r="F14" s="354"/>
      <c r="G14" s="353"/>
      <c r="H14" s="354"/>
      <c r="I14" s="353"/>
      <c r="J14" s="354"/>
      <c r="K14" s="353">
        <f>SUM(G14,E14,C14,'- 12 -'!K14,'- 12 -'!I14,'- 12 -'!G14,'- 12 -'!E14,'- 12 -'!C14)</f>
        <v>3046973</v>
      </c>
      <c r="L14" s="354">
        <f t="shared" si="0"/>
        <v>0.002550262869435458</v>
      </c>
      <c r="N14" s="85" t="s">
        <v>429</v>
      </c>
      <c r="O14" s="104">
        <f>L23</f>
        <v>0.05759181389673284</v>
      </c>
    </row>
    <row r="15" spans="1:15" ht="12.75">
      <c r="A15" s="147"/>
      <c r="B15" s="322" t="s">
        <v>325</v>
      </c>
      <c r="C15" s="353">
        <v>3065317.5</v>
      </c>
      <c r="D15" s="354">
        <f>C15/$K$58</f>
        <v>0.0025656168936451763</v>
      </c>
      <c r="E15" s="353">
        <v>1567917</v>
      </c>
      <c r="F15" s="354">
        <f>E15/$K$58</f>
        <v>0.0013123189826285415</v>
      </c>
      <c r="G15" s="353">
        <v>2998546</v>
      </c>
      <c r="H15" s="354">
        <f>G15/$K$58</f>
        <v>0.0025097303212382304</v>
      </c>
      <c r="I15" s="353"/>
      <c r="J15" s="354"/>
      <c r="K15" s="353">
        <f>SUM(G15,E15,C15,'- 12 -'!K15,'- 12 -'!I15,'- 12 -'!G15,'- 12 -'!E15,'- 12 -'!C15)</f>
        <v>72528888</v>
      </c>
      <c r="L15" s="354">
        <f t="shared" si="0"/>
        <v>0.06070540501272671</v>
      </c>
      <c r="N15" s="85" t="s">
        <v>276</v>
      </c>
      <c r="O15" s="104">
        <f>L25</f>
        <v>0.09071193953686599</v>
      </c>
    </row>
    <row r="16" spans="1:15" ht="12.75">
      <c r="A16" s="147"/>
      <c r="B16" s="322" t="s">
        <v>326</v>
      </c>
      <c r="C16" s="353">
        <v>29530167.5</v>
      </c>
      <c r="D16" s="354">
        <f>C16/$K$58</f>
        <v>0.024716231388811027</v>
      </c>
      <c r="E16" s="353"/>
      <c r="F16" s="354">
        <f>E16/$K$58</f>
        <v>0</v>
      </c>
      <c r="G16" s="353"/>
      <c r="H16" s="354"/>
      <c r="I16" s="353"/>
      <c r="J16" s="354"/>
      <c r="K16" s="353">
        <f>SUM(G16,E16,C16,'- 12 -'!K16,'- 12 -'!I16,'- 12 -'!G16,'- 12 -'!E16,'- 12 -'!C16)</f>
        <v>612796887.54</v>
      </c>
      <c r="L16" s="354">
        <f t="shared" si="0"/>
        <v>0.5129002287840679</v>
      </c>
      <c r="N16" s="85" t="s">
        <v>430</v>
      </c>
      <c r="O16" s="104">
        <f>L42</f>
        <v>0.07096958086844955</v>
      </c>
    </row>
    <row r="17" spans="1:15" ht="12.75">
      <c r="A17" s="147"/>
      <c r="B17" s="322" t="s">
        <v>327</v>
      </c>
      <c r="C17" s="353">
        <v>6062229</v>
      </c>
      <c r="D17" s="354">
        <f>C17/$K$58</f>
        <v>0.005073979167099559</v>
      </c>
      <c r="E17" s="353">
        <v>113552</v>
      </c>
      <c r="F17" s="354">
        <f>E17/$K$58</f>
        <v>9.50410290311516E-05</v>
      </c>
      <c r="G17" s="353"/>
      <c r="H17" s="354"/>
      <c r="I17" s="353"/>
      <c r="J17" s="354"/>
      <c r="K17" s="353">
        <f>SUM(G17,E17,C17,'- 12 -'!K17,'- 12 -'!I17,'- 12 -'!G17,'- 12 -'!E17,'- 12 -'!C17)</f>
        <v>72204719</v>
      </c>
      <c r="L17" s="354">
        <f t="shared" si="0"/>
        <v>0.060434081254976964</v>
      </c>
      <c r="N17" s="85" t="s">
        <v>98</v>
      </c>
      <c r="O17" s="104">
        <f>L51</f>
        <v>0.002381584963087027</v>
      </c>
    </row>
    <row r="18" spans="1:15" ht="12.75">
      <c r="A18" s="147"/>
      <c r="B18" s="322" t="s">
        <v>328</v>
      </c>
      <c r="C18" s="353">
        <v>4325928</v>
      </c>
      <c r="D18" s="354">
        <f>C18/$K$58</f>
        <v>0.0036207257347706037</v>
      </c>
      <c r="E18" s="353">
        <v>20029354</v>
      </c>
      <c r="F18" s="354">
        <f>E18/$K$58</f>
        <v>0.01676421740690796</v>
      </c>
      <c r="G18" s="353">
        <v>58217376</v>
      </c>
      <c r="H18" s="354"/>
      <c r="I18" s="353"/>
      <c r="J18" s="354"/>
      <c r="K18" s="353">
        <f>SUM(G18,E18,C18,'- 12 -'!K18,'- 12 -'!I18,'- 12 -'!G18,'- 12 -'!E18,'- 12 -'!C18)</f>
        <v>88170049</v>
      </c>
      <c r="L18" s="354">
        <f t="shared" si="0"/>
        <v>0.07379678197378346</v>
      </c>
      <c r="N18" s="85" t="s">
        <v>141</v>
      </c>
      <c r="O18" s="104">
        <f>L50-O17</f>
        <v>0.022341474109906768</v>
      </c>
    </row>
    <row r="19" spans="2:15" ht="12.75">
      <c r="B19" s="331" t="s">
        <v>329</v>
      </c>
      <c r="C19" s="353">
        <v>2671782</v>
      </c>
      <c r="D19" s="356">
        <f>C19/$K$58</f>
        <v>0.0022362345940794377</v>
      </c>
      <c r="E19" s="353">
        <v>825061</v>
      </c>
      <c r="F19" s="356">
        <f>E19/$K$58</f>
        <v>0.0006905615616939461</v>
      </c>
      <c r="G19" s="353">
        <v>997784</v>
      </c>
      <c r="H19" s="356"/>
      <c r="I19" s="355"/>
      <c r="J19" s="356"/>
      <c r="K19" s="353">
        <f>SUM(G19,E19,C19,'- 12 -'!K19,'- 12 -'!I19,'- 12 -'!G19,'- 12 -'!E19,'- 12 -'!C19)</f>
        <v>37022561.25</v>
      </c>
      <c r="L19" s="356">
        <f t="shared" si="0"/>
        <v>0.030987233325426577</v>
      </c>
      <c r="O19" s="104"/>
    </row>
    <row r="20" spans="2:15" ht="12.75">
      <c r="B20" s="387" t="s">
        <v>407</v>
      </c>
      <c r="C20" s="355"/>
      <c r="D20" s="356"/>
      <c r="E20" s="355"/>
      <c r="F20" s="356"/>
      <c r="G20" s="355"/>
      <c r="H20" s="356"/>
      <c r="I20" s="355"/>
      <c r="J20" s="356"/>
      <c r="K20" s="353">
        <f>SUM(G20,E20,C20,'- 12 -'!K20,'- 12 -'!I20,'- 12 -'!G20,'- 12 -'!E20,'- 12 -'!C20)</f>
        <v>13508543</v>
      </c>
      <c r="L20" s="356">
        <f t="shared" si="0"/>
        <v>0.011306413162529588</v>
      </c>
      <c r="O20" s="104">
        <f>SUM(O13:O18)</f>
        <v>1</v>
      </c>
    </row>
    <row r="21" spans="2:15" ht="12.75">
      <c r="B21" s="387" t="s">
        <v>462</v>
      </c>
      <c r="C21" s="355">
        <v>560490</v>
      </c>
      <c r="D21" s="356">
        <f>C21/'- 13 -'!$K$58</f>
        <v>0.00046912028288070807</v>
      </c>
      <c r="E21" s="355">
        <v>0</v>
      </c>
      <c r="F21" s="356">
        <f>E21/'- 13 -'!$K$58</f>
        <v>0</v>
      </c>
      <c r="G21" s="355">
        <v>77060</v>
      </c>
      <c r="H21" s="356"/>
      <c r="I21" s="355"/>
      <c r="J21" s="356"/>
      <c r="K21" s="353">
        <f>SUM(G21,E21,C21,'- 12 -'!K21,'- 12 -'!I21,'- 12 -'!G21,'- 12 -'!E21,'- 12 -'!C21)</f>
        <v>3970454</v>
      </c>
      <c r="L21" s="356">
        <f t="shared" si="0"/>
        <v>0.003323200242011167</v>
      </c>
      <c r="O21" s="104"/>
    </row>
    <row r="22" spans="3:12" ht="4.5" customHeight="1">
      <c r="C22" s="355"/>
      <c r="D22" s="356"/>
      <c r="E22" s="355"/>
      <c r="F22" s="356"/>
      <c r="G22" s="355"/>
      <c r="H22" s="356"/>
      <c r="I22" s="355"/>
      <c r="J22" s="356"/>
      <c r="K22" s="355"/>
      <c r="L22" s="356"/>
    </row>
    <row r="23" spans="1:12" ht="12.75">
      <c r="A23" s="80">
        <v>400</v>
      </c>
      <c r="B23" s="359" t="s">
        <v>330</v>
      </c>
      <c r="C23" s="353">
        <v>3500035.99</v>
      </c>
      <c r="D23" s="356">
        <f>C23/$K$58</f>
        <v>0.0029294686323064804</v>
      </c>
      <c r="E23" s="353">
        <v>2889191.8</v>
      </c>
      <c r="F23" s="356">
        <f>E23/$K$58</f>
        <v>0.0024182027770569005</v>
      </c>
      <c r="G23" s="353">
        <v>9178322.76</v>
      </c>
      <c r="H23" s="356"/>
      <c r="I23" s="355"/>
      <c r="J23" s="356"/>
      <c r="K23" s="353">
        <f>SUM(G23,E23,C23,'- 12 -'!K23,'- 12 -'!I23,'- 12 -'!G23,'- 12 -'!E23,'- 12 -'!C23)</f>
        <v>68808868.32</v>
      </c>
      <c r="L23" s="356">
        <f>K23/$K$58</f>
        <v>0.05759181389673284</v>
      </c>
    </row>
    <row r="24" spans="3:12" ht="4.5" customHeight="1">
      <c r="C24" s="355"/>
      <c r="D24" s="356"/>
      <c r="E24" s="355"/>
      <c r="F24" s="356"/>
      <c r="G24" s="355"/>
      <c r="H24" s="356"/>
      <c r="I24" s="355"/>
      <c r="J24" s="356"/>
      <c r="K24" s="355"/>
      <c r="L24" s="356"/>
    </row>
    <row r="25" spans="1:15" ht="12.75">
      <c r="A25" s="360" t="s">
        <v>331</v>
      </c>
      <c r="B25" s="359" t="s">
        <v>276</v>
      </c>
      <c r="C25" s="355">
        <v>6682580.5</v>
      </c>
      <c r="D25" s="356">
        <f aca="true" t="shared" si="1" ref="D25:D40">C25/$K$58</f>
        <v>0.005593202473787407</v>
      </c>
      <c r="E25" s="355">
        <v>12541381</v>
      </c>
      <c r="F25" s="356">
        <f aca="true" t="shared" si="2" ref="F25:F40">E25/$K$58</f>
        <v>0.010496915560375275</v>
      </c>
      <c r="G25" s="355">
        <v>56009049</v>
      </c>
      <c r="H25" s="356">
        <f aca="true" t="shared" si="3" ref="H25:H40">G25/$K$58</f>
        <v>0.0468785900029607</v>
      </c>
      <c r="I25" s="355"/>
      <c r="J25" s="356"/>
      <c r="K25" s="353">
        <f>SUM(G25,E25,C25,'- 12 -'!K25,'- 12 -'!I25,'- 12 -'!G25,'- 12 -'!E25,'- 12 -'!C25)</f>
        <v>108379741.5</v>
      </c>
      <c r="L25" s="356">
        <f aca="true" t="shared" si="4" ref="L25:L40">K25/$K$58</f>
        <v>0.09071193953686599</v>
      </c>
      <c r="N25" s="85" t="s">
        <v>71</v>
      </c>
      <c r="O25" s="104">
        <f>'- 12 -'!D58</f>
        <v>0.5666556450457042</v>
      </c>
    </row>
    <row r="26" spans="2:15" ht="12.75">
      <c r="B26" s="331" t="s">
        <v>332</v>
      </c>
      <c r="C26" s="353">
        <v>1459309</v>
      </c>
      <c r="D26" s="356">
        <f t="shared" si="1"/>
        <v>0.0012214159947373962</v>
      </c>
      <c r="E26" s="353">
        <v>517133</v>
      </c>
      <c r="F26" s="356">
        <f t="shared" si="2"/>
        <v>0.00043283123560982213</v>
      </c>
      <c r="G26" s="353">
        <v>1705832</v>
      </c>
      <c r="H26" s="356">
        <f t="shared" si="3"/>
        <v>0.0014277514146317759</v>
      </c>
      <c r="I26" s="355"/>
      <c r="J26" s="356"/>
      <c r="K26" s="353">
        <f>SUM(G26,E26,C26,'- 12 -'!K26,'- 12 -'!I26,'- 12 -'!G26,'- 12 -'!E26,'- 12 -'!C26)</f>
        <v>13511205</v>
      </c>
      <c r="L26" s="356">
        <f t="shared" si="4"/>
        <v>0.011308641209761525</v>
      </c>
      <c r="N26" s="85" t="s">
        <v>72</v>
      </c>
      <c r="O26" s="104">
        <f>'- 12 -'!F58</f>
        <v>0.13216607547141787</v>
      </c>
    </row>
    <row r="27" spans="2:15" ht="12.75">
      <c r="B27" s="331" t="s">
        <v>333</v>
      </c>
      <c r="C27" s="353">
        <v>209297</v>
      </c>
      <c r="D27" s="356">
        <f t="shared" si="1"/>
        <v>0.00017517791190937136</v>
      </c>
      <c r="E27" s="353">
        <v>158156</v>
      </c>
      <c r="F27" s="356">
        <f t="shared" si="2"/>
        <v>0.0001323737933937827</v>
      </c>
      <c r="G27" s="353">
        <v>421209</v>
      </c>
      <c r="H27" s="356">
        <f t="shared" si="3"/>
        <v>0.00035254453287641204</v>
      </c>
      <c r="I27" s="355"/>
      <c r="J27" s="356"/>
      <c r="K27" s="353">
        <f>SUM(G27,E27,C27,'- 12 -'!K27,'- 12 -'!I27,'- 12 -'!G27,'- 12 -'!E27,'- 12 -'!C27)</f>
        <v>5526377</v>
      </c>
      <c r="L27" s="356">
        <f t="shared" si="4"/>
        <v>0.004625480457359523</v>
      </c>
      <c r="N27" s="85" t="s">
        <v>311</v>
      </c>
      <c r="O27" s="104">
        <f>'- 12 -'!H58</f>
        <v>0.023965759880163206</v>
      </c>
    </row>
    <row r="28" spans="2:15" ht="12.75">
      <c r="B28" s="331" t="s">
        <v>334</v>
      </c>
      <c r="C28" s="355"/>
      <c r="D28" s="356">
        <f t="shared" si="1"/>
        <v>0</v>
      </c>
      <c r="E28" s="355"/>
      <c r="F28" s="356">
        <f t="shared" si="2"/>
        <v>0</v>
      </c>
      <c r="G28" s="353">
        <v>32129178</v>
      </c>
      <c r="H28" s="356">
        <f t="shared" si="3"/>
        <v>0.02689155751589613</v>
      </c>
      <c r="I28" s="355"/>
      <c r="J28" s="356"/>
      <c r="K28" s="353">
        <f>SUM(G28,E28,C28,'- 12 -'!K28,'- 12 -'!I28,'- 12 -'!G28,'- 12 -'!E28,'- 12 -'!C28)</f>
        <v>32129178</v>
      </c>
      <c r="L28" s="356">
        <f t="shared" si="4"/>
        <v>0.02689155751589613</v>
      </c>
      <c r="M28" s="370" t="s">
        <v>408</v>
      </c>
      <c r="N28" s="85" t="s">
        <v>74</v>
      </c>
      <c r="O28" s="104">
        <f>'- 12 -'!J58</f>
        <v>0.006283924317616933</v>
      </c>
    </row>
    <row r="29" spans="2:15" ht="12.75" customHeight="1">
      <c r="B29" s="331" t="s">
        <v>335</v>
      </c>
      <c r="C29" s="353">
        <v>483409</v>
      </c>
      <c r="D29" s="356">
        <f t="shared" si="1"/>
        <v>0.0004046048400989852</v>
      </c>
      <c r="E29" s="353">
        <v>965981</v>
      </c>
      <c r="F29" s="356">
        <f t="shared" si="2"/>
        <v>0.00080850912590303</v>
      </c>
      <c r="G29" s="353">
        <v>653848</v>
      </c>
      <c r="H29" s="356">
        <f t="shared" si="3"/>
        <v>0.0005472592886955793</v>
      </c>
      <c r="I29" s="355"/>
      <c r="J29" s="356"/>
      <c r="K29" s="353">
        <f>SUM(G29,E29,C29,'- 12 -'!K29,'- 12 -'!I29,'- 12 -'!G29,'- 12 -'!E29,'- 12 -'!C29)</f>
        <v>6406443</v>
      </c>
      <c r="L29" s="356">
        <f t="shared" si="4"/>
        <v>0.005362080237683335</v>
      </c>
      <c r="M29" s="369" t="s">
        <v>444</v>
      </c>
      <c r="N29" s="85" t="s">
        <v>451</v>
      </c>
      <c r="O29" s="104">
        <f>'- 12 -'!L58</f>
        <v>0.036075396122353144</v>
      </c>
    </row>
    <row r="30" spans="2:15" ht="12.75" customHeight="1">
      <c r="B30" s="331" t="s">
        <v>336</v>
      </c>
      <c r="C30" s="355"/>
      <c r="D30" s="356">
        <f t="shared" si="1"/>
        <v>0</v>
      </c>
      <c r="E30" s="353">
        <v>8256882</v>
      </c>
      <c r="F30" s="356">
        <f t="shared" si="2"/>
        <v>0.0069108651707481435</v>
      </c>
      <c r="G30" s="355"/>
      <c r="H30" s="356">
        <f t="shared" si="3"/>
        <v>0</v>
      </c>
      <c r="I30" s="355"/>
      <c r="J30" s="356"/>
      <c r="K30" s="353">
        <f>SUM(G30,E30,C30,'- 12 -'!K30,'- 12 -'!I30,'- 12 -'!G30,'- 12 -'!E30,'- 12 -'!C30)</f>
        <v>8256882</v>
      </c>
      <c r="L30" s="356">
        <f t="shared" si="4"/>
        <v>0.0069108651707481435</v>
      </c>
      <c r="M30" s="371" t="s">
        <v>408</v>
      </c>
      <c r="N30" s="85" t="s">
        <v>432</v>
      </c>
      <c r="O30" s="104">
        <f>D58</f>
        <v>0.05301490032421495</v>
      </c>
    </row>
    <row r="31" spans="2:15" ht="12.75" customHeight="1">
      <c r="B31" s="331" t="s">
        <v>337</v>
      </c>
      <c r="C31" s="355"/>
      <c r="D31" s="356">
        <f t="shared" si="1"/>
        <v>0</v>
      </c>
      <c r="E31" s="355"/>
      <c r="F31" s="356">
        <f t="shared" si="2"/>
        <v>0</v>
      </c>
      <c r="G31" s="355"/>
      <c r="H31" s="356">
        <f t="shared" si="3"/>
        <v>0</v>
      </c>
      <c r="I31" s="355"/>
      <c r="J31" s="356"/>
      <c r="K31" s="353">
        <f>SUM(G31,E31,C31,'- 12 -'!K31,'- 12 -'!I31,'- 12 -'!G31,'- 12 -'!E31,'- 12 -'!C31)</f>
        <v>510346</v>
      </c>
      <c r="L31" s="356">
        <f t="shared" si="4"/>
        <v>0.0004271506358490568</v>
      </c>
      <c r="N31" s="85" t="s">
        <v>313</v>
      </c>
      <c r="O31" s="104">
        <f>F58</f>
        <v>0.04005068971132941</v>
      </c>
    </row>
    <row r="32" spans="2:15" ht="12.75" customHeight="1">
      <c r="B32" s="331" t="s">
        <v>338</v>
      </c>
      <c r="C32" s="353">
        <v>120863</v>
      </c>
      <c r="D32" s="356">
        <f t="shared" si="1"/>
        <v>0.00010116020758588204</v>
      </c>
      <c r="E32" s="355"/>
      <c r="F32" s="356">
        <f t="shared" si="2"/>
        <v>0</v>
      </c>
      <c r="G32" s="355"/>
      <c r="H32" s="356">
        <f t="shared" si="3"/>
        <v>0</v>
      </c>
      <c r="I32" s="355"/>
      <c r="J32" s="356"/>
      <c r="K32" s="353">
        <f>SUM(G32,E32,C32,'- 12 -'!K32,'- 12 -'!I32,'- 12 -'!G32,'- 12 -'!E32,'- 12 -'!C32)</f>
        <v>1073490</v>
      </c>
      <c r="L32" s="356">
        <f t="shared" si="4"/>
        <v>0.0008984922701022522</v>
      </c>
      <c r="N32" s="85" t="s">
        <v>431</v>
      </c>
      <c r="O32" s="104">
        <f>H58</f>
        <v>0.11706455005420652</v>
      </c>
    </row>
    <row r="33" spans="2:15" ht="12.75" customHeight="1">
      <c r="B33" s="331" t="s">
        <v>339</v>
      </c>
      <c r="C33" s="355"/>
      <c r="D33" s="356">
        <f t="shared" si="1"/>
        <v>0</v>
      </c>
      <c r="E33" s="353">
        <v>730757</v>
      </c>
      <c r="F33" s="356">
        <f t="shared" si="2"/>
        <v>0.0006116307704991304</v>
      </c>
      <c r="G33" s="353">
        <v>3343735</v>
      </c>
      <c r="H33" s="356">
        <f t="shared" si="3"/>
        <v>0.0027986474496924556</v>
      </c>
      <c r="I33" s="355"/>
      <c r="J33" s="356"/>
      <c r="K33" s="353">
        <f>SUM(G33,E33,C33,'- 12 -'!K33,'- 12 -'!I33,'- 12 -'!G33,'- 12 -'!E33,'- 12 -'!C33)</f>
        <v>4481942</v>
      </c>
      <c r="L33" s="356">
        <f t="shared" si="4"/>
        <v>0.0037513067117966896</v>
      </c>
      <c r="N33" s="85" t="s">
        <v>77</v>
      </c>
      <c r="O33" s="104">
        <f>J58</f>
        <v>0.024723059072993794</v>
      </c>
    </row>
    <row r="34" spans="2:15" ht="12.75">
      <c r="B34" s="331" t="s">
        <v>340</v>
      </c>
      <c r="C34" s="353">
        <v>165880</v>
      </c>
      <c r="D34" s="356">
        <f t="shared" si="1"/>
        <v>0.00013883864569261156</v>
      </c>
      <c r="E34" s="353">
        <v>1629366</v>
      </c>
      <c r="F34" s="356">
        <f t="shared" si="2"/>
        <v>0.0013637507160452601</v>
      </c>
      <c r="G34" s="353">
        <v>11978334</v>
      </c>
      <c r="H34" s="356">
        <f t="shared" si="3"/>
        <v>0.010025655113417908</v>
      </c>
      <c r="I34" s="355"/>
      <c r="J34" s="356"/>
      <c r="K34" s="353">
        <f>SUM(G34,E34,C34,'- 12 -'!K34,'- 12 -'!I34,'- 12 -'!G34,'- 12 -'!E34,'- 12 -'!C34)</f>
        <v>17337464</v>
      </c>
      <c r="L34" s="356">
        <f t="shared" si="4"/>
        <v>0.014511152770101328</v>
      </c>
      <c r="O34" s="104"/>
    </row>
    <row r="35" spans="2:15" ht="12.75">
      <c r="B35" s="331" t="s">
        <v>341</v>
      </c>
      <c r="C35" s="353">
        <v>68971</v>
      </c>
      <c r="D35" s="356">
        <f t="shared" si="1"/>
        <v>5.772751526443883E-05</v>
      </c>
      <c r="E35" s="353">
        <v>153638</v>
      </c>
      <c r="F35" s="356">
        <f t="shared" si="2"/>
        <v>0.00012859230676948069</v>
      </c>
      <c r="G35" s="353">
        <v>1564721</v>
      </c>
      <c r="H35" s="356">
        <f t="shared" si="3"/>
        <v>0.001309643986778327</v>
      </c>
      <c r="I35" s="355"/>
      <c r="J35" s="356"/>
      <c r="K35" s="353">
        <f>SUM(G35,E35,C35,'- 12 -'!K35,'- 12 -'!I35,'- 12 -'!G35,'- 12 -'!E35,'- 12 -'!C35)</f>
        <v>3613593</v>
      </c>
      <c r="L35" s="356">
        <f t="shared" si="4"/>
        <v>0.0030245138546196124</v>
      </c>
      <c r="O35" s="104">
        <f>SUM(O25:O33)</f>
        <v>1.0000000000000002</v>
      </c>
    </row>
    <row r="36" spans="1:12" ht="12.75">
      <c r="A36" s="156"/>
      <c r="B36" s="352" t="s">
        <v>342</v>
      </c>
      <c r="C36" s="355"/>
      <c r="D36" s="356">
        <f t="shared" si="1"/>
        <v>0</v>
      </c>
      <c r="E36" s="355"/>
      <c r="F36" s="356">
        <f t="shared" si="2"/>
        <v>0</v>
      </c>
      <c r="G36" s="353">
        <v>4064791</v>
      </c>
      <c r="H36" s="356">
        <f t="shared" si="3"/>
        <v>0.0034021586536262132</v>
      </c>
      <c r="I36" s="355"/>
      <c r="J36" s="356"/>
      <c r="K36" s="353">
        <f>SUM(G36,E36,C36,'- 12 -'!K36,'- 12 -'!I36,'- 12 -'!G36,'- 12 -'!E36,'- 12 -'!C36)</f>
        <v>4064791</v>
      </c>
      <c r="L36" s="356">
        <f t="shared" si="4"/>
        <v>0.0034021586536262132</v>
      </c>
    </row>
    <row r="37" spans="2:12" ht="12.75">
      <c r="B37" s="331" t="s">
        <v>343</v>
      </c>
      <c r="C37" s="353">
        <v>4850</v>
      </c>
      <c r="D37" s="356">
        <f>C37/K58</f>
        <v>4.059364791470739E-06</v>
      </c>
      <c r="E37" s="353">
        <v>8000</v>
      </c>
      <c r="F37" s="356">
        <f>E37/K58</f>
        <v>6.695859449848641E-06</v>
      </c>
      <c r="G37" s="353">
        <v>8675</v>
      </c>
      <c r="H37" s="356">
        <f>G37/K58</f>
        <v>7.2608225909296195E-06</v>
      </c>
      <c r="I37" s="355"/>
      <c r="J37" s="356"/>
      <c r="K37" s="353">
        <f>SUM(G37,E37,C37,'- 12 -'!K37,'- 12 -'!I37,'- 12 -'!G37,'- 12 -'!E37,'- 12 -'!C37)</f>
        <v>634464</v>
      </c>
      <c r="L37" s="356">
        <f t="shared" si="4"/>
        <v>0.000531035221248596</v>
      </c>
    </row>
    <row r="38" spans="2:12" ht="12.75">
      <c r="B38" s="331" t="s">
        <v>344</v>
      </c>
      <c r="C38" s="353">
        <v>178444</v>
      </c>
      <c r="D38" s="356">
        <f t="shared" si="1"/>
        <v>0.00014935449295859886</v>
      </c>
      <c r="E38" s="353">
        <v>26111</v>
      </c>
      <c r="F38" s="356">
        <f t="shared" si="2"/>
        <v>2.1854448261874733E-05</v>
      </c>
      <c r="G38" s="353">
        <v>18309</v>
      </c>
      <c r="H38" s="356">
        <f t="shared" si="3"/>
        <v>1.5324311333409846E-05</v>
      </c>
      <c r="I38" s="355"/>
      <c r="J38" s="356"/>
      <c r="K38" s="353">
        <f>SUM(G38,E38,C38,'- 12 -'!K38,'- 12 -'!I38,'- 12 -'!G38,'- 12 -'!E38,'- 12 -'!C38)</f>
        <v>2300678</v>
      </c>
      <c r="L38" s="356">
        <f t="shared" si="4"/>
        <v>0.0019256270659198588</v>
      </c>
    </row>
    <row r="39" spans="2:12" ht="12.75">
      <c r="B39" s="387" t="s">
        <v>463</v>
      </c>
      <c r="C39" s="355">
        <v>3683915.5</v>
      </c>
      <c r="D39" s="356">
        <f>C39/'- 13 -'!$K$58</f>
        <v>0.00308337255163986</v>
      </c>
      <c r="E39" s="355">
        <v>91857</v>
      </c>
      <c r="F39" s="356">
        <f>E39/'- 13 -'!$K$58</f>
        <v>7.688269518559332E-05</v>
      </c>
      <c r="G39" s="355">
        <v>89687</v>
      </c>
      <c r="H39" s="356">
        <f>G39/'- 13 -'!$K$58</f>
        <v>7.506644330982188E-05</v>
      </c>
      <c r="I39" s="355"/>
      <c r="J39" s="356"/>
      <c r="K39" s="353">
        <f>SUM(G39,E39,C39,'- 12 -'!K39,'- 12 -'!I39,'- 12 -'!G39,'- 12 -'!E39,'- 12 -'!C39)</f>
        <v>4724694.5</v>
      </c>
      <c r="L39" s="356">
        <f t="shared" si="4"/>
        <v>0.003954486289434112</v>
      </c>
    </row>
    <row r="40" spans="2:12" ht="12.75">
      <c r="B40" s="331" t="s">
        <v>345</v>
      </c>
      <c r="C40" s="353">
        <v>307642</v>
      </c>
      <c r="D40" s="356">
        <f t="shared" si="1"/>
        <v>0.00025749094910879197</v>
      </c>
      <c r="E40" s="353">
        <v>3500</v>
      </c>
      <c r="F40" s="356">
        <f t="shared" si="2"/>
        <v>2.9294385093087805E-06</v>
      </c>
      <c r="G40" s="353">
        <v>30730</v>
      </c>
      <c r="H40" s="356">
        <f t="shared" si="3"/>
        <v>2.5720470111731093E-05</v>
      </c>
      <c r="I40" s="355"/>
      <c r="J40" s="356"/>
      <c r="K40" s="353">
        <f>SUM(G40,E40,C40,'- 12 -'!K40,'- 12 -'!I40,'- 12 -'!G40,'- 12 -'!E40,'- 12 -'!C40)</f>
        <v>3808194</v>
      </c>
      <c r="L40" s="356">
        <f t="shared" si="4"/>
        <v>0.0031873914727196116</v>
      </c>
    </row>
    <row r="41" spans="3:12" ht="4.5" customHeight="1">
      <c r="C41" s="357"/>
      <c r="D41" s="357"/>
      <c r="E41" s="357"/>
      <c r="F41" s="357"/>
      <c r="G41" s="357"/>
      <c r="H41" s="357"/>
      <c r="I41" s="357"/>
      <c r="J41" s="357"/>
      <c r="K41" s="357"/>
      <c r="L41" s="357"/>
    </row>
    <row r="42" spans="1:12" ht="12.75">
      <c r="A42" s="80">
        <v>700</v>
      </c>
      <c r="B42" s="359" t="s">
        <v>346</v>
      </c>
      <c r="C42" s="355">
        <v>6941987</v>
      </c>
      <c r="D42" s="356">
        <f aca="true" t="shared" si="5" ref="D42:D48">C42/$K$58</f>
        <v>0.005810321156834552</v>
      </c>
      <c r="E42" s="355">
        <v>9884834</v>
      </c>
      <c r="F42" s="356">
        <f aca="true" t="shared" si="6" ref="F42:F48">E42/$K$58</f>
        <v>0.008273432393635642</v>
      </c>
      <c r="G42" s="355">
        <v>12386865</v>
      </c>
      <c r="H42" s="356">
        <f aca="true" t="shared" si="7" ref="H42:H48">G42/$K$58</f>
        <v>0.010367588383031173</v>
      </c>
      <c r="I42" s="355"/>
      <c r="J42" s="356"/>
      <c r="K42" s="353">
        <f>SUM(G42,E42,C42,'- 12 -'!K42,'- 12 -'!I42,'- 12 -'!G42,'- 12 -'!E42,'- 12 -'!C42)</f>
        <v>84792199</v>
      </c>
      <c r="L42" s="356">
        <f aca="true" t="shared" si="8" ref="L42:L48">K42/$K$58</f>
        <v>0.07096958086844955</v>
      </c>
    </row>
    <row r="43" spans="2:12" ht="12.75">
      <c r="B43" s="331" t="s">
        <v>347</v>
      </c>
      <c r="C43" s="353">
        <v>2872292</v>
      </c>
      <c r="D43" s="356">
        <f t="shared" si="5"/>
        <v>0.0024040579413655816</v>
      </c>
      <c r="E43" s="353">
        <v>9482864</v>
      </c>
      <c r="F43" s="356">
        <f t="shared" si="6"/>
        <v>0.007936990565753685</v>
      </c>
      <c r="G43" s="353">
        <v>10617740</v>
      </c>
      <c r="H43" s="356">
        <f t="shared" si="7"/>
        <v>0.008886861839379489</v>
      </c>
      <c r="I43" s="355"/>
      <c r="J43" s="356"/>
      <c r="K43" s="353">
        <f>SUM(G43,E43,C43,'- 12 -'!K43,'- 12 -'!I43,'- 12 -'!G43,'- 12 -'!E43,'- 12 -'!C43)</f>
        <v>48055261</v>
      </c>
      <c r="L43" s="356">
        <f t="shared" si="8"/>
        <v>0.040221409185224107</v>
      </c>
    </row>
    <row r="44" spans="2:12" ht="12.75">
      <c r="B44" s="331" t="s">
        <v>348</v>
      </c>
      <c r="C44" s="355"/>
      <c r="D44" s="356">
        <f t="shared" si="5"/>
        <v>0</v>
      </c>
      <c r="E44" s="355"/>
      <c r="F44" s="356">
        <f t="shared" si="6"/>
        <v>0</v>
      </c>
      <c r="G44" s="355"/>
      <c r="H44" s="356">
        <f t="shared" si="7"/>
        <v>0</v>
      </c>
      <c r="I44" s="355"/>
      <c r="J44" s="356"/>
      <c r="K44" s="353">
        <f>SUM(G44,E44,C44,'- 12 -'!K44,'- 12 -'!I44,'- 12 -'!G44,'- 12 -'!E44,'- 12 -'!C44)</f>
        <v>8269721</v>
      </c>
      <c r="L44" s="356">
        <f t="shared" si="8"/>
        <v>0.006921611188182719</v>
      </c>
    </row>
    <row r="45" spans="2:12" ht="12.75">
      <c r="B45" s="331" t="s">
        <v>349</v>
      </c>
      <c r="C45" s="353">
        <v>3062722</v>
      </c>
      <c r="D45" s="356">
        <f t="shared" si="5"/>
        <v>0.0025634445057449162</v>
      </c>
      <c r="E45" s="353">
        <v>6775</v>
      </c>
      <c r="F45" s="356">
        <f t="shared" si="6"/>
        <v>5.6705559715905675E-06</v>
      </c>
      <c r="G45" s="353">
        <v>9550</v>
      </c>
      <c r="H45" s="356">
        <f t="shared" si="7"/>
        <v>7.993182218256815E-06</v>
      </c>
      <c r="I45" s="355"/>
      <c r="J45" s="356"/>
      <c r="K45" s="353">
        <f>SUM(G45,E45,C45,'- 12 -'!K45,'- 12 -'!I45,'- 12 -'!G45,'- 12 -'!E45,'- 12 -'!C45)</f>
        <v>4988854</v>
      </c>
      <c r="L45" s="356">
        <f t="shared" si="8"/>
        <v>0.004175583149976899</v>
      </c>
    </row>
    <row r="46" spans="2:12" ht="12.75">
      <c r="B46" s="331" t="s">
        <v>350</v>
      </c>
      <c r="C46" s="353">
        <v>241324</v>
      </c>
      <c r="D46" s="356">
        <f t="shared" si="5"/>
        <v>0.00020198394823440919</v>
      </c>
      <c r="E46" s="353">
        <v>381415</v>
      </c>
      <c r="F46" s="356">
        <f t="shared" si="6"/>
        <v>0.0003192376540080024</v>
      </c>
      <c r="G46" s="353">
        <v>1719004</v>
      </c>
      <c r="H46" s="356">
        <f t="shared" si="7"/>
        <v>0.0014387761472159516</v>
      </c>
      <c r="I46" s="355"/>
      <c r="J46" s="356"/>
      <c r="K46" s="353">
        <f>SUM(G46,E46,C46,'- 12 -'!K46,'- 12 -'!I46,'- 12 -'!G46,'- 12 -'!E46,'- 12 -'!C46)</f>
        <v>10550712</v>
      </c>
      <c r="L46" s="356">
        <f t="shared" si="8"/>
        <v>0.008830760580978932</v>
      </c>
    </row>
    <row r="47" spans="2:12" ht="12.75">
      <c r="B47" s="331" t="s">
        <v>351</v>
      </c>
      <c r="C47" s="355"/>
      <c r="D47" s="356">
        <f t="shared" si="5"/>
        <v>0</v>
      </c>
      <c r="E47" s="353">
        <v>2000</v>
      </c>
      <c r="F47" s="356">
        <f t="shared" si="6"/>
        <v>1.6739648624621602E-06</v>
      </c>
      <c r="G47" s="353">
        <v>10000</v>
      </c>
      <c r="H47" s="356">
        <f t="shared" si="7"/>
        <v>8.369824312310802E-06</v>
      </c>
      <c r="I47" s="355"/>
      <c r="J47" s="356"/>
      <c r="K47" s="353">
        <f>SUM(G47,E47,C47,'- 12 -'!K47,'- 12 -'!I47,'- 12 -'!G47,'- 12 -'!E47,'- 12 -'!C47)</f>
        <v>142850</v>
      </c>
      <c r="L47" s="356">
        <f t="shared" si="8"/>
        <v>0.0001195629403013598</v>
      </c>
    </row>
    <row r="48" spans="2:12" ht="12.75">
      <c r="B48" s="331" t="s">
        <v>352</v>
      </c>
      <c r="C48" s="353">
        <v>765649</v>
      </c>
      <c r="D48" s="356">
        <f t="shared" si="5"/>
        <v>0.0006408347614896453</v>
      </c>
      <c r="E48" s="353">
        <v>11780</v>
      </c>
      <c r="F48" s="356">
        <f t="shared" si="6"/>
        <v>9.859653039902124E-06</v>
      </c>
      <c r="G48" s="353">
        <v>30571</v>
      </c>
      <c r="H48" s="356">
        <f t="shared" si="7"/>
        <v>2.558738990516535E-05</v>
      </c>
      <c r="I48" s="355"/>
      <c r="J48" s="356"/>
      <c r="K48" s="353">
        <f>SUM(G48,E48,C48,'- 12 -'!K48,'- 12 -'!I48,'- 12 -'!G48,'- 12 -'!E48,'- 12 -'!C48)</f>
        <v>12784801</v>
      </c>
      <c r="L48" s="356">
        <f t="shared" si="8"/>
        <v>0.010700653823785544</v>
      </c>
    </row>
    <row r="49" spans="3:12" ht="4.5" customHeight="1">
      <c r="C49" s="357"/>
      <c r="D49" s="357"/>
      <c r="E49" s="357"/>
      <c r="F49" s="357"/>
      <c r="G49" s="357"/>
      <c r="H49" s="357"/>
      <c r="I49" s="357"/>
      <c r="J49" s="357"/>
      <c r="K49" s="357"/>
      <c r="L49" s="357"/>
    </row>
    <row r="50" spans="1:12" ht="12.75">
      <c r="A50" s="80">
        <v>900</v>
      </c>
      <c r="B50" s="359" t="s">
        <v>141</v>
      </c>
      <c r="C50" s="355"/>
      <c r="D50" s="356"/>
      <c r="E50" s="355"/>
      <c r="F50" s="356"/>
      <c r="G50" s="355"/>
      <c r="H50" s="356"/>
      <c r="I50" s="355">
        <v>29538325</v>
      </c>
      <c r="J50" s="356">
        <f>I50/$K$58</f>
        <v>0.024723059072993794</v>
      </c>
      <c r="K50" s="355">
        <f>SUM(I50,E50)</f>
        <v>29538325</v>
      </c>
      <c r="L50" s="356">
        <f>K50/$K$58</f>
        <v>0.024723059072993794</v>
      </c>
    </row>
    <row r="51" spans="2:12" ht="12.75">
      <c r="B51" s="331" t="s">
        <v>353</v>
      </c>
      <c r="C51" s="355"/>
      <c r="D51" s="356"/>
      <c r="E51" s="355"/>
      <c r="F51" s="356"/>
      <c r="G51" s="355"/>
      <c r="H51" s="356"/>
      <c r="I51" s="355">
        <v>2845442</v>
      </c>
      <c r="J51" s="356">
        <f>I51/$K$58</f>
        <v>0.002381584963087027</v>
      </c>
      <c r="K51" s="355">
        <f>I51</f>
        <v>2845442</v>
      </c>
      <c r="L51" s="356">
        <f>K51/$K$58</f>
        <v>0.002381584963087027</v>
      </c>
    </row>
    <row r="52" spans="2:12" ht="12.75">
      <c r="B52" s="331" t="s">
        <v>354</v>
      </c>
      <c r="C52" s="355"/>
      <c r="D52" s="356"/>
      <c r="E52" s="355"/>
      <c r="F52" s="356"/>
      <c r="G52" s="355"/>
      <c r="H52" s="356"/>
      <c r="I52" s="355"/>
      <c r="J52" s="356"/>
      <c r="K52" s="355"/>
      <c r="L52" s="356"/>
    </row>
    <row r="53" spans="2:12" ht="12.75">
      <c r="B53" s="331" t="s">
        <v>355</v>
      </c>
      <c r="C53" s="355"/>
      <c r="D53" s="356"/>
      <c r="E53" s="355"/>
      <c r="F53" s="356"/>
      <c r="G53" s="355"/>
      <c r="H53" s="356"/>
      <c r="I53" s="355">
        <v>19738953</v>
      </c>
      <c r="J53" s="356">
        <f>I53/$K$58</f>
        <v>0.016521156871896023</v>
      </c>
      <c r="K53" s="355">
        <f>I53</f>
        <v>19738953</v>
      </c>
      <c r="L53" s="356">
        <f>K53/$K$58</f>
        <v>0.016521156871896023</v>
      </c>
    </row>
    <row r="54" spans="2:12" ht="12.75">
      <c r="B54" s="331" t="s">
        <v>356</v>
      </c>
      <c r="C54" s="355"/>
      <c r="D54" s="356"/>
      <c r="E54" s="355"/>
      <c r="F54" s="356"/>
      <c r="G54" s="355"/>
      <c r="H54" s="356"/>
      <c r="I54" s="355"/>
      <c r="J54" s="356"/>
      <c r="K54" s="355"/>
      <c r="L54" s="356"/>
    </row>
    <row r="55" spans="2:12" ht="12.75">
      <c r="B55" s="331" t="s">
        <v>357</v>
      </c>
      <c r="C55" s="355"/>
      <c r="D55" s="356"/>
      <c r="E55" s="355"/>
      <c r="F55" s="356"/>
      <c r="G55" s="355"/>
      <c r="H55" s="356"/>
      <c r="I55" s="355">
        <v>6953930</v>
      </c>
      <c r="J55" s="356">
        <f>I55/$K$58</f>
        <v>0.005820317238010745</v>
      </c>
      <c r="K55" s="355">
        <f>I55</f>
        <v>6953930</v>
      </c>
      <c r="L55" s="356">
        <f>K55/$K$58</f>
        <v>0.005820317238010745</v>
      </c>
    </row>
    <row r="56" spans="2:12" ht="12.75">
      <c r="B56" s="331" t="s">
        <v>358</v>
      </c>
      <c r="C56" s="355"/>
      <c r="D56" s="356"/>
      <c r="E56" s="357"/>
      <c r="F56" s="356"/>
      <c r="G56" s="355"/>
      <c r="H56" s="356"/>
      <c r="I56" s="355"/>
      <c r="J56" s="356"/>
      <c r="K56" s="355">
        <f>E56</f>
        <v>0</v>
      </c>
      <c r="L56" s="356">
        <f>K56/$K$58</f>
        <v>0</v>
      </c>
    </row>
    <row r="57" spans="3:12" ht="4.5" customHeight="1">
      <c r="C57" s="156"/>
      <c r="D57" s="232"/>
      <c r="E57" s="156"/>
      <c r="F57" s="232"/>
      <c r="G57" s="156"/>
      <c r="H57" s="232"/>
      <c r="I57" s="156"/>
      <c r="J57" s="232"/>
      <c r="K57" s="156"/>
      <c r="L57" s="156"/>
    </row>
    <row r="58" spans="2:12" ht="12.75">
      <c r="B58" s="301" t="s">
        <v>359</v>
      </c>
      <c r="C58" s="302">
        <f>SUM(C50,C42,C25,C23,C13)</f>
        <v>63340517.49</v>
      </c>
      <c r="D58" s="303">
        <f>C58/$K$58</f>
        <v>0.05301490032421495</v>
      </c>
      <c r="E58" s="302">
        <f>SUM(E50,E42,E25,E23,E13)</f>
        <v>47851290.8</v>
      </c>
      <c r="F58" s="303">
        <f>E58/$K$58</f>
        <v>0.04005068971132941</v>
      </c>
      <c r="G58" s="302">
        <f>SUM(G50,G42,G25,G23,G13)</f>
        <v>139865002.76</v>
      </c>
      <c r="H58" s="303">
        <f>G58/$K$58</f>
        <v>0.11706455005420652</v>
      </c>
      <c r="I58" s="302">
        <f>SUM(I50,I42,I25,I23,I13)</f>
        <v>29538325</v>
      </c>
      <c r="J58" s="303">
        <f>I58/$K$58</f>
        <v>0.024723059072993794</v>
      </c>
      <c r="K58" s="302">
        <f>SUM(K50,K42,K25,K23,K13)</f>
        <v>1194768208.61</v>
      </c>
      <c r="L58" s="303">
        <f>K58/$K$58</f>
        <v>1</v>
      </c>
    </row>
  </sheetData>
  <printOptions/>
  <pageMargins left="0.5905511811023623" right="0.11811023622047245" top="0.5905511811023623" bottom="0" header="0" footer="0"/>
  <pageSetup fitToHeight="1" fitToWidth="1" horizontalDpi="600" verticalDpi="600" orientation="landscape" scale="79" r:id="rId1"/>
</worksheet>
</file>

<file path=xl/worksheets/sheet11.xml><?xml version="1.0" encoding="utf-8"?>
<worksheet xmlns="http://schemas.openxmlformats.org/spreadsheetml/2006/main" xmlns:r="http://schemas.openxmlformats.org/officeDocument/2006/relationships">
  <sheetPr codeName="Sheet10">
    <pageSetUpPr fitToPage="1"/>
  </sheetPr>
  <dimension ref="A1:K75"/>
  <sheetViews>
    <sheetView showGridLines="0" showZeros="0" workbookViewId="0" topLeftCell="A1">
      <selection activeCell="A1" sqref="A1"/>
    </sheetView>
  </sheetViews>
  <sheetFormatPr defaultColWidth="15.83203125" defaultRowHeight="12"/>
  <cols>
    <col min="1" max="1" width="6.83203125" style="85" customWidth="1"/>
    <col min="2" max="2" width="35.83203125" style="85" customWidth="1"/>
    <col min="3" max="3" width="15.83203125" style="85" customWidth="1"/>
    <col min="4" max="4" width="7.83203125" style="85" customWidth="1"/>
    <col min="5" max="5" width="9.83203125" style="85" customWidth="1"/>
    <col min="6" max="6" width="15.83203125" style="85" customWidth="1"/>
    <col min="7" max="7" width="7.83203125" style="85" customWidth="1"/>
    <col min="8" max="8" width="9.83203125" style="85" customWidth="1"/>
    <col min="9" max="9" width="15.83203125" style="85" customWidth="1"/>
    <col min="10" max="10" width="7.83203125" style="85" customWidth="1"/>
    <col min="11" max="11" width="9.83203125" style="85" customWidth="1"/>
    <col min="12" max="16384" width="15.83203125" style="85" customWidth="1"/>
  </cols>
  <sheetData>
    <row r="1" spans="1:11" ht="6.75" customHeight="1">
      <c r="A1" s="17"/>
      <c r="B1" s="21"/>
      <c r="C1" s="59"/>
      <c r="D1" s="59"/>
      <c r="E1" s="59"/>
      <c r="F1" s="59"/>
      <c r="G1" s="59"/>
      <c r="H1" s="59"/>
      <c r="I1" s="59"/>
      <c r="J1" s="59"/>
      <c r="K1" s="59"/>
    </row>
    <row r="2" spans="1:11" ht="12.75">
      <c r="A2" s="8"/>
      <c r="B2" s="23"/>
      <c r="C2" s="60" t="s">
        <v>1</v>
      </c>
      <c r="D2" s="60"/>
      <c r="E2" s="60"/>
      <c r="F2" s="60"/>
      <c r="G2" s="60"/>
      <c r="H2" s="60"/>
      <c r="I2" s="61"/>
      <c r="J2" s="62"/>
      <c r="K2" s="63" t="s">
        <v>2</v>
      </c>
    </row>
    <row r="3" spans="1:11" ht="12.75">
      <c r="A3" s="9"/>
      <c r="B3" s="28"/>
      <c r="C3" s="64" t="str">
        <f>YEAR</f>
        <v>OPERATING FUND BUDGET 1999/2000</v>
      </c>
      <c r="D3" s="64"/>
      <c r="E3" s="64"/>
      <c r="F3" s="64"/>
      <c r="G3" s="64"/>
      <c r="H3" s="64"/>
      <c r="I3" s="65"/>
      <c r="J3" s="66"/>
      <c r="K3" s="66"/>
    </row>
    <row r="4" spans="1:11" ht="12.75">
      <c r="A4" s="10"/>
      <c r="B4" s="17"/>
      <c r="C4" s="59"/>
      <c r="D4" s="59"/>
      <c r="E4" s="59"/>
      <c r="F4" s="59"/>
      <c r="G4" s="59"/>
      <c r="H4" s="59"/>
      <c r="I4" s="59"/>
      <c r="J4" s="59"/>
      <c r="K4"/>
    </row>
    <row r="5" spans="1:11" ht="12.75">
      <c r="A5" s="10"/>
      <c r="B5" s="17"/>
      <c r="C5" s="59"/>
      <c r="D5" s="59"/>
      <c r="E5" s="59"/>
      <c r="F5" s="59"/>
      <c r="G5" s="59"/>
      <c r="H5" s="59"/>
      <c r="I5" s="59"/>
      <c r="J5" s="59"/>
      <c r="K5"/>
    </row>
    <row r="6" spans="1:11" ht="12.75">
      <c r="A6" s="10"/>
      <c r="B6" s="17"/>
      <c r="C6" s="67"/>
      <c r="D6" s="68"/>
      <c r="E6" s="69"/>
      <c r="F6" s="70"/>
      <c r="G6" s="68"/>
      <c r="H6" s="69"/>
      <c r="I6" s="70" t="s">
        <v>32</v>
      </c>
      <c r="J6" s="69"/>
      <c r="K6"/>
    </row>
    <row r="7" spans="1:11" ht="12.75">
      <c r="A7" s="17"/>
      <c r="B7" s="17"/>
      <c r="C7" s="71" t="s">
        <v>71</v>
      </c>
      <c r="D7" s="72"/>
      <c r="E7" s="73"/>
      <c r="F7" s="71" t="s">
        <v>72</v>
      </c>
      <c r="G7" s="72"/>
      <c r="H7" s="73"/>
      <c r="I7" s="71" t="s">
        <v>73</v>
      </c>
      <c r="J7" s="73"/>
      <c r="K7"/>
    </row>
    <row r="8" spans="1:11" ht="12.75">
      <c r="A8" s="47"/>
      <c r="B8" s="48"/>
      <c r="C8" s="74" t="s">
        <v>3</v>
      </c>
      <c r="D8" s="75"/>
      <c r="E8" s="76" t="s">
        <v>89</v>
      </c>
      <c r="F8" s="77"/>
      <c r="G8" s="76"/>
      <c r="H8" s="76" t="s">
        <v>89</v>
      </c>
      <c r="I8" s="77"/>
      <c r="J8" s="76"/>
      <c r="K8"/>
    </row>
    <row r="9" spans="1:11" ht="12.75">
      <c r="A9" s="54" t="s">
        <v>119</v>
      </c>
      <c r="B9" s="55" t="s">
        <v>120</v>
      </c>
      <c r="C9" s="78" t="s">
        <v>121</v>
      </c>
      <c r="D9" s="79" t="s">
        <v>122</v>
      </c>
      <c r="E9" s="79" t="s">
        <v>123</v>
      </c>
      <c r="F9" s="79" t="s">
        <v>121</v>
      </c>
      <c r="G9" s="79" t="s">
        <v>122</v>
      </c>
      <c r="H9" s="79" t="s">
        <v>123</v>
      </c>
      <c r="I9" s="79" t="s">
        <v>121</v>
      </c>
      <c r="J9" s="79" t="s">
        <v>122</v>
      </c>
      <c r="K9"/>
    </row>
    <row r="10" spans="1:11" ht="4.5" customHeight="1">
      <c r="A10" s="80"/>
      <c r="B10" s="80"/>
      <c r="C10" s="17"/>
      <c r="D10" s="17"/>
      <c r="E10" s="17"/>
      <c r="F10" s="17"/>
      <c r="G10" s="17"/>
      <c r="H10" s="17"/>
      <c r="I10" s="17"/>
      <c r="J10" s="17"/>
      <c r="K10"/>
    </row>
    <row r="11" spans="1:11" ht="12.75">
      <c r="A11" s="13">
        <v>1</v>
      </c>
      <c r="B11" s="14" t="s">
        <v>142</v>
      </c>
      <c r="C11" s="14">
        <f>SUM('- 18 -'!C11,'- 18 -'!F11,'- 18 -'!I11,'- 19 -'!C11,'- 20 -'!C11)</f>
        <v>115337000</v>
      </c>
      <c r="D11" s="389">
        <f>C11/'- 3 -'!E11</f>
        <v>0.5175846021980192</v>
      </c>
      <c r="E11" s="14">
        <f>C11/'- 6 -'!J11</f>
        <v>4253.780334882349</v>
      </c>
      <c r="F11" s="14">
        <f>SUM('- 21 -'!C11,'- 21 -'!F11,'- 21 -'!I11,'- 22 -'!C11,'- 22 -'!F11,'- 22 -'!I11)</f>
        <v>42390800</v>
      </c>
      <c r="G11" s="389">
        <f>F11/'- 3 -'!E11</f>
        <v>0.19023232228041123</v>
      </c>
      <c r="H11" s="14">
        <f>F11/'- 7 -'!I11</f>
        <v>1415.8583834335338</v>
      </c>
      <c r="I11" s="14">
        <f>SUM('- 23 -'!C11,'- 23 -'!E11,'- 23 -'!H11,'- 24 -'!C11)</f>
        <v>4109700</v>
      </c>
      <c r="J11" s="389">
        <f>I11/'- 3 -'!E11</f>
        <v>0.01844262846834233</v>
      </c>
      <c r="K11"/>
    </row>
    <row r="12" spans="1:11" ht="12.75">
      <c r="A12" s="15">
        <v>2</v>
      </c>
      <c r="B12" s="16" t="s">
        <v>143</v>
      </c>
      <c r="C12" s="16">
        <f>SUM('- 18 -'!C12,'- 18 -'!F12,'- 18 -'!I12,'- 19 -'!C12,'- 20 -'!C12)</f>
        <v>34483381</v>
      </c>
      <c r="D12" s="390">
        <f>C12/'- 3 -'!E12</f>
        <v>0.6231191772958936</v>
      </c>
      <c r="E12" s="16">
        <f>C12/'- 6 -'!J12</f>
        <v>4027.5383968511665</v>
      </c>
      <c r="F12" s="16">
        <f>SUM('- 21 -'!C12,'- 21 -'!F12,'- 21 -'!I12,'- 22 -'!C12,'- 22 -'!F12,'- 22 -'!I12)</f>
        <v>6456742</v>
      </c>
      <c r="G12" s="390">
        <f>F12/'- 3 -'!E12</f>
        <v>0.11667416727645827</v>
      </c>
      <c r="H12" s="16">
        <f>F12/'- 7 -'!I12</f>
        <v>706.743944220055</v>
      </c>
      <c r="I12" s="16">
        <f>SUM('- 23 -'!C12,'- 23 -'!E12,'- 23 -'!H12,'- 24 -'!C12)</f>
        <v>1944108</v>
      </c>
      <c r="J12" s="390">
        <f>I12/'- 3 -'!E12</f>
        <v>0.035130284281995584</v>
      </c>
      <c r="K12"/>
    </row>
    <row r="13" spans="1:11" ht="12.75">
      <c r="A13" s="13">
        <v>3</v>
      </c>
      <c r="B13" s="14" t="s">
        <v>144</v>
      </c>
      <c r="C13" s="14">
        <f>SUM('- 18 -'!C13,'- 18 -'!F13,'- 18 -'!I13,'- 19 -'!C13,'- 20 -'!C13)</f>
        <v>23448962</v>
      </c>
      <c r="D13" s="389">
        <f>C13/'- 3 -'!E13</f>
        <v>0.6052183903993505</v>
      </c>
      <c r="E13" s="14">
        <f>C13/'- 6 -'!J13</f>
        <v>3923.8557563587683</v>
      </c>
      <c r="F13" s="14">
        <f>SUM('- 21 -'!C13,'- 21 -'!F13,'- 21 -'!I13,'- 22 -'!C13,'- 22 -'!F13,'- 22 -'!I13)</f>
        <v>6109069</v>
      </c>
      <c r="G13" s="389">
        <f>F13/'- 3 -'!E13</f>
        <v>0.15767524835506877</v>
      </c>
      <c r="H13" s="14">
        <f>F13/'- 7 -'!I13</f>
        <v>1022.2672356091031</v>
      </c>
      <c r="I13" s="14">
        <f>SUM('- 23 -'!C13,'- 23 -'!E13,'- 23 -'!H13,'- 24 -'!C13)</f>
        <v>0</v>
      </c>
      <c r="J13" s="389">
        <f>I13/'- 3 -'!E13</f>
        <v>0</v>
      </c>
      <c r="K13"/>
    </row>
    <row r="14" spans="1:11" ht="12.75">
      <c r="A14" s="15">
        <v>4</v>
      </c>
      <c r="B14" s="16" t="s">
        <v>145</v>
      </c>
      <c r="C14" s="16">
        <f>SUM('- 18 -'!C14,'- 18 -'!F14,'- 18 -'!I14,'- 19 -'!C14,'- 20 -'!C14)</f>
        <v>21739208</v>
      </c>
      <c r="D14" s="390">
        <f>C14/'- 3 -'!E14</f>
        <v>0.5928451240407265</v>
      </c>
      <c r="E14" s="16">
        <f>C14/'- 6 -'!J14</f>
        <v>3809.21815314526</v>
      </c>
      <c r="F14" s="16">
        <f>SUM('- 21 -'!C14,'- 21 -'!F14,'- 21 -'!I14,'- 22 -'!C14,'- 22 -'!F14,'- 22 -'!I14)</f>
        <v>4927640</v>
      </c>
      <c r="G14" s="390">
        <f>F14/'- 3 -'!E14</f>
        <v>0.13438057849338603</v>
      </c>
      <c r="H14" s="16">
        <f>F14/'- 7 -'!I14</f>
        <v>827.062772742531</v>
      </c>
      <c r="I14" s="16">
        <f>SUM('- 23 -'!C14,'- 23 -'!E14,'- 23 -'!H14,'- 24 -'!C14)</f>
        <v>498273</v>
      </c>
      <c r="J14" s="390">
        <f>I14/'- 3 -'!E14</f>
        <v>0.013588292567564785</v>
      </c>
      <c r="K14"/>
    </row>
    <row r="15" spans="1:11" ht="12.75">
      <c r="A15" s="13">
        <v>5</v>
      </c>
      <c r="B15" s="14" t="s">
        <v>146</v>
      </c>
      <c r="C15" s="14">
        <f>SUM('- 18 -'!C15,'- 18 -'!F15,'- 18 -'!I15,'- 19 -'!C15,'- 20 -'!C15)</f>
        <v>27874304</v>
      </c>
      <c r="D15" s="389">
        <f>C15/'- 3 -'!E15</f>
        <v>0.6121825323304139</v>
      </c>
      <c r="E15" s="14">
        <f>C15/'- 6 -'!J15</f>
        <v>4217.947189225997</v>
      </c>
      <c r="F15" s="14">
        <f>SUM('- 21 -'!C15,'- 21 -'!F15,'- 21 -'!I15,'- 22 -'!C15,'- 22 -'!F15,'- 22 -'!I15)</f>
        <v>5686139</v>
      </c>
      <c r="G15" s="389">
        <f>F15/'- 3 -'!E15</f>
        <v>0.12488042651047815</v>
      </c>
      <c r="H15" s="14">
        <f>F15/'- 7 -'!I15</f>
        <v>827.3756275009094</v>
      </c>
      <c r="I15" s="14">
        <f>SUM('- 23 -'!C15,'- 23 -'!E15,'- 23 -'!H15,'- 24 -'!C15)</f>
        <v>428170</v>
      </c>
      <c r="J15" s="389">
        <f>I15/'- 3 -'!E15</f>
        <v>0.00940357810792023</v>
      </c>
      <c r="K15"/>
    </row>
    <row r="16" spans="1:11" ht="12.75">
      <c r="A16" s="15">
        <v>6</v>
      </c>
      <c r="B16" s="16" t="s">
        <v>147</v>
      </c>
      <c r="C16" s="16">
        <f>SUM('- 18 -'!C16,'- 18 -'!F16,'- 18 -'!I16,'- 19 -'!C16,'- 20 -'!C16)</f>
        <v>33690430</v>
      </c>
      <c r="D16" s="390">
        <f>C16/'- 3 -'!E16</f>
        <v>0.6238278957646329</v>
      </c>
      <c r="E16" s="16">
        <f>C16/'- 6 -'!J16</f>
        <v>3838.4903725646577</v>
      </c>
      <c r="F16" s="16">
        <f>SUM('- 21 -'!C16,'- 21 -'!F16,'- 21 -'!I16,'- 22 -'!C16,'- 22 -'!F16,'- 22 -'!I16)</f>
        <v>6928454</v>
      </c>
      <c r="G16" s="390">
        <f>F16/'- 3 -'!E16</f>
        <v>0.128290522849428</v>
      </c>
      <c r="H16" s="16">
        <f>F16/'- 7 -'!I16</f>
        <v>784.0278375014145</v>
      </c>
      <c r="I16" s="16">
        <f>SUM('- 23 -'!C16,'- 23 -'!E16,'- 23 -'!H16,'- 24 -'!C16)</f>
        <v>0</v>
      </c>
      <c r="J16" s="390">
        <f>I16/'- 3 -'!E16</f>
        <v>0</v>
      </c>
      <c r="K16"/>
    </row>
    <row r="17" spans="1:11" ht="12.75">
      <c r="A17" s="13">
        <v>9</v>
      </c>
      <c r="B17" s="14" t="s">
        <v>148</v>
      </c>
      <c r="C17" s="14">
        <f>SUM('- 18 -'!C17,'- 18 -'!F17,'- 18 -'!I17,'- 19 -'!C17,'- 20 -'!C17)</f>
        <v>44278501</v>
      </c>
      <c r="D17" s="389">
        <f>C17/'- 3 -'!E17</f>
        <v>0.5911494297851645</v>
      </c>
      <c r="E17" s="14">
        <f>C17/'- 6 -'!J17</f>
        <v>3635.4941500061577</v>
      </c>
      <c r="F17" s="14">
        <f>SUM('- 21 -'!C17,'- 21 -'!F17,'- 21 -'!I17,'- 22 -'!C17,'- 22 -'!F17,'- 22 -'!I17)</f>
        <v>10324854</v>
      </c>
      <c r="G17" s="389">
        <f>F17/'- 3 -'!E17</f>
        <v>0.13784413240897822</v>
      </c>
      <c r="H17" s="14">
        <f>F17/'- 7 -'!I17</f>
        <v>810.2055165378429</v>
      </c>
      <c r="I17" s="14">
        <f>SUM('- 23 -'!C17,'- 23 -'!E17,'- 23 -'!H17,'- 24 -'!C17)</f>
        <v>1952050</v>
      </c>
      <c r="J17" s="389">
        <f>I17/'- 3 -'!E17</f>
        <v>0.02606125361859315</v>
      </c>
      <c r="K17"/>
    </row>
    <row r="18" spans="1:11" ht="12.75">
      <c r="A18" s="15">
        <v>10</v>
      </c>
      <c r="B18" s="16" t="s">
        <v>149</v>
      </c>
      <c r="C18" s="16">
        <f>SUM('- 18 -'!C18,'- 18 -'!F18,'- 18 -'!I18,'- 19 -'!C18,'- 20 -'!C18)</f>
        <v>33457596</v>
      </c>
      <c r="D18" s="390">
        <f>C18/'- 3 -'!E18</f>
        <v>0.5993847462891325</v>
      </c>
      <c r="E18" s="16">
        <f>C18/'- 6 -'!J18</f>
        <v>3983.995713265063</v>
      </c>
      <c r="F18" s="16">
        <f>SUM('- 21 -'!C18,'- 21 -'!F18,'- 21 -'!I18,'- 22 -'!C18,'- 22 -'!F18,'- 22 -'!I18)</f>
        <v>6802158</v>
      </c>
      <c r="G18" s="390">
        <f>F18/'- 3 -'!E18</f>
        <v>0.12185901662057827</v>
      </c>
      <c r="H18" s="16">
        <f>F18/'- 7 -'!I18</f>
        <v>783.5684828936759</v>
      </c>
      <c r="I18" s="16">
        <f>SUM('- 23 -'!C18,'- 23 -'!E18,'- 23 -'!H18,'- 24 -'!C18)</f>
        <v>763866</v>
      </c>
      <c r="J18" s="390">
        <f>I18/'- 3 -'!E18</f>
        <v>0.013684474778429821</v>
      </c>
      <c r="K18"/>
    </row>
    <row r="19" spans="1:11" ht="12.75">
      <c r="A19" s="13">
        <v>11</v>
      </c>
      <c r="B19" s="14" t="s">
        <v>150</v>
      </c>
      <c r="C19" s="14">
        <f>SUM('- 18 -'!C19,'- 18 -'!F19,'- 18 -'!I19,'- 19 -'!C19,'- 20 -'!C19)</f>
        <v>16559840</v>
      </c>
      <c r="D19" s="389">
        <f>C19/'- 3 -'!E19</f>
        <v>0.5752290100518767</v>
      </c>
      <c r="E19" s="14">
        <f>C19/'- 6 -'!J19</f>
        <v>3868.2177061434245</v>
      </c>
      <c r="F19" s="14">
        <f>SUM('- 21 -'!C19,'- 21 -'!F19,'- 21 -'!I19,'- 22 -'!C19,'- 22 -'!F19,'- 22 -'!I19)</f>
        <v>2995750</v>
      </c>
      <c r="G19" s="389">
        <f>F19/'- 3 -'!E19</f>
        <v>0.10406153120216799</v>
      </c>
      <c r="H19" s="14">
        <f>F19/'- 7 -'!I19</f>
        <v>646.8905204059598</v>
      </c>
      <c r="I19" s="14">
        <f>SUM('- 23 -'!C19,'- 23 -'!E19,'- 23 -'!H19,'- 24 -'!C19)</f>
        <v>1645640</v>
      </c>
      <c r="J19" s="389">
        <f>I19/'- 3 -'!E19</f>
        <v>0.05716358781858825</v>
      </c>
      <c r="K19"/>
    </row>
    <row r="20" spans="1:11" ht="12.75">
      <c r="A20" s="15">
        <v>12</v>
      </c>
      <c r="B20" s="16" t="s">
        <v>151</v>
      </c>
      <c r="C20" s="16">
        <f>SUM('- 18 -'!C20,'- 18 -'!F20,'- 18 -'!I20,'- 19 -'!C20,'- 20 -'!C20)</f>
        <v>27869179</v>
      </c>
      <c r="D20" s="390">
        <f>C20/'- 3 -'!E20</f>
        <v>0.5838819530641035</v>
      </c>
      <c r="E20" s="16">
        <f>C20/'- 6 -'!J20</f>
        <v>3587.9213389121337</v>
      </c>
      <c r="F20" s="16">
        <f>SUM('- 21 -'!C20,'- 21 -'!F20,'- 21 -'!I20,'- 22 -'!C20,'- 22 -'!F20,'- 22 -'!I20)</f>
        <v>6999327</v>
      </c>
      <c r="G20" s="390">
        <f>F20/'- 3 -'!E20</f>
        <v>0.1466415899404253</v>
      </c>
      <c r="H20" s="16">
        <f>F20/'- 7 -'!I20</f>
        <v>878.4847191716348</v>
      </c>
      <c r="I20" s="16">
        <f>SUM('- 23 -'!C20,'- 23 -'!E20,'- 23 -'!H20,'- 24 -'!C20)</f>
        <v>592979</v>
      </c>
      <c r="J20" s="390">
        <f>I20/'- 3 -'!E20</f>
        <v>0.012423392043446958</v>
      </c>
      <c r="K20"/>
    </row>
    <row r="21" spans="1:11" ht="12.75">
      <c r="A21" s="13">
        <v>13</v>
      </c>
      <c r="B21" s="14" t="s">
        <v>152</v>
      </c>
      <c r="C21" s="14">
        <f>SUM('- 18 -'!C21,'- 18 -'!F21,'- 18 -'!I21,'- 19 -'!C21,'- 20 -'!C21)</f>
        <v>11807876</v>
      </c>
      <c r="D21" s="389">
        <f>C21/'- 3 -'!E21</f>
        <v>0.6383185319687258</v>
      </c>
      <c r="E21" s="14">
        <f>C21/'- 6 -'!J21</f>
        <v>3975.0466251472817</v>
      </c>
      <c r="F21" s="14">
        <f>SUM('- 21 -'!C21,'- 21 -'!F21,'- 21 -'!I21,'- 22 -'!C21,'- 22 -'!F21,'- 22 -'!I21)</f>
        <v>1772399</v>
      </c>
      <c r="G21" s="389">
        <f>F21/'- 3 -'!E21</f>
        <v>0.09581360167932298</v>
      </c>
      <c r="H21" s="14">
        <f>F21/'- 7 -'!I21</f>
        <v>588.1529782644765</v>
      </c>
      <c r="I21" s="14">
        <f>SUM('- 23 -'!C21,'- 23 -'!E21,'- 23 -'!H21,'- 24 -'!C21)</f>
        <v>128216</v>
      </c>
      <c r="J21" s="389">
        <f>I21/'- 3 -'!E21</f>
        <v>0.006931191426375255</v>
      </c>
      <c r="K21"/>
    </row>
    <row r="22" spans="1:11" ht="12.75">
      <c r="A22" s="15">
        <v>14</v>
      </c>
      <c r="B22" s="16" t="s">
        <v>153</v>
      </c>
      <c r="C22" s="16">
        <f>SUM('- 18 -'!C22,'- 18 -'!F22,'- 18 -'!I22,'- 19 -'!C22,'- 20 -'!C22)</f>
        <v>12142117</v>
      </c>
      <c r="D22" s="390">
        <f>C22/'- 3 -'!E22</f>
        <v>0.5815141396085043</v>
      </c>
      <c r="E22" s="16">
        <f>C22/'- 6 -'!J22</f>
        <v>3493.6317076679616</v>
      </c>
      <c r="F22" s="16">
        <f>SUM('- 21 -'!C22,'- 21 -'!F22,'- 21 -'!I22,'- 22 -'!C22,'- 22 -'!F22,'- 22 -'!I22)</f>
        <v>2125337</v>
      </c>
      <c r="G22" s="390">
        <f>F22/'- 3 -'!E22</f>
        <v>0.1017873173955678</v>
      </c>
      <c r="H22" s="16">
        <f>F22/'- 7 -'!I22</f>
        <v>591.1102767348074</v>
      </c>
      <c r="I22" s="16">
        <f>SUM('- 23 -'!C22,'- 23 -'!E22,'- 23 -'!H22,'- 24 -'!C22)</f>
        <v>266958</v>
      </c>
      <c r="J22" s="390">
        <f>I22/'- 3 -'!E22</f>
        <v>0.012785237671619131</v>
      </c>
      <c r="K22"/>
    </row>
    <row r="23" spans="1:11" ht="12.75">
      <c r="A23" s="13">
        <v>15</v>
      </c>
      <c r="B23" s="14" t="s">
        <v>154</v>
      </c>
      <c r="C23" s="14">
        <f>SUM('- 18 -'!C23,'- 18 -'!F23,'- 18 -'!I23,'- 19 -'!C23,'- 20 -'!C23)</f>
        <v>17027770</v>
      </c>
      <c r="D23" s="389">
        <f>C23/'- 3 -'!E23</f>
        <v>0.6013961281122441</v>
      </c>
      <c r="E23" s="14">
        <f>C23/'- 6 -'!J23</f>
        <v>3233.5301936954047</v>
      </c>
      <c r="F23" s="14">
        <f>SUM('- 21 -'!C23,'- 21 -'!F23,'- 21 -'!I23,'- 22 -'!C23,'- 22 -'!F23,'- 22 -'!I23)</f>
        <v>2430546</v>
      </c>
      <c r="G23" s="389">
        <f>F23/'- 3 -'!E23</f>
        <v>0.08584335785594369</v>
      </c>
      <c r="H23" s="14">
        <f>F23/'- 7 -'!I23</f>
        <v>428.9703494528768</v>
      </c>
      <c r="I23" s="14">
        <f>SUM('- 23 -'!C23,'- 23 -'!E23,'- 23 -'!H23,'- 24 -'!C23)</f>
        <v>1515756</v>
      </c>
      <c r="J23" s="389">
        <f>I23/'- 3 -'!E23</f>
        <v>0.05353430246960715</v>
      </c>
      <c r="K23"/>
    </row>
    <row r="24" spans="1:11" ht="12.75">
      <c r="A24" s="15">
        <v>16</v>
      </c>
      <c r="B24" s="16" t="s">
        <v>155</v>
      </c>
      <c r="C24" s="16">
        <f>SUM('- 18 -'!C24,'- 18 -'!F24,'- 18 -'!I24,'- 19 -'!C24,'- 20 -'!C24)</f>
        <v>3025195</v>
      </c>
      <c r="D24" s="390">
        <f>C24/'- 3 -'!E24</f>
        <v>0.5412968565115425</v>
      </c>
      <c r="E24" s="16">
        <f>C24/'- 6 -'!J24</f>
        <v>4198.743927827897</v>
      </c>
      <c r="F24" s="16">
        <f>SUM('- 21 -'!C24,'- 21 -'!F24,'- 21 -'!I24,'- 22 -'!C24,'- 22 -'!F24,'- 22 -'!I24)</f>
        <v>525389</v>
      </c>
      <c r="G24" s="390">
        <f>F24/'- 3 -'!E24</f>
        <v>0.09400763063066771</v>
      </c>
      <c r="H24" s="16">
        <f>F24/'- 7 -'!I24</f>
        <v>673.1441383728379</v>
      </c>
      <c r="I24" s="16">
        <f>SUM('- 23 -'!C24,'- 23 -'!E24,'- 23 -'!H24,'- 24 -'!C24)</f>
        <v>298903</v>
      </c>
      <c r="J24" s="390">
        <f>I24/'- 3 -'!E24</f>
        <v>0.053482586842127394</v>
      </c>
      <c r="K24"/>
    </row>
    <row r="25" spans="1:11" ht="12.75">
      <c r="A25" s="13">
        <v>17</v>
      </c>
      <c r="B25" s="14" t="s">
        <v>156</v>
      </c>
      <c r="C25" s="14">
        <f>SUM('- 18 -'!C25,'- 18 -'!F25,'- 18 -'!I25,'- 19 -'!C25,'- 20 -'!C25)</f>
        <v>2076633</v>
      </c>
      <c r="D25" s="389">
        <f>C25/'- 3 -'!E25</f>
        <v>0.4877687459497117</v>
      </c>
      <c r="E25" s="14">
        <f>C25/'- 6 -'!J25</f>
        <v>4005.0781099324977</v>
      </c>
      <c r="F25" s="14">
        <f>SUM('- 21 -'!C25,'- 21 -'!F25,'- 21 -'!I25,'- 22 -'!C25,'- 22 -'!F25,'- 22 -'!I25)</f>
        <v>579425</v>
      </c>
      <c r="G25" s="389">
        <f>F25/'- 3 -'!E25</f>
        <v>0.13609790734420174</v>
      </c>
      <c r="H25" s="14">
        <f>F25/'- 7 -'!I25</f>
        <v>1078</v>
      </c>
      <c r="I25" s="14">
        <f>SUM('- 23 -'!C25,'- 23 -'!E25,'- 23 -'!H25,'- 24 -'!C25)</f>
        <v>100870</v>
      </c>
      <c r="J25" s="389">
        <f>I25/'- 3 -'!E25</f>
        <v>0.02369279184330954</v>
      </c>
      <c r="K25"/>
    </row>
    <row r="26" spans="1:11" ht="12.75">
      <c r="A26" s="15">
        <v>18</v>
      </c>
      <c r="B26" s="16" t="s">
        <v>157</v>
      </c>
      <c r="C26" s="16">
        <f>SUM('- 18 -'!C26,'- 18 -'!F26,'- 18 -'!I26,'- 19 -'!C26,'- 20 -'!C26)</f>
        <v>4544011.29</v>
      </c>
      <c r="D26" s="390">
        <f>C26/'- 3 -'!E26</f>
        <v>0.5399529293163244</v>
      </c>
      <c r="E26" s="16">
        <f>C26/'- 6 -'!J26</f>
        <v>3245.72235</v>
      </c>
      <c r="F26" s="16">
        <f>SUM('- 21 -'!C26,'- 21 -'!F26,'- 21 -'!I26,'- 22 -'!C26,'- 22 -'!F26,'- 22 -'!I26)</f>
        <v>925550</v>
      </c>
      <c r="G26" s="390">
        <f>F26/'- 3 -'!E26</f>
        <v>0.10998067606665742</v>
      </c>
      <c r="H26" s="16">
        <f>F26/'- 7 -'!I26</f>
        <v>603.750815394651</v>
      </c>
      <c r="I26" s="16">
        <f>SUM('- 23 -'!C26,'- 23 -'!E26,'- 23 -'!H26,'- 24 -'!C26)</f>
        <v>484400</v>
      </c>
      <c r="J26" s="390">
        <f>I26/'- 3 -'!E26</f>
        <v>0.057559979997502946</v>
      </c>
      <c r="K26"/>
    </row>
    <row r="27" spans="1:11" ht="12.75">
      <c r="A27" s="13">
        <v>19</v>
      </c>
      <c r="B27" s="14" t="s">
        <v>158</v>
      </c>
      <c r="C27" s="14">
        <f>SUM('- 18 -'!C27,'- 18 -'!F27,'- 18 -'!I27,'- 19 -'!C27,'- 20 -'!C27)</f>
        <v>7555000</v>
      </c>
      <c r="D27" s="389">
        <f>C27/'- 3 -'!E27</f>
        <v>0.5635578364749849</v>
      </c>
      <c r="E27" s="14">
        <f>C27/'- 6 -'!J27</f>
        <v>3533.345804882612</v>
      </c>
      <c r="F27" s="14">
        <f>SUM('- 21 -'!C27,'- 21 -'!F27,'- 21 -'!I27,'- 22 -'!C27,'- 22 -'!F27,'- 22 -'!I27)</f>
        <v>1491600</v>
      </c>
      <c r="G27" s="389">
        <f>F27/'- 3 -'!E27</f>
        <v>0.11126444326751654</v>
      </c>
      <c r="H27" s="14">
        <f>F27/'- 7 -'!I27</f>
        <v>636.5653806759987</v>
      </c>
      <c r="I27" s="14">
        <f>SUM('- 23 -'!C27,'- 23 -'!E27,'- 23 -'!H27,'- 24 -'!C27)</f>
        <v>818300</v>
      </c>
      <c r="J27" s="389">
        <f>I27/'- 3 -'!E27</f>
        <v>0.06104028823130114</v>
      </c>
      <c r="K27"/>
    </row>
    <row r="28" spans="1:11" ht="12.75">
      <c r="A28" s="15">
        <v>20</v>
      </c>
      <c r="B28" s="16" t="s">
        <v>159</v>
      </c>
      <c r="C28" s="16">
        <f>SUM('- 18 -'!C28,'- 18 -'!F28,'- 18 -'!I28,'- 19 -'!C28,'- 20 -'!C28)</f>
        <v>4496007.640000001</v>
      </c>
      <c r="D28" s="390">
        <f>C28/'- 3 -'!E28</f>
        <v>0.6120538530458909</v>
      </c>
      <c r="E28" s="16">
        <f>C28/'- 6 -'!J28</f>
        <v>4659.075274611399</v>
      </c>
      <c r="F28" s="16">
        <f>SUM('- 21 -'!C28,'- 21 -'!F28,'- 21 -'!I28,'- 22 -'!C28,'- 22 -'!F28,'- 22 -'!I28)</f>
        <v>758353.48</v>
      </c>
      <c r="G28" s="390">
        <f>F28/'- 3 -'!E28</f>
        <v>0.10323673947421493</v>
      </c>
      <c r="H28" s="16">
        <f>F28/'- 7 -'!I28</f>
        <v>766.0136161616161</v>
      </c>
      <c r="I28" s="16">
        <f>SUM('- 23 -'!C28,'- 23 -'!E28,'- 23 -'!H28,'- 24 -'!C28)</f>
        <v>95950</v>
      </c>
      <c r="J28" s="390">
        <f>I28/'- 3 -'!E28</f>
        <v>0.013061936700746625</v>
      </c>
      <c r="K28"/>
    </row>
    <row r="29" spans="1:11" ht="12.75">
      <c r="A29" s="13">
        <v>21</v>
      </c>
      <c r="B29" s="14" t="s">
        <v>160</v>
      </c>
      <c r="C29" s="14">
        <f>SUM('- 18 -'!C29,'- 18 -'!F29,'- 18 -'!I29,'- 19 -'!C29,'- 20 -'!C29)</f>
        <v>12538500</v>
      </c>
      <c r="D29" s="389">
        <f>C29/'- 3 -'!E29</f>
        <v>0.5974697417325836</v>
      </c>
      <c r="E29" s="14">
        <f>C29/'- 6 -'!J29</f>
        <v>3603.0172413793102</v>
      </c>
      <c r="F29" s="14">
        <f>SUM('- 21 -'!C29,'- 21 -'!F29,'- 21 -'!I29,'- 22 -'!C29,'- 22 -'!F29,'- 22 -'!I29)</f>
        <v>2182000</v>
      </c>
      <c r="G29" s="389">
        <f>F29/'- 3 -'!E29</f>
        <v>0.10397407795673307</v>
      </c>
      <c r="H29" s="14">
        <f>F29/'- 7 -'!I29</f>
        <v>624.6779272831377</v>
      </c>
      <c r="I29" s="14">
        <f>SUM('- 23 -'!C29,'- 23 -'!E29,'- 23 -'!H29,'- 24 -'!C29)</f>
        <v>0</v>
      </c>
      <c r="J29" s="389">
        <f>I29/'- 3 -'!E29</f>
        <v>0</v>
      </c>
      <c r="K29"/>
    </row>
    <row r="30" spans="1:11" ht="12.75">
      <c r="A30" s="15">
        <v>22</v>
      </c>
      <c r="B30" s="16" t="s">
        <v>161</v>
      </c>
      <c r="C30" s="16">
        <f>SUM('- 18 -'!C30,'- 18 -'!F30,'- 18 -'!I30,'- 19 -'!C30,'- 20 -'!C30)</f>
        <v>6574391</v>
      </c>
      <c r="D30" s="390">
        <f>C30/'- 3 -'!E30</f>
        <v>0.5673984670450767</v>
      </c>
      <c r="E30" s="16">
        <f>C30/'- 6 -'!J30</f>
        <v>3644.340909090909</v>
      </c>
      <c r="F30" s="16">
        <f>SUM('- 21 -'!C30,'- 21 -'!F30,'- 21 -'!I30,'- 22 -'!C30,'- 22 -'!F30,'- 22 -'!I30)</f>
        <v>1286400</v>
      </c>
      <c r="G30" s="390">
        <f>F30/'- 3 -'!E30</f>
        <v>0.11102190119309707</v>
      </c>
      <c r="H30" s="16">
        <f>F30/'- 7 -'!I30</f>
        <v>705.2631578947369</v>
      </c>
      <c r="I30" s="16">
        <f>SUM('- 23 -'!C30,'- 23 -'!E30,'- 23 -'!H30,'- 24 -'!C30)</f>
        <v>77800</v>
      </c>
      <c r="J30" s="390">
        <f>I30/'- 3 -'!E30</f>
        <v>0.006714477544172071</v>
      </c>
      <c r="K30"/>
    </row>
    <row r="31" spans="1:11" ht="12.75">
      <c r="A31" s="13">
        <v>23</v>
      </c>
      <c r="B31" s="14" t="s">
        <v>162</v>
      </c>
      <c r="C31" s="14">
        <f>SUM('- 18 -'!C31,'- 18 -'!F31,'- 18 -'!I31,'- 19 -'!C31,'- 20 -'!C31)</f>
        <v>5012860</v>
      </c>
      <c r="D31" s="389">
        <f>C31/'- 3 -'!E31</f>
        <v>0.5503838136745596</v>
      </c>
      <c r="E31" s="14">
        <f>C31/'- 6 -'!J31</f>
        <v>3668.3937065495793</v>
      </c>
      <c r="F31" s="14">
        <f>SUM('- 21 -'!C31,'- 21 -'!F31,'- 21 -'!I31,'- 22 -'!C31,'- 22 -'!F31,'- 22 -'!I31)</f>
        <v>1040050</v>
      </c>
      <c r="G31" s="389">
        <f>F31/'- 3 -'!E31</f>
        <v>0.11419163619415378</v>
      </c>
      <c r="H31" s="14">
        <f>F31/'- 7 -'!I31</f>
        <v>741.5686274509804</v>
      </c>
      <c r="I31" s="14">
        <f>SUM('- 23 -'!C31,'- 23 -'!E31,'- 23 -'!H31,'- 24 -'!C31)</f>
        <v>137450</v>
      </c>
      <c r="J31" s="389">
        <f>I31/'- 3 -'!E31</f>
        <v>0.015091236377949558</v>
      </c>
      <c r="K31"/>
    </row>
    <row r="32" spans="1:11" ht="12.75">
      <c r="A32" s="15">
        <v>24</v>
      </c>
      <c r="B32" s="16" t="s">
        <v>163</v>
      </c>
      <c r="C32" s="16">
        <f>SUM('- 18 -'!C32,'- 18 -'!F32,'- 18 -'!I32,'- 19 -'!C32,'- 20 -'!C32)</f>
        <v>12867195</v>
      </c>
      <c r="D32" s="390">
        <f>C32/'- 3 -'!E32</f>
        <v>0.5940763356438414</v>
      </c>
      <c r="E32" s="16">
        <f>C32/'- 6 -'!J32</f>
        <v>3736.878866203932</v>
      </c>
      <c r="F32" s="16">
        <f>SUM('- 21 -'!C32,'- 21 -'!F32,'- 21 -'!I32,'- 22 -'!C32,'- 22 -'!F32,'- 22 -'!I32)</f>
        <v>2907710</v>
      </c>
      <c r="G32" s="390">
        <f>F32/'- 3 -'!E32</f>
        <v>0.13424850574775266</v>
      </c>
      <c r="H32" s="16">
        <f>F32/'- 7 -'!I32</f>
        <v>792.6155104266048</v>
      </c>
      <c r="I32" s="16">
        <f>SUM('- 23 -'!C32,'- 23 -'!E32,'- 23 -'!H32,'- 24 -'!C32)</f>
        <v>367215</v>
      </c>
      <c r="J32" s="390">
        <f>I32/'- 3 -'!E32</f>
        <v>0.016954257831132056</v>
      </c>
      <c r="K32"/>
    </row>
    <row r="33" spans="1:11" ht="12.75">
      <c r="A33" s="13">
        <v>25</v>
      </c>
      <c r="B33" s="14" t="s">
        <v>164</v>
      </c>
      <c r="C33" s="14">
        <f>SUM('- 18 -'!C33,'- 18 -'!F33,'- 18 -'!I33,'- 19 -'!C33,'- 20 -'!C33)</f>
        <v>5647728</v>
      </c>
      <c r="D33" s="389">
        <f>C33/'- 3 -'!E33</f>
        <v>0.5938972228604659</v>
      </c>
      <c r="E33" s="14">
        <f>C33/'- 6 -'!J33</f>
        <v>3805.7466307277627</v>
      </c>
      <c r="F33" s="14">
        <f>SUM('- 21 -'!C33,'- 21 -'!F33,'- 21 -'!I33,'- 22 -'!C33,'- 22 -'!F33,'- 22 -'!I33)</f>
        <v>940540</v>
      </c>
      <c r="G33" s="389">
        <f>F33/'- 3 -'!E33</f>
        <v>0.09890421316132479</v>
      </c>
      <c r="H33" s="14">
        <f>F33/'- 7 -'!I33</f>
        <v>617.9632063074902</v>
      </c>
      <c r="I33" s="14">
        <f>SUM('- 23 -'!C33,'- 23 -'!E33,'- 23 -'!H33,'- 24 -'!C33)</f>
        <v>127627</v>
      </c>
      <c r="J33" s="389">
        <f>I33/'- 3 -'!E33</f>
        <v>0.013420851865035404</v>
      </c>
      <c r="K33"/>
    </row>
    <row r="34" spans="1:11" ht="12.75">
      <c r="A34" s="15">
        <v>26</v>
      </c>
      <c r="B34" s="16" t="s">
        <v>165</v>
      </c>
      <c r="C34" s="16">
        <f>SUM('- 18 -'!C34,'- 18 -'!F34,'- 18 -'!I34,'- 19 -'!C34,'- 20 -'!C34)</f>
        <v>8618000</v>
      </c>
      <c r="D34" s="390">
        <f>C34/'- 3 -'!E34</f>
        <v>0.6092052338774097</v>
      </c>
      <c r="E34" s="16">
        <f>C34/'- 6 -'!J34</f>
        <v>3455.4931836407377</v>
      </c>
      <c r="F34" s="16">
        <f>SUM('- 21 -'!C34,'- 21 -'!F34,'- 21 -'!I34,'- 22 -'!C34,'- 22 -'!F34,'- 22 -'!I34)</f>
        <v>1710300</v>
      </c>
      <c r="G34" s="390">
        <f>F34/'- 3 -'!E34</f>
        <v>0.12090087160600298</v>
      </c>
      <c r="H34" s="16">
        <f>F34/'- 7 -'!I34</f>
        <v>638.1716417910447</v>
      </c>
      <c r="I34" s="16">
        <f>SUM('- 23 -'!C34,'- 23 -'!E34,'- 23 -'!H34,'- 24 -'!C34)</f>
        <v>493000</v>
      </c>
      <c r="J34" s="390">
        <f>I34/'- 3 -'!E34</f>
        <v>0.03485010214685112</v>
      </c>
      <c r="K34"/>
    </row>
    <row r="35" spans="1:11" ht="12.75">
      <c r="A35" s="13">
        <v>28</v>
      </c>
      <c r="B35" s="14" t="s">
        <v>166</v>
      </c>
      <c r="C35" s="14">
        <f>SUM('- 18 -'!C35,'- 18 -'!F35,'- 18 -'!I35,'- 19 -'!C35,'- 20 -'!C35)</f>
        <v>3730453</v>
      </c>
      <c r="D35" s="389">
        <f>C35/'- 3 -'!E35</f>
        <v>0.6362568828494843</v>
      </c>
      <c r="E35" s="14">
        <f>C35/'- 6 -'!J35</f>
        <v>4227.142209631728</v>
      </c>
      <c r="F35" s="14">
        <f>SUM('- 21 -'!C35,'- 21 -'!F35,'- 21 -'!I35,'- 22 -'!C35,'- 22 -'!F35,'- 22 -'!I35)</f>
        <v>414990</v>
      </c>
      <c r="G35" s="389">
        <f>F35/'- 3 -'!E35</f>
        <v>0.07077967308895394</v>
      </c>
      <c r="H35" s="14">
        <f>F35/'- 7 -'!I35</f>
        <v>470.24362606232296</v>
      </c>
      <c r="I35" s="14">
        <f>SUM('- 23 -'!C35,'- 23 -'!E35,'- 23 -'!H35,'- 24 -'!C35)</f>
        <v>0</v>
      </c>
      <c r="J35" s="389">
        <f>I35/'- 3 -'!E35</f>
        <v>0</v>
      </c>
      <c r="K35"/>
    </row>
    <row r="36" spans="1:11" ht="12.75">
      <c r="A36" s="15">
        <v>30</v>
      </c>
      <c r="B36" s="16" t="s">
        <v>167</v>
      </c>
      <c r="C36" s="16">
        <f>SUM('- 18 -'!C36,'- 18 -'!F36,'- 18 -'!I36,'- 19 -'!C36,'- 20 -'!C36)</f>
        <v>4732127</v>
      </c>
      <c r="D36" s="390">
        <f>C36/'- 3 -'!E36</f>
        <v>0.5423002309871112</v>
      </c>
      <c r="E36" s="16">
        <f>C36/'- 6 -'!J36</f>
        <v>3515.6961367013373</v>
      </c>
      <c r="F36" s="16">
        <f>SUM('- 21 -'!C36,'- 21 -'!F36,'- 21 -'!I36,'- 22 -'!C36,'- 22 -'!F36,'- 22 -'!I36)</f>
        <v>943438</v>
      </c>
      <c r="G36" s="390">
        <f>F36/'- 3 -'!E36</f>
        <v>0.10811769111902919</v>
      </c>
      <c r="H36" s="16">
        <f>F36/'- 7 -'!I36</f>
        <v>677.7571839080459</v>
      </c>
      <c r="I36" s="16">
        <f>SUM('- 23 -'!C36,'- 23 -'!E36,'- 23 -'!H36,'- 24 -'!C36)</f>
        <v>201038</v>
      </c>
      <c r="J36" s="390">
        <f>I36/'- 3 -'!E36</f>
        <v>0.02303889008836552</v>
      </c>
      <c r="K36"/>
    </row>
    <row r="37" spans="1:11" ht="12.75">
      <c r="A37" s="13">
        <v>31</v>
      </c>
      <c r="B37" s="14" t="s">
        <v>168</v>
      </c>
      <c r="C37" s="14">
        <f>SUM('- 18 -'!C37,'- 18 -'!F37,'- 18 -'!I37,'- 19 -'!C37,'- 20 -'!C37)</f>
        <v>5678463</v>
      </c>
      <c r="D37" s="389">
        <f>C37/'- 3 -'!E37</f>
        <v>0.5782013660853593</v>
      </c>
      <c r="E37" s="14">
        <f>C37/'- 6 -'!J37</f>
        <v>3605.3733333333334</v>
      </c>
      <c r="F37" s="14">
        <f>SUM('- 21 -'!C37,'- 21 -'!F37,'- 21 -'!I37,'- 22 -'!C37,'- 22 -'!F37,'- 22 -'!I37)</f>
        <v>1010720</v>
      </c>
      <c r="G37" s="389">
        <f>F37/'- 3 -'!E37</f>
        <v>0.10291511712408699</v>
      </c>
      <c r="H37" s="14">
        <f>F37/'- 7 -'!I37</f>
        <v>603.4149253731343</v>
      </c>
      <c r="I37" s="14">
        <f>SUM('- 23 -'!C37,'- 23 -'!E37,'- 23 -'!H37,'- 24 -'!C37)</f>
        <v>203269</v>
      </c>
      <c r="J37" s="389">
        <f>I37/'- 3 -'!E37</f>
        <v>0.020697574939346246</v>
      </c>
      <c r="K37"/>
    </row>
    <row r="38" spans="1:11" ht="12.75">
      <c r="A38" s="15">
        <v>32</v>
      </c>
      <c r="B38" s="16" t="s">
        <v>169</v>
      </c>
      <c r="C38" s="16">
        <f>SUM('- 18 -'!C38,'- 18 -'!F38,'- 18 -'!I38,'- 19 -'!C38,'- 20 -'!C38)</f>
        <v>3134853</v>
      </c>
      <c r="D38" s="390">
        <f>C38/'- 3 -'!E38</f>
        <v>0.5035863940157959</v>
      </c>
      <c r="E38" s="16">
        <f>C38/'- 6 -'!J38</f>
        <v>3681.565472695244</v>
      </c>
      <c r="F38" s="16">
        <f>SUM('- 21 -'!C38,'- 21 -'!F38,'- 21 -'!I38,'- 22 -'!C38,'- 22 -'!F38,'- 22 -'!I38)</f>
        <v>552579</v>
      </c>
      <c r="G38" s="390">
        <f>F38/'- 3 -'!E38</f>
        <v>0.0887669265572754</v>
      </c>
      <c r="H38" s="16">
        <f>F38/'- 7 -'!I38</f>
        <v>634.0550774526678</v>
      </c>
      <c r="I38" s="16">
        <f>SUM('- 23 -'!C38,'- 23 -'!E38,'- 23 -'!H38,'- 24 -'!C38)</f>
        <v>194197</v>
      </c>
      <c r="J38" s="390">
        <f>I38/'- 3 -'!E38</f>
        <v>0.03119602959331283</v>
      </c>
      <c r="K38"/>
    </row>
    <row r="39" spans="1:11" ht="12.75">
      <c r="A39" s="13">
        <v>33</v>
      </c>
      <c r="B39" s="14" t="s">
        <v>170</v>
      </c>
      <c r="C39" s="14">
        <f>SUM('- 18 -'!C39,'- 18 -'!F39,'- 18 -'!I39,'- 19 -'!C39,'- 20 -'!C39)</f>
        <v>5508394</v>
      </c>
      <c r="D39" s="389">
        <f>C39/'- 3 -'!E39</f>
        <v>0.471916548367558</v>
      </c>
      <c r="E39" s="14">
        <f>C39/'- 6 -'!J39</f>
        <v>3350.604622871046</v>
      </c>
      <c r="F39" s="14">
        <f>SUM('- 21 -'!C39,'- 21 -'!F39,'- 21 -'!I39,'- 22 -'!C39,'- 22 -'!F39,'- 22 -'!I39)</f>
        <v>1583686</v>
      </c>
      <c r="G39" s="389">
        <f>F39/'- 3 -'!E39</f>
        <v>0.13567795455772125</v>
      </c>
      <c r="H39" s="14">
        <f>F39/'- 7 -'!I39</f>
        <v>869.6792970895112</v>
      </c>
      <c r="I39" s="14">
        <f>SUM('- 23 -'!C39,'- 23 -'!E39,'- 23 -'!H39,'- 24 -'!C39)</f>
        <v>1006911</v>
      </c>
      <c r="J39" s="389">
        <f>I39/'- 3 -'!E39</f>
        <v>0.08626433832317118</v>
      </c>
      <c r="K39"/>
    </row>
    <row r="40" spans="1:11" ht="12.75">
      <c r="A40" s="15">
        <v>34</v>
      </c>
      <c r="B40" s="16" t="s">
        <v>171</v>
      </c>
      <c r="C40" s="16">
        <f>SUM('- 18 -'!C40,'- 18 -'!F40,'- 18 -'!I40,'- 19 -'!C40,'- 20 -'!C40)</f>
        <v>3137011</v>
      </c>
      <c r="D40" s="390">
        <f>C40/'- 3 -'!E40</f>
        <v>0.576389429896445</v>
      </c>
      <c r="E40" s="16">
        <f>C40/'- 6 -'!J40</f>
        <v>4076.687459389214</v>
      </c>
      <c r="F40" s="16">
        <f>SUM('- 21 -'!C40,'- 21 -'!F40,'- 21 -'!I40,'- 22 -'!C40,'- 22 -'!F40,'- 22 -'!I40)</f>
        <v>411166</v>
      </c>
      <c r="G40" s="390">
        <f>F40/'- 3 -'!E40</f>
        <v>0.07554698926232702</v>
      </c>
      <c r="H40" s="16">
        <f>F40/'- 7 -'!I40</f>
        <v>534.3287849252762</v>
      </c>
      <c r="I40" s="16">
        <f>SUM('- 23 -'!C40,'- 23 -'!E40,'- 23 -'!H40,'- 24 -'!C40)</f>
        <v>0</v>
      </c>
      <c r="J40" s="390">
        <f>I40/'- 3 -'!E40</f>
        <v>0</v>
      </c>
      <c r="K40"/>
    </row>
    <row r="41" spans="1:11" ht="12.75">
      <c r="A41" s="13">
        <v>35</v>
      </c>
      <c r="B41" s="14" t="s">
        <v>172</v>
      </c>
      <c r="C41" s="14">
        <f>SUM('- 18 -'!C41,'- 18 -'!F41,'- 18 -'!I41,'- 19 -'!C41,'- 20 -'!C41)</f>
        <v>6828546</v>
      </c>
      <c r="D41" s="389">
        <f>C41/'- 3 -'!E41</f>
        <v>0.5281998496437064</v>
      </c>
      <c r="E41" s="14">
        <f>C41/'- 6 -'!J41</f>
        <v>3807.3855589629216</v>
      </c>
      <c r="F41" s="14">
        <f>SUM('- 21 -'!C41,'- 21 -'!F41,'- 21 -'!I41,'- 22 -'!C41,'- 22 -'!F41,'- 22 -'!I41)</f>
        <v>1340942</v>
      </c>
      <c r="G41" s="389">
        <f>F41/'- 3 -'!E41</f>
        <v>0.10372418415002709</v>
      </c>
      <c r="H41" s="14">
        <f>F41/'- 7 -'!I41</f>
        <v>678.099620733249</v>
      </c>
      <c r="I41" s="14">
        <f>SUM('- 23 -'!C41,'- 23 -'!E41,'- 23 -'!H41,'- 24 -'!C41)</f>
        <v>847149</v>
      </c>
      <c r="J41" s="389">
        <f>I41/'- 3 -'!E41</f>
        <v>0.06552844110969101</v>
      </c>
      <c r="K41"/>
    </row>
    <row r="42" spans="1:11" ht="12.75">
      <c r="A42" s="15">
        <v>36</v>
      </c>
      <c r="B42" s="16" t="s">
        <v>173</v>
      </c>
      <c r="C42" s="16">
        <f>SUM('- 18 -'!C42,'- 18 -'!F42,'- 18 -'!I42,'- 19 -'!C42,'- 20 -'!C42)</f>
        <v>3780974</v>
      </c>
      <c r="D42" s="390">
        <f>C42/'- 3 -'!E42</f>
        <v>0.5471879397270004</v>
      </c>
      <c r="E42" s="16">
        <f>C42/'- 6 -'!J42</f>
        <v>3706.837254901961</v>
      </c>
      <c r="F42" s="16">
        <f>SUM('- 21 -'!C42,'- 21 -'!F42,'- 21 -'!I42,'- 22 -'!C42,'- 22 -'!F42,'- 22 -'!I42)</f>
        <v>585772</v>
      </c>
      <c r="G42" s="390">
        <f>F42/'- 3 -'!E42</f>
        <v>0.08477375772215426</v>
      </c>
      <c r="H42" s="16">
        <f>F42/'- 7 -'!I42</f>
        <v>557.8780952380953</v>
      </c>
      <c r="I42" s="16">
        <f>SUM('- 23 -'!C42,'- 23 -'!E42,'- 23 -'!H42,'- 24 -'!C42)</f>
        <v>72336</v>
      </c>
      <c r="J42" s="390">
        <f>I42/'- 3 -'!E42</f>
        <v>0.010468568894706046</v>
      </c>
      <c r="K42"/>
    </row>
    <row r="43" spans="1:11" ht="12.75">
      <c r="A43" s="13">
        <v>37</v>
      </c>
      <c r="B43" s="14" t="s">
        <v>174</v>
      </c>
      <c r="C43" s="14">
        <f>SUM('- 18 -'!C43,'- 18 -'!F43,'- 18 -'!I43,'- 19 -'!C43,'- 20 -'!C43)</f>
        <v>3661598</v>
      </c>
      <c r="D43" s="389">
        <f>C43/'- 3 -'!E43</f>
        <v>0.5541040967497516</v>
      </c>
      <c r="E43" s="14">
        <f>C43/'- 6 -'!J43</f>
        <v>3899.465388711395</v>
      </c>
      <c r="F43" s="14">
        <f>SUM('- 21 -'!C43,'- 21 -'!F43,'- 21 -'!I43,'- 22 -'!C43,'- 22 -'!F43,'- 22 -'!I43)</f>
        <v>488041</v>
      </c>
      <c r="G43" s="389">
        <f>F43/'- 3 -'!E43</f>
        <v>0.07385450764443434</v>
      </c>
      <c r="H43" s="14">
        <f>F43/'- 7 -'!I43</f>
        <v>484.16765873015873</v>
      </c>
      <c r="I43" s="14">
        <f>SUM('- 23 -'!C43,'- 23 -'!E43,'- 23 -'!H43,'- 24 -'!C43)</f>
        <v>361070</v>
      </c>
      <c r="J43" s="389">
        <f>I43/'- 3 -'!E43</f>
        <v>0.054640177925985536</v>
      </c>
      <c r="K43"/>
    </row>
    <row r="44" spans="1:11" ht="12.75">
      <c r="A44" s="15">
        <v>38</v>
      </c>
      <c r="B44" s="16" t="s">
        <v>175</v>
      </c>
      <c r="C44" s="16">
        <f>SUM('- 18 -'!C44,'- 18 -'!F44,'- 18 -'!I44,'- 19 -'!C44,'- 20 -'!C44)</f>
        <v>4696745</v>
      </c>
      <c r="D44" s="390">
        <f>C44/'- 3 -'!E44</f>
        <v>0.5196058702167141</v>
      </c>
      <c r="E44" s="16">
        <f>C44/'- 6 -'!J44</f>
        <v>4169.325343985796</v>
      </c>
      <c r="F44" s="16">
        <f>SUM('- 21 -'!C44,'- 21 -'!F44,'- 21 -'!I44,'- 22 -'!C44,'- 22 -'!F44,'- 22 -'!I44)</f>
        <v>1012587</v>
      </c>
      <c r="G44" s="390">
        <f>F44/'- 3 -'!E44</f>
        <v>0.1120235714958193</v>
      </c>
      <c r="H44" s="16">
        <f>F44/'- 7 -'!I44</f>
        <v>860.6774330641734</v>
      </c>
      <c r="I44" s="16">
        <f>SUM('- 23 -'!C44,'- 23 -'!E44,'- 23 -'!H44,'- 24 -'!C44)</f>
        <v>189291</v>
      </c>
      <c r="J44" s="390">
        <f>I44/'- 3 -'!E44</f>
        <v>0.02094146366881575</v>
      </c>
      <c r="K44"/>
    </row>
    <row r="45" spans="1:11" ht="12.75">
      <c r="A45" s="13">
        <v>39</v>
      </c>
      <c r="B45" s="14" t="s">
        <v>176</v>
      </c>
      <c r="C45" s="14">
        <f>SUM('- 18 -'!C45,'- 18 -'!F45,'- 18 -'!I45,'- 19 -'!C45,'- 20 -'!C45)</f>
        <v>8998380</v>
      </c>
      <c r="D45" s="389">
        <f>C45/'- 3 -'!E45</f>
        <v>0.6231672986028152</v>
      </c>
      <c r="E45" s="14">
        <f>C45/'- 6 -'!J45</f>
        <v>4035.14798206278</v>
      </c>
      <c r="F45" s="14">
        <f>SUM('- 21 -'!C45,'- 21 -'!F45,'- 21 -'!I45,'- 22 -'!C45,'- 22 -'!F45,'- 22 -'!I45)</f>
        <v>1081750</v>
      </c>
      <c r="G45" s="389">
        <f>F45/'- 3 -'!E45</f>
        <v>0.07491473190325318</v>
      </c>
      <c r="H45" s="14">
        <f>F45/'- 7 -'!I45</f>
        <v>471.35076252723314</v>
      </c>
      <c r="I45" s="14">
        <f>SUM('- 23 -'!C45,'- 23 -'!E45,'- 23 -'!H45,'- 24 -'!C45)</f>
        <v>214850</v>
      </c>
      <c r="J45" s="389">
        <f>I45/'- 3 -'!E45</f>
        <v>0.014879066465832164</v>
      </c>
      <c r="K45"/>
    </row>
    <row r="46" spans="1:11" ht="12.75">
      <c r="A46" s="15">
        <v>40</v>
      </c>
      <c r="B46" s="16" t="s">
        <v>177</v>
      </c>
      <c r="C46" s="16">
        <f>SUM('- 18 -'!C46,'- 18 -'!F46,'- 18 -'!I46,'- 19 -'!C46,'- 20 -'!C46)</f>
        <v>23357600</v>
      </c>
      <c r="D46" s="390">
        <f>C46/'- 3 -'!E46</f>
        <v>0.5711491155570988</v>
      </c>
      <c r="E46" s="16">
        <f>C46/'- 6 -'!J46</f>
        <v>3444.819703561684</v>
      </c>
      <c r="F46" s="16">
        <f>SUM('- 21 -'!C46,'- 21 -'!F46,'- 21 -'!I46,'- 22 -'!C46,'- 22 -'!F46,'- 22 -'!I46)</f>
        <v>5361900</v>
      </c>
      <c r="G46" s="390">
        <f>F46/'- 3 -'!E46</f>
        <v>0.1311112632593078</v>
      </c>
      <c r="H46" s="16">
        <f>F46/'- 7 -'!I46</f>
        <v>719.6698208173948</v>
      </c>
      <c r="I46" s="16">
        <f>SUM('- 23 -'!C46,'- 23 -'!E46,'- 23 -'!H46,'- 24 -'!C46)</f>
        <v>2297400</v>
      </c>
      <c r="J46" s="390">
        <f>I46/'- 3 -'!E46</f>
        <v>0.056176917923111906</v>
      </c>
      <c r="K46"/>
    </row>
    <row r="47" spans="1:11" ht="12.75">
      <c r="A47" s="13">
        <v>41</v>
      </c>
      <c r="B47" s="14" t="s">
        <v>178</v>
      </c>
      <c r="C47" s="14">
        <f>SUM('- 18 -'!C47,'- 18 -'!F47,'- 18 -'!I47,'- 19 -'!C47,'- 20 -'!C47)</f>
        <v>6593262</v>
      </c>
      <c r="D47" s="389">
        <f>C47/'- 3 -'!E47</f>
        <v>0.5557548858421316</v>
      </c>
      <c r="E47" s="14">
        <f>C47/'- 6 -'!J47</f>
        <v>4074.945611866502</v>
      </c>
      <c r="F47" s="14">
        <f>SUM('- 21 -'!C47,'- 21 -'!F47,'- 21 -'!I47,'- 22 -'!C47,'- 22 -'!F47,'- 22 -'!I47)</f>
        <v>1289634</v>
      </c>
      <c r="G47" s="389">
        <f>F47/'- 3 -'!E47</f>
        <v>0.10870497736145349</v>
      </c>
      <c r="H47" s="14">
        <f>F47/'- 7 -'!I47</f>
        <v>764.0011848341233</v>
      </c>
      <c r="I47" s="14">
        <f>SUM('- 23 -'!C47,'- 23 -'!E47,'- 23 -'!H47,'- 24 -'!C47)</f>
        <v>270150</v>
      </c>
      <c r="J47" s="389">
        <f>I47/'- 3 -'!E47</f>
        <v>0.02277130537361504</v>
      </c>
      <c r="K47"/>
    </row>
    <row r="48" spans="1:11" ht="12.75">
      <c r="A48" s="15">
        <v>42</v>
      </c>
      <c r="B48" s="16" t="s">
        <v>179</v>
      </c>
      <c r="C48" s="16">
        <f>SUM('- 18 -'!C48,'- 18 -'!F48,'- 18 -'!I48,'- 19 -'!C48,'- 20 -'!C48)</f>
        <v>4428063</v>
      </c>
      <c r="D48" s="390">
        <f>C48/'- 3 -'!E48</f>
        <v>0.6092458763322764</v>
      </c>
      <c r="E48" s="16">
        <f>C48/'- 6 -'!J48</f>
        <v>4025.5118181818184</v>
      </c>
      <c r="F48" s="16">
        <f>SUM('- 21 -'!C48,'- 21 -'!F48,'- 21 -'!I48,'- 22 -'!C48,'- 22 -'!F48,'- 22 -'!I48)</f>
        <v>789693</v>
      </c>
      <c r="G48" s="390">
        <f>F48/'- 3 -'!E48</f>
        <v>0.10865184253667222</v>
      </c>
      <c r="H48" s="16">
        <f>F48/'- 7 -'!I48</f>
        <v>717.9027272727272</v>
      </c>
      <c r="I48" s="16">
        <f>SUM('- 23 -'!C48,'- 23 -'!E48,'- 23 -'!H48,'- 24 -'!C48)</f>
        <v>0</v>
      </c>
      <c r="J48" s="390">
        <f>I48/'- 3 -'!E48</f>
        <v>0</v>
      </c>
      <c r="K48"/>
    </row>
    <row r="49" spans="1:11" ht="12.75">
      <c r="A49" s="13">
        <v>43</v>
      </c>
      <c r="B49" s="14" t="s">
        <v>180</v>
      </c>
      <c r="C49" s="14">
        <f>SUM('- 18 -'!C49,'- 18 -'!F49,'- 18 -'!I49,'- 19 -'!C49,'- 20 -'!C49)</f>
        <v>3649900</v>
      </c>
      <c r="D49" s="389">
        <f>C49/'- 3 -'!E49</f>
        <v>0.5862706431147533</v>
      </c>
      <c r="E49" s="14">
        <f>C49/'- 6 -'!J49</f>
        <v>4204.953917050691</v>
      </c>
      <c r="F49" s="14">
        <f>SUM('- 21 -'!C49,'- 21 -'!F49,'- 21 -'!I49,'- 22 -'!C49,'- 22 -'!F49,'- 22 -'!I49)</f>
        <v>494050</v>
      </c>
      <c r="G49" s="389">
        <f>F49/'- 3 -'!E49</f>
        <v>0.07935751972131945</v>
      </c>
      <c r="H49" s="14">
        <f>F49/'- 7 -'!I49</f>
        <v>569.1820276497696</v>
      </c>
      <c r="I49" s="14">
        <f>SUM('- 23 -'!C49,'- 23 -'!E49,'- 23 -'!H49,'- 24 -'!C49)</f>
        <v>0</v>
      </c>
      <c r="J49" s="389">
        <f>I49/'- 3 -'!E49</f>
        <v>0</v>
      </c>
      <c r="K49"/>
    </row>
    <row r="50" spans="1:11" ht="12.75">
      <c r="A50" s="15">
        <v>44</v>
      </c>
      <c r="B50" s="16" t="s">
        <v>181</v>
      </c>
      <c r="C50" s="16">
        <f>SUM('- 18 -'!C50,'- 18 -'!F50,'- 18 -'!I50,'- 19 -'!C50,'- 20 -'!C50)</f>
        <v>4885940</v>
      </c>
      <c r="D50" s="390">
        <f>C50/'- 3 -'!E50</f>
        <v>0.5659896948298071</v>
      </c>
      <c r="E50" s="16">
        <f>C50/'- 6 -'!J50</f>
        <v>3764.2064714946073</v>
      </c>
      <c r="F50" s="16">
        <f>SUM('- 21 -'!C50,'- 21 -'!F50,'- 21 -'!I50,'- 22 -'!C50,'- 22 -'!F50,'- 22 -'!I50)</f>
        <v>990098</v>
      </c>
      <c r="G50" s="390">
        <f>F50/'- 3 -'!E50</f>
        <v>0.11469343972124144</v>
      </c>
      <c r="H50" s="16">
        <f>F50/'- 7 -'!I50</f>
        <v>748.3733938019652</v>
      </c>
      <c r="I50" s="16">
        <f>SUM('- 23 -'!C50,'- 23 -'!E50,'- 23 -'!H50,'- 24 -'!C50)</f>
        <v>178583</v>
      </c>
      <c r="J50" s="390">
        <f>I50/'- 3 -'!E50</f>
        <v>0.02068714263208133</v>
      </c>
      <c r="K50"/>
    </row>
    <row r="51" spans="1:11" ht="12.75">
      <c r="A51" s="13">
        <v>45</v>
      </c>
      <c r="B51" s="14" t="s">
        <v>182</v>
      </c>
      <c r="C51" s="14">
        <f>SUM('- 18 -'!C51,'- 18 -'!F51,'- 18 -'!I51,'- 19 -'!C51,'- 20 -'!C51)</f>
        <v>6396145</v>
      </c>
      <c r="D51" s="389">
        <f>C51/'- 3 -'!E51</f>
        <v>0.5594199691608803</v>
      </c>
      <c r="E51" s="14">
        <f>C51/'- 6 -'!J51</f>
        <v>3510.5076838638856</v>
      </c>
      <c r="F51" s="14">
        <f>SUM('- 21 -'!C51,'- 21 -'!F51,'- 21 -'!I51,'- 22 -'!C51,'- 22 -'!F51,'- 22 -'!I51)</f>
        <v>1246085</v>
      </c>
      <c r="G51" s="389">
        <f>F51/'- 3 -'!E51</f>
        <v>0.10898515156736371</v>
      </c>
      <c r="H51" s="14">
        <f>F51/'- 7 -'!I51</f>
        <v>655.3168551143834</v>
      </c>
      <c r="I51" s="14">
        <f>SUM('- 23 -'!C51,'- 23 -'!E51,'- 23 -'!H51,'- 24 -'!C51)</f>
        <v>243050</v>
      </c>
      <c r="J51" s="389">
        <f>I51/'- 3 -'!E51</f>
        <v>0.02125765183630952</v>
      </c>
      <c r="K51"/>
    </row>
    <row r="52" spans="1:11" ht="12.75">
      <c r="A52" s="15">
        <v>46</v>
      </c>
      <c r="B52" s="16" t="s">
        <v>183</v>
      </c>
      <c r="C52" s="16">
        <f>SUM('- 18 -'!C52,'- 18 -'!F52,'- 18 -'!I52,'- 19 -'!C52,'- 20 -'!C52)</f>
        <v>6209260</v>
      </c>
      <c r="D52" s="390">
        <f>C52/'- 3 -'!E52</f>
        <v>0.5812438434401155</v>
      </c>
      <c r="E52" s="16">
        <f>C52/'- 6 -'!J52</f>
        <v>4435.185714285714</v>
      </c>
      <c r="F52" s="16">
        <f>SUM('- 21 -'!C52,'- 21 -'!F52,'- 21 -'!I52,'- 22 -'!C52,'- 22 -'!F52,'- 22 -'!I52)</f>
        <v>1053247</v>
      </c>
      <c r="G52" s="390">
        <f>F52/'- 3 -'!E52</f>
        <v>0.09859360606123296</v>
      </c>
      <c r="H52" s="16">
        <f>F52/'- 7 -'!I52</f>
        <v>666.6120253164557</v>
      </c>
      <c r="I52" s="16">
        <f>SUM('- 23 -'!C52,'- 23 -'!E52,'- 23 -'!H52,'- 24 -'!C52)</f>
        <v>402733</v>
      </c>
      <c r="J52" s="390">
        <f>I52/'- 3 -'!E52</f>
        <v>0.03769951279221164</v>
      </c>
      <c r="K52"/>
    </row>
    <row r="53" spans="1:11" ht="12.75">
      <c r="A53" s="13">
        <v>47</v>
      </c>
      <c r="B53" s="14" t="s">
        <v>184</v>
      </c>
      <c r="C53" s="14">
        <f>SUM('- 18 -'!C53,'- 18 -'!F53,'- 18 -'!I53,'- 19 -'!C53,'- 20 -'!C53)</f>
        <v>4876648</v>
      </c>
      <c r="D53" s="389">
        <f>C53/'- 3 -'!E53</f>
        <v>0.5891356368584638</v>
      </c>
      <c r="E53" s="14">
        <f>C53/'- 6 -'!J53</f>
        <v>3631.971400908617</v>
      </c>
      <c r="F53" s="14">
        <f>SUM('- 21 -'!C53,'- 21 -'!F53,'- 21 -'!I53,'- 22 -'!C53,'- 22 -'!F53,'- 22 -'!I53)</f>
        <v>925384.75</v>
      </c>
      <c r="G53" s="389">
        <f>F53/'- 3 -'!E53</f>
        <v>0.11179341507329632</v>
      </c>
      <c r="H53" s="14">
        <f>F53/'- 7 -'!I53</f>
        <v>649.3472387902602</v>
      </c>
      <c r="I53" s="14">
        <f>SUM('- 23 -'!C53,'- 23 -'!E53,'- 23 -'!H53,'- 24 -'!C53)</f>
        <v>126708</v>
      </c>
      <c r="J53" s="389">
        <f>I53/'- 3 -'!E53</f>
        <v>0.015307276283845428</v>
      </c>
      <c r="K53"/>
    </row>
    <row r="54" spans="1:11" ht="12.75">
      <c r="A54" s="15">
        <v>48</v>
      </c>
      <c r="B54" s="16" t="s">
        <v>185</v>
      </c>
      <c r="C54" s="16">
        <f>SUM('- 18 -'!C54,'- 18 -'!F54,'- 18 -'!I54,'- 19 -'!C54,'- 20 -'!C54)</f>
        <v>24002300</v>
      </c>
      <c r="D54" s="390">
        <f>C54/'- 3 -'!E54</f>
        <v>0.45505888931034677</v>
      </c>
      <c r="E54" s="16">
        <f>C54/'- 6 -'!J54</f>
        <v>4677.443242716555</v>
      </c>
      <c r="F54" s="16">
        <f>SUM('- 21 -'!C54,'- 21 -'!F54,'- 21 -'!I54,'- 22 -'!C54,'- 22 -'!F54,'- 22 -'!I54)</f>
        <v>6847047</v>
      </c>
      <c r="G54" s="390">
        <f>F54/'- 3 -'!E54</f>
        <v>0.1298129597111836</v>
      </c>
      <c r="H54" s="16">
        <f>F54/'- 7 -'!I54</f>
        <v>1310.3142283035115</v>
      </c>
      <c r="I54" s="16">
        <f>SUM('- 23 -'!C54,'- 23 -'!E54,'- 23 -'!H54,'- 24 -'!C54)</f>
        <v>254150</v>
      </c>
      <c r="J54" s="390">
        <f>I54/'- 3 -'!E54</f>
        <v>0.004818422264459016</v>
      </c>
      <c r="K54"/>
    </row>
    <row r="55" spans="1:11" ht="12.75">
      <c r="A55" s="13">
        <v>49</v>
      </c>
      <c r="B55" s="14" t="s">
        <v>186</v>
      </c>
      <c r="C55" s="14">
        <f>SUM('- 18 -'!C55,'- 18 -'!F55,'- 18 -'!I55,'- 19 -'!C55,'- 20 -'!C55)</f>
        <v>18952344</v>
      </c>
      <c r="D55" s="389">
        <f>C55/'- 3 -'!E55</f>
        <v>0.599066482212834</v>
      </c>
      <c r="E55" s="14">
        <f>C55/'- 6 -'!J55</f>
        <v>4444.212451635596</v>
      </c>
      <c r="F55" s="14">
        <f>SUM('- 21 -'!C55,'- 21 -'!F55,'- 21 -'!I55,'- 22 -'!C55,'- 22 -'!F55,'- 22 -'!I55)</f>
        <v>3224003</v>
      </c>
      <c r="G55" s="389">
        <f>F55/'- 3 -'!E55</f>
        <v>0.10190782395326001</v>
      </c>
      <c r="H55" s="14">
        <f>F55/'- 7 -'!I55</f>
        <v>743.886248269497</v>
      </c>
      <c r="I55" s="14">
        <f>SUM('- 23 -'!C55,'- 23 -'!E55,'- 23 -'!H55,'- 24 -'!C55)</f>
        <v>158105</v>
      </c>
      <c r="J55" s="389">
        <f>I55/'- 3 -'!E55</f>
        <v>0.004997556300701387</v>
      </c>
      <c r="K55"/>
    </row>
    <row r="56" spans="1:11" ht="12.75">
      <c r="A56" s="15">
        <v>50</v>
      </c>
      <c r="B56" s="16" t="s">
        <v>459</v>
      </c>
      <c r="C56" s="16">
        <f>SUM('- 18 -'!C56,'- 18 -'!F56,'- 18 -'!I56,'- 19 -'!C56,'- 20 -'!C56)</f>
        <v>7970800</v>
      </c>
      <c r="D56" s="390">
        <f>C56/'- 3 -'!E56</f>
        <v>0.5653451401298163</v>
      </c>
      <c r="E56" s="16">
        <f>C56/'- 6 -'!J56</f>
        <v>4313.203463203463</v>
      </c>
      <c r="F56" s="16">
        <f>SUM('- 21 -'!C56,'- 21 -'!F56,'- 21 -'!I56,'- 22 -'!C56,'- 22 -'!F56,'- 22 -'!I56)</f>
        <v>1524700</v>
      </c>
      <c r="G56" s="390">
        <f>F56/'- 3 -'!E56</f>
        <v>0.10814243678877038</v>
      </c>
      <c r="H56" s="16">
        <f>F56/'- 7 -'!I56</f>
        <v>816.220556745182</v>
      </c>
      <c r="I56" s="16">
        <f>SUM('- 23 -'!C56,'- 23 -'!E56,'- 23 -'!H56,'- 24 -'!C56)</f>
        <v>118300</v>
      </c>
      <c r="J56" s="390">
        <f>I56/'- 3 -'!E56</f>
        <v>0.008390667194931157</v>
      </c>
      <c r="K56"/>
    </row>
    <row r="57" spans="1:11" ht="12.75">
      <c r="A57" s="13">
        <v>2264</v>
      </c>
      <c r="B57" s="14" t="s">
        <v>187</v>
      </c>
      <c r="C57" s="14">
        <f>SUM('- 18 -'!C57,'- 18 -'!F57,'- 18 -'!I57,'- 19 -'!C57,'- 20 -'!C57)</f>
        <v>1060787</v>
      </c>
      <c r="D57" s="389">
        <f>C57/'- 3 -'!E57</f>
        <v>0.5511901811290911</v>
      </c>
      <c r="E57" s="14">
        <f>C57/'- 6 -'!J57</f>
        <v>5426.020460358056</v>
      </c>
      <c r="F57" s="14">
        <f>SUM('- 21 -'!C57,'- 21 -'!F57,'- 21 -'!I57,'- 22 -'!C57,'- 22 -'!F57,'- 22 -'!I57)</f>
        <v>210515</v>
      </c>
      <c r="G57" s="389">
        <f>F57/'- 3 -'!E57</f>
        <v>0.10938463704814504</v>
      </c>
      <c r="H57" s="14">
        <f>F57/'- 7 -'!I57</f>
        <v>1024.403892944039</v>
      </c>
      <c r="I57" s="14">
        <f>SUM('- 23 -'!C57,'- 23 -'!E57,'- 23 -'!H57,'- 24 -'!C57)</f>
        <v>0</v>
      </c>
      <c r="J57" s="389">
        <f>I57/'- 3 -'!E57</f>
        <v>0</v>
      </c>
      <c r="K57"/>
    </row>
    <row r="58" spans="1:11" ht="12.75">
      <c r="A58" s="15">
        <v>2309</v>
      </c>
      <c r="B58" s="16" t="s">
        <v>188</v>
      </c>
      <c r="C58" s="16">
        <f>SUM('- 18 -'!C58,'- 18 -'!F58,'- 18 -'!I58,'- 19 -'!C58,'- 20 -'!C58)</f>
        <v>1259296</v>
      </c>
      <c r="D58" s="390">
        <f>C58/'- 3 -'!E58</f>
        <v>0.6529907882012232</v>
      </c>
      <c r="E58" s="16">
        <f>C58/'- 6 -'!J58</f>
        <v>4690.115456238361</v>
      </c>
      <c r="F58" s="16">
        <f>SUM('- 21 -'!C58,'- 21 -'!F58,'- 21 -'!I58,'- 22 -'!C58,'- 22 -'!F58,'- 22 -'!I58)</f>
        <v>146925</v>
      </c>
      <c r="G58" s="390">
        <f>F58/'- 3 -'!E58</f>
        <v>0.07618595751631445</v>
      </c>
      <c r="H58" s="16">
        <f>F58/'- 7 -'!I58</f>
        <v>547.2067039106146</v>
      </c>
      <c r="I58" s="16">
        <f>SUM('- 23 -'!C58,'- 23 -'!E58,'- 23 -'!H58,'- 24 -'!C58)</f>
        <v>0</v>
      </c>
      <c r="J58" s="390">
        <f>I58/'- 3 -'!E58</f>
        <v>0</v>
      </c>
      <c r="K58"/>
    </row>
    <row r="59" spans="1:11" ht="12.75">
      <c r="A59" s="13">
        <v>2312</v>
      </c>
      <c r="B59" s="14" t="s">
        <v>189</v>
      </c>
      <c r="C59" s="14">
        <f>SUM('- 18 -'!C59,'- 18 -'!F59,'- 18 -'!I59,'- 19 -'!C59,'- 20 -'!C59)</f>
        <v>1097069</v>
      </c>
      <c r="D59" s="389">
        <f>C59/'- 3 -'!E59</f>
        <v>0.6217717510076943</v>
      </c>
      <c r="E59" s="14">
        <f>C59/'- 6 -'!J59</f>
        <v>4619.2378947368425</v>
      </c>
      <c r="F59" s="14">
        <f>SUM('- 21 -'!C59,'- 21 -'!F59,'- 21 -'!I59,'- 22 -'!C59,'- 22 -'!F59,'- 22 -'!I59)</f>
        <v>208018</v>
      </c>
      <c r="G59" s="389">
        <f>F59/'- 3 -'!E59</f>
        <v>0.11789569853958005</v>
      </c>
      <c r="H59" s="14">
        <f>F59/'- 7 -'!I59</f>
        <v>875.8652631578948</v>
      </c>
      <c r="I59" s="14">
        <f>SUM('- 23 -'!C59,'- 23 -'!E59,'- 23 -'!H59,'- 24 -'!C59)</f>
        <v>0</v>
      </c>
      <c r="J59" s="389">
        <f>I59/'- 3 -'!E59</f>
        <v>0</v>
      </c>
      <c r="K59"/>
    </row>
    <row r="60" spans="1:11" ht="12.75">
      <c r="A60" s="15">
        <v>2355</v>
      </c>
      <c r="B60" s="16" t="s">
        <v>190</v>
      </c>
      <c r="C60" s="16">
        <f>SUM('- 18 -'!C60,'- 18 -'!F60,'- 18 -'!I60,'- 19 -'!C60,'- 20 -'!C60)</f>
        <v>13504077</v>
      </c>
      <c r="D60" s="390">
        <f>C60/'- 3 -'!E60</f>
        <v>0.5753221193307726</v>
      </c>
      <c r="E60" s="16">
        <f>C60/'- 6 -'!J60</f>
        <v>4383.586638966435</v>
      </c>
      <c r="F60" s="16">
        <f>SUM('- 21 -'!C60,'- 21 -'!F60,'- 21 -'!I60,'- 22 -'!C60,'- 22 -'!F60,'- 22 -'!I60)</f>
        <v>3234026</v>
      </c>
      <c r="G60" s="390">
        <f>F60/'- 3 -'!E60</f>
        <v>0.13778110805283628</v>
      </c>
      <c r="H60" s="16">
        <f>F60/'- 7 -'!I60</f>
        <v>940.2605029800843</v>
      </c>
      <c r="I60" s="16">
        <f>SUM('- 23 -'!C60,'- 23 -'!E60,'- 23 -'!H60,'- 24 -'!C60)</f>
        <v>707199</v>
      </c>
      <c r="J60" s="390">
        <f>I60/'- 3 -'!E60</f>
        <v>0.030129214123157257</v>
      </c>
      <c r="K60"/>
    </row>
    <row r="61" spans="1:11" ht="12.75">
      <c r="A61" s="13">
        <v>2439</v>
      </c>
      <c r="B61" s="14" t="s">
        <v>191</v>
      </c>
      <c r="C61" s="14">
        <f>SUM('- 18 -'!C61,'- 18 -'!F61,'- 18 -'!I61,'- 19 -'!C61,'- 20 -'!C61)</f>
        <v>492315</v>
      </c>
      <c r="D61" s="389">
        <f>C61/'- 3 -'!E61</f>
        <v>0.438616107224695</v>
      </c>
      <c r="E61" s="14">
        <f>C61/'- 6 -'!J61</f>
        <v>4119.79079497908</v>
      </c>
      <c r="F61" s="14">
        <f>SUM('- 21 -'!C61,'- 21 -'!F61,'- 21 -'!I61,'- 22 -'!C61,'- 22 -'!F61,'- 22 -'!I61)</f>
        <v>226940</v>
      </c>
      <c r="G61" s="389">
        <f>F61/'- 3 -'!E61</f>
        <v>0.20218668814391658</v>
      </c>
      <c r="H61" s="14">
        <f>F61/'- 7 -'!I61</f>
        <v>1615.2313167259786</v>
      </c>
      <c r="I61" s="14">
        <f>SUM('- 23 -'!C61,'- 23 -'!E61,'- 23 -'!H61,'- 24 -'!C61)</f>
        <v>49181</v>
      </c>
      <c r="J61" s="389">
        <f>I61/'- 3 -'!E61</f>
        <v>0.043816618972441886</v>
      </c>
      <c r="K61"/>
    </row>
    <row r="62" spans="1:11" ht="12.75">
      <c r="A62" s="15">
        <v>2460</v>
      </c>
      <c r="B62" s="16" t="s">
        <v>192</v>
      </c>
      <c r="C62" s="16">
        <f>SUM('- 18 -'!C62,'- 18 -'!F62,'- 18 -'!I62,'- 19 -'!C62,'- 20 -'!C62)</f>
        <v>1727115</v>
      </c>
      <c r="D62" s="390">
        <f>C62/'- 3 -'!E62</f>
        <v>0.6237567229057688</v>
      </c>
      <c r="E62" s="16">
        <f>C62/'- 6 -'!J62</f>
        <v>5766.661101836394</v>
      </c>
      <c r="F62" s="16">
        <f>SUM('- 21 -'!C62,'- 21 -'!F62,'- 21 -'!I62,'- 22 -'!C62,'- 22 -'!F62,'- 22 -'!I62)</f>
        <v>223210</v>
      </c>
      <c r="G62" s="390">
        <f>F62/'- 3 -'!E62</f>
        <v>0.08061347282595349</v>
      </c>
      <c r="H62" s="16">
        <f>F62/'- 7 -'!I62</f>
        <v>745.2754590984975</v>
      </c>
      <c r="I62" s="16">
        <f>SUM('- 23 -'!C62,'- 23 -'!E62,'- 23 -'!H62,'- 24 -'!C62)</f>
        <v>0</v>
      </c>
      <c r="J62" s="390">
        <f>I62/'- 3 -'!E62</f>
        <v>0</v>
      </c>
      <c r="K62"/>
    </row>
    <row r="63" spans="1:11" ht="12.75">
      <c r="A63" s="13">
        <v>3000</v>
      </c>
      <c r="B63" s="14" t="s">
        <v>193</v>
      </c>
      <c r="C63" s="14">
        <f>SUM('- 18 -'!C63,'- 18 -'!F63,'- 18 -'!I63,'- 19 -'!C63,'- 20 -'!C63)</f>
        <v>0</v>
      </c>
      <c r="D63" s="389">
        <f>C63/'- 3 -'!E63</f>
        <v>0</v>
      </c>
      <c r="E63" s="14"/>
      <c r="F63" s="14">
        <f>SUM('- 21 -'!C63,'- 21 -'!F63,'- 21 -'!I63,'- 22 -'!C63,'- 22 -'!F63,'- 22 -'!I63)</f>
        <v>190146</v>
      </c>
      <c r="G63" s="389">
        <f>F63/'- 3 -'!E63</f>
        <v>0.030280918559098004</v>
      </c>
      <c r="H63" s="14">
        <f>F63/'- 7 -'!I63</f>
        <v>226.09512485136742</v>
      </c>
      <c r="I63" s="14">
        <f>SUM('- 23 -'!C63,'- 23 -'!E63,'- 23 -'!H63,'- 24 -'!C63)</f>
        <v>3690627</v>
      </c>
      <c r="J63" s="389">
        <f>I63/'- 3 -'!E63</f>
        <v>0.5877356116826449</v>
      </c>
      <c r="K63"/>
    </row>
    <row r="64" spans="1:11" ht="4.5" customHeight="1">
      <c r="A64" s="17"/>
      <c r="B64" s="17"/>
      <c r="C64" s="17"/>
      <c r="D64" s="203"/>
      <c r="E64" s="17"/>
      <c r="F64" s="17"/>
      <c r="G64" s="203"/>
      <c r="H64" s="17"/>
      <c r="I64" s="17"/>
      <c r="J64" s="203"/>
      <c r="K64"/>
    </row>
    <row r="65" spans="1:11" ht="12.75">
      <c r="A65" s="19"/>
      <c r="B65" s="20" t="s">
        <v>194</v>
      </c>
      <c r="C65" s="20">
        <f>SUM(C11:C63)</f>
        <v>677022149.9300001</v>
      </c>
      <c r="D65" s="106">
        <f>C65/'- 3 -'!E65</f>
        <v>0.5666556450457042</v>
      </c>
      <c r="E65" s="20">
        <f>C65/'- 6 -'!J65</f>
        <v>3919.1270874602455</v>
      </c>
      <c r="F65" s="20">
        <f>SUM(F11:F63)</f>
        <v>157907825.23000002</v>
      </c>
      <c r="G65" s="106">
        <f>F65/'- 3 -'!E65</f>
        <v>0.13216607547141787</v>
      </c>
      <c r="H65" s="20">
        <f>F65/'- 7 -'!I65</f>
        <v>863.3291648647365</v>
      </c>
      <c r="I65" s="20">
        <f>SUM(I11:I63)</f>
        <v>28633528</v>
      </c>
      <c r="J65" s="106">
        <f>I65/'- 3 -'!E65</f>
        <v>0.023965759880163202</v>
      </c>
      <c r="K65"/>
    </row>
    <row r="66" spans="1:11" ht="4.5" customHeight="1">
      <c r="A66" s="17"/>
      <c r="B66" s="17"/>
      <c r="C66" s="17"/>
      <c r="D66" s="203"/>
      <c r="E66" s="17"/>
      <c r="F66" s="17"/>
      <c r="G66" s="203"/>
      <c r="H66" s="17"/>
      <c r="I66" s="17"/>
      <c r="J66" s="203"/>
      <c r="K66"/>
    </row>
    <row r="67" spans="1:11" ht="12.75">
      <c r="A67" s="15">
        <v>2155</v>
      </c>
      <c r="B67" s="16" t="s">
        <v>195</v>
      </c>
      <c r="C67" s="16">
        <f>SUM('- 18 -'!C67,'- 18 -'!F67,'- 18 -'!I67,'- 19 -'!C67,'- 20 -'!C67)</f>
        <v>835882</v>
      </c>
      <c r="D67" s="390">
        <f>C67/'- 3 -'!E67</f>
        <v>0.7256310669497837</v>
      </c>
      <c r="E67" s="16">
        <f>C67/'- 6 -'!J67</f>
        <v>6429.861538461539</v>
      </c>
      <c r="F67" s="16">
        <f>SUM('- 21 -'!C67,'- 21 -'!F67,'- 21 -'!I67,'- 22 -'!C67,'- 22 -'!F67,'- 22 -'!I67)</f>
        <v>67689</v>
      </c>
      <c r="G67" s="390">
        <f>F67/'- 3 -'!E67</f>
        <v>0.058760974983028604</v>
      </c>
      <c r="H67" s="16">
        <f>F67/'- 7 -'!I67</f>
        <v>520.6846153846154</v>
      </c>
      <c r="I67" s="16">
        <f>SUM('- 23 -'!C67,'- 23 -'!E67,'- 23 -'!H67,'- 24 -'!C67)</f>
        <v>0</v>
      </c>
      <c r="J67" s="390">
        <f>I67/'- 3 -'!E67</f>
        <v>0</v>
      </c>
      <c r="K67"/>
    </row>
    <row r="68" spans="1:11" ht="12.75">
      <c r="A68" s="13">
        <v>2408</v>
      </c>
      <c r="B68" s="14" t="s">
        <v>197</v>
      </c>
      <c r="C68" s="14">
        <f>SUM('- 18 -'!C68,'- 18 -'!F68,'- 18 -'!I68,'- 19 -'!C68,'- 20 -'!C68)</f>
        <v>1496990</v>
      </c>
      <c r="D68" s="389">
        <f>C68/'- 3 -'!E68</f>
        <v>0.6472241593920116</v>
      </c>
      <c r="E68" s="14">
        <f>C68/'- 6 -'!J68</f>
        <v>5394.558558558559</v>
      </c>
      <c r="F68" s="14">
        <f>SUM('- 21 -'!C68,'- 21 -'!F68,'- 21 -'!I68,'- 22 -'!C68,'- 22 -'!F68,'- 22 -'!I68)</f>
        <v>167236</v>
      </c>
      <c r="G68" s="389">
        <f>F68/'- 3 -'!E68</f>
        <v>0.07230454413194641</v>
      </c>
      <c r="H68" s="14">
        <f>F68/'- 7 -'!I68</f>
        <v>602.6522522522522</v>
      </c>
      <c r="I68" s="14">
        <f>SUM('- 23 -'!C68,'- 23 -'!E68,'- 23 -'!H68,'- 24 -'!C68)</f>
        <v>0</v>
      </c>
      <c r="J68" s="389">
        <f>I68/'- 3 -'!E68</f>
        <v>0</v>
      </c>
      <c r="K68"/>
    </row>
    <row r="69" ht="6.75" customHeight="1">
      <c r="K69"/>
    </row>
    <row r="70" spans="1:11" ht="12" customHeight="1">
      <c r="A70" s="6"/>
      <c r="B70" s="6"/>
      <c r="C70" s="17"/>
      <c r="D70" s="17"/>
      <c r="E70" s="17"/>
      <c r="F70" s="17"/>
      <c r="G70" s="17"/>
      <c r="H70" s="17"/>
      <c r="I70" s="17"/>
      <c r="J70" s="17"/>
      <c r="K70"/>
    </row>
    <row r="71" spans="1:11" ht="12" customHeight="1">
      <c r="A71" s="6"/>
      <c r="B71" s="6"/>
      <c r="C71" s="156"/>
      <c r="D71" s="156"/>
      <c r="F71" s="156"/>
      <c r="G71" s="156"/>
      <c r="I71" s="156"/>
      <c r="J71" s="156"/>
      <c r="K71"/>
    </row>
    <row r="72" spans="1:11" ht="12" customHeight="1">
      <c r="A72" s="6"/>
      <c r="B72" s="6"/>
      <c r="C72" s="17"/>
      <c r="D72" s="17"/>
      <c r="E72" s="17"/>
      <c r="F72" s="17"/>
      <c r="G72" s="17"/>
      <c r="H72" s="17"/>
      <c r="I72" s="17"/>
      <c r="J72" s="17"/>
      <c r="K72"/>
    </row>
    <row r="73" spans="1:11" ht="12" customHeight="1">
      <c r="A73" s="6"/>
      <c r="B73" s="6"/>
      <c r="C73" s="17"/>
      <c r="D73" s="17"/>
      <c r="E73" s="17"/>
      <c r="F73" s="17"/>
      <c r="G73" s="17"/>
      <c r="H73" s="17"/>
      <c r="I73" s="17"/>
      <c r="J73" s="17"/>
      <c r="K73" s="17"/>
    </row>
    <row r="74" spans="1:11" ht="12" customHeight="1">
      <c r="A74" s="6"/>
      <c r="B74" s="6"/>
      <c r="C74" s="17"/>
      <c r="D74" s="17"/>
      <c r="E74" s="17"/>
      <c r="F74" s="17"/>
      <c r="G74" s="17"/>
      <c r="H74" s="17"/>
      <c r="I74" s="17"/>
      <c r="J74" s="17"/>
      <c r="K74" s="17"/>
    </row>
    <row r="75" spans="3:11" ht="12" customHeight="1">
      <c r="C75" s="17"/>
      <c r="D75" s="17"/>
      <c r="E75" s="17"/>
      <c r="F75" s="17"/>
      <c r="G75" s="17"/>
      <c r="H75" s="17"/>
      <c r="I75" s="17"/>
      <c r="J75" s="17"/>
      <c r="K75" s="17"/>
    </row>
  </sheetData>
  <printOptions/>
  <pageMargins left="0.5905511811023623" right="0" top="0.5905511811023623" bottom="0" header="0.31496062992125984" footer="0"/>
  <pageSetup fitToHeight="1" fitToWidth="1" horizontalDpi="600" verticalDpi="600" orientation="portrait" scale="82" r:id="rId1"/>
  <headerFooter alignWithMargins="0">
    <oddHeader>&amp;C&amp;"Times New Roman,Bold"&amp;12&amp;A</oddHeader>
  </headerFooter>
</worksheet>
</file>

<file path=xl/worksheets/sheet12.xml><?xml version="1.0" encoding="utf-8"?>
<worksheet xmlns="http://schemas.openxmlformats.org/spreadsheetml/2006/main" xmlns:r="http://schemas.openxmlformats.org/officeDocument/2006/relationships">
  <sheetPr codeName="Sheet11">
    <pageSetUpPr fitToPage="1"/>
  </sheetPr>
  <dimension ref="A1:K75"/>
  <sheetViews>
    <sheetView showGridLines="0" showZeros="0" workbookViewId="0" topLeftCell="A1">
      <selection activeCell="A1" sqref="A1"/>
    </sheetView>
  </sheetViews>
  <sheetFormatPr defaultColWidth="15.83203125" defaultRowHeight="12"/>
  <cols>
    <col min="1" max="1" width="6.83203125" style="85" customWidth="1"/>
    <col min="2" max="2" width="35.83203125" style="85" customWidth="1"/>
    <col min="3" max="3" width="15.83203125" style="85" customWidth="1"/>
    <col min="4" max="4" width="7.83203125" style="85" customWidth="1"/>
    <col min="5" max="5" width="9.83203125" style="85" customWidth="1"/>
    <col min="6" max="6" width="15.83203125" style="85" customWidth="1"/>
    <col min="7" max="7" width="7.83203125" style="85" customWidth="1"/>
    <col min="8" max="8" width="9.83203125" style="85" customWidth="1"/>
    <col min="9" max="9" width="15.83203125" style="85" customWidth="1"/>
    <col min="10" max="10" width="7.83203125" style="85" customWidth="1"/>
    <col min="11" max="11" width="9.83203125" style="85" customWidth="1"/>
    <col min="12" max="16384" width="15.83203125" style="85" customWidth="1"/>
  </cols>
  <sheetData>
    <row r="1" spans="1:11" ht="6.75" customHeight="1">
      <c r="A1" s="17"/>
      <c r="B1" s="21"/>
      <c r="C1" s="59"/>
      <c r="D1" s="59"/>
      <c r="E1" s="59"/>
      <c r="F1" s="59"/>
      <c r="G1" s="59"/>
      <c r="H1" s="59"/>
      <c r="I1" s="59"/>
      <c r="J1" s="59"/>
      <c r="K1" s="59"/>
    </row>
    <row r="2" spans="1:11" ht="12.75">
      <c r="A2" s="8"/>
      <c r="B2" s="23"/>
      <c r="C2" s="60" t="s">
        <v>1</v>
      </c>
      <c r="D2" s="60"/>
      <c r="E2" s="60"/>
      <c r="F2" s="60"/>
      <c r="G2" s="60"/>
      <c r="H2" s="60"/>
      <c r="I2" s="61"/>
      <c r="J2" s="63"/>
      <c r="K2" s="63" t="s">
        <v>4</v>
      </c>
    </row>
    <row r="3" spans="1:11" ht="12.75">
      <c r="A3" s="9"/>
      <c r="B3" s="28"/>
      <c r="C3" s="64" t="str">
        <f>YEAR</f>
        <v>OPERATING FUND BUDGET 1999/2000</v>
      </c>
      <c r="D3" s="64"/>
      <c r="E3" s="64"/>
      <c r="F3" s="64"/>
      <c r="G3" s="64"/>
      <c r="H3" s="64"/>
      <c r="I3" s="65"/>
      <c r="J3" s="66"/>
      <c r="K3" s="66"/>
    </row>
    <row r="4" spans="1:11" ht="12.75">
      <c r="A4" s="10"/>
      <c r="B4" s="17"/>
      <c r="C4" s="59"/>
      <c r="D4" s="59"/>
      <c r="E4" s="59"/>
      <c r="F4" s="59"/>
      <c r="G4" s="59"/>
      <c r="H4" s="59"/>
      <c r="I4" s="59"/>
      <c r="J4" s="59"/>
      <c r="K4" s="59"/>
    </row>
    <row r="5" spans="1:11" ht="12.75">
      <c r="A5" s="10"/>
      <c r="B5" s="17"/>
      <c r="C5" s="59"/>
      <c r="D5" s="59"/>
      <c r="E5" s="59"/>
      <c r="F5" s="59"/>
      <c r="G5" s="59"/>
      <c r="H5" s="59"/>
      <c r="I5" s="59"/>
      <c r="J5" s="59"/>
      <c r="K5" s="59"/>
    </row>
    <row r="6" spans="1:11" ht="12.75">
      <c r="A6" s="10"/>
      <c r="B6" s="17"/>
      <c r="C6" s="67"/>
      <c r="D6" s="68"/>
      <c r="E6" s="69"/>
      <c r="F6" s="70" t="s">
        <v>448</v>
      </c>
      <c r="G6" s="68"/>
      <c r="H6" s="69"/>
      <c r="I6" s="70" t="s">
        <v>33</v>
      </c>
      <c r="J6" s="68"/>
      <c r="K6" s="69"/>
    </row>
    <row r="7" spans="1:11" ht="12.75">
      <c r="A7" s="17"/>
      <c r="B7" s="17"/>
      <c r="C7" s="71" t="s">
        <v>74</v>
      </c>
      <c r="D7" s="72"/>
      <c r="E7" s="73"/>
      <c r="F7" s="71" t="s">
        <v>42</v>
      </c>
      <c r="G7" s="72"/>
      <c r="H7" s="73"/>
      <c r="I7" s="71" t="s">
        <v>50</v>
      </c>
      <c r="J7" s="72"/>
      <c r="K7" s="73"/>
    </row>
    <row r="8" spans="1:11" ht="12.75">
      <c r="A8" s="47"/>
      <c r="B8" s="48"/>
      <c r="C8" s="82" t="s">
        <v>3</v>
      </c>
      <c r="D8" s="75"/>
      <c r="E8" s="76" t="s">
        <v>89</v>
      </c>
      <c r="F8" s="77"/>
      <c r="G8" s="76"/>
      <c r="H8" s="76" t="s">
        <v>89</v>
      </c>
      <c r="I8" s="77"/>
      <c r="J8" s="76"/>
      <c r="K8" s="76" t="s">
        <v>89</v>
      </c>
    </row>
    <row r="9" spans="1:11" ht="12.75">
      <c r="A9" s="54" t="s">
        <v>119</v>
      </c>
      <c r="B9" s="55" t="s">
        <v>120</v>
      </c>
      <c r="C9" s="78" t="s">
        <v>121</v>
      </c>
      <c r="D9" s="79" t="s">
        <v>122</v>
      </c>
      <c r="E9" s="79" t="s">
        <v>123</v>
      </c>
      <c r="F9" s="79" t="s">
        <v>121</v>
      </c>
      <c r="G9" s="79" t="s">
        <v>122</v>
      </c>
      <c r="H9" s="79" t="s">
        <v>123</v>
      </c>
      <c r="I9" s="79" t="s">
        <v>121</v>
      </c>
      <c r="J9" s="79" t="s">
        <v>122</v>
      </c>
      <c r="K9" s="79" t="s">
        <v>123</v>
      </c>
    </row>
    <row r="10" spans="1:11" ht="4.5" customHeight="1">
      <c r="A10" s="80"/>
      <c r="B10" s="80"/>
      <c r="C10" s="17"/>
      <c r="D10" s="17"/>
      <c r="E10" s="17"/>
      <c r="F10" s="17"/>
      <c r="G10" s="17"/>
      <c r="H10" s="17"/>
      <c r="I10" s="17"/>
      <c r="J10" s="17"/>
      <c r="K10" s="17"/>
    </row>
    <row r="11" spans="1:11" ht="12.75">
      <c r="A11" s="13">
        <v>1</v>
      </c>
      <c r="B11" s="14" t="s">
        <v>142</v>
      </c>
      <c r="C11" s="14">
        <f>SUM('- 25 -'!I11,'- 25 -'!G11,'- 25 -'!E11,'- 25 -'!C11)</f>
        <v>4815900</v>
      </c>
      <c r="D11" s="389">
        <f>C11/'- 3 -'!E11</f>
        <v>0.021611761063019156</v>
      </c>
      <c r="E11" s="14">
        <f>C11/'- 7 -'!I11</f>
        <v>160.85170340681364</v>
      </c>
      <c r="F11" s="14">
        <f>SUM('- 26 -'!C11,'- 26 -'!F11,'- 26 -'!I11,'- 27 -'!C11)</f>
        <v>6666700</v>
      </c>
      <c r="G11" s="389">
        <f>F11/'- 3 -'!E11</f>
        <v>0.029917383558385725</v>
      </c>
      <c r="H11" s="14">
        <f>F11/'- 7 -'!I11</f>
        <v>222.6686706746827</v>
      </c>
      <c r="I11" s="14">
        <f>SUM('- 30 -'!C11,'- 29 -'!I11,'- 29 -'!F11,'- 29 -'!C11,'- 28 -'!I11,'- 28 -'!F11,'- 28 -'!C11)</f>
        <v>12145500</v>
      </c>
      <c r="J11" s="389">
        <f>I11/'- 3 -'!E11</f>
        <v>0.05450396478143217</v>
      </c>
      <c r="K11" s="14">
        <f>I11/'- 7 -'!I11</f>
        <v>405.66132264529057</v>
      </c>
    </row>
    <row r="12" spans="1:11" ht="12.75">
      <c r="A12" s="15">
        <v>2</v>
      </c>
      <c r="B12" s="16" t="s">
        <v>143</v>
      </c>
      <c r="C12" s="16">
        <f>SUM('- 25 -'!I12,'- 25 -'!G12,'- 25 -'!E12,'- 25 -'!C12)</f>
        <v>408325</v>
      </c>
      <c r="D12" s="390">
        <f>C12/'- 3 -'!E12</f>
        <v>0.007378485829720286</v>
      </c>
      <c r="E12" s="16">
        <f>C12/'- 7 -'!I12</f>
        <v>44.69455663919264</v>
      </c>
      <c r="F12" s="16">
        <f>SUM('- 26 -'!C12,'- 26 -'!F12,'- 26 -'!I12,'- 27 -'!C12)</f>
        <v>1744555</v>
      </c>
      <c r="G12" s="390">
        <f>F12/'- 3 -'!E12</f>
        <v>0.03152433563134188</v>
      </c>
      <c r="H12" s="16">
        <f>F12/'- 7 -'!I12</f>
        <v>190.95600871287996</v>
      </c>
      <c r="I12" s="16">
        <f>SUM('- 30 -'!C12,'- 29 -'!I12,'- 29 -'!F12,'- 29 -'!C12,'- 28 -'!I12,'- 28 -'!F12,'- 28 -'!C12)</f>
        <v>2846518</v>
      </c>
      <c r="J12" s="390">
        <f>I12/'- 3 -'!E12</f>
        <v>0.05143695028970484</v>
      </c>
      <c r="K12" s="16">
        <f>I12/'- 7 -'!I12</f>
        <v>311.57499534802264</v>
      </c>
    </row>
    <row r="13" spans="1:11" ht="12.75">
      <c r="A13" s="13">
        <v>3</v>
      </c>
      <c r="B13" s="14" t="s">
        <v>144</v>
      </c>
      <c r="C13" s="14">
        <f>SUM('- 25 -'!I13,'- 25 -'!G13,'- 25 -'!E13,'- 25 -'!C13)</f>
        <v>0</v>
      </c>
      <c r="D13" s="389">
        <f>C13/'- 3 -'!E13</f>
        <v>0</v>
      </c>
      <c r="E13" s="14">
        <f>C13/'- 7 -'!I13</f>
        <v>0</v>
      </c>
      <c r="F13" s="14">
        <f>SUM('- 26 -'!C13,'- 26 -'!F13,'- 26 -'!I13,'- 27 -'!C13)</f>
        <v>1405080</v>
      </c>
      <c r="G13" s="389">
        <f>F13/'- 3 -'!E13</f>
        <v>0.036265155616795296</v>
      </c>
      <c r="H13" s="14">
        <f>F13/'- 7 -'!I13</f>
        <v>235.12048192771084</v>
      </c>
      <c r="I13" s="14">
        <f>SUM('- 30 -'!C13,'- 29 -'!I13,'- 29 -'!F13,'- 29 -'!C13,'- 28 -'!I13,'- 28 -'!F13,'- 28 -'!C13)</f>
        <v>2548573</v>
      </c>
      <c r="J13" s="389">
        <f>I13/'- 3 -'!E13</f>
        <v>0.06577874316463322</v>
      </c>
      <c r="K13" s="14">
        <f>I13/'- 7 -'!I13</f>
        <v>426.4680388219545</v>
      </c>
    </row>
    <row r="14" spans="1:11" ht="12.75">
      <c r="A14" s="15">
        <v>4</v>
      </c>
      <c r="B14" s="16" t="s">
        <v>145</v>
      </c>
      <c r="C14" s="16">
        <f>SUM('- 25 -'!I14,'- 25 -'!G14,'- 25 -'!E14,'- 25 -'!C14)</f>
        <v>90003</v>
      </c>
      <c r="D14" s="390">
        <f>C14/'- 3 -'!E14</f>
        <v>0.002454451868671458</v>
      </c>
      <c r="E14" s="16">
        <f>C14/'- 7 -'!I14</f>
        <v>15.10624370594159</v>
      </c>
      <c r="F14" s="16">
        <f>SUM('- 26 -'!C14,'- 26 -'!F14,'- 26 -'!I14,'- 27 -'!C14)</f>
        <v>1174408</v>
      </c>
      <c r="G14" s="390">
        <f>F14/'- 3 -'!E14</f>
        <v>0.03202702032357488</v>
      </c>
      <c r="H14" s="16">
        <f>F14/'- 7 -'!I14</f>
        <v>197.1144679422625</v>
      </c>
      <c r="I14" s="16">
        <f>SUM('- 30 -'!C14,'- 29 -'!I14,'- 29 -'!F14,'- 29 -'!C14,'- 28 -'!I14,'- 28 -'!F14,'- 28 -'!C14)</f>
        <v>2405849</v>
      </c>
      <c r="J14" s="390">
        <f>I14/'- 3 -'!E14</f>
        <v>0.06560937495185003</v>
      </c>
      <c r="K14" s="16">
        <f>I14/'- 7 -'!I14</f>
        <v>403.8014434373951</v>
      </c>
    </row>
    <row r="15" spans="1:11" ht="12.75">
      <c r="A15" s="13">
        <v>5</v>
      </c>
      <c r="B15" s="14" t="s">
        <v>146</v>
      </c>
      <c r="C15" s="14">
        <f>SUM('- 25 -'!I15,'- 25 -'!G15,'- 25 -'!E15,'- 25 -'!C15)</f>
        <v>0</v>
      </c>
      <c r="D15" s="389">
        <f>C15/'- 3 -'!E15</f>
        <v>0</v>
      </c>
      <c r="E15" s="14">
        <f>C15/'- 7 -'!I15</f>
        <v>0</v>
      </c>
      <c r="F15" s="14">
        <f>SUM('- 26 -'!C15,'- 26 -'!F15,'- 26 -'!I15,'- 27 -'!C15)</f>
        <v>1845324</v>
      </c>
      <c r="G15" s="389">
        <f>F15/'- 3 -'!E15</f>
        <v>0.040527473593245184</v>
      </c>
      <c r="H15" s="14">
        <f>F15/'- 7 -'!I15</f>
        <v>268.50840305565663</v>
      </c>
      <c r="I15" s="14">
        <f>SUM('- 30 -'!C15,'- 29 -'!I15,'- 29 -'!F15,'- 29 -'!C15,'- 28 -'!I15,'- 28 -'!F15,'- 28 -'!C15)</f>
        <v>3792212</v>
      </c>
      <c r="J15" s="389">
        <f>I15/'- 3 -'!E15</f>
        <v>0.08328552150732745</v>
      </c>
      <c r="K15" s="14">
        <f>I15/'- 7 -'!I15</f>
        <v>551.7951255001819</v>
      </c>
    </row>
    <row r="16" spans="1:11" ht="12.75">
      <c r="A16" s="15">
        <v>6</v>
      </c>
      <c r="B16" s="16" t="s">
        <v>147</v>
      </c>
      <c r="C16" s="16">
        <f>SUM('- 25 -'!I16,'- 25 -'!G16,'- 25 -'!E16,'- 25 -'!C16)</f>
        <v>135056</v>
      </c>
      <c r="D16" s="390">
        <f>C16/'- 3 -'!E16</f>
        <v>0.002500760610368828</v>
      </c>
      <c r="E16" s="16">
        <f>C16/'- 7 -'!I16</f>
        <v>15.283014597714157</v>
      </c>
      <c r="F16" s="16">
        <f>SUM('- 26 -'!C16,'- 26 -'!F16,'- 26 -'!I16,'- 27 -'!C16)</f>
        <v>2111544</v>
      </c>
      <c r="G16" s="390">
        <f>F16/'- 3 -'!E16</f>
        <v>0.03909834485147373</v>
      </c>
      <c r="H16" s="16">
        <f>F16/'- 7 -'!I16</f>
        <v>238.943532873147</v>
      </c>
      <c r="I16" s="16">
        <f>SUM('- 30 -'!C16,'- 29 -'!I16,'- 29 -'!F16,'- 29 -'!C16,'- 28 -'!I16,'- 28 -'!F16,'- 28 -'!C16)</f>
        <v>3196646</v>
      </c>
      <c r="J16" s="390">
        <f>I16/'- 3 -'!E16</f>
        <v>0.059190605394007466</v>
      </c>
      <c r="K16" s="16">
        <f>I16/'- 7 -'!I16</f>
        <v>361.7342989702388</v>
      </c>
    </row>
    <row r="17" spans="1:11" ht="12.75">
      <c r="A17" s="13">
        <v>9</v>
      </c>
      <c r="B17" s="14" t="s">
        <v>148</v>
      </c>
      <c r="C17" s="14">
        <f>SUM('- 25 -'!I17,'- 25 -'!G17,'- 25 -'!E17,'- 25 -'!C17)</f>
        <v>348300</v>
      </c>
      <c r="D17" s="389">
        <f>C17/'- 3 -'!E17</f>
        <v>0.004650052322100353</v>
      </c>
      <c r="E17" s="14">
        <f>C17/'- 7 -'!I17</f>
        <v>27.331580805901048</v>
      </c>
      <c r="F17" s="14">
        <f>SUM('- 26 -'!C17,'- 26 -'!F17,'- 26 -'!I17,'- 27 -'!C17)</f>
        <v>2008814</v>
      </c>
      <c r="G17" s="389">
        <f>F17/'- 3 -'!E17</f>
        <v>0.026819093325775763</v>
      </c>
      <c r="H17" s="14">
        <f>F17/'- 7 -'!I17</f>
        <v>157.6344018519245</v>
      </c>
      <c r="I17" s="14">
        <f>SUM('- 30 -'!C17,'- 29 -'!I17,'- 29 -'!F17,'- 29 -'!C17,'- 28 -'!I17,'- 28 -'!F17,'- 28 -'!C17)</f>
        <v>4818361</v>
      </c>
      <c r="J17" s="389">
        <f>I17/'- 3 -'!E17</f>
        <v>0.0643285407888825</v>
      </c>
      <c r="K17" s="14">
        <f>I17/'- 7 -'!I17</f>
        <v>378.10342527563074</v>
      </c>
    </row>
    <row r="18" spans="1:11" ht="12.75">
      <c r="A18" s="15">
        <v>10</v>
      </c>
      <c r="B18" s="16" t="s">
        <v>149</v>
      </c>
      <c r="C18" s="16">
        <f>SUM('- 25 -'!I18,'- 25 -'!G18,'- 25 -'!E18,'- 25 -'!C18)</f>
        <v>36824</v>
      </c>
      <c r="D18" s="390">
        <f>C18/'- 3 -'!E18</f>
        <v>0.0006596930603546953</v>
      </c>
      <c r="E18" s="16">
        <f>C18/'- 7 -'!I18</f>
        <v>4.241907614330146</v>
      </c>
      <c r="F18" s="16">
        <f>SUM('- 26 -'!C18,'- 26 -'!F18,'- 26 -'!I18,'- 27 -'!C18)</f>
        <v>1829585</v>
      </c>
      <c r="G18" s="390">
        <f>F18/'- 3 -'!E18</f>
        <v>0.032776573099854586</v>
      </c>
      <c r="H18" s="16">
        <f>F18/'- 7 -'!I18</f>
        <v>210.75740122105748</v>
      </c>
      <c r="I18" s="16">
        <f>SUM('- 30 -'!C18,'- 29 -'!I18,'- 29 -'!F18,'- 29 -'!C18,'- 28 -'!I18,'- 28 -'!F18,'- 28 -'!C18)</f>
        <v>3084955</v>
      </c>
      <c r="J18" s="390">
        <f>I18/'- 3 -'!E18</f>
        <v>0.0552662232513176</v>
      </c>
      <c r="K18" s="16">
        <f>I18/'- 7 -'!I18</f>
        <v>355.3686211265983</v>
      </c>
    </row>
    <row r="19" spans="1:11" ht="12.75">
      <c r="A19" s="13">
        <v>11</v>
      </c>
      <c r="B19" s="14" t="s">
        <v>150</v>
      </c>
      <c r="C19" s="14">
        <f>SUM('- 25 -'!I19,'- 25 -'!G19,'- 25 -'!E19,'- 25 -'!C19)</f>
        <v>267275</v>
      </c>
      <c r="D19" s="389">
        <f>C19/'- 3 -'!E19</f>
        <v>0.00928416782176732</v>
      </c>
      <c r="E19" s="14">
        <f>C19/'- 7 -'!I19</f>
        <v>57.71431656229756</v>
      </c>
      <c r="F19" s="14">
        <f>SUM('- 26 -'!C19,'- 26 -'!F19,'- 26 -'!I19,'- 27 -'!C19)</f>
        <v>749605</v>
      </c>
      <c r="G19" s="389">
        <f>F19/'- 3 -'!E19</f>
        <v>0.02603856933883039</v>
      </c>
      <c r="H19" s="14">
        <f>F19/'- 7 -'!I19</f>
        <v>161.8667674368387</v>
      </c>
      <c r="I19" s="14">
        <f>SUM('- 30 -'!C19,'- 29 -'!I19,'- 29 -'!F19,'- 29 -'!C19,'- 28 -'!I19,'- 28 -'!F19,'- 28 -'!C19)</f>
        <v>1066315</v>
      </c>
      <c r="J19" s="389">
        <f>I19/'- 3 -'!E19</f>
        <v>0.03703993044941659</v>
      </c>
      <c r="K19" s="14">
        <f>I19/'- 7 -'!I19</f>
        <v>230.25588425825956</v>
      </c>
    </row>
    <row r="20" spans="1:11" ht="12.75">
      <c r="A20" s="15">
        <v>12</v>
      </c>
      <c r="B20" s="16" t="s">
        <v>151</v>
      </c>
      <c r="C20" s="16">
        <f>SUM('- 25 -'!I20,'- 25 -'!G20,'- 25 -'!E20,'- 25 -'!C20)</f>
        <v>169379</v>
      </c>
      <c r="D20" s="390">
        <f>C20/'- 3 -'!E20</f>
        <v>0.0035486277269970814</v>
      </c>
      <c r="E20" s="16">
        <f>C20/'- 7 -'!I20</f>
        <v>21.258738625666773</v>
      </c>
      <c r="F20" s="16">
        <f>SUM('- 26 -'!C20,'- 26 -'!F20,'- 26 -'!I20,'- 27 -'!C20)</f>
        <v>1307362</v>
      </c>
      <c r="G20" s="390">
        <f>F20/'- 3 -'!E20</f>
        <v>0.02739029656818353</v>
      </c>
      <c r="H20" s="16">
        <f>F20/'- 7 -'!I20</f>
        <v>164.08685283966113</v>
      </c>
      <c r="I20" s="16">
        <f>SUM('- 30 -'!C20,'- 29 -'!I20,'- 29 -'!F20,'- 29 -'!C20,'- 28 -'!I20,'- 28 -'!F20,'- 28 -'!C20)</f>
        <v>2632832</v>
      </c>
      <c r="J20" s="390">
        <f>I20/'- 3 -'!E20</f>
        <v>0.05515997045516374</v>
      </c>
      <c r="K20" s="16">
        <f>I20/'- 7 -'!I20</f>
        <v>330.44643865704427</v>
      </c>
    </row>
    <row r="21" spans="1:11" ht="12.75">
      <c r="A21" s="13">
        <v>13</v>
      </c>
      <c r="B21" s="14" t="s">
        <v>152</v>
      </c>
      <c r="C21" s="14">
        <f>SUM('- 25 -'!I21,'- 25 -'!G21,'- 25 -'!E21,'- 25 -'!C21)</f>
        <v>0</v>
      </c>
      <c r="D21" s="389">
        <f>C21/'- 3 -'!E21</f>
        <v>0</v>
      </c>
      <c r="E21" s="14">
        <f>C21/'- 7 -'!I21</f>
        <v>0</v>
      </c>
      <c r="F21" s="14">
        <f>SUM('- 26 -'!C21,'- 26 -'!F21,'- 26 -'!I21,'- 27 -'!C21)</f>
        <v>501093</v>
      </c>
      <c r="G21" s="389">
        <f>F21/'- 3 -'!E21</f>
        <v>0.027088440642483433</v>
      </c>
      <c r="H21" s="14">
        <f>F21/'- 7 -'!I21</f>
        <v>166.28272772523644</v>
      </c>
      <c r="I21" s="14">
        <f>SUM('- 30 -'!C21,'- 29 -'!I21,'- 29 -'!F21,'- 29 -'!C21,'- 28 -'!I21,'- 28 -'!F21,'- 28 -'!C21)</f>
        <v>673193</v>
      </c>
      <c r="J21" s="389">
        <f>I21/'- 3 -'!E21</f>
        <v>0.03639194445229797</v>
      </c>
      <c r="K21" s="14">
        <f>I21/'- 7 -'!I21</f>
        <v>223.39240086278414</v>
      </c>
    </row>
    <row r="22" spans="1:11" ht="12.75">
      <c r="A22" s="15">
        <v>14</v>
      </c>
      <c r="B22" s="16" t="s">
        <v>153</v>
      </c>
      <c r="C22" s="16">
        <f>SUM('- 25 -'!I22,'- 25 -'!G22,'- 25 -'!E22,'- 25 -'!C22)</f>
        <v>0</v>
      </c>
      <c r="D22" s="390">
        <f>C22/'- 3 -'!E22</f>
        <v>0</v>
      </c>
      <c r="E22" s="16">
        <f>C22/'- 7 -'!I22</f>
        <v>0</v>
      </c>
      <c r="F22" s="16">
        <f>SUM('- 26 -'!C22,'- 26 -'!F22,'- 26 -'!I22,'- 27 -'!C22)</f>
        <v>766506</v>
      </c>
      <c r="G22" s="390">
        <f>F22/'- 3 -'!E22</f>
        <v>0.03670974979855293</v>
      </c>
      <c r="H22" s="16">
        <f>F22/'- 7 -'!I22</f>
        <v>213.18481435127242</v>
      </c>
      <c r="I22" s="16">
        <f>SUM('- 30 -'!C22,'- 29 -'!I22,'- 29 -'!F22,'- 29 -'!C22,'- 28 -'!I22,'- 28 -'!F22,'- 28 -'!C22)</f>
        <v>945997</v>
      </c>
      <c r="J22" s="390">
        <f>I22/'- 3 -'!E22</f>
        <v>0.045305990012056895</v>
      </c>
      <c r="K22" s="16">
        <f>I22/'- 7 -'!I22</f>
        <v>263.10582672785426</v>
      </c>
    </row>
    <row r="23" spans="1:11" ht="12.75">
      <c r="A23" s="13">
        <v>15</v>
      </c>
      <c r="B23" s="14" t="s">
        <v>154</v>
      </c>
      <c r="C23" s="14">
        <f>SUM('- 25 -'!I23,'- 25 -'!G23,'- 25 -'!E23,'- 25 -'!C23)</f>
        <v>71715</v>
      </c>
      <c r="D23" s="389">
        <f>C23/'- 3 -'!E23</f>
        <v>0.002532869737350785</v>
      </c>
      <c r="E23" s="14">
        <f>C23/'- 7 -'!I23</f>
        <v>12.657077303212143</v>
      </c>
      <c r="F23" s="14">
        <f>SUM('- 26 -'!C23,'- 26 -'!F23,'- 26 -'!I23,'- 27 -'!C23)</f>
        <v>793920</v>
      </c>
      <c r="G23" s="389">
        <f>F23/'- 3 -'!E23</f>
        <v>0.028040102375758703</v>
      </c>
      <c r="H23" s="14">
        <f>F23/'- 7 -'!I23</f>
        <v>140.12001411930817</v>
      </c>
      <c r="I23" s="14">
        <f>SUM('- 30 -'!C23,'- 29 -'!I23,'- 29 -'!F23,'- 29 -'!C23,'- 28 -'!I23,'- 28 -'!F23,'- 28 -'!C23)</f>
        <v>995458</v>
      </c>
      <c r="J23" s="389">
        <f>I23/'- 3 -'!E23</f>
        <v>0.03515813209236196</v>
      </c>
      <c r="K23" s="14">
        <f>I23/'- 7 -'!I23</f>
        <v>175.68972820331803</v>
      </c>
    </row>
    <row r="24" spans="1:11" ht="12.75">
      <c r="A24" s="15">
        <v>16</v>
      </c>
      <c r="B24" s="16" t="s">
        <v>155</v>
      </c>
      <c r="C24" s="16">
        <f>SUM('- 25 -'!I24,'- 25 -'!G24,'- 25 -'!E24,'- 25 -'!C24)</f>
        <v>0</v>
      </c>
      <c r="D24" s="390">
        <f>C24/'- 3 -'!E24</f>
        <v>0</v>
      </c>
      <c r="E24" s="16">
        <f>C24/'- 7 -'!I24</f>
        <v>0</v>
      </c>
      <c r="F24" s="16">
        <f>SUM('- 26 -'!C24,'- 26 -'!F24,'- 26 -'!I24,'- 27 -'!C24)</f>
        <v>207278</v>
      </c>
      <c r="G24" s="390">
        <f>F24/'- 3 -'!E24</f>
        <v>0.03708816450642008</v>
      </c>
      <c r="H24" s="16">
        <f>F24/'- 7 -'!I24</f>
        <v>265.57078795643815</v>
      </c>
      <c r="I24" s="16">
        <f>SUM('- 30 -'!C24,'- 29 -'!I24,'- 29 -'!F24,'- 29 -'!C24,'- 28 -'!I24,'- 28 -'!F24,'- 28 -'!C24)</f>
        <v>193134</v>
      </c>
      <c r="J24" s="390">
        <f>I24/'- 3 -'!E24</f>
        <v>0.03455738459355521</v>
      </c>
      <c r="K24" s="16">
        <f>I24/'- 7 -'!I24</f>
        <v>247.44907110826392</v>
      </c>
    </row>
    <row r="25" spans="1:11" ht="12.75">
      <c r="A25" s="13">
        <v>17</v>
      </c>
      <c r="B25" s="14" t="s">
        <v>156</v>
      </c>
      <c r="C25" s="14">
        <f>SUM('- 25 -'!I25,'- 25 -'!G25,'- 25 -'!E25,'- 25 -'!C25)</f>
        <v>0</v>
      </c>
      <c r="D25" s="389">
        <f>C25/'- 3 -'!E25</f>
        <v>0</v>
      </c>
      <c r="E25" s="14">
        <f>C25/'- 7 -'!I25</f>
        <v>0</v>
      </c>
      <c r="F25" s="14">
        <f>SUM('- 26 -'!C25,'- 26 -'!F25,'- 26 -'!I25,'- 27 -'!C25)</f>
        <v>219625</v>
      </c>
      <c r="G25" s="389">
        <f>F25/'- 3 -'!E25</f>
        <v>0.051586491608871396</v>
      </c>
      <c r="H25" s="14">
        <f>F25/'- 7 -'!I25</f>
        <v>408.6046511627907</v>
      </c>
      <c r="I25" s="14">
        <f>SUM('- 30 -'!C25,'- 29 -'!I25,'- 29 -'!F25,'- 29 -'!C25,'- 28 -'!I25,'- 28 -'!F25,'- 28 -'!C25)</f>
        <v>175010</v>
      </c>
      <c r="J25" s="389">
        <f>I25/'- 3 -'!E25</f>
        <v>0.04110712303457522</v>
      </c>
      <c r="K25" s="14">
        <f>I25/'- 7 -'!I25</f>
        <v>325.6</v>
      </c>
    </row>
    <row r="26" spans="1:11" ht="12.75">
      <c r="A26" s="15">
        <v>18</v>
      </c>
      <c r="B26" s="16" t="s">
        <v>157</v>
      </c>
      <c r="C26" s="16">
        <f>SUM('- 25 -'!I26,'- 25 -'!G26,'- 25 -'!E26,'- 25 -'!C26)</f>
        <v>0</v>
      </c>
      <c r="D26" s="390">
        <f>C26/'- 3 -'!E26</f>
        <v>0</v>
      </c>
      <c r="E26" s="16">
        <f>C26/'- 7 -'!I26</f>
        <v>0</v>
      </c>
      <c r="F26" s="16">
        <f>SUM('- 26 -'!C26,'- 26 -'!F26,'- 26 -'!I26,'- 27 -'!C26)</f>
        <v>307406</v>
      </c>
      <c r="G26" s="390">
        <f>F26/'- 3 -'!E26</f>
        <v>0.03652824775208999</v>
      </c>
      <c r="H26" s="16">
        <f>F26/'- 7 -'!I26</f>
        <v>200.52576647097194</v>
      </c>
      <c r="I26" s="16">
        <f>SUM('- 30 -'!C26,'- 29 -'!I26,'- 29 -'!F26,'- 29 -'!C26,'- 28 -'!I26,'- 28 -'!F26,'- 28 -'!C26)</f>
        <v>293300</v>
      </c>
      <c r="J26" s="390">
        <f>I26/'- 3 -'!E26</f>
        <v>0.034852068813516955</v>
      </c>
      <c r="K26" s="16">
        <f>I26/'- 7 -'!I26</f>
        <v>191.324200913242</v>
      </c>
    </row>
    <row r="27" spans="1:11" ht="12.75">
      <c r="A27" s="13">
        <v>19</v>
      </c>
      <c r="B27" s="14" t="s">
        <v>158</v>
      </c>
      <c r="C27" s="14">
        <f>SUM('- 25 -'!I27,'- 25 -'!G27,'- 25 -'!E27,'- 25 -'!C27)</f>
        <v>0</v>
      </c>
      <c r="D27" s="389">
        <f>C27/'- 3 -'!E27</f>
        <v>0</v>
      </c>
      <c r="E27" s="14">
        <f>C27/'- 7 -'!I27</f>
        <v>0</v>
      </c>
      <c r="F27" s="14">
        <f>SUM('- 26 -'!C27,'- 26 -'!F27,'- 26 -'!I27,'- 27 -'!C27)</f>
        <v>428100</v>
      </c>
      <c r="G27" s="389">
        <f>F27/'- 3 -'!E27</f>
        <v>0.03193370083321523</v>
      </c>
      <c r="H27" s="14">
        <f>F27/'- 7 -'!I27</f>
        <v>182.69887333560945</v>
      </c>
      <c r="I27" s="14">
        <f>SUM('- 30 -'!C27,'- 29 -'!I27,'- 29 -'!F27,'- 29 -'!C27,'- 28 -'!I27,'- 28 -'!F27,'- 28 -'!C27)</f>
        <v>400900</v>
      </c>
      <c r="J27" s="389">
        <f>I27/'- 3 -'!E27</f>
        <v>0.029904743433861212</v>
      </c>
      <c r="K27" s="14">
        <f>I27/'- 7 -'!I27</f>
        <v>171.09081597814955</v>
      </c>
    </row>
    <row r="28" spans="1:11" ht="12.75">
      <c r="A28" s="15">
        <v>20</v>
      </c>
      <c r="B28" s="16" t="s">
        <v>159</v>
      </c>
      <c r="C28" s="16">
        <f>SUM('- 25 -'!I28,'- 25 -'!G28,'- 25 -'!E28,'- 25 -'!C28)</f>
        <v>0</v>
      </c>
      <c r="D28" s="390">
        <f>C28/'- 3 -'!E28</f>
        <v>0</v>
      </c>
      <c r="E28" s="16">
        <f>C28/'- 7 -'!I28</f>
        <v>0</v>
      </c>
      <c r="F28" s="16">
        <f>SUM('- 26 -'!C28,'- 26 -'!F28,'- 26 -'!I28,'- 27 -'!C28)</f>
        <v>381204.4</v>
      </c>
      <c r="G28" s="390">
        <f>F28/'- 3 -'!E28</f>
        <v>0.05189440065498799</v>
      </c>
      <c r="H28" s="16">
        <f>F28/'- 7 -'!I28</f>
        <v>385.05494949494954</v>
      </c>
      <c r="I28" s="16">
        <f>SUM('- 30 -'!C28,'- 29 -'!I28,'- 29 -'!F28,'- 29 -'!C28,'- 28 -'!I28,'- 28 -'!F28,'- 28 -'!C28)</f>
        <v>220244.24</v>
      </c>
      <c r="J28" s="390">
        <f>I28/'- 3 -'!E28</f>
        <v>0.029982452543867097</v>
      </c>
      <c r="K28" s="16">
        <f>I28/'- 7 -'!I28</f>
        <v>222.4689292929293</v>
      </c>
    </row>
    <row r="29" spans="1:11" ht="12.75">
      <c r="A29" s="13">
        <v>21</v>
      </c>
      <c r="B29" s="14" t="s">
        <v>160</v>
      </c>
      <c r="C29" s="14">
        <f>SUM('- 25 -'!I29,'- 25 -'!G29,'- 25 -'!E29,'- 25 -'!C29)</f>
        <v>45000</v>
      </c>
      <c r="D29" s="389">
        <f>C29/'- 3 -'!E29</f>
        <v>0.002144286667302011</v>
      </c>
      <c r="E29" s="14">
        <f>C29/'- 7 -'!I29</f>
        <v>12.88290867449184</v>
      </c>
      <c r="F29" s="14">
        <f>SUM('- 26 -'!C29,'- 26 -'!F29,'- 26 -'!I29,'- 27 -'!C29)</f>
        <v>606000</v>
      </c>
      <c r="G29" s="389">
        <f>F29/'- 3 -'!E29</f>
        <v>0.028876393786333745</v>
      </c>
      <c r="H29" s="14">
        <f>F29/'- 7 -'!I29</f>
        <v>173.4898368164901</v>
      </c>
      <c r="I29" s="14">
        <f>SUM('- 30 -'!C29,'- 29 -'!I29,'- 29 -'!F29,'- 29 -'!C29,'- 28 -'!I29,'- 28 -'!F29,'- 28 -'!C29)</f>
        <v>1156500</v>
      </c>
      <c r="J29" s="389">
        <f>I29/'- 3 -'!E29</f>
        <v>0.05510816734966168</v>
      </c>
      <c r="K29" s="14">
        <f>I29/'- 7 -'!I29</f>
        <v>331.09075293444033</v>
      </c>
    </row>
    <row r="30" spans="1:11" ht="12.75">
      <c r="A30" s="15">
        <v>22</v>
      </c>
      <c r="B30" s="16" t="s">
        <v>161</v>
      </c>
      <c r="C30" s="16">
        <f>SUM('- 25 -'!I30,'- 25 -'!G30,'- 25 -'!E30,'- 25 -'!C30)</f>
        <v>170850</v>
      </c>
      <c r="D30" s="390">
        <f>C30/'- 3 -'!E30</f>
        <v>0.014745096252208205</v>
      </c>
      <c r="E30" s="16">
        <f>C30/'- 7 -'!I30</f>
        <v>93.66776315789474</v>
      </c>
      <c r="F30" s="16">
        <f>SUM('- 26 -'!C30,'- 26 -'!F30,'- 26 -'!I30,'- 27 -'!C30)</f>
        <v>421650</v>
      </c>
      <c r="G30" s="390">
        <f>F30/'- 3 -'!E30</f>
        <v>0.03639022437660866</v>
      </c>
      <c r="H30" s="16">
        <f>F30/'- 7 -'!I30</f>
        <v>231.16776315789474</v>
      </c>
      <c r="I30" s="16">
        <f>SUM('- 30 -'!C30,'- 29 -'!I30,'- 29 -'!F30,'- 29 -'!C30,'- 28 -'!I30,'- 28 -'!F30,'- 28 -'!C30)</f>
        <v>471140</v>
      </c>
      <c r="J30" s="390">
        <f>I30/'- 3 -'!E30</f>
        <v>0.04066142609461734</v>
      </c>
      <c r="K30" s="16">
        <f>I30/'- 7 -'!I30</f>
        <v>258.30043859649123</v>
      </c>
    </row>
    <row r="31" spans="1:11" ht="12.75">
      <c r="A31" s="13">
        <v>23</v>
      </c>
      <c r="B31" s="14" t="s">
        <v>162</v>
      </c>
      <c r="C31" s="14">
        <f>SUM('- 25 -'!I31,'- 25 -'!G31,'- 25 -'!E31,'- 25 -'!C31)</f>
        <v>0</v>
      </c>
      <c r="D31" s="389">
        <f>C31/'- 3 -'!E31</f>
        <v>0</v>
      </c>
      <c r="E31" s="14">
        <f>C31/'- 7 -'!I31</f>
        <v>0</v>
      </c>
      <c r="F31" s="14">
        <f>SUM('- 26 -'!C31,'- 26 -'!F31,'- 26 -'!I31,'- 27 -'!C31)</f>
        <v>297733</v>
      </c>
      <c r="G31" s="389">
        <f>F31/'- 3 -'!E31</f>
        <v>0.032689407642896004</v>
      </c>
      <c r="H31" s="14">
        <f>F31/'- 7 -'!I31</f>
        <v>212.2873440285205</v>
      </c>
      <c r="I31" s="14">
        <f>SUM('- 30 -'!C31,'- 29 -'!I31,'- 29 -'!F31,'- 29 -'!C31,'- 28 -'!I31,'- 28 -'!F31,'- 28 -'!C31)</f>
        <v>321382</v>
      </c>
      <c r="J31" s="389">
        <f>I31/'- 3 -'!E31</f>
        <v>0.03528593473712757</v>
      </c>
      <c r="K31" s="14">
        <f>I31/'- 7 -'!I31</f>
        <v>229.149376114082</v>
      </c>
    </row>
    <row r="32" spans="1:11" ht="12.75">
      <c r="A32" s="15">
        <v>24</v>
      </c>
      <c r="B32" s="16" t="s">
        <v>163</v>
      </c>
      <c r="C32" s="16">
        <f>SUM('- 25 -'!I32,'- 25 -'!G32,'- 25 -'!E32,'- 25 -'!C32)</f>
        <v>1610</v>
      </c>
      <c r="D32" s="390">
        <f>C32/'- 3 -'!E32</f>
        <v>7.433344255578505E-05</v>
      </c>
      <c r="E32" s="16">
        <f>C32/'- 7 -'!I32</f>
        <v>0.438871473354232</v>
      </c>
      <c r="F32" s="16">
        <f>SUM('- 26 -'!C32,'- 26 -'!F32,'- 26 -'!I32,'- 27 -'!C32)</f>
        <v>576645</v>
      </c>
      <c r="G32" s="390">
        <f>F32/'- 3 -'!E32</f>
        <v>0.026623607442596692</v>
      </c>
      <c r="H32" s="16">
        <f>F32/'- 7 -'!I32</f>
        <v>157.1882240697833</v>
      </c>
      <c r="I32" s="16">
        <f>SUM('- 30 -'!C32,'- 29 -'!I32,'- 29 -'!F32,'- 29 -'!C32,'- 28 -'!I32,'- 28 -'!F32,'- 28 -'!C32)</f>
        <v>1090998</v>
      </c>
      <c r="J32" s="390">
        <f>I32/'- 3 -'!E32</f>
        <v>0.05037120320588595</v>
      </c>
      <c r="K32" s="16">
        <f>I32/'- 7 -'!I32</f>
        <v>297.39621098541636</v>
      </c>
    </row>
    <row r="33" spans="1:11" ht="12.75">
      <c r="A33" s="13">
        <v>25</v>
      </c>
      <c r="B33" s="14" t="s">
        <v>164</v>
      </c>
      <c r="C33" s="14">
        <f>SUM('- 25 -'!I33,'- 25 -'!G33,'- 25 -'!E33,'- 25 -'!C33)</f>
        <v>0</v>
      </c>
      <c r="D33" s="389">
        <f>C33/'- 3 -'!E33</f>
        <v>0</v>
      </c>
      <c r="E33" s="14">
        <f>C33/'- 7 -'!I33</f>
        <v>0</v>
      </c>
      <c r="F33" s="14">
        <f>SUM('- 26 -'!C33,'- 26 -'!F33,'- 26 -'!I33,'- 27 -'!C33)</f>
        <v>381725</v>
      </c>
      <c r="G33" s="389">
        <f>F33/'- 3 -'!E33</f>
        <v>0.04014099428945787</v>
      </c>
      <c r="H33" s="14">
        <f>F33/'- 7 -'!I33</f>
        <v>250.8048620236531</v>
      </c>
      <c r="I33" s="14">
        <f>SUM('- 30 -'!C33,'- 29 -'!I33,'- 29 -'!F33,'- 29 -'!C33,'- 28 -'!I33,'- 28 -'!F33,'- 28 -'!C33)</f>
        <v>269200</v>
      </c>
      <c r="J33" s="389">
        <f>I33/'- 3 -'!E33</f>
        <v>0.028308221003921823</v>
      </c>
      <c r="K33" s="14">
        <f>I33/'- 7 -'!I33</f>
        <v>176.8725361366623</v>
      </c>
    </row>
    <row r="34" spans="1:11" ht="12.75">
      <c r="A34" s="15">
        <v>26</v>
      </c>
      <c r="B34" s="16" t="s">
        <v>165</v>
      </c>
      <c r="C34" s="16">
        <f>SUM('- 25 -'!I34,'- 25 -'!G34,'- 25 -'!E34,'- 25 -'!C34)</f>
        <v>0</v>
      </c>
      <c r="D34" s="390">
        <f>C34/'- 3 -'!E34</f>
        <v>0</v>
      </c>
      <c r="E34" s="16">
        <f>C34/'- 7 -'!I34</f>
        <v>0</v>
      </c>
      <c r="F34" s="16">
        <f>SUM('- 26 -'!C34,'- 26 -'!F34,'- 26 -'!I34,'- 27 -'!C34)</f>
        <v>421300</v>
      </c>
      <c r="G34" s="390">
        <f>F34/'- 3 -'!E34</f>
        <v>0.02978163901514884</v>
      </c>
      <c r="H34" s="16">
        <f>F34/'- 7 -'!I34</f>
        <v>157.20149253731344</v>
      </c>
      <c r="I34" s="16">
        <f>SUM('- 30 -'!C34,'- 29 -'!I34,'- 29 -'!F34,'- 29 -'!C34,'- 28 -'!I34,'- 28 -'!F34,'- 28 -'!C34)</f>
        <v>637700</v>
      </c>
      <c r="J34" s="390">
        <f>I34/'- 3 -'!E34</f>
        <v>0.04507892523133258</v>
      </c>
      <c r="K34" s="16">
        <f>I34/'- 7 -'!I34</f>
        <v>237.94776119402985</v>
      </c>
    </row>
    <row r="35" spans="1:11" ht="12.75">
      <c r="A35" s="13">
        <v>28</v>
      </c>
      <c r="B35" s="14" t="s">
        <v>166</v>
      </c>
      <c r="C35" s="14">
        <f>SUM('- 25 -'!I35,'- 25 -'!G35,'- 25 -'!E35,'- 25 -'!C35)</f>
        <v>0</v>
      </c>
      <c r="D35" s="389">
        <f>C35/'- 3 -'!E35</f>
        <v>0</v>
      </c>
      <c r="E35" s="14">
        <f>C35/'- 7 -'!I35</f>
        <v>0</v>
      </c>
      <c r="F35" s="14">
        <f>SUM('- 26 -'!C35,'- 26 -'!F35,'- 26 -'!I35,'- 27 -'!C35)</f>
        <v>297806</v>
      </c>
      <c r="G35" s="389">
        <f>F35/'- 3 -'!E35</f>
        <v>0.05079305844461076</v>
      </c>
      <c r="H35" s="14">
        <f>F35/'- 7 -'!I35</f>
        <v>337.457223796034</v>
      </c>
      <c r="I35" s="14">
        <f>SUM('- 30 -'!C35,'- 29 -'!I35,'- 29 -'!F35,'- 29 -'!C35,'- 28 -'!I35,'- 28 -'!F35,'- 28 -'!C35)</f>
        <v>166645</v>
      </c>
      <c r="J35" s="389">
        <f>I35/'- 3 -'!E35</f>
        <v>0.028422561078360272</v>
      </c>
      <c r="K35" s="14">
        <f>I35/'- 7 -'!I35</f>
        <v>188.8328611898017</v>
      </c>
    </row>
    <row r="36" spans="1:11" ht="12.75">
      <c r="A36" s="15">
        <v>30</v>
      </c>
      <c r="B36" s="16" t="s">
        <v>167</v>
      </c>
      <c r="C36" s="16">
        <f>SUM('- 25 -'!I36,'- 25 -'!G36,'- 25 -'!E36,'- 25 -'!C36)</f>
        <v>0</v>
      </c>
      <c r="D36" s="390">
        <f>C36/'- 3 -'!E36</f>
        <v>0</v>
      </c>
      <c r="E36" s="16">
        <f>C36/'- 7 -'!I36</f>
        <v>0</v>
      </c>
      <c r="F36" s="16">
        <f>SUM('- 26 -'!C36,'- 26 -'!F36,'- 26 -'!I36,'- 27 -'!C36)</f>
        <v>338772</v>
      </c>
      <c r="G36" s="390">
        <f>F36/'- 3 -'!E36</f>
        <v>0.03882316215350214</v>
      </c>
      <c r="H36" s="16">
        <f>F36/'- 7 -'!I36</f>
        <v>243.3706896551724</v>
      </c>
      <c r="I36" s="16">
        <f>SUM('- 30 -'!C36,'- 29 -'!I36,'- 29 -'!F36,'- 29 -'!C36,'- 28 -'!I36,'- 28 -'!F36,'- 28 -'!C36)</f>
        <v>416272</v>
      </c>
      <c r="J36" s="390">
        <f>I36/'- 3 -'!E36</f>
        <v>0.04770463720721501</v>
      </c>
      <c r="K36" s="16">
        <f>I36/'- 7 -'!I36</f>
        <v>299.04597701149424</v>
      </c>
    </row>
    <row r="37" spans="1:11" ht="12.75">
      <c r="A37" s="13">
        <v>31</v>
      </c>
      <c r="B37" s="14" t="s">
        <v>168</v>
      </c>
      <c r="C37" s="14">
        <f>SUM('- 25 -'!I37,'- 25 -'!G37,'- 25 -'!E37,'- 25 -'!C37)</f>
        <v>0</v>
      </c>
      <c r="D37" s="389">
        <f>C37/'- 3 -'!E37</f>
        <v>0</v>
      </c>
      <c r="E37" s="14">
        <f>C37/'- 7 -'!I37</f>
        <v>0</v>
      </c>
      <c r="F37" s="14">
        <f>SUM('- 26 -'!C37,'- 26 -'!F37,'- 26 -'!I37,'- 27 -'!C37)</f>
        <v>388735</v>
      </c>
      <c r="G37" s="389">
        <f>F37/'- 3 -'!E37</f>
        <v>0.03958238488921952</v>
      </c>
      <c r="H37" s="14">
        <f>F37/'- 7 -'!I37</f>
        <v>232.08059701492536</v>
      </c>
      <c r="I37" s="14">
        <f>SUM('- 30 -'!C37,'- 29 -'!I37,'- 29 -'!F37,'- 29 -'!C37,'- 28 -'!I37,'- 28 -'!F37,'- 28 -'!C37)</f>
        <v>356596</v>
      </c>
      <c r="J37" s="389">
        <f>I37/'- 3 -'!E37</f>
        <v>0.03630987722215937</v>
      </c>
      <c r="K37" s="14">
        <f>I37/'- 7 -'!I37</f>
        <v>212.8931343283582</v>
      </c>
    </row>
    <row r="38" spans="1:11" ht="12.75">
      <c r="A38" s="15">
        <v>32</v>
      </c>
      <c r="B38" s="16" t="s">
        <v>169</v>
      </c>
      <c r="C38" s="16">
        <f>SUM('- 25 -'!I38,'- 25 -'!G38,'- 25 -'!E38,'- 25 -'!C38)</f>
        <v>0</v>
      </c>
      <c r="D38" s="390">
        <f>C38/'- 3 -'!E38</f>
        <v>0</v>
      </c>
      <c r="E38" s="16">
        <f>C38/'- 7 -'!I38</f>
        <v>0</v>
      </c>
      <c r="F38" s="16">
        <f>SUM('- 26 -'!C38,'- 26 -'!F38,'- 26 -'!I38,'- 27 -'!C38)</f>
        <v>336648</v>
      </c>
      <c r="G38" s="390">
        <f>F38/'- 3 -'!E38</f>
        <v>0.05407952218896058</v>
      </c>
      <c r="H38" s="16">
        <f>F38/'- 7 -'!I38</f>
        <v>386.2857142857143</v>
      </c>
      <c r="I38" s="16">
        <f>SUM('- 30 -'!C38,'- 29 -'!I38,'- 29 -'!F38,'- 29 -'!C38,'- 28 -'!I38,'- 28 -'!F38,'- 28 -'!C38)</f>
        <v>356025</v>
      </c>
      <c r="J38" s="390">
        <f>I38/'- 3 -'!E38</f>
        <v>0.0571922657711458</v>
      </c>
      <c r="K38" s="16">
        <f>I38/'- 7 -'!I38</f>
        <v>408.5197934595525</v>
      </c>
    </row>
    <row r="39" spans="1:11" ht="12.75">
      <c r="A39" s="13">
        <v>33</v>
      </c>
      <c r="B39" s="14" t="s">
        <v>170</v>
      </c>
      <c r="C39" s="14">
        <f>SUM('- 25 -'!I39,'- 25 -'!G39,'- 25 -'!E39,'- 25 -'!C39)</f>
        <v>0</v>
      </c>
      <c r="D39" s="389">
        <f>C39/'- 3 -'!E39</f>
        <v>0</v>
      </c>
      <c r="E39" s="14">
        <f>C39/'- 7 -'!I39</f>
        <v>0</v>
      </c>
      <c r="F39" s="14">
        <f>SUM('- 26 -'!C39,'- 26 -'!F39,'- 26 -'!I39,'- 27 -'!C39)</f>
        <v>455000</v>
      </c>
      <c r="G39" s="389">
        <f>F39/'- 3 -'!E39</f>
        <v>0.03898087709543632</v>
      </c>
      <c r="H39" s="14">
        <f>F39/'- 7 -'!I39</f>
        <v>249.86271279516748</v>
      </c>
      <c r="I39" s="14">
        <f>SUM('- 30 -'!C39,'- 29 -'!I39,'- 29 -'!F39,'- 29 -'!C39,'- 28 -'!I39,'- 28 -'!F39,'- 28 -'!C39)</f>
        <v>894429</v>
      </c>
      <c r="J39" s="389">
        <f>I39/'- 3 -'!E39</f>
        <v>0.0766277514716352</v>
      </c>
      <c r="K39" s="14">
        <f>I39/'- 7 -'!I39</f>
        <v>491.17462932454697</v>
      </c>
    </row>
    <row r="40" spans="1:11" ht="12.75">
      <c r="A40" s="15">
        <v>34</v>
      </c>
      <c r="B40" s="16" t="s">
        <v>171</v>
      </c>
      <c r="C40" s="16">
        <f>SUM('- 25 -'!I40,'- 25 -'!G40,'- 25 -'!E40,'- 25 -'!C40)</f>
        <v>0</v>
      </c>
      <c r="D40" s="390">
        <f>C40/'- 3 -'!E40</f>
        <v>0</v>
      </c>
      <c r="E40" s="16">
        <f>C40/'- 7 -'!I40</f>
        <v>0</v>
      </c>
      <c r="F40" s="16">
        <f>SUM('- 26 -'!C40,'- 26 -'!F40,'- 26 -'!I40,'- 27 -'!C40)</f>
        <v>210980</v>
      </c>
      <c r="G40" s="390">
        <f>F40/'- 3 -'!E40</f>
        <v>0.03876513085849937</v>
      </c>
      <c r="H40" s="16">
        <f>F40/'- 7 -'!I40</f>
        <v>274.1780376868096</v>
      </c>
      <c r="I40" s="16">
        <f>SUM('- 30 -'!C40,'- 29 -'!I40,'- 29 -'!F40,'- 29 -'!C40,'- 28 -'!I40,'- 28 -'!F40,'- 28 -'!C40)</f>
        <v>191680</v>
      </c>
      <c r="J40" s="390">
        <f>I40/'- 3 -'!E40</f>
        <v>0.0352189794433461</v>
      </c>
      <c r="K40" s="16">
        <f>I40/'- 7 -'!I40</f>
        <v>249.09681611435997</v>
      </c>
    </row>
    <row r="41" spans="1:11" ht="12.75">
      <c r="A41" s="13">
        <v>35</v>
      </c>
      <c r="B41" s="14" t="s">
        <v>172</v>
      </c>
      <c r="C41" s="14">
        <f>SUM('- 25 -'!I41,'- 25 -'!G41,'- 25 -'!E41,'- 25 -'!C41)</f>
        <v>4000</v>
      </c>
      <c r="D41" s="389">
        <f>C41/'- 3 -'!E41</f>
        <v>0.00030940692185054113</v>
      </c>
      <c r="E41" s="14">
        <f>C41/'- 7 -'!I41</f>
        <v>2.02275600505689</v>
      </c>
      <c r="F41" s="14">
        <f>SUM('- 26 -'!C41,'- 26 -'!F41,'- 26 -'!I41,'- 27 -'!C41)</f>
        <v>487678</v>
      </c>
      <c r="G41" s="389">
        <f>F41/'- 3 -'!E41</f>
        <v>0.03772273720855705</v>
      </c>
      <c r="H41" s="14">
        <f>F41/'- 7 -'!I41</f>
        <v>246.61340075853352</v>
      </c>
      <c r="I41" s="14">
        <f>SUM('- 30 -'!C41,'- 29 -'!I41,'- 29 -'!F41,'- 29 -'!C41,'- 28 -'!I41,'- 28 -'!F41,'- 28 -'!C41)</f>
        <v>429967</v>
      </c>
      <c r="J41" s="389">
        <f>I41/'- 3 -'!E41</f>
        <v>0.033258691491827905</v>
      </c>
      <c r="K41" s="14">
        <f>I41/'- 7 -'!I41</f>
        <v>217.42958280657396</v>
      </c>
    </row>
    <row r="42" spans="1:11" ht="12.75">
      <c r="A42" s="15">
        <v>36</v>
      </c>
      <c r="B42" s="16" t="s">
        <v>173</v>
      </c>
      <c r="C42" s="16">
        <f>SUM('- 25 -'!I42,'- 25 -'!G42,'- 25 -'!E42,'- 25 -'!C42)</f>
        <v>0</v>
      </c>
      <c r="D42" s="390">
        <f>C42/'- 3 -'!E42</f>
        <v>0</v>
      </c>
      <c r="E42" s="16">
        <f>C42/'- 7 -'!I42</f>
        <v>0</v>
      </c>
      <c r="F42" s="16">
        <f>SUM('- 26 -'!C42,'- 26 -'!F42,'- 26 -'!I42,'- 27 -'!C42)</f>
        <v>215970</v>
      </c>
      <c r="G42" s="390">
        <f>F42/'- 3 -'!E42</f>
        <v>0.03125548584646186</v>
      </c>
      <c r="H42" s="16">
        <f>F42/'- 7 -'!I42</f>
        <v>205.68571428571428</v>
      </c>
      <c r="I42" s="16">
        <f>SUM('- 30 -'!C42,'- 29 -'!I42,'- 29 -'!F42,'- 29 -'!C42,'- 28 -'!I42,'- 28 -'!F42,'- 28 -'!C42)</f>
        <v>372488</v>
      </c>
      <c r="J42" s="390">
        <f>I42/'- 3 -'!E42</f>
        <v>0.053906993619377154</v>
      </c>
      <c r="K42" s="16">
        <f>I42/'- 7 -'!I42</f>
        <v>354.7504761904762</v>
      </c>
    </row>
    <row r="43" spans="1:11" ht="12.75">
      <c r="A43" s="13">
        <v>37</v>
      </c>
      <c r="B43" s="14" t="s">
        <v>174</v>
      </c>
      <c r="C43" s="14">
        <f>SUM('- 25 -'!I43,'- 25 -'!G43,'- 25 -'!E43,'- 25 -'!C43)</f>
        <v>0</v>
      </c>
      <c r="D43" s="389">
        <f>C43/'- 3 -'!E43</f>
        <v>0</v>
      </c>
      <c r="E43" s="14">
        <f>C43/'- 7 -'!I43</f>
        <v>0</v>
      </c>
      <c r="F43" s="14">
        <f>SUM('- 26 -'!C43,'- 26 -'!F43,'- 26 -'!I43,'- 27 -'!C43)</f>
        <v>311535</v>
      </c>
      <c r="G43" s="389">
        <f>F43/'- 3 -'!E43</f>
        <v>0.04714412116811672</v>
      </c>
      <c r="H43" s="14">
        <f>F43/'- 7 -'!I43</f>
        <v>309.0625</v>
      </c>
      <c r="I43" s="14">
        <f>SUM('- 30 -'!C43,'- 29 -'!I43,'- 29 -'!F43,'- 29 -'!C43,'- 28 -'!I43,'- 28 -'!F43,'- 28 -'!C43)</f>
        <v>216661</v>
      </c>
      <c r="J43" s="389">
        <f>I43/'- 3 -'!E43</f>
        <v>0.03278698199690352</v>
      </c>
      <c r="K43" s="14">
        <f>I43/'- 7 -'!I43</f>
        <v>214.94146825396825</v>
      </c>
    </row>
    <row r="44" spans="1:11" ht="12.75">
      <c r="A44" s="15">
        <v>38</v>
      </c>
      <c r="B44" s="16" t="s">
        <v>175</v>
      </c>
      <c r="C44" s="16">
        <f>SUM('- 25 -'!I44,'- 25 -'!G44,'- 25 -'!E44,'- 25 -'!C44)</f>
        <v>0</v>
      </c>
      <c r="D44" s="390">
        <f>C44/'- 3 -'!E44</f>
        <v>0</v>
      </c>
      <c r="E44" s="16">
        <f>C44/'- 7 -'!I44</f>
        <v>0</v>
      </c>
      <c r="F44" s="16">
        <f>SUM('- 26 -'!C44,'- 26 -'!F44,'- 26 -'!I44,'- 27 -'!C44)</f>
        <v>399843</v>
      </c>
      <c r="G44" s="390">
        <f>F44/'- 3 -'!E44</f>
        <v>0.044235054269512526</v>
      </c>
      <c r="H44" s="16">
        <f>F44/'- 7 -'!I44</f>
        <v>339.8580535486613</v>
      </c>
      <c r="I44" s="16">
        <f>SUM('- 30 -'!C44,'- 29 -'!I44,'- 29 -'!F44,'- 29 -'!C44,'- 28 -'!I44,'- 28 -'!F44,'- 28 -'!C44)</f>
        <v>360217</v>
      </c>
      <c r="J44" s="390">
        <f>I44/'- 3 -'!E44</f>
        <v>0.039851187950773165</v>
      </c>
      <c r="K44" s="16">
        <f>I44/'- 7 -'!I44</f>
        <v>306.1767955801105</v>
      </c>
    </row>
    <row r="45" spans="1:11" ht="12.75">
      <c r="A45" s="13">
        <v>39</v>
      </c>
      <c r="B45" s="14" t="s">
        <v>176</v>
      </c>
      <c r="C45" s="14">
        <f>SUM('- 25 -'!I45,'- 25 -'!G45,'- 25 -'!E45,'- 25 -'!C45)</f>
        <v>0</v>
      </c>
      <c r="D45" s="389">
        <f>C45/'- 3 -'!E45</f>
        <v>0</v>
      </c>
      <c r="E45" s="14">
        <f>C45/'- 7 -'!I45</f>
        <v>0</v>
      </c>
      <c r="F45" s="14">
        <f>SUM('- 26 -'!C45,'- 26 -'!F45,'- 26 -'!I45,'- 27 -'!C45)</f>
        <v>546600</v>
      </c>
      <c r="G45" s="389">
        <f>F45/'- 3 -'!E45</f>
        <v>0.037853840959850414</v>
      </c>
      <c r="H45" s="14">
        <f>F45/'- 7 -'!I45</f>
        <v>238.16993464052288</v>
      </c>
      <c r="I45" s="14">
        <f>SUM('- 30 -'!C45,'- 29 -'!I45,'- 29 -'!F45,'- 29 -'!C45,'- 28 -'!I45,'- 28 -'!F45,'- 28 -'!C45)</f>
        <v>535900</v>
      </c>
      <c r="J45" s="389">
        <f>I45/'- 3 -'!E45</f>
        <v>0.037112830900811994</v>
      </c>
      <c r="K45" s="14">
        <f>I45/'- 7 -'!I45</f>
        <v>233.50762527233115</v>
      </c>
    </row>
    <row r="46" spans="1:11" ht="12.75">
      <c r="A46" s="15">
        <v>40</v>
      </c>
      <c r="B46" s="16" t="s">
        <v>177</v>
      </c>
      <c r="C46" s="16">
        <f>SUM('- 25 -'!I46,'- 25 -'!G46,'- 25 -'!E46,'- 25 -'!C46)</f>
        <v>43100</v>
      </c>
      <c r="D46" s="390">
        <f>C46/'- 3 -'!E46</f>
        <v>0.0010538979552912524</v>
      </c>
      <c r="E46" s="16">
        <f>C46/'- 7 -'!I46</f>
        <v>5.78484665458694</v>
      </c>
      <c r="F46" s="16">
        <f>SUM('- 26 -'!C46,'- 26 -'!F46,'- 26 -'!I46,'- 27 -'!C46)</f>
        <v>1383600</v>
      </c>
      <c r="G46" s="390">
        <f>F46/'- 3 -'!E46</f>
        <v>0.03383232507983705</v>
      </c>
      <c r="H46" s="16">
        <f>F46/'- 7 -'!I46</f>
        <v>185.70565733843367</v>
      </c>
      <c r="I46" s="16">
        <f>SUM('- 30 -'!C46,'- 29 -'!I46,'- 29 -'!F46,'- 29 -'!C46,'- 28 -'!I46,'- 28 -'!F46,'- 28 -'!C46)</f>
        <v>2299100</v>
      </c>
      <c r="J46" s="390">
        <f>I46/'- 3 -'!E46</f>
        <v>0.05621848698399347</v>
      </c>
      <c r="K46" s="16">
        <f>I46/'- 7 -'!I46</f>
        <v>308.5833165559358</v>
      </c>
    </row>
    <row r="47" spans="1:11" ht="12.75">
      <c r="A47" s="13">
        <v>41</v>
      </c>
      <c r="B47" s="14" t="s">
        <v>178</v>
      </c>
      <c r="C47" s="14">
        <f>SUM('- 25 -'!I47,'- 25 -'!G47,'- 25 -'!E47,'- 25 -'!C47)</f>
        <v>0</v>
      </c>
      <c r="D47" s="389">
        <f>C47/'- 3 -'!E47</f>
        <v>0</v>
      </c>
      <c r="E47" s="14">
        <f>C47/'- 7 -'!I47</f>
        <v>0</v>
      </c>
      <c r="F47" s="14">
        <f>SUM('- 26 -'!C47,'- 26 -'!F47,'- 26 -'!I47,'- 27 -'!C47)</f>
        <v>467968</v>
      </c>
      <c r="G47" s="389">
        <f>F47/'- 3 -'!E47</f>
        <v>0.03944564957645709</v>
      </c>
      <c r="H47" s="14">
        <f>F47/'- 7 -'!I47</f>
        <v>277.23222748815164</v>
      </c>
      <c r="I47" s="14">
        <f>SUM('- 30 -'!C47,'- 29 -'!I47,'- 29 -'!F47,'- 29 -'!C47,'- 28 -'!I47,'- 28 -'!F47,'- 28 -'!C47)</f>
        <v>384841</v>
      </c>
      <c r="J47" s="389">
        <f>I47/'- 3 -'!E47</f>
        <v>0.032438763395474315</v>
      </c>
      <c r="K47" s="14">
        <f>I47/'- 7 -'!I47</f>
        <v>227.98637440758293</v>
      </c>
    </row>
    <row r="48" spans="1:11" ht="12.75">
      <c r="A48" s="15">
        <v>42</v>
      </c>
      <c r="B48" s="16" t="s">
        <v>179</v>
      </c>
      <c r="C48" s="16">
        <f>SUM('- 25 -'!I48,'- 25 -'!G48,'- 25 -'!E48,'- 25 -'!C48)</f>
        <v>0</v>
      </c>
      <c r="D48" s="390">
        <f>C48/'- 3 -'!E48</f>
        <v>0</v>
      </c>
      <c r="E48" s="16">
        <f>C48/'- 7 -'!I48</f>
        <v>0</v>
      </c>
      <c r="F48" s="16">
        <f>SUM('- 26 -'!C48,'- 26 -'!F48,'- 26 -'!I48,'- 27 -'!C48)</f>
        <v>320548</v>
      </c>
      <c r="G48" s="390">
        <f>F48/'- 3 -'!E48</f>
        <v>0.044103380454740264</v>
      </c>
      <c r="H48" s="16">
        <f>F48/'- 7 -'!I48</f>
        <v>291.40727272727275</v>
      </c>
      <c r="I48" s="16">
        <f>SUM('- 30 -'!C48,'- 29 -'!I48,'- 29 -'!F48,'- 29 -'!C48,'- 28 -'!I48,'- 28 -'!F48,'- 28 -'!C48)</f>
        <v>261464</v>
      </c>
      <c r="J48" s="390">
        <f>I48/'- 3 -'!E48</f>
        <v>0.03597416382949888</v>
      </c>
      <c r="K48" s="16">
        <f>I48/'- 7 -'!I48</f>
        <v>237.69454545454545</v>
      </c>
    </row>
    <row r="49" spans="1:11" ht="12.75">
      <c r="A49" s="13">
        <v>43</v>
      </c>
      <c r="B49" s="14" t="s">
        <v>180</v>
      </c>
      <c r="C49" s="14">
        <f>SUM('- 25 -'!I49,'- 25 -'!G49,'- 25 -'!E49,'- 25 -'!C49)</f>
        <v>15000</v>
      </c>
      <c r="D49" s="389">
        <f>C49/'- 3 -'!E49</f>
        <v>0.0024093974209488753</v>
      </c>
      <c r="E49" s="14">
        <f>C49/'- 7 -'!I49</f>
        <v>17.28110599078341</v>
      </c>
      <c r="F49" s="14">
        <f>SUM('- 26 -'!C49,'- 26 -'!F49,'- 26 -'!I49,'- 27 -'!C49)</f>
        <v>285100</v>
      </c>
      <c r="G49" s="389">
        <f>F49/'- 3 -'!E49</f>
        <v>0.04579461364750163</v>
      </c>
      <c r="H49" s="14">
        <f>F49/'- 7 -'!I49</f>
        <v>328.4562211981567</v>
      </c>
      <c r="I49" s="14">
        <f>SUM('- 30 -'!C49,'- 29 -'!I49,'- 29 -'!F49,'- 29 -'!C49,'- 28 -'!I49,'- 28 -'!F49,'- 28 -'!C49)</f>
        <v>250840</v>
      </c>
      <c r="J49" s="389">
        <f>I49/'- 3 -'!E49</f>
        <v>0.040291549938054394</v>
      </c>
      <c r="K49" s="14">
        <f>I49/'- 7 -'!I49</f>
        <v>288.98617511520735</v>
      </c>
    </row>
    <row r="50" spans="1:11" ht="12.75">
      <c r="A50" s="15">
        <v>44</v>
      </c>
      <c r="B50" s="16" t="s">
        <v>181</v>
      </c>
      <c r="C50" s="16">
        <f>SUM('- 25 -'!I50,'- 25 -'!G50,'- 25 -'!E50,'- 25 -'!C50)</f>
        <v>0</v>
      </c>
      <c r="D50" s="390">
        <f>C50/'- 3 -'!E50</f>
        <v>0</v>
      </c>
      <c r="E50" s="16">
        <f>C50/'- 7 -'!I50</f>
        <v>0</v>
      </c>
      <c r="F50" s="16">
        <f>SUM('- 26 -'!C50,'- 26 -'!F50,'- 26 -'!I50,'- 27 -'!C50)</f>
        <v>346788</v>
      </c>
      <c r="G50" s="390">
        <f>F50/'- 3 -'!E50</f>
        <v>0.04017209263532486</v>
      </c>
      <c r="H50" s="16">
        <f>F50/'- 7 -'!I50</f>
        <v>262.1224489795918</v>
      </c>
      <c r="I50" s="16">
        <f>SUM('- 30 -'!C50,'- 29 -'!I50,'- 29 -'!F50,'- 29 -'!C50,'- 28 -'!I50,'- 28 -'!F50,'- 28 -'!C50)</f>
        <v>324069</v>
      </c>
      <c r="J50" s="390">
        <f>I50/'- 3 -'!E50</f>
        <v>0.03754031249131196</v>
      </c>
      <c r="K50" s="16">
        <f>I50/'- 7 -'!I50</f>
        <v>244.95011337868482</v>
      </c>
    </row>
    <row r="51" spans="1:11" ht="12.75">
      <c r="A51" s="13">
        <v>45</v>
      </c>
      <c r="B51" s="14" t="s">
        <v>182</v>
      </c>
      <c r="C51" s="14">
        <f>SUM('- 25 -'!I51,'- 25 -'!G51,'- 25 -'!E51,'- 25 -'!C51)</f>
        <v>9500</v>
      </c>
      <c r="D51" s="389">
        <f>C51/'- 3 -'!E51</f>
        <v>0.0008308894978191337</v>
      </c>
      <c r="E51" s="14">
        <f>C51/'- 7 -'!I51</f>
        <v>4.9960557454641075</v>
      </c>
      <c r="F51" s="14">
        <f>SUM('- 26 -'!C51,'- 26 -'!F51,'- 26 -'!I51,'- 27 -'!C51)</f>
        <v>502240</v>
      </c>
      <c r="G51" s="389">
        <f>F51/'- 3 -'!E51</f>
        <v>0.04392694119838755</v>
      </c>
      <c r="H51" s="14">
        <f>F51/'- 7 -'!I51</f>
        <v>264.12831974756773</v>
      </c>
      <c r="I51" s="14">
        <f>SUM('- 30 -'!C51,'- 29 -'!I51,'- 29 -'!F51,'- 29 -'!C51,'- 28 -'!I51,'- 28 -'!F51,'- 28 -'!C51)</f>
        <v>851550</v>
      </c>
      <c r="J51" s="389">
        <f>I51/'- 3 -'!E51</f>
        <v>0.07447831072293509</v>
      </c>
      <c r="K51" s="14">
        <f>I51/'- 7 -'!I51</f>
        <v>447.830660005259</v>
      </c>
    </row>
    <row r="52" spans="1:11" ht="12.75">
      <c r="A52" s="15">
        <v>46</v>
      </c>
      <c r="B52" s="16" t="s">
        <v>183</v>
      </c>
      <c r="C52" s="16">
        <f>SUM('- 25 -'!I52,'- 25 -'!G52,'- 25 -'!E52,'- 25 -'!C52)</f>
        <v>0</v>
      </c>
      <c r="D52" s="390">
        <f>C52/'- 3 -'!E52</f>
        <v>0</v>
      </c>
      <c r="E52" s="16">
        <f>C52/'- 7 -'!I52</f>
        <v>0</v>
      </c>
      <c r="F52" s="16">
        <f>SUM('- 26 -'!C52,'- 26 -'!F52,'- 26 -'!I52,'- 27 -'!C52)</f>
        <v>543123</v>
      </c>
      <c r="G52" s="390">
        <f>F52/'- 3 -'!E52</f>
        <v>0.050841307978845444</v>
      </c>
      <c r="H52" s="16">
        <f>F52/'- 7 -'!I52</f>
        <v>343.74873417721517</v>
      </c>
      <c r="I52" s="16">
        <f>SUM('- 30 -'!C52,'- 29 -'!I52,'- 29 -'!F52,'- 29 -'!C52,'- 28 -'!I52,'- 28 -'!F52,'- 28 -'!C52)</f>
        <v>567992</v>
      </c>
      <c r="J52" s="390">
        <f>I52/'- 3 -'!E52</f>
        <v>0.053169275102546536</v>
      </c>
      <c r="K52" s="16">
        <f>I52/'- 7 -'!I52</f>
        <v>359.4886075949367</v>
      </c>
    </row>
    <row r="53" spans="1:11" ht="12.75">
      <c r="A53" s="13">
        <v>47</v>
      </c>
      <c r="B53" s="14" t="s">
        <v>184</v>
      </c>
      <c r="C53" s="14">
        <f>SUM('- 25 -'!I53,'- 25 -'!G53,'- 25 -'!E53,'- 25 -'!C53)</f>
        <v>0</v>
      </c>
      <c r="D53" s="389">
        <f>C53/'- 3 -'!E53</f>
        <v>0</v>
      </c>
      <c r="E53" s="14">
        <f>C53/'- 7 -'!I53</f>
        <v>0</v>
      </c>
      <c r="F53" s="14">
        <f>SUM('- 26 -'!C53,'- 26 -'!F53,'- 26 -'!I53,'- 27 -'!C53)</f>
        <v>330652</v>
      </c>
      <c r="G53" s="389">
        <f>F53/'- 3 -'!E53</f>
        <v>0.03994524037792451</v>
      </c>
      <c r="H53" s="14">
        <f>F53/'- 7 -'!I53</f>
        <v>232.02020910813275</v>
      </c>
      <c r="I53" s="14">
        <f>SUM('- 30 -'!C53,'- 29 -'!I53,'- 29 -'!F53,'- 29 -'!C53,'- 28 -'!I53,'- 28 -'!F53,'- 28 -'!C53)</f>
        <v>505210.25</v>
      </c>
      <c r="J53" s="389">
        <f>I53/'- 3 -'!E53</f>
        <v>0.06103318557771111</v>
      </c>
      <c r="K53" s="14">
        <f>I53/'- 7 -'!I53</f>
        <v>354.508630973265</v>
      </c>
    </row>
    <row r="54" spans="1:11" ht="12.75">
      <c r="A54" s="15">
        <v>48</v>
      </c>
      <c r="B54" s="16" t="s">
        <v>185</v>
      </c>
      <c r="C54" s="16">
        <f>SUM('- 25 -'!I54,'- 25 -'!G54,'- 25 -'!E54,'- 25 -'!C54)</f>
        <v>599817</v>
      </c>
      <c r="D54" s="390">
        <f>C54/'- 3 -'!E54</f>
        <v>0.011371912600436804</v>
      </c>
      <c r="E54" s="16">
        <f>C54/'- 7 -'!I54</f>
        <v>114.78652760501387</v>
      </c>
      <c r="F54" s="16">
        <f>SUM('- 26 -'!C54,'- 26 -'!F54,'- 26 -'!I54,'- 27 -'!C54)</f>
        <v>3167883</v>
      </c>
      <c r="G54" s="390">
        <f>F54/'- 3 -'!E54</f>
        <v>0.0600597992461193</v>
      </c>
      <c r="H54" s="16">
        <f>F54/'- 7 -'!I54</f>
        <v>606.2353841737632</v>
      </c>
      <c r="I54" s="16">
        <f>SUM('- 30 -'!C54,'- 29 -'!I54,'- 29 -'!F54,'- 29 -'!C54,'- 28 -'!I54,'- 28 -'!F54,'- 28 -'!C54)</f>
        <v>2561973</v>
      </c>
      <c r="J54" s="390">
        <f>I54/'- 3 -'!E54</f>
        <v>0.048572369640538494</v>
      </c>
      <c r="K54" s="16">
        <f>I54/'- 7 -'!I54</f>
        <v>490.28284374700985</v>
      </c>
    </row>
    <row r="55" spans="1:11" ht="12.75">
      <c r="A55" s="13">
        <v>49</v>
      </c>
      <c r="B55" s="14" t="s">
        <v>186</v>
      </c>
      <c r="C55" s="14">
        <f>SUM('- 25 -'!I55,'- 25 -'!G55,'- 25 -'!E55,'- 25 -'!C55)</f>
        <v>20000</v>
      </c>
      <c r="D55" s="389">
        <f>C55/'- 3 -'!E55</f>
        <v>0.0006321819424687881</v>
      </c>
      <c r="E55" s="14">
        <f>C55/'- 7 -'!I55</f>
        <v>4.614674665436087</v>
      </c>
      <c r="F55" s="14">
        <f>SUM('- 26 -'!C55,'- 26 -'!F55,'- 26 -'!I55,'- 27 -'!C55)</f>
        <v>1461748</v>
      </c>
      <c r="G55" s="389">
        <f>F55/'- 3 -'!E55</f>
        <v>0.0462045345019933</v>
      </c>
      <c r="H55" s="14">
        <f>F55/'- 7 -'!I55</f>
        <v>337.27457314259345</v>
      </c>
      <c r="I55" s="14">
        <f>SUM('- 30 -'!C55,'- 29 -'!I55,'- 29 -'!F55,'- 29 -'!C55,'- 28 -'!I55,'- 28 -'!F55,'- 28 -'!C55)</f>
        <v>1950518</v>
      </c>
      <c r="J55" s="389">
        <f>I55/'- 3 -'!E55</f>
        <v>0.061654112903016776</v>
      </c>
      <c r="K55" s="14">
        <f>I55/'- 7 -'!I55</f>
        <v>450.05029995385325</v>
      </c>
    </row>
    <row r="56" spans="1:11" ht="12.75">
      <c r="A56" s="15">
        <v>50</v>
      </c>
      <c r="B56" s="16" t="s">
        <v>459</v>
      </c>
      <c r="C56" s="16">
        <f>SUM('- 25 -'!I56,'- 25 -'!G56,'- 25 -'!E56,'- 25 -'!C56)</f>
        <v>0</v>
      </c>
      <c r="D56" s="390">
        <f>C56/'- 3 -'!E56</f>
        <v>0</v>
      </c>
      <c r="E56" s="16">
        <f>C56/'- 7 -'!I56</f>
        <v>0</v>
      </c>
      <c r="F56" s="16">
        <f>SUM('- 26 -'!C56,'- 26 -'!F56,'- 26 -'!I56,'- 27 -'!C56)</f>
        <v>583800</v>
      </c>
      <c r="G56" s="390">
        <f>F56/'- 3 -'!E56</f>
        <v>0.041407197873210566</v>
      </c>
      <c r="H56" s="16">
        <f>F56/'- 7 -'!I56</f>
        <v>312.5267665952891</v>
      </c>
      <c r="I56" s="16">
        <f>SUM('- 30 -'!C56,'- 29 -'!I56,'- 29 -'!F56,'- 29 -'!C56,'- 28 -'!I56,'- 28 -'!F56,'- 28 -'!C56)</f>
        <v>519200</v>
      </c>
      <c r="J56" s="390">
        <f>I56/'- 3 -'!E56</f>
        <v>0.036825311983163626</v>
      </c>
      <c r="K56" s="16">
        <f>I56/'- 7 -'!I56</f>
        <v>277.9443254817987</v>
      </c>
    </row>
    <row r="57" spans="1:11" ht="12.75">
      <c r="A57" s="13">
        <v>2264</v>
      </c>
      <c r="B57" s="14" t="s">
        <v>187</v>
      </c>
      <c r="C57" s="14">
        <f>SUM('- 25 -'!I57,'- 25 -'!G57,'- 25 -'!E57,'- 25 -'!C57)</f>
        <v>0</v>
      </c>
      <c r="D57" s="389">
        <f>C57/'- 3 -'!E57</f>
        <v>0</v>
      </c>
      <c r="E57" s="14">
        <f>C57/'- 7 -'!I57</f>
        <v>0</v>
      </c>
      <c r="F57" s="14">
        <f>SUM('- 26 -'!C57,'- 26 -'!F57,'- 26 -'!I57,'- 27 -'!C57)</f>
        <v>179598</v>
      </c>
      <c r="G57" s="389">
        <f>F57/'- 3 -'!E57</f>
        <v>0.09332001066229367</v>
      </c>
      <c r="H57" s="14">
        <f>F57/'- 7 -'!I57</f>
        <v>873.956204379562</v>
      </c>
      <c r="I57" s="14">
        <f>SUM('- 30 -'!C57,'- 29 -'!I57,'- 29 -'!F57,'- 29 -'!C57,'- 28 -'!I57,'- 28 -'!F57,'- 28 -'!C57)</f>
        <v>81105</v>
      </c>
      <c r="J57" s="389">
        <f>I57/'- 3 -'!E57</f>
        <v>0.042142559854593746</v>
      </c>
      <c r="K57" s="14">
        <f>I57/'- 7 -'!I57</f>
        <v>394.6715328467153</v>
      </c>
    </row>
    <row r="58" spans="1:11" ht="12.75">
      <c r="A58" s="15">
        <v>2309</v>
      </c>
      <c r="B58" s="16" t="s">
        <v>188</v>
      </c>
      <c r="C58" s="16">
        <f>SUM('- 25 -'!I58,'- 25 -'!G58,'- 25 -'!E58,'- 25 -'!C58)</f>
        <v>0</v>
      </c>
      <c r="D58" s="390">
        <f>C58/'- 3 -'!E58</f>
        <v>0</v>
      </c>
      <c r="E58" s="16">
        <f>C58/'- 7 -'!I58</f>
        <v>0</v>
      </c>
      <c r="F58" s="16">
        <f>SUM('- 26 -'!C58,'- 26 -'!F58,'- 26 -'!I58,'- 27 -'!C58)</f>
        <v>151510</v>
      </c>
      <c r="G58" s="390">
        <f>F58/'- 3 -'!E58</f>
        <v>0.07856344681501992</v>
      </c>
      <c r="H58" s="16">
        <f>F58/'- 7 -'!I58</f>
        <v>564.2830540037244</v>
      </c>
      <c r="I58" s="16">
        <f>SUM('- 30 -'!C58,'- 29 -'!I58,'- 29 -'!F58,'- 29 -'!C58,'- 28 -'!I58,'- 28 -'!F58,'- 28 -'!C58)</f>
        <v>40365</v>
      </c>
      <c r="J58" s="390">
        <f>I58/'- 3 -'!E58</f>
        <v>0.020930720947054844</v>
      </c>
      <c r="K58" s="16">
        <f>I58/'- 7 -'!I58</f>
        <v>150.33519553072625</v>
      </c>
    </row>
    <row r="59" spans="1:11" ht="12.75">
      <c r="A59" s="13">
        <v>2312</v>
      </c>
      <c r="B59" s="14" t="s">
        <v>189</v>
      </c>
      <c r="C59" s="14">
        <f>SUM('- 25 -'!I59,'- 25 -'!G59,'- 25 -'!E59,'- 25 -'!C59)</f>
        <v>0</v>
      </c>
      <c r="D59" s="389">
        <f>C59/'- 3 -'!E59</f>
        <v>0</v>
      </c>
      <c r="E59" s="14">
        <f>C59/'- 7 -'!I59</f>
        <v>0</v>
      </c>
      <c r="F59" s="14">
        <f>SUM('- 26 -'!C59,'- 26 -'!F59,'- 26 -'!I59,'- 27 -'!C59)</f>
        <v>119506</v>
      </c>
      <c r="G59" s="389">
        <f>F59/'- 3 -'!E59</f>
        <v>0.06773088554678468</v>
      </c>
      <c r="H59" s="14">
        <f>F59/'- 7 -'!I59</f>
        <v>503.18315789473684</v>
      </c>
      <c r="I59" s="14">
        <f>SUM('- 30 -'!C59,'- 29 -'!I59,'- 29 -'!F59,'- 29 -'!C59,'- 28 -'!I59,'- 28 -'!F59,'- 28 -'!C59)</f>
        <v>37695</v>
      </c>
      <c r="J59" s="389">
        <f>I59/'- 3 -'!E59</f>
        <v>0.021363912528961294</v>
      </c>
      <c r="K59" s="14">
        <f>I59/'- 7 -'!I59</f>
        <v>158.7157894736842</v>
      </c>
    </row>
    <row r="60" spans="1:11" ht="12.75">
      <c r="A60" s="15">
        <v>2355</v>
      </c>
      <c r="B60" s="16" t="s">
        <v>190</v>
      </c>
      <c r="C60" s="16">
        <f>SUM('- 25 -'!I60,'- 25 -'!G60,'- 25 -'!E60,'- 25 -'!C60)</f>
        <v>2420</v>
      </c>
      <c r="D60" s="390">
        <f>C60/'- 3 -'!E60</f>
        <v>0.00010310068054117803</v>
      </c>
      <c r="E60" s="16">
        <f>C60/'- 7 -'!I60</f>
        <v>0.7035906381741532</v>
      </c>
      <c r="F60" s="16">
        <f>SUM('- 26 -'!C60,'- 26 -'!F60,'- 26 -'!I60,'- 27 -'!C60)</f>
        <v>1061909</v>
      </c>
      <c r="G60" s="390">
        <f>F60/'- 3 -'!E60</f>
        <v>0.04524113246809992</v>
      </c>
      <c r="H60" s="16">
        <f>F60/'- 7 -'!I60</f>
        <v>308.7393516499491</v>
      </c>
      <c r="I60" s="16">
        <f>SUM('- 30 -'!C60,'- 29 -'!I60,'- 29 -'!F60,'- 29 -'!C60,'- 28 -'!I60,'- 28 -'!F60,'- 28 -'!C60)</f>
        <v>1294087</v>
      </c>
      <c r="J60" s="390">
        <f>I60/'- 3 -'!E60</f>
        <v>0.055132748090698944</v>
      </c>
      <c r="K60" s="16">
        <f>I60/'- 7 -'!I60</f>
        <v>376.2427678441634</v>
      </c>
    </row>
    <row r="61" spans="1:11" ht="12.75">
      <c r="A61" s="13">
        <v>2439</v>
      </c>
      <c r="B61" s="14" t="s">
        <v>191</v>
      </c>
      <c r="C61" s="14">
        <f>SUM('- 25 -'!I61,'- 25 -'!G61,'- 25 -'!E61,'- 25 -'!C61)</f>
        <v>0</v>
      </c>
      <c r="D61" s="389">
        <f>C61/'- 3 -'!E61</f>
        <v>0</v>
      </c>
      <c r="E61" s="14">
        <f>C61/'- 7 -'!I61</f>
        <v>0</v>
      </c>
      <c r="F61" s="14">
        <f>SUM('- 26 -'!C61,'- 26 -'!F61,'- 26 -'!I61,'- 27 -'!C61)</f>
        <v>65985</v>
      </c>
      <c r="G61" s="389">
        <f>F61/'- 3 -'!E61</f>
        <v>0.0587877351598499</v>
      </c>
      <c r="H61" s="14">
        <f>F61/'- 7 -'!I61</f>
        <v>469.644128113879</v>
      </c>
      <c r="I61" s="14">
        <f>SUM('- 30 -'!C61,'- 29 -'!I61,'- 29 -'!F61,'- 29 -'!C61,'- 28 -'!I61,'- 28 -'!F61,'- 28 -'!C61)</f>
        <v>33418</v>
      </c>
      <c r="J61" s="389">
        <f>I61/'- 3 -'!E61</f>
        <v>0.029772956483623002</v>
      </c>
      <c r="K61" s="14">
        <f>I61/'- 7 -'!I61</f>
        <v>237.85053380782918</v>
      </c>
    </row>
    <row r="62" spans="1:11" ht="12.75">
      <c r="A62" s="15">
        <v>2460</v>
      </c>
      <c r="B62" s="16" t="s">
        <v>192</v>
      </c>
      <c r="C62" s="16">
        <f>SUM('- 25 -'!I62,'- 25 -'!G62,'- 25 -'!E62,'- 25 -'!C62)</f>
        <v>0</v>
      </c>
      <c r="D62" s="390">
        <f>C62/'- 3 -'!E62</f>
        <v>0</v>
      </c>
      <c r="E62" s="16">
        <f>C62/'- 7 -'!I62</f>
        <v>0</v>
      </c>
      <c r="F62" s="16">
        <f>SUM('- 26 -'!C62,'- 26 -'!F62,'- 26 -'!I62,'- 27 -'!C62)</f>
        <v>198225</v>
      </c>
      <c r="G62" s="390">
        <f>F62/'- 3 -'!E62</f>
        <v>0.07159000784429295</v>
      </c>
      <c r="H62" s="16">
        <f>F62/'- 7 -'!I62</f>
        <v>661.8530884808014</v>
      </c>
      <c r="I62" s="16">
        <f>SUM('- 30 -'!C62,'- 29 -'!I62,'- 29 -'!F62,'- 29 -'!C62,'- 28 -'!I62,'- 28 -'!F62,'- 28 -'!C62)</f>
        <v>84242</v>
      </c>
      <c r="J62" s="390">
        <f>I62/'- 3 -'!E62</f>
        <v>0.030424444145889403</v>
      </c>
      <c r="K62" s="16">
        <f>I62/'- 7 -'!I62</f>
        <v>281.2754590984975</v>
      </c>
    </row>
    <row r="63" spans="1:11" ht="12.75">
      <c r="A63" s="13">
        <v>3000</v>
      </c>
      <c r="B63" s="14" t="s">
        <v>193</v>
      </c>
      <c r="C63" s="14">
        <f>SUM('- 25 -'!I63,'- 25 -'!G63,'- 25 -'!E63,'- 25 -'!C63)</f>
        <v>253759</v>
      </c>
      <c r="D63" s="389">
        <f>C63/'- 3 -'!E63</f>
        <v>0.04041134503296493</v>
      </c>
      <c r="E63" s="14">
        <f>C63/'- 7 -'!I63</f>
        <v>301.7348394768133</v>
      </c>
      <c r="F63" s="14">
        <f>SUM('- 26 -'!C63,'- 26 -'!F63,'- 26 -'!I63,'- 27 -'!C63)</f>
        <v>788824</v>
      </c>
      <c r="G63" s="389">
        <f>F63/'- 3 -'!E63</f>
        <v>0.12562091919610155</v>
      </c>
      <c r="H63" s="14">
        <f>F63/'- 7 -'!I63</f>
        <v>937.9595719381689</v>
      </c>
      <c r="I63" s="14">
        <f>SUM('- 30 -'!C63,'- 29 -'!I63,'- 29 -'!F63,'- 29 -'!C63,'- 28 -'!I63,'- 28 -'!F63,'- 28 -'!C63)</f>
        <v>614051</v>
      </c>
      <c r="J63" s="389">
        <f>I63/'- 3 -'!E63</f>
        <v>0.09778816447431284</v>
      </c>
      <c r="K63" s="14">
        <f>I63/'- 7 -'!I63</f>
        <v>730.1438763376932</v>
      </c>
    </row>
    <row r="64" spans="1:11" ht="4.5" customHeight="1">
      <c r="A64" s="17"/>
      <c r="B64" s="17"/>
      <c r="C64" s="17"/>
      <c r="D64" s="203"/>
      <c r="E64" s="17"/>
      <c r="F64" s="17"/>
      <c r="G64" s="203"/>
      <c r="H64" s="17"/>
      <c r="I64" s="17"/>
      <c r="J64" s="203"/>
      <c r="K64" s="17"/>
    </row>
    <row r="65" spans="1:11" ht="12.75">
      <c r="A65" s="19"/>
      <c r="B65" s="20" t="s">
        <v>194</v>
      </c>
      <c r="C65" s="20">
        <f>SUM(C11:C63)</f>
        <v>7507833</v>
      </c>
      <c r="D65" s="106">
        <f>C65/'- 3 -'!E65</f>
        <v>0.0062839243176169325</v>
      </c>
      <c r="E65" s="20">
        <f>C65/'- 7 -'!I65</f>
        <v>41.047561667022954</v>
      </c>
      <c r="F65" s="20">
        <f>SUM(F11:F63)</f>
        <v>43101736.4</v>
      </c>
      <c r="G65" s="106">
        <f>F65/'- 3 -'!E65</f>
        <v>0.03607539612235313</v>
      </c>
      <c r="H65" s="20">
        <f>F65/'- 7 -'!I65</f>
        <v>235.65004480450855</v>
      </c>
      <c r="I65" s="20">
        <f>SUM(I11:I63)</f>
        <v>63340517.49</v>
      </c>
      <c r="J65" s="106">
        <f>I65/'- 3 -'!E65</f>
        <v>0.05301490032421494</v>
      </c>
      <c r="K65" s="20">
        <f>I65/'- 7 -'!I65</f>
        <v>346.30149574343505</v>
      </c>
    </row>
    <row r="66" spans="1:11" ht="4.5" customHeight="1">
      <c r="A66" s="17"/>
      <c r="B66" s="17"/>
      <c r="C66" s="17"/>
      <c r="D66" s="203"/>
      <c r="E66" s="17"/>
      <c r="F66" s="17"/>
      <c r="G66" s="203"/>
      <c r="H66" s="17"/>
      <c r="I66" s="17"/>
      <c r="J66" s="203"/>
      <c r="K66" s="17"/>
    </row>
    <row r="67" spans="1:11" ht="12.75">
      <c r="A67" s="15">
        <v>2155</v>
      </c>
      <c r="B67" s="16" t="s">
        <v>195</v>
      </c>
      <c r="C67" s="16">
        <f>SUM('- 25 -'!I67,'- 25 -'!G67,'- 25 -'!E67,'- 25 -'!C67)</f>
        <v>700</v>
      </c>
      <c r="D67" s="390">
        <f>C67/'- 3 -'!E67</f>
        <v>0.0006076715934364523</v>
      </c>
      <c r="E67" s="16">
        <f>C67/'- 7 -'!I67</f>
        <v>5.384615384615385</v>
      </c>
      <c r="F67" s="16">
        <f>SUM('- 26 -'!C67,'- 26 -'!F67,'- 26 -'!I67,'- 27 -'!C67)</f>
        <v>34299</v>
      </c>
      <c r="G67" s="390">
        <f>F67/'- 3 -'!E67</f>
        <v>0.029775039976109825</v>
      </c>
      <c r="H67" s="16">
        <f>F67/'- 7 -'!I67</f>
        <v>263.83846153846156</v>
      </c>
      <c r="I67" s="16">
        <f>SUM('- 30 -'!C67,'- 29 -'!I67,'- 29 -'!F67,'- 29 -'!C67,'- 28 -'!I67,'- 28 -'!F67,'- 28 -'!C67)</f>
        <v>24893</v>
      </c>
      <c r="J67" s="390">
        <f>I67/'- 3 -'!E67</f>
        <v>0.021609669964876583</v>
      </c>
      <c r="K67" s="16">
        <f>I67/'- 7 -'!I67</f>
        <v>191.48461538461538</v>
      </c>
    </row>
    <row r="68" spans="1:11" ht="12.75">
      <c r="A68" s="13">
        <v>2408</v>
      </c>
      <c r="B68" s="14" t="s">
        <v>197</v>
      </c>
      <c r="C68" s="14">
        <f>SUM('- 25 -'!I68,'- 25 -'!G68,'- 25 -'!E68,'- 25 -'!C68)</f>
        <v>5300</v>
      </c>
      <c r="D68" s="389">
        <f>C68/'- 3 -'!E68</f>
        <v>0.0022914568866710277</v>
      </c>
      <c r="E68" s="14">
        <f>C68/'- 7 -'!I68</f>
        <v>19.0990990990991</v>
      </c>
      <c r="F68" s="14">
        <f>SUM('- 26 -'!C68,'- 26 -'!F68,'- 26 -'!I68,'- 27 -'!C68)</f>
        <v>157855</v>
      </c>
      <c r="G68" s="389">
        <f>F68/'- 3 -'!E68</f>
        <v>0.06824866544253869</v>
      </c>
      <c r="H68" s="14">
        <f>F68/'- 7 -'!I68</f>
        <v>568.8468468468468</v>
      </c>
      <c r="I68" s="14">
        <f>SUM('- 30 -'!C68,'- 29 -'!I68,'- 29 -'!F68,'- 29 -'!C68,'- 28 -'!I68,'- 28 -'!F68,'- 28 -'!C68)</f>
        <v>140767</v>
      </c>
      <c r="J68" s="389">
        <f>I68/'- 3 -'!E68</f>
        <v>0.06086066255962652</v>
      </c>
      <c r="K68" s="14">
        <f>I68/'- 7 -'!I68</f>
        <v>507.2684684684685</v>
      </c>
    </row>
    <row r="69" ht="6.75" customHeight="1"/>
    <row r="70" spans="1:11" ht="12" customHeight="1">
      <c r="A70" s="6"/>
      <c r="B70" s="6"/>
      <c r="C70" s="17"/>
      <c r="D70" s="17"/>
      <c r="E70" s="17"/>
      <c r="F70" s="17"/>
      <c r="G70" s="81"/>
      <c r="H70" s="17"/>
      <c r="I70" s="17"/>
      <c r="J70" s="17"/>
      <c r="K70" s="17"/>
    </row>
    <row r="71" spans="1:10" ht="12" customHeight="1">
      <c r="A71" s="6"/>
      <c r="B71" s="6"/>
      <c r="C71" s="156"/>
      <c r="D71" s="156"/>
      <c r="F71" s="156"/>
      <c r="G71" s="156"/>
      <c r="H71" s="156"/>
      <c r="I71" s="156"/>
      <c r="J71" s="156"/>
    </row>
    <row r="72" spans="1:11" ht="12" customHeight="1">
      <c r="A72" s="6"/>
      <c r="B72" s="6"/>
      <c r="C72" s="17"/>
      <c r="D72" s="17"/>
      <c r="E72" s="17"/>
      <c r="F72" s="17"/>
      <c r="G72" s="17"/>
      <c r="H72" s="17"/>
      <c r="I72" s="17"/>
      <c r="J72" s="17"/>
      <c r="K72" s="17"/>
    </row>
    <row r="73" spans="1:11" ht="12" customHeight="1">
      <c r="A73" s="6"/>
      <c r="B73" s="6"/>
      <c r="C73" s="17"/>
      <c r="D73" s="17"/>
      <c r="E73" s="17"/>
      <c r="F73" s="17"/>
      <c r="G73" s="17"/>
      <c r="H73" s="17"/>
      <c r="I73" s="17"/>
      <c r="J73" s="17"/>
      <c r="K73" s="17"/>
    </row>
    <row r="74" spans="1:11" ht="12" customHeight="1">
      <c r="A74" s="6"/>
      <c r="B74" s="6"/>
      <c r="C74" s="17"/>
      <c r="D74" s="17"/>
      <c r="E74" s="17"/>
      <c r="F74" s="17"/>
      <c r="G74" s="17"/>
      <c r="H74" s="17"/>
      <c r="I74" s="17"/>
      <c r="J74" s="17"/>
      <c r="K74" s="17"/>
    </row>
    <row r="75" spans="3:11" ht="12" customHeight="1">
      <c r="C75" s="17"/>
      <c r="D75" s="17"/>
      <c r="E75" s="17"/>
      <c r="F75" s="17"/>
      <c r="G75" s="17"/>
      <c r="H75" s="17"/>
      <c r="I75" s="17"/>
      <c r="J75" s="17"/>
      <c r="K75" s="17"/>
    </row>
  </sheetData>
  <printOptions/>
  <pageMargins left="0" right="0.5905511811023623" top="0.5905511811023623" bottom="0" header="0.31496062992125984" footer="0"/>
  <pageSetup fitToHeight="1" fitToWidth="1" orientation="portrait" scale="82" r:id="rId1"/>
  <headerFooter alignWithMargins="0">
    <oddHeader>&amp;C&amp;"Times New Roman,Bold"&amp;12&amp;A</oddHeader>
  </headerFooter>
</worksheet>
</file>

<file path=xl/worksheets/sheet13.xml><?xml version="1.0" encoding="utf-8"?>
<worksheet xmlns="http://schemas.openxmlformats.org/spreadsheetml/2006/main" xmlns:r="http://schemas.openxmlformats.org/officeDocument/2006/relationships">
  <sheetPr codeName="Sheet12">
    <pageSetUpPr fitToPage="1"/>
  </sheetPr>
  <dimension ref="A1:K75"/>
  <sheetViews>
    <sheetView showGridLines="0" showZeros="0" workbookViewId="0" topLeftCell="A1">
      <selection activeCell="A1" sqref="A1"/>
    </sheetView>
  </sheetViews>
  <sheetFormatPr defaultColWidth="15.83203125" defaultRowHeight="12"/>
  <cols>
    <col min="1" max="1" width="6.83203125" style="85" customWidth="1"/>
    <col min="2" max="2" width="35.83203125" style="85" customWidth="1"/>
    <col min="3" max="3" width="15.83203125" style="85" customWidth="1"/>
    <col min="4" max="4" width="7.83203125" style="85" customWidth="1"/>
    <col min="5" max="5" width="9.83203125" style="85" customWidth="1"/>
    <col min="6" max="6" width="15.83203125" style="85" customWidth="1"/>
    <col min="7" max="7" width="7.83203125" style="85" customWidth="1"/>
    <col min="8" max="8" width="9.83203125" style="85" customWidth="1"/>
    <col min="9" max="9" width="15.83203125" style="85" customWidth="1"/>
    <col min="10" max="10" width="7.83203125" style="85" customWidth="1"/>
    <col min="11" max="11" width="9.83203125" style="85" customWidth="1"/>
    <col min="12" max="16384" width="15.83203125" style="85" customWidth="1"/>
  </cols>
  <sheetData>
    <row r="1" spans="1:11" ht="6.75" customHeight="1">
      <c r="A1" s="17"/>
      <c r="B1" s="21"/>
      <c r="C1" s="59"/>
      <c r="D1" s="59"/>
      <c r="E1" s="59"/>
      <c r="F1" s="59"/>
      <c r="G1" s="59"/>
      <c r="H1" s="59"/>
      <c r="I1" s="59"/>
      <c r="J1" s="59"/>
      <c r="K1" s="59"/>
    </row>
    <row r="2" spans="1:11" ht="12.75">
      <c r="A2" s="8"/>
      <c r="B2" s="23"/>
      <c r="C2" s="60" t="s">
        <v>1</v>
      </c>
      <c r="D2" s="60"/>
      <c r="E2" s="60"/>
      <c r="F2" s="60"/>
      <c r="G2" s="60"/>
      <c r="H2" s="60"/>
      <c r="I2" s="61"/>
      <c r="J2" s="61"/>
      <c r="K2" s="63" t="s">
        <v>5</v>
      </c>
    </row>
    <row r="3" spans="1:11" ht="12.75">
      <c r="A3" s="9"/>
      <c r="B3" s="28"/>
      <c r="C3" s="64" t="str">
        <f>YEAR</f>
        <v>OPERATING FUND BUDGET 1999/2000</v>
      </c>
      <c r="D3" s="64"/>
      <c r="E3" s="64"/>
      <c r="F3" s="64"/>
      <c r="G3" s="64"/>
      <c r="H3" s="64"/>
      <c r="I3" s="65"/>
      <c r="J3" s="65"/>
      <c r="K3" s="66"/>
    </row>
    <row r="4" spans="1:11" ht="12.75">
      <c r="A4" s="10"/>
      <c r="B4" s="17"/>
      <c r="C4" s="59"/>
      <c r="D4" s="59"/>
      <c r="E4" s="59"/>
      <c r="F4" s="59"/>
      <c r="G4" s="59"/>
      <c r="H4" s="59"/>
      <c r="I4" s="59"/>
      <c r="J4" s="59"/>
      <c r="K4" s="59"/>
    </row>
    <row r="5" spans="1:11" ht="12.75">
      <c r="A5" s="10"/>
      <c r="B5" s="17"/>
      <c r="C5" s="59"/>
      <c r="D5" s="59"/>
      <c r="E5" s="59"/>
      <c r="F5" s="59"/>
      <c r="G5" s="59"/>
      <c r="H5" s="59"/>
      <c r="I5" s="59"/>
      <c r="J5" s="59"/>
      <c r="K5" s="59"/>
    </row>
    <row r="6" spans="1:11" ht="12.75">
      <c r="A6" s="10"/>
      <c r="B6" s="17"/>
      <c r="C6" s="70" t="s">
        <v>34</v>
      </c>
      <c r="D6" s="68"/>
      <c r="E6" s="69"/>
      <c r="F6" s="70" t="s">
        <v>35</v>
      </c>
      <c r="G6" s="68"/>
      <c r="H6" s="69"/>
      <c r="I6" s="70" t="s">
        <v>3</v>
      </c>
      <c r="J6" s="68"/>
      <c r="K6" s="69"/>
    </row>
    <row r="7" spans="1:11" ht="12.75">
      <c r="A7" s="17"/>
      <c r="B7" s="17"/>
      <c r="C7" s="71" t="s">
        <v>75</v>
      </c>
      <c r="D7" s="72"/>
      <c r="E7" s="73"/>
      <c r="F7" s="71" t="s">
        <v>76</v>
      </c>
      <c r="G7" s="72"/>
      <c r="H7" s="73"/>
      <c r="I7" s="71" t="s">
        <v>77</v>
      </c>
      <c r="J7" s="72"/>
      <c r="K7" s="73"/>
    </row>
    <row r="8" spans="1:11" ht="12.75">
      <c r="A8" s="47"/>
      <c r="B8" s="48"/>
      <c r="C8" s="76" t="s">
        <v>3</v>
      </c>
      <c r="D8" s="75"/>
      <c r="E8" s="76" t="s">
        <v>89</v>
      </c>
      <c r="F8" s="77"/>
      <c r="G8" s="76"/>
      <c r="H8" s="76" t="s">
        <v>89</v>
      </c>
      <c r="I8" s="77"/>
      <c r="J8" s="76"/>
      <c r="K8" s="76" t="s">
        <v>89</v>
      </c>
    </row>
    <row r="9" spans="1:11" ht="12.75">
      <c r="A9" s="54" t="s">
        <v>119</v>
      </c>
      <c r="B9" s="55" t="s">
        <v>120</v>
      </c>
      <c r="C9" s="78" t="s">
        <v>121</v>
      </c>
      <c r="D9" s="79" t="s">
        <v>122</v>
      </c>
      <c r="E9" s="79" t="s">
        <v>123</v>
      </c>
      <c r="F9" s="79" t="s">
        <v>121</v>
      </c>
      <c r="G9" s="79" t="s">
        <v>122</v>
      </c>
      <c r="H9" s="79" t="s">
        <v>123</v>
      </c>
      <c r="I9" s="79" t="s">
        <v>121</v>
      </c>
      <c r="J9" s="79" t="s">
        <v>122</v>
      </c>
      <c r="K9" s="79" t="s">
        <v>123</v>
      </c>
    </row>
    <row r="10" spans="1:11" ht="4.5" customHeight="1">
      <c r="A10" s="80"/>
      <c r="B10" s="80"/>
      <c r="C10" s="17"/>
      <c r="D10" s="17"/>
      <c r="E10" s="17"/>
      <c r="F10" s="17"/>
      <c r="G10" s="17"/>
      <c r="H10" s="17"/>
      <c r="I10" s="17"/>
      <c r="J10" s="17"/>
      <c r="K10" s="17"/>
    </row>
    <row r="11" spans="1:11" ht="12.75">
      <c r="A11" s="13">
        <v>1</v>
      </c>
      <c r="B11" s="14" t="s">
        <v>142</v>
      </c>
      <c r="C11" s="14">
        <f>SUM('- 32 -'!E11,'- 32 -'!C11,'- 31 -'!G11,'- 31 -'!E11,'- 31 -'!C11)</f>
        <v>2703300</v>
      </c>
      <c r="D11" s="389">
        <f>C11/'- 3 -'!E11</f>
        <v>0.012131288789563672</v>
      </c>
      <c r="E11" s="14">
        <f>C11/'- 7 -'!I11</f>
        <v>90.29058116232466</v>
      </c>
      <c r="F11" s="14">
        <f>SUM('- 34 -'!E11,'- 34 -'!C11,'- 33 -'!G11,'- 33 -'!E11,'- 33 -'!C11)</f>
        <v>29908700</v>
      </c>
      <c r="G11" s="389">
        <f>F11/'- 3 -'!E11</f>
        <v>0.1342178363557219</v>
      </c>
      <c r="H11" s="14">
        <f>F11/'- 7 -'!I11</f>
        <v>998.9545758183033</v>
      </c>
      <c r="I11" s="14">
        <f>SUM('- 35 -'!C11,'- 35 -'!E11,'- 35 -'!G11)</f>
        <v>4759400</v>
      </c>
      <c r="J11" s="389">
        <f>I11/'- 3 -'!E11</f>
        <v>0.02135821250510463</v>
      </c>
      <c r="K11" s="14">
        <f>I11/'- 7 -'!I11</f>
        <v>158.96459585838343</v>
      </c>
    </row>
    <row r="12" spans="1:11" ht="12.75">
      <c r="A12" s="15">
        <v>2</v>
      </c>
      <c r="B12" s="16" t="s">
        <v>143</v>
      </c>
      <c r="C12" s="16">
        <f>SUM('- 32 -'!E12,'- 32 -'!C12,'- 31 -'!G12,'- 31 -'!E12,'- 31 -'!C12)</f>
        <v>787178</v>
      </c>
      <c r="D12" s="390">
        <f>C12/'- 3 -'!E12</f>
        <v>0.014224408788263162</v>
      </c>
      <c r="E12" s="16">
        <f>C12/'- 7 -'!I12</f>
        <v>86.16315852844274</v>
      </c>
      <c r="F12" s="16">
        <f>SUM('- 34 -'!E12,'- 34 -'!C12,'- 33 -'!G12,'- 33 -'!E12,'- 33 -'!C12)</f>
        <v>5977437</v>
      </c>
      <c r="G12" s="390">
        <f>F12/'- 3 -'!E12</f>
        <v>0.10801306361977772</v>
      </c>
      <c r="H12" s="16">
        <f>F12/'- 7 -'!I12</f>
        <v>654.2800380914853</v>
      </c>
      <c r="I12" s="16">
        <f>SUM('- 35 -'!C12,'- 35 -'!E12,'- 35 -'!G12)</f>
        <v>691701</v>
      </c>
      <c r="J12" s="390">
        <f>I12/'- 3 -'!E12</f>
        <v>0.012499126986844675</v>
      </c>
      <c r="K12" s="16">
        <f>I12/'- 7 -'!I12</f>
        <v>75.7124092864414</v>
      </c>
    </row>
    <row r="13" spans="1:11" ht="12.75">
      <c r="A13" s="13">
        <v>3</v>
      </c>
      <c r="B13" s="14" t="s">
        <v>144</v>
      </c>
      <c r="C13" s="14">
        <f>SUM('- 32 -'!E13,'- 32 -'!C13,'- 31 -'!G13,'- 31 -'!E13,'- 31 -'!C13)</f>
        <v>506630</v>
      </c>
      <c r="D13" s="389">
        <f>C13/'- 3 -'!E13</f>
        <v>0.013076135017320724</v>
      </c>
      <c r="E13" s="14">
        <f>C13/'- 7 -'!I13</f>
        <v>84.77744310575636</v>
      </c>
      <c r="F13" s="14">
        <f>SUM('- 34 -'!E13,'- 34 -'!C13,'- 33 -'!G13,'- 33 -'!E13,'- 33 -'!C13)</f>
        <v>3991315</v>
      </c>
      <c r="G13" s="389">
        <f>F13/'- 3 -'!E13</f>
        <v>0.10301595609548875</v>
      </c>
      <c r="H13" s="14">
        <f>F13/'- 7 -'!I13</f>
        <v>667.8907295850067</v>
      </c>
      <c r="I13" s="14">
        <f>SUM('- 35 -'!C13,'- 35 -'!E13,'- 35 -'!G13)</f>
        <v>735000</v>
      </c>
      <c r="J13" s="389">
        <f>I13/'- 3 -'!E13</f>
        <v>0.01897037135134266</v>
      </c>
      <c r="K13" s="14">
        <f>I13/'- 7 -'!I13</f>
        <v>122.99196787148594</v>
      </c>
    </row>
    <row r="14" spans="1:11" ht="12.75">
      <c r="A14" s="15">
        <v>4</v>
      </c>
      <c r="B14" s="16" t="s">
        <v>145</v>
      </c>
      <c r="C14" s="16">
        <f>SUM('- 32 -'!E14,'- 32 -'!C14,'- 31 -'!G14,'- 31 -'!E14,'- 31 -'!C14)</f>
        <v>541079</v>
      </c>
      <c r="D14" s="390">
        <f>C14/'- 3 -'!E14</f>
        <v>0.014755645507915112</v>
      </c>
      <c r="E14" s="16">
        <f>C14/'- 7 -'!I14</f>
        <v>90.81554212823094</v>
      </c>
      <c r="F14" s="16">
        <f>SUM('- 34 -'!E14,'- 34 -'!C14,'- 33 -'!G14,'- 33 -'!E14,'- 33 -'!C14)</f>
        <v>4257827</v>
      </c>
      <c r="G14" s="390">
        <f>F14/'- 3 -'!E14</f>
        <v>0.11611425659844436</v>
      </c>
      <c r="H14" s="16">
        <f>F14/'- 7 -'!I14</f>
        <v>714.6403155421282</v>
      </c>
      <c r="I14" s="16">
        <f>SUM('- 35 -'!C14,'- 35 -'!E14,'- 35 -'!G14)</f>
        <v>1035000</v>
      </c>
      <c r="J14" s="390">
        <f>I14/'- 3 -'!E14</f>
        <v>0.028225255647866838</v>
      </c>
      <c r="K14" s="16">
        <f>I14/'- 7 -'!I14</f>
        <v>173.71601208459214</v>
      </c>
    </row>
    <row r="15" spans="1:11" ht="12.75">
      <c r="A15" s="13">
        <v>5</v>
      </c>
      <c r="B15" s="14" t="s">
        <v>146</v>
      </c>
      <c r="C15" s="14">
        <f>SUM('- 32 -'!E15,'- 32 -'!C15,'- 31 -'!G15,'- 31 -'!E15,'- 31 -'!C15)</f>
        <v>553591</v>
      </c>
      <c r="D15" s="389">
        <f>C15/'- 3 -'!E15</f>
        <v>0.012158105912001466</v>
      </c>
      <c r="E15" s="14">
        <f>C15/'- 7 -'!I15</f>
        <v>80.55161877046199</v>
      </c>
      <c r="F15" s="14">
        <f>SUM('- 34 -'!E15,'- 34 -'!C15,'- 33 -'!G15,'- 33 -'!E15,'- 33 -'!C15)</f>
        <v>4236439</v>
      </c>
      <c r="G15" s="389">
        <f>F15/'- 3 -'!E15</f>
        <v>0.09304174752070316</v>
      </c>
      <c r="H15" s="14">
        <f>F15/'- 7 -'!I15</f>
        <v>616.4334667151692</v>
      </c>
      <c r="I15" s="14">
        <f>SUM('- 35 -'!C15,'- 35 -'!E15,'- 35 -'!G15)</f>
        <v>1116489</v>
      </c>
      <c r="J15" s="389">
        <f>I15/'- 3 -'!E15</f>
        <v>0.024520614517910527</v>
      </c>
      <c r="K15" s="14">
        <f>I15/'- 7 -'!I15</f>
        <v>162.45747544561658</v>
      </c>
    </row>
    <row r="16" spans="1:11" ht="12.75">
      <c r="A16" s="15">
        <v>6</v>
      </c>
      <c r="B16" s="16" t="s">
        <v>147</v>
      </c>
      <c r="C16" s="16">
        <f>SUM('- 32 -'!E16,'- 32 -'!C16,'- 31 -'!G16,'- 31 -'!E16,'- 31 -'!C16)</f>
        <v>833354</v>
      </c>
      <c r="D16" s="390">
        <f>C16/'- 3 -'!E16</f>
        <v>0.015430775809244344</v>
      </c>
      <c r="E16" s="16">
        <f>C16/'- 7 -'!I16</f>
        <v>94.3028176983139</v>
      </c>
      <c r="F16" s="16">
        <f>SUM('- 34 -'!E16,'- 34 -'!C16,'- 33 -'!G16,'- 33 -'!E16,'- 33 -'!C16)</f>
        <v>6026485</v>
      </c>
      <c r="G16" s="390">
        <f>F16/'- 3 -'!E16</f>
        <v>0.1115892393301933</v>
      </c>
      <c r="H16" s="16">
        <f>F16/'- 7 -'!I16</f>
        <v>681.9605069593754</v>
      </c>
      <c r="I16" s="16">
        <f>SUM('- 35 -'!C16,'- 35 -'!E16,'- 35 -'!G16)</f>
        <v>1084000</v>
      </c>
      <c r="J16" s="390">
        <f>I16/'- 3 -'!E16</f>
        <v>0.020071855390651355</v>
      </c>
      <c r="K16" s="16">
        <f>I16/'- 7 -'!I16</f>
        <v>122.66606314360077</v>
      </c>
    </row>
    <row r="17" spans="1:11" ht="12.75">
      <c r="A17" s="13">
        <v>9</v>
      </c>
      <c r="B17" s="14" t="s">
        <v>148</v>
      </c>
      <c r="C17" s="14">
        <f>SUM('- 32 -'!E17,'- 32 -'!C17,'- 31 -'!G17,'- 31 -'!E17,'- 31 -'!C17)</f>
        <v>1813100</v>
      </c>
      <c r="D17" s="389">
        <f>C17/'- 3 -'!E17</f>
        <v>0.024206172452483923</v>
      </c>
      <c r="E17" s="14">
        <f>C17/'- 7 -'!I17</f>
        <v>142.27645466316162</v>
      </c>
      <c r="F17" s="14">
        <f>SUM('- 34 -'!E17,'- 34 -'!C17,'- 33 -'!G17,'- 33 -'!E17,'- 33 -'!C17)</f>
        <v>7839965</v>
      </c>
      <c r="G17" s="389">
        <f>F17/'- 3 -'!E17</f>
        <v>0.10466909978017655</v>
      </c>
      <c r="H17" s="14">
        <f>F17/'- 7 -'!I17</f>
        <v>615.2128536116452</v>
      </c>
      <c r="I17" s="14">
        <f>SUM('- 35 -'!C17,'- 35 -'!E17,'- 35 -'!G17)</f>
        <v>1518438</v>
      </c>
      <c r="J17" s="389">
        <f>I17/'- 3 -'!E17</f>
        <v>0.020272225517845008</v>
      </c>
      <c r="K17" s="14">
        <f>I17/'- 7 -'!I17</f>
        <v>119.1539216070938</v>
      </c>
    </row>
    <row r="18" spans="1:11" ht="12.75">
      <c r="A18" s="15">
        <v>10</v>
      </c>
      <c r="B18" s="16" t="s">
        <v>149</v>
      </c>
      <c r="C18" s="16">
        <f>SUM('- 32 -'!E18,'- 32 -'!C18,'- 31 -'!G18,'- 31 -'!E18,'- 31 -'!C18)</f>
        <v>1636212</v>
      </c>
      <c r="D18" s="390">
        <f>C18/'- 3 -'!E18</f>
        <v>0.029312342539351423</v>
      </c>
      <c r="E18" s="16">
        <f>C18/'- 7 -'!I18</f>
        <v>188.4819721230273</v>
      </c>
      <c r="F18" s="16">
        <f>SUM('- 34 -'!E18,'- 34 -'!C18,'- 33 -'!G18,'- 33 -'!E18,'- 33 -'!C18)</f>
        <v>6746698</v>
      </c>
      <c r="G18" s="390">
        <f>F18/'- 3 -'!E18</f>
        <v>0.12086546412418267</v>
      </c>
      <c r="H18" s="16">
        <f>F18/'- 7 -'!I18</f>
        <v>777.1798179933187</v>
      </c>
      <c r="I18" s="16">
        <f>SUM('- 35 -'!C18,'- 35 -'!E18,'- 35 -'!G18)</f>
        <v>1462005</v>
      </c>
      <c r="J18" s="390">
        <f>I18/'- 3 -'!E18</f>
        <v>0.02619146623679846</v>
      </c>
      <c r="K18" s="16">
        <f>I18/'- 7 -'!I18</f>
        <v>168.4143531851169</v>
      </c>
    </row>
    <row r="19" spans="1:11" ht="12.75">
      <c r="A19" s="13">
        <v>11</v>
      </c>
      <c r="B19" s="14" t="s">
        <v>150</v>
      </c>
      <c r="C19" s="14">
        <f>SUM('- 32 -'!E19,'- 32 -'!C19,'- 31 -'!G19,'- 31 -'!E19,'- 31 -'!C19)</f>
        <v>1582980</v>
      </c>
      <c r="D19" s="389">
        <f>C19/'- 3 -'!E19</f>
        <v>0.054987005812370156</v>
      </c>
      <c r="E19" s="14">
        <f>C19/'- 7 -'!I19</f>
        <v>341.82250053984023</v>
      </c>
      <c r="F19" s="14">
        <f>SUM('- 34 -'!E19,'- 34 -'!C19,'- 33 -'!G19,'- 33 -'!E19,'- 33 -'!C19)</f>
        <v>3068440</v>
      </c>
      <c r="G19" s="389">
        <f>F19/'- 3 -'!E19</f>
        <v>0.10658651916948356</v>
      </c>
      <c r="H19" s="14">
        <f>F19/'- 7 -'!I19</f>
        <v>662.5869142733751</v>
      </c>
      <c r="I19" s="14">
        <f>SUM('- 35 -'!C19,'- 35 -'!E19,'- 35 -'!G19)</f>
        <v>852411</v>
      </c>
      <c r="J19" s="389">
        <f>I19/'- 3 -'!E19</f>
        <v>0.02960967833549903</v>
      </c>
      <c r="K19" s="14">
        <f>I19/'- 7 -'!I19</f>
        <v>184.06629237745628</v>
      </c>
    </row>
    <row r="20" spans="1:11" ht="12.75">
      <c r="A20" s="15">
        <v>12</v>
      </c>
      <c r="B20" s="16" t="s">
        <v>151</v>
      </c>
      <c r="C20" s="16">
        <f>SUM('- 32 -'!E20,'- 32 -'!C20,'- 31 -'!G20,'- 31 -'!E20,'- 31 -'!C20)</f>
        <v>2069595</v>
      </c>
      <c r="D20" s="390">
        <f>C20/'- 3 -'!E20</f>
        <v>0.04335969748702333</v>
      </c>
      <c r="E20" s="16">
        <f>C20/'- 7 -'!I20</f>
        <v>259.75462817696894</v>
      </c>
      <c r="F20" s="16">
        <f>SUM('- 34 -'!E20,'- 34 -'!C20,'- 33 -'!G20,'- 33 -'!E20,'- 33 -'!C20)</f>
        <v>4606118</v>
      </c>
      <c r="G20" s="390">
        <f>F20/'- 3 -'!E20</f>
        <v>0.09650191610896476</v>
      </c>
      <c r="H20" s="16">
        <f>F20/'- 7 -'!I20</f>
        <v>578.1133354251647</v>
      </c>
      <c r="I20" s="16">
        <f>SUM('- 35 -'!C20,'- 35 -'!E20,'- 35 -'!G20)</f>
        <v>1484074</v>
      </c>
      <c r="J20" s="390">
        <f>I20/'- 3 -'!E20</f>
        <v>0.03109255660569177</v>
      </c>
      <c r="K20" s="16">
        <f>I20/'- 7 -'!I20</f>
        <v>186.2659554439912</v>
      </c>
    </row>
    <row r="21" spans="1:11" ht="12.75">
      <c r="A21" s="13">
        <v>13</v>
      </c>
      <c r="B21" s="14" t="s">
        <v>152</v>
      </c>
      <c r="C21" s="14">
        <f>SUM('- 32 -'!E21,'- 32 -'!C21,'- 31 -'!G21,'- 31 -'!E21,'- 31 -'!C21)</f>
        <v>1254395</v>
      </c>
      <c r="D21" s="389">
        <f>C21/'- 3 -'!E21</f>
        <v>0.06781097420983331</v>
      </c>
      <c r="E21" s="14">
        <f>C21/'- 7 -'!I21</f>
        <v>416.25850340136054</v>
      </c>
      <c r="F21" s="14">
        <f>SUM('- 34 -'!E21,'- 34 -'!C21,'- 33 -'!G21,'- 33 -'!E21,'- 33 -'!C21)</f>
        <v>1783531</v>
      </c>
      <c r="G21" s="389">
        <f>F21/'- 3 -'!E21</f>
        <v>0.0964153832273233</v>
      </c>
      <c r="H21" s="14">
        <f>F21/'- 7 -'!I21</f>
        <v>591.8470217355235</v>
      </c>
      <c r="I21" s="14">
        <f>SUM('- 35 -'!C21,'- 35 -'!E21,'- 35 -'!G21)</f>
        <v>577704</v>
      </c>
      <c r="J21" s="389">
        <f>I21/'- 3 -'!E21</f>
        <v>0.031229932393638003</v>
      </c>
      <c r="K21" s="14">
        <f>I21/'- 7 -'!I21</f>
        <v>191.70532603285216</v>
      </c>
    </row>
    <row r="22" spans="1:11" ht="12.75">
      <c r="A22" s="15">
        <v>14</v>
      </c>
      <c r="B22" s="16" t="s">
        <v>153</v>
      </c>
      <c r="C22" s="16">
        <f>SUM('- 32 -'!E22,'- 32 -'!C22,'- 31 -'!G22,'- 31 -'!E22,'- 31 -'!C22)</f>
        <v>1614780</v>
      </c>
      <c r="D22" s="390">
        <f>C22/'- 3 -'!E22</f>
        <v>0.07733555872975202</v>
      </c>
      <c r="E22" s="16">
        <f>C22/'- 7 -'!I22</f>
        <v>449.1113892365457</v>
      </c>
      <c r="F22" s="16">
        <f>SUM('- 34 -'!E22,'- 34 -'!C22,'- 33 -'!G22,'- 33 -'!E22,'- 33 -'!C22)</f>
        <v>2628480</v>
      </c>
      <c r="G22" s="390">
        <f>F22/'- 3 -'!E22</f>
        <v>0.12588400240898365</v>
      </c>
      <c r="H22" s="16">
        <f>F22/'- 7 -'!I22</f>
        <v>731.0471422611598</v>
      </c>
      <c r="I22" s="16">
        <f>SUM('- 35 -'!C22,'- 35 -'!E22,'- 35 -'!G22)</f>
        <v>390000</v>
      </c>
      <c r="J22" s="390">
        <f>I22/'- 3 -'!E22</f>
        <v>0.018678004374963333</v>
      </c>
      <c r="K22" s="16">
        <f>I22/'- 7 -'!I22</f>
        <v>108.46891948268669</v>
      </c>
    </row>
    <row r="23" spans="1:11" ht="12.75">
      <c r="A23" s="13">
        <v>15</v>
      </c>
      <c r="B23" s="14" t="s">
        <v>154</v>
      </c>
      <c r="C23" s="14">
        <f>SUM('- 32 -'!E23,'- 32 -'!C23,'- 31 -'!G23,'- 31 -'!E23,'- 31 -'!C23)</f>
        <v>1585279</v>
      </c>
      <c r="D23" s="389">
        <f>C23/'- 3 -'!E23</f>
        <v>0.05598975394767783</v>
      </c>
      <c r="E23" s="14">
        <f>C23/'- 7 -'!I23</f>
        <v>279.7880338863396</v>
      </c>
      <c r="F23" s="14">
        <f>SUM('- 34 -'!E23,'- 34 -'!C23,'- 33 -'!G23,'- 33 -'!E23,'- 33 -'!C23)</f>
        <v>3029329</v>
      </c>
      <c r="G23" s="389">
        <f>F23/'- 3 -'!E23</f>
        <v>0.10699150454687467</v>
      </c>
      <c r="H23" s="14">
        <f>F23/'- 7 -'!I23</f>
        <v>534.650370631839</v>
      </c>
      <c r="I23" s="14">
        <f>SUM('- 35 -'!C23,'- 35 -'!E23,'- 35 -'!G23)</f>
        <v>863961</v>
      </c>
      <c r="J23" s="389">
        <f>I23/'- 3 -'!E23</f>
        <v>0.03051384886218116</v>
      </c>
      <c r="K23" s="14">
        <f>I23/'- 7 -'!I23</f>
        <v>152.48164489939992</v>
      </c>
    </row>
    <row r="24" spans="1:11" ht="12.75">
      <c r="A24" s="15">
        <v>16</v>
      </c>
      <c r="B24" s="16" t="s">
        <v>155</v>
      </c>
      <c r="C24" s="16">
        <f>SUM('- 32 -'!E24,'- 32 -'!C24,'- 31 -'!G24,'- 31 -'!E24,'- 31 -'!C24)</f>
        <v>540014</v>
      </c>
      <c r="D24" s="390">
        <f>C24/'- 3 -'!E24</f>
        <v>0.09662447566924581</v>
      </c>
      <c r="E24" s="16">
        <f>C24/'- 7 -'!I24</f>
        <v>691.8821268417681</v>
      </c>
      <c r="F24" s="16">
        <f>SUM('- 34 -'!E24,'- 34 -'!C24,'- 33 -'!G24,'- 33 -'!E24,'- 33 -'!C24)</f>
        <v>604378</v>
      </c>
      <c r="G24" s="390">
        <f>F24/'- 3 -'!E24</f>
        <v>0.10814109885304353</v>
      </c>
      <c r="H24" s="16">
        <f>F24/'- 7 -'!I24</f>
        <v>774.3472133247918</v>
      </c>
      <c r="I24" s="16">
        <f>SUM('- 35 -'!C24,'- 35 -'!E24,'- 35 -'!G24)</f>
        <v>194500</v>
      </c>
      <c r="J24" s="390">
        <f>I24/'- 3 -'!E24</f>
        <v>0.034801802393397786</v>
      </c>
      <c r="K24" s="16">
        <f>I24/'- 7 -'!I24</f>
        <v>249.19923126201152</v>
      </c>
    </row>
    <row r="25" spans="1:11" ht="12.75">
      <c r="A25" s="13">
        <v>17</v>
      </c>
      <c r="B25" s="14" t="s">
        <v>156</v>
      </c>
      <c r="C25" s="14">
        <f>SUM('- 32 -'!E25,'- 32 -'!C25,'- 31 -'!G25,'- 31 -'!E25,'- 31 -'!C25)</f>
        <v>572060</v>
      </c>
      <c r="D25" s="389">
        <f>C25/'- 3 -'!E25</f>
        <v>0.13436798356184848</v>
      </c>
      <c r="E25" s="14">
        <f>C25/'- 7 -'!I25</f>
        <v>1064.2976744186046</v>
      </c>
      <c r="F25" s="14">
        <f>SUM('- 34 -'!E25,'- 34 -'!C25,'- 33 -'!G25,'- 33 -'!E25,'- 33 -'!C25)</f>
        <v>376790</v>
      </c>
      <c r="G25" s="389">
        <f>F25/'- 3 -'!E25</f>
        <v>0.0885021020981521</v>
      </c>
      <c r="H25" s="14">
        <f>F25/'- 7 -'!I25</f>
        <v>701.0046511627907</v>
      </c>
      <c r="I25" s="14">
        <f>SUM('- 35 -'!C25,'- 35 -'!E25,'- 35 -'!G25)</f>
        <v>157000</v>
      </c>
      <c r="J25" s="389">
        <f>I25/'- 3 -'!E25</f>
        <v>0.03687685455932981</v>
      </c>
      <c r="K25" s="14">
        <f>I25/'- 7 -'!I25</f>
        <v>292.09302325581393</v>
      </c>
    </row>
    <row r="26" spans="1:11" ht="12.75">
      <c r="A26" s="15">
        <v>18</v>
      </c>
      <c r="B26" s="16" t="s">
        <v>157</v>
      </c>
      <c r="C26" s="16">
        <f>SUM('- 32 -'!E26,'- 32 -'!C26,'- 31 -'!G26,'- 31 -'!E26,'- 31 -'!C26)</f>
        <v>566566</v>
      </c>
      <c r="D26" s="390">
        <f>C26/'- 3 -'!E26</f>
        <v>0.06732355001499846</v>
      </c>
      <c r="E26" s="16">
        <f>C26/'- 7 -'!I26</f>
        <v>369.57990867579906</v>
      </c>
      <c r="F26" s="16">
        <f>SUM('- 34 -'!E26,'- 34 -'!C26,'- 33 -'!G26,'- 33 -'!E26,'- 33 -'!C26)</f>
        <v>1019336</v>
      </c>
      <c r="G26" s="390">
        <f>F26/'- 3 -'!E26</f>
        <v>0.12112502017079822</v>
      </c>
      <c r="H26" s="16">
        <f>F26/'- 7 -'!I26</f>
        <v>664.9288975864318</v>
      </c>
      <c r="I26" s="16">
        <f>SUM('- 35 -'!C26,'- 35 -'!E26,'- 35 -'!G26)</f>
        <v>275000</v>
      </c>
      <c r="J26" s="390">
        <f>I26/'- 3 -'!E26</f>
        <v>0.032677527868111705</v>
      </c>
      <c r="K26" s="16">
        <f>I26/'- 7 -'!I26</f>
        <v>179.38682322243966</v>
      </c>
    </row>
    <row r="27" spans="1:11" ht="12.75">
      <c r="A27" s="13">
        <v>19</v>
      </c>
      <c r="B27" s="14" t="s">
        <v>158</v>
      </c>
      <c r="C27" s="14">
        <f>SUM('- 32 -'!E27,'- 32 -'!C27,'- 31 -'!G27,'- 31 -'!E27,'- 31 -'!C27)</f>
        <v>888500</v>
      </c>
      <c r="D27" s="389">
        <f>C27/'- 3 -'!E27</f>
        <v>0.06627678857816334</v>
      </c>
      <c r="E27" s="14">
        <f>C27/'- 7 -'!I27</f>
        <v>379.1823147832025</v>
      </c>
      <c r="F27" s="14">
        <f>SUM('- 34 -'!E27,'- 34 -'!C27,'- 33 -'!G27,'- 33 -'!E27,'- 33 -'!C27)</f>
        <v>1435500</v>
      </c>
      <c r="G27" s="389">
        <f>F27/'- 3 -'!E27</f>
        <v>0.10707971863134888</v>
      </c>
      <c r="H27" s="14">
        <f>F27/'- 7 -'!I27</f>
        <v>612.6237623762377</v>
      </c>
      <c r="I27" s="14">
        <f>SUM('- 35 -'!C27,'- 35 -'!E27,'- 35 -'!G27)</f>
        <v>388000</v>
      </c>
      <c r="J27" s="389">
        <f>I27/'- 3 -'!E27</f>
        <v>0.028942480549608754</v>
      </c>
      <c r="K27" s="14">
        <f>I27/'- 7 -'!I27</f>
        <v>165.58552406964836</v>
      </c>
    </row>
    <row r="28" spans="1:11" ht="12.75">
      <c r="A28" s="15">
        <v>20</v>
      </c>
      <c r="B28" s="16" t="s">
        <v>159</v>
      </c>
      <c r="C28" s="16">
        <f>SUM('- 32 -'!E28,'- 32 -'!C28,'- 31 -'!G28,'- 31 -'!E28,'- 31 -'!C28)</f>
        <v>440138.80000000005</v>
      </c>
      <c r="D28" s="390">
        <f>C28/'- 3 -'!E28</f>
        <v>0.05991730219012589</v>
      </c>
      <c r="E28" s="16">
        <f>C28/'- 7 -'!I28</f>
        <v>444.58464646464654</v>
      </c>
      <c r="F28" s="16">
        <f>SUM('- 34 -'!E28,'- 34 -'!C28,'- 33 -'!G28,'- 33 -'!E28,'- 33 -'!C28)</f>
        <v>638692.76</v>
      </c>
      <c r="G28" s="390">
        <f>F28/'- 3 -'!E28</f>
        <v>0.08694699741891773</v>
      </c>
      <c r="H28" s="16">
        <f>F28/'- 7 -'!I28</f>
        <v>645.144202020202</v>
      </c>
      <c r="I28" s="16">
        <f>SUM('- 35 -'!C28,'- 35 -'!E28,'- 35 -'!G28)</f>
        <v>315180</v>
      </c>
      <c r="J28" s="390">
        <f>I28/'- 3 -'!E28</f>
        <v>0.04290631797124879</v>
      </c>
      <c r="K28" s="16">
        <f>I28/'- 7 -'!I28</f>
        <v>318.3636363636364</v>
      </c>
    </row>
    <row r="29" spans="1:11" ht="12.75">
      <c r="A29" s="13">
        <v>21</v>
      </c>
      <c r="B29" s="14" t="s">
        <v>160</v>
      </c>
      <c r="C29" s="14">
        <f>SUM('- 32 -'!E29,'- 32 -'!C29,'- 31 -'!G29,'- 31 -'!E29,'- 31 -'!C29)</f>
        <v>1463000</v>
      </c>
      <c r="D29" s="389">
        <f>C29/'- 3 -'!E29</f>
        <v>0.06971314209472981</v>
      </c>
      <c r="E29" s="14">
        <f>C29/'- 7 -'!I29</f>
        <v>418.8376753507014</v>
      </c>
      <c r="F29" s="14">
        <f>SUM('- 34 -'!E29,'- 34 -'!C29,'- 33 -'!G29,'- 33 -'!E29,'- 33 -'!C29)</f>
        <v>2245000</v>
      </c>
      <c r="G29" s="389">
        <f>F29/'- 3 -'!E29</f>
        <v>0.10697607929095587</v>
      </c>
      <c r="H29" s="14">
        <f>F29/'- 7 -'!I29</f>
        <v>642.7139994274263</v>
      </c>
      <c r="I29" s="14">
        <f>SUM('- 35 -'!C29,'- 35 -'!E29,'- 35 -'!G29)</f>
        <v>750000</v>
      </c>
      <c r="J29" s="389">
        <f>I29/'- 3 -'!E29</f>
        <v>0.03573811112170018</v>
      </c>
      <c r="K29" s="14">
        <f>I29/'- 7 -'!I29</f>
        <v>214.715144574864</v>
      </c>
    </row>
    <row r="30" spans="1:11" ht="12.75">
      <c r="A30" s="15">
        <v>22</v>
      </c>
      <c r="B30" s="16" t="s">
        <v>161</v>
      </c>
      <c r="C30" s="16">
        <f>SUM('- 32 -'!E30,'- 32 -'!C30,'- 31 -'!G30,'- 31 -'!E30,'- 31 -'!C30)</f>
        <v>844300</v>
      </c>
      <c r="D30" s="390">
        <f>C30/'- 3 -'!E30</f>
        <v>0.07286675309183135</v>
      </c>
      <c r="E30" s="16">
        <f>C30/'- 7 -'!I30</f>
        <v>462.88377192982455</v>
      </c>
      <c r="F30" s="16">
        <f>SUM('- 34 -'!E30,'- 34 -'!C30,'- 33 -'!G30,'- 33 -'!E30,'- 33 -'!C30)</f>
        <v>1355984</v>
      </c>
      <c r="G30" s="390">
        <f>F30/'- 3 -'!E30</f>
        <v>0.11702730229121622</v>
      </c>
      <c r="H30" s="16">
        <f>F30/'- 7 -'!I30</f>
        <v>743.4122807017544</v>
      </c>
      <c r="I30" s="16">
        <f>SUM('- 35 -'!C30,'- 35 -'!E30,'- 35 -'!G30)</f>
        <v>384388</v>
      </c>
      <c r="J30" s="390">
        <f>I30/'- 3 -'!E30</f>
        <v>0.033174352111172416</v>
      </c>
      <c r="K30" s="16">
        <f>I30/'- 7 -'!I30</f>
        <v>210.7390350877193</v>
      </c>
    </row>
    <row r="31" spans="1:11" ht="12.75">
      <c r="A31" s="13">
        <v>23</v>
      </c>
      <c r="B31" s="14" t="s">
        <v>162</v>
      </c>
      <c r="C31" s="14">
        <f>SUM('- 32 -'!E31,'- 32 -'!C31,'- 31 -'!G31,'- 31 -'!E31,'- 31 -'!C31)</f>
        <v>1047700</v>
      </c>
      <c r="D31" s="389">
        <f>C31/'- 3 -'!E31</f>
        <v>0.1150315631369789</v>
      </c>
      <c r="E31" s="14">
        <f>C31/'- 7 -'!I31</f>
        <v>747.0231729055258</v>
      </c>
      <c r="F31" s="14">
        <f>SUM('- 34 -'!E31,'- 34 -'!C31,'- 33 -'!G31,'- 33 -'!E31,'- 33 -'!C31)</f>
        <v>901049</v>
      </c>
      <c r="G31" s="389">
        <f>F31/'- 3 -'!E31</f>
        <v>0.09893010874583537</v>
      </c>
      <c r="H31" s="14">
        <f>F31/'- 7 -'!I31</f>
        <v>642.4591800356507</v>
      </c>
      <c r="I31" s="14">
        <f>SUM('- 35 -'!C31,'- 35 -'!E31,'- 35 -'!G31)</f>
        <v>349711</v>
      </c>
      <c r="J31" s="389">
        <f>I31/'- 3 -'!E31</f>
        <v>0.03839629949049922</v>
      </c>
      <c r="K31" s="14">
        <f>I31/'- 7 -'!I31</f>
        <v>249.34830659536541</v>
      </c>
    </row>
    <row r="32" spans="1:11" ht="12.75">
      <c r="A32" s="15">
        <v>24</v>
      </c>
      <c r="B32" s="16" t="s">
        <v>163</v>
      </c>
      <c r="C32" s="16">
        <f>SUM('- 32 -'!E32,'- 32 -'!C32,'- 31 -'!G32,'- 31 -'!E32,'- 31 -'!C32)</f>
        <v>699721</v>
      </c>
      <c r="D32" s="390">
        <f>C32/'- 3 -'!E32</f>
        <v>0.03230600668234564</v>
      </c>
      <c r="E32" s="16">
        <f>C32/'- 7 -'!I32</f>
        <v>190.7376311844078</v>
      </c>
      <c r="F32" s="16">
        <f>SUM('- 34 -'!E32,'- 34 -'!C32,'- 33 -'!G32,'- 33 -'!E32,'- 33 -'!C32)</f>
        <v>2537159</v>
      </c>
      <c r="G32" s="390">
        <f>F32/'- 3 -'!E32</f>
        <v>0.1171402253300578</v>
      </c>
      <c r="H32" s="16">
        <f>F32/'- 7 -'!I32</f>
        <v>691.6066512198446</v>
      </c>
      <c r="I32" s="16">
        <f>SUM('- 35 -'!C32,'- 35 -'!E32,'- 35 -'!G32)</f>
        <v>610908</v>
      </c>
      <c r="J32" s="390">
        <f>I32/'- 3 -'!E32</f>
        <v>0.02820552467383201</v>
      </c>
      <c r="K32" s="16">
        <f>I32/'- 7 -'!I32</f>
        <v>166.52800872291127</v>
      </c>
    </row>
    <row r="33" spans="1:11" ht="12.75">
      <c r="A33" s="13">
        <v>25</v>
      </c>
      <c r="B33" s="14" t="s">
        <v>164</v>
      </c>
      <c r="C33" s="14">
        <f>SUM('- 32 -'!E33,'- 32 -'!C33,'- 31 -'!G33,'- 31 -'!E33,'- 31 -'!C33)</f>
        <v>783570</v>
      </c>
      <c r="D33" s="389">
        <f>C33/'- 3 -'!E33</f>
        <v>0.08239774417549414</v>
      </c>
      <c r="E33" s="14">
        <f>C33/'- 7 -'!I33</f>
        <v>514.8291721419185</v>
      </c>
      <c r="F33" s="14">
        <f>SUM('- 34 -'!E33,'- 34 -'!C33,'- 33 -'!G33,'- 33 -'!E33,'- 33 -'!C33)</f>
        <v>1025535</v>
      </c>
      <c r="G33" s="389">
        <f>F33/'- 3 -'!E33</f>
        <v>0.107842018674803</v>
      </c>
      <c r="H33" s="14">
        <f>F33/'- 7 -'!I33</f>
        <v>673.8074901445467</v>
      </c>
      <c r="I33" s="14">
        <f>SUM('- 35 -'!C33,'- 35 -'!E33,'- 35 -'!G33)</f>
        <v>333680</v>
      </c>
      <c r="J33" s="389">
        <f>I33/'- 3 -'!E33</f>
        <v>0.03508873396949715</v>
      </c>
      <c r="K33" s="14">
        <f>I33/'- 7 -'!I33</f>
        <v>219.2378449408673</v>
      </c>
    </row>
    <row r="34" spans="1:11" ht="12.75">
      <c r="A34" s="15">
        <v>26</v>
      </c>
      <c r="B34" s="16" t="s">
        <v>165</v>
      </c>
      <c r="C34" s="16">
        <f>SUM('- 32 -'!E34,'- 32 -'!C34,'- 31 -'!G34,'- 31 -'!E34,'- 31 -'!C34)</f>
        <v>576300</v>
      </c>
      <c r="D34" s="390">
        <f>C34/'- 3 -'!E34</f>
        <v>0.040738567682008724</v>
      </c>
      <c r="E34" s="16">
        <f>C34/'- 7 -'!I34</f>
        <v>215.03731343283582</v>
      </c>
      <c r="F34" s="16">
        <f>SUM('- 34 -'!E34,'- 34 -'!C34,'- 33 -'!G34,'- 33 -'!E34,'- 33 -'!C34)</f>
        <v>1349700</v>
      </c>
      <c r="G34" s="390">
        <f>F34/'- 3 -'!E34</f>
        <v>0.09541010723652121</v>
      </c>
      <c r="H34" s="16">
        <f>F34/'- 7 -'!I34</f>
        <v>503.6194029850746</v>
      </c>
      <c r="I34" s="16">
        <f>SUM('- 35 -'!C34,'- 35 -'!E34,'- 35 -'!G34)</f>
        <v>340000</v>
      </c>
      <c r="J34" s="390">
        <f>I34/'- 3 -'!E34</f>
        <v>0.02403455320472491</v>
      </c>
      <c r="K34" s="16">
        <f>I34/'- 7 -'!I34</f>
        <v>126.86567164179104</v>
      </c>
    </row>
    <row r="35" spans="1:11" ht="12.75">
      <c r="A35" s="13">
        <v>28</v>
      </c>
      <c r="B35" s="14" t="s">
        <v>166</v>
      </c>
      <c r="C35" s="14">
        <f>SUM('- 32 -'!E35,'- 32 -'!C35,'- 31 -'!G35,'- 31 -'!E35,'- 31 -'!C35)</f>
        <v>477448</v>
      </c>
      <c r="D35" s="389">
        <f>C35/'- 3 -'!E35</f>
        <v>0.0814323558567071</v>
      </c>
      <c r="E35" s="14">
        <f>C35/'- 7 -'!I35</f>
        <v>541.0175637393768</v>
      </c>
      <c r="F35" s="14">
        <f>SUM('- 34 -'!E35,'- 34 -'!C35,'- 33 -'!G35,'- 33 -'!E35,'- 33 -'!C35)</f>
        <v>590782</v>
      </c>
      <c r="G35" s="389">
        <f>F35/'- 3 -'!E35</f>
        <v>0.10076232397609193</v>
      </c>
      <c r="H35" s="14">
        <f>F35/'- 7 -'!I35</f>
        <v>669.4413597733711</v>
      </c>
      <c r="I35" s="14">
        <f>SUM('- 35 -'!C35,'- 35 -'!E35,'- 35 -'!G35)</f>
        <v>185000</v>
      </c>
      <c r="J35" s="389">
        <f>I35/'- 3 -'!E35</f>
        <v>0.03155314470579166</v>
      </c>
      <c r="K35" s="14">
        <f>I35/'- 7 -'!I35</f>
        <v>209.6317280453258</v>
      </c>
    </row>
    <row r="36" spans="1:11" ht="12.75">
      <c r="A36" s="15">
        <v>30</v>
      </c>
      <c r="B36" s="16" t="s">
        <v>167</v>
      </c>
      <c r="C36" s="16">
        <f>SUM('- 32 -'!E36,'- 32 -'!C36,'- 31 -'!G36,'- 31 -'!E36,'- 31 -'!C36)</f>
        <v>863454</v>
      </c>
      <c r="D36" s="390">
        <f>C36/'- 3 -'!E36</f>
        <v>0.09895155046488506</v>
      </c>
      <c r="E36" s="16">
        <f>C36/'- 7 -'!I36</f>
        <v>620.2974137931035</v>
      </c>
      <c r="F36" s="16">
        <f>SUM('- 34 -'!E36,'- 34 -'!C36,'- 33 -'!G36,'- 33 -'!E36,'- 33 -'!C36)</f>
        <v>870896</v>
      </c>
      <c r="G36" s="390">
        <f>F36/'- 3 -'!E36</f>
        <v>0.09980440126939771</v>
      </c>
      <c r="H36" s="16">
        <f>F36/'- 7 -'!I36</f>
        <v>625.6436781609195</v>
      </c>
      <c r="I36" s="16">
        <f>SUM('- 35 -'!C36,'- 35 -'!E36,'- 35 -'!G36)</f>
        <v>360031</v>
      </c>
      <c r="J36" s="390">
        <f>I36/'- 3 -'!E36</f>
        <v>0.04125943671049417</v>
      </c>
      <c r="K36" s="16">
        <f>I36/'- 7 -'!I36</f>
        <v>258.64295977011494</v>
      </c>
    </row>
    <row r="37" spans="1:11" ht="12.75">
      <c r="A37" s="13">
        <v>31</v>
      </c>
      <c r="B37" s="14" t="s">
        <v>168</v>
      </c>
      <c r="C37" s="14">
        <f>SUM('- 32 -'!E37,'- 32 -'!C37,'- 31 -'!G37,'- 31 -'!E37,'- 31 -'!C37)</f>
        <v>722132</v>
      </c>
      <c r="D37" s="389">
        <f>C37/'- 3 -'!E37</f>
        <v>0.07353005714644133</v>
      </c>
      <c r="E37" s="14">
        <f>C37/'- 7 -'!I37</f>
        <v>431.12358208955226</v>
      </c>
      <c r="F37" s="14">
        <f>SUM('- 34 -'!E37,'- 34 -'!C37,'- 33 -'!G37,'- 33 -'!E37,'- 33 -'!C37)</f>
        <v>1080994</v>
      </c>
      <c r="G37" s="389">
        <f>F37/'- 3 -'!E37</f>
        <v>0.11007066657475392</v>
      </c>
      <c r="H37" s="14">
        <f>F37/'- 7 -'!I37</f>
        <v>645.369552238806</v>
      </c>
      <c r="I37" s="14">
        <f>SUM('- 35 -'!C37,'- 35 -'!E37,'- 35 -'!G37)</f>
        <v>380000</v>
      </c>
      <c r="J37" s="389">
        <f>I37/'- 3 -'!E37</f>
        <v>0.038692956018633304</v>
      </c>
      <c r="K37" s="14">
        <f>I37/'- 7 -'!I37</f>
        <v>226.86567164179104</v>
      </c>
    </row>
    <row r="38" spans="1:11" ht="12.75">
      <c r="A38" s="15">
        <v>32</v>
      </c>
      <c r="B38" s="16" t="s">
        <v>169</v>
      </c>
      <c r="C38" s="16">
        <f>SUM('- 32 -'!E38,'- 32 -'!C38,'- 31 -'!G38,'- 31 -'!E38,'- 31 -'!C38)</f>
        <v>698398</v>
      </c>
      <c r="D38" s="390">
        <f>C38/'- 3 -'!E38</f>
        <v>0.11219145854936222</v>
      </c>
      <c r="E38" s="16">
        <f>C38/'- 7 -'!I38</f>
        <v>801.3746414228342</v>
      </c>
      <c r="F38" s="16">
        <f>SUM('- 34 -'!E38,'- 34 -'!C38,'- 33 -'!G38,'- 33 -'!E38,'- 33 -'!C38)</f>
        <v>748452</v>
      </c>
      <c r="G38" s="390">
        <f>F38/'- 3 -'!E38</f>
        <v>0.12023219071960006</v>
      </c>
      <c r="H38" s="16">
        <f>F38/'- 7 -'!I38</f>
        <v>858.8089500860585</v>
      </c>
      <c r="I38" s="16">
        <f>SUM('- 35 -'!C38,'- 35 -'!E38,'- 35 -'!G38)</f>
        <v>203903</v>
      </c>
      <c r="J38" s="390">
        <f>I38/'- 3 -'!E38</f>
        <v>0.03275521260454727</v>
      </c>
      <c r="K38" s="16">
        <f>I38/'- 7 -'!I38</f>
        <v>233.9678714859438</v>
      </c>
    </row>
    <row r="39" spans="1:11" ht="12.75">
      <c r="A39" s="13">
        <v>33</v>
      </c>
      <c r="B39" s="14" t="s">
        <v>170</v>
      </c>
      <c r="C39" s="14">
        <f>SUM('- 32 -'!E39,'- 32 -'!C39,'- 31 -'!G39,'- 31 -'!E39,'- 31 -'!C39)</f>
        <v>609557</v>
      </c>
      <c r="D39" s="389">
        <f>C39/'- 3 -'!E39</f>
        <v>0.052222124175083255</v>
      </c>
      <c r="E39" s="14">
        <f>C39/'- 7 -'!I39</f>
        <v>334.7375068643602</v>
      </c>
      <c r="F39" s="14">
        <f>SUM('- 34 -'!E39,'- 34 -'!C39,'- 33 -'!G39,'- 33 -'!E39,'- 33 -'!C39)</f>
        <v>1330079</v>
      </c>
      <c r="G39" s="389">
        <f>F39/'- 3 -'!E39</f>
        <v>0.11395087038729858</v>
      </c>
      <c r="H39" s="14">
        <f>F39/'- 7 -'!I39</f>
        <v>730.4113124656782</v>
      </c>
      <c r="I39" s="14">
        <f>SUM('- 35 -'!C39,'- 35 -'!E39,'- 35 -'!G39)</f>
        <v>284334</v>
      </c>
      <c r="J39" s="389">
        <f>I39/'- 3 -'!E39</f>
        <v>0.024359535622096248</v>
      </c>
      <c r="K39" s="14">
        <f>I39/'- 7 -'!I39</f>
        <v>156.14168039538714</v>
      </c>
    </row>
    <row r="40" spans="1:11" ht="12.75">
      <c r="A40" s="15">
        <v>34</v>
      </c>
      <c r="B40" s="16" t="s">
        <v>171</v>
      </c>
      <c r="C40" s="16">
        <f>SUM('- 32 -'!E40,'- 32 -'!C40,'- 31 -'!G40,'- 31 -'!E40,'- 31 -'!C40)</f>
        <v>552425</v>
      </c>
      <c r="D40" s="390">
        <f>C40/'- 3 -'!E40</f>
        <v>0.101501694068189</v>
      </c>
      <c r="E40" s="16">
        <f>C40/'- 7 -'!I40</f>
        <v>717.9012345679013</v>
      </c>
      <c r="F40" s="16">
        <f>SUM('- 34 -'!E40,'- 34 -'!C40,'- 33 -'!G40,'- 33 -'!E40,'- 33 -'!C40)</f>
        <v>784258</v>
      </c>
      <c r="G40" s="390">
        <f>F40/'- 3 -'!E40</f>
        <v>0.14409832210079154</v>
      </c>
      <c r="H40" s="16">
        <f>F40/'- 7 -'!I40</f>
        <v>1019.1786874593893</v>
      </c>
      <c r="I40" s="16">
        <f>SUM('- 35 -'!C40,'- 35 -'!E40,'- 35 -'!G40)</f>
        <v>155000</v>
      </c>
      <c r="J40" s="390">
        <f>I40/'- 3 -'!E40</f>
        <v>0.028479454370401946</v>
      </c>
      <c r="K40" s="16">
        <f>I40/'- 7 -'!I40</f>
        <v>201.4294996751137</v>
      </c>
    </row>
    <row r="41" spans="1:11" ht="12.75">
      <c r="A41" s="13">
        <v>35</v>
      </c>
      <c r="B41" s="14" t="s">
        <v>172</v>
      </c>
      <c r="C41" s="14">
        <f>SUM('- 32 -'!E41,'- 32 -'!C41,'- 31 -'!G41,'- 31 -'!E41,'- 31 -'!C41)</f>
        <v>1088305</v>
      </c>
      <c r="D41" s="389">
        <f>C41/'- 3 -'!E41</f>
        <v>0.0841822750211383</v>
      </c>
      <c r="E41" s="14">
        <f>C41/'- 7 -'!I41</f>
        <v>550.3438685208597</v>
      </c>
      <c r="F41" s="14">
        <f>SUM('- 34 -'!E41,'- 34 -'!C41,'- 33 -'!G41,'- 33 -'!E41,'- 33 -'!C41)</f>
        <v>1507283</v>
      </c>
      <c r="G41" s="389">
        <f>F41/'- 3 -'!E41</f>
        <v>0.1165909483469123</v>
      </c>
      <c r="H41" s="14">
        <f>F41/'- 7 -'!I41</f>
        <v>762.2164348925411</v>
      </c>
      <c r="I41" s="14">
        <f>SUM('- 35 -'!C41,'- 35 -'!E41,'- 35 -'!G41)</f>
        <v>394089</v>
      </c>
      <c r="J41" s="389">
        <f>I41/'- 3 -'!E41</f>
        <v>0.030483466106289478</v>
      </c>
      <c r="K41" s="14">
        <f>I41/'- 7 -'!I41</f>
        <v>199.2864728192162</v>
      </c>
    </row>
    <row r="42" spans="1:11" ht="12.75">
      <c r="A42" s="15">
        <v>36</v>
      </c>
      <c r="B42" s="16" t="s">
        <v>173</v>
      </c>
      <c r="C42" s="16">
        <f>SUM('- 32 -'!E42,'- 32 -'!C42,'- 31 -'!G42,'- 31 -'!E42,'- 31 -'!C42)</f>
        <v>775532</v>
      </c>
      <c r="D42" s="390">
        <f>C42/'- 3 -'!E42</f>
        <v>0.1122360950570832</v>
      </c>
      <c r="E42" s="16">
        <f>C42/'- 7 -'!I42</f>
        <v>738.6019047619047</v>
      </c>
      <c r="F42" s="16">
        <f>SUM('- 34 -'!E42,'- 34 -'!C42,'- 33 -'!G42,'- 33 -'!E42,'- 33 -'!C42)</f>
        <v>883439</v>
      </c>
      <c r="G42" s="390">
        <f>F42/'- 3 -'!E42</f>
        <v>0.12785254970927637</v>
      </c>
      <c r="H42" s="16">
        <f>F42/'- 7 -'!I42</f>
        <v>841.3704761904762</v>
      </c>
      <c r="I42" s="16">
        <f>SUM('- 35 -'!C42,'- 35 -'!E42,'- 35 -'!G42)</f>
        <v>223316</v>
      </c>
      <c r="J42" s="390">
        <f>I42/'- 3 -'!E42</f>
        <v>0.032318609423940714</v>
      </c>
      <c r="K42" s="16">
        <f>I42/'- 7 -'!I42</f>
        <v>212.68190476190478</v>
      </c>
    </row>
    <row r="43" spans="1:11" ht="12.75">
      <c r="A43" s="13">
        <v>37</v>
      </c>
      <c r="B43" s="14" t="s">
        <v>174</v>
      </c>
      <c r="C43" s="14">
        <f>SUM('- 32 -'!E43,'- 32 -'!C43,'- 31 -'!G43,'- 31 -'!E43,'- 31 -'!C43)</f>
        <v>762103</v>
      </c>
      <c r="D43" s="389">
        <f>C43/'- 3 -'!E43</f>
        <v>0.11532789630245481</v>
      </c>
      <c r="E43" s="14">
        <f>C43/'- 7 -'!I43</f>
        <v>756.0545634920635</v>
      </c>
      <c r="F43" s="14">
        <f>SUM('- 34 -'!E43,'- 34 -'!C43,'- 33 -'!G43,'- 33 -'!E43,'- 33 -'!C43)</f>
        <v>704133</v>
      </c>
      <c r="G43" s="389">
        <f>F43/'- 3 -'!E43</f>
        <v>0.10655538373046217</v>
      </c>
      <c r="H43" s="14">
        <f>F43/'- 7 -'!I43</f>
        <v>698.5446428571429</v>
      </c>
      <c r="I43" s="14">
        <f>SUM('- 35 -'!C43,'- 35 -'!E43,'- 35 -'!G43)</f>
        <v>103000</v>
      </c>
      <c r="J43" s="389">
        <f>I43/'- 3 -'!E43</f>
        <v>0.015586834481891352</v>
      </c>
      <c r="K43" s="14">
        <f>I43/'- 7 -'!I43</f>
        <v>102.18253968253968</v>
      </c>
    </row>
    <row r="44" spans="1:11" ht="12.75">
      <c r="A44" s="15">
        <v>38</v>
      </c>
      <c r="B44" s="16" t="s">
        <v>175</v>
      </c>
      <c r="C44" s="16">
        <f>SUM('- 32 -'!E44,'- 32 -'!C44,'- 31 -'!G44,'- 31 -'!E44,'- 31 -'!C44)</f>
        <v>972736</v>
      </c>
      <c r="D44" s="390">
        <f>C44/'- 3 -'!E44</f>
        <v>0.107614813188948</v>
      </c>
      <c r="E44" s="16">
        <f>C44/'- 7 -'!I44</f>
        <v>826.8049298767531</v>
      </c>
      <c r="F44" s="16">
        <f>SUM('- 34 -'!E44,'- 34 -'!C44,'- 33 -'!G44,'- 33 -'!E44,'- 33 -'!C44)</f>
        <v>977407</v>
      </c>
      <c r="G44" s="390">
        <f>F44/'- 3 -'!E44</f>
        <v>0.10813157086256713</v>
      </c>
      <c r="H44" s="16">
        <f>F44/'- 7 -'!I44</f>
        <v>830.7751806204844</v>
      </c>
      <c r="I44" s="16">
        <f>SUM('- 35 -'!C44,'- 35 -'!E44,'- 35 -'!G44)</f>
        <v>430227</v>
      </c>
      <c r="J44" s="390">
        <f>I44/'- 3 -'!E44</f>
        <v>0.04759646834685005</v>
      </c>
      <c r="K44" s="16">
        <f>I44/'- 7 -'!I44</f>
        <v>365.6838079048024</v>
      </c>
    </row>
    <row r="45" spans="1:11" ht="12.75">
      <c r="A45" s="13">
        <v>39</v>
      </c>
      <c r="B45" s="14" t="s">
        <v>176</v>
      </c>
      <c r="C45" s="14">
        <f>SUM('- 32 -'!E45,'- 32 -'!C45,'- 31 -'!G45,'- 31 -'!E45,'- 31 -'!C45)</f>
        <v>1260560</v>
      </c>
      <c r="D45" s="389">
        <f>C45/'- 3 -'!E45</f>
        <v>0.08729791028238024</v>
      </c>
      <c r="E45" s="14">
        <f>C45/'- 7 -'!I45</f>
        <v>549.2636165577342</v>
      </c>
      <c r="F45" s="14">
        <f>SUM('- 34 -'!E45,'- 34 -'!C45,'- 33 -'!G45,'- 33 -'!E45,'- 33 -'!C45)</f>
        <v>1493710</v>
      </c>
      <c r="G45" s="389">
        <f>F45/'- 3 -'!E45</f>
        <v>0.10344431170899773</v>
      </c>
      <c r="H45" s="14">
        <f>F45/'- 7 -'!I45</f>
        <v>650.8540305010894</v>
      </c>
      <c r="I45" s="14">
        <f>SUM('- 35 -'!C45,'- 35 -'!E45,'- 35 -'!G45)</f>
        <v>308000</v>
      </c>
      <c r="J45" s="389">
        <f>I45/'- 3 -'!E45</f>
        <v>0.021330009176059143</v>
      </c>
      <c r="K45" s="14">
        <f>I45/'- 7 -'!I45</f>
        <v>134.20479302832243</v>
      </c>
    </row>
    <row r="46" spans="1:11" ht="12.75">
      <c r="A46" s="15">
        <v>40</v>
      </c>
      <c r="B46" s="16" t="s">
        <v>177</v>
      </c>
      <c r="C46" s="16">
        <f>SUM('- 32 -'!E46,'- 32 -'!C46,'- 31 -'!G46,'- 31 -'!E46,'- 31 -'!C46)</f>
        <v>1022700</v>
      </c>
      <c r="D46" s="390">
        <f>C46/'- 3 -'!E46</f>
        <v>0.025007457978569927</v>
      </c>
      <c r="E46" s="16">
        <f>C46/'- 7 -'!I46</f>
        <v>137.26595530501308</v>
      </c>
      <c r="F46" s="16">
        <f>SUM('- 34 -'!E46,'- 34 -'!C46,'- 33 -'!G46,'- 33 -'!E46,'- 33 -'!C46)</f>
        <v>4158400</v>
      </c>
      <c r="G46" s="390">
        <f>F46/'- 3 -'!E46</f>
        <v>0.10168281339404046</v>
      </c>
      <c r="H46" s="16">
        <f>F46/'- 7 -'!I46</f>
        <v>558.1370377826992</v>
      </c>
      <c r="I46" s="16">
        <f>SUM('- 35 -'!C46,'- 35 -'!E46,'- 35 -'!G46)</f>
        <v>972000</v>
      </c>
      <c r="J46" s="390">
        <f>I46/'- 3 -'!E46</f>
        <v>0.02376772186874936</v>
      </c>
      <c r="K46" s="16">
        <f>I46/'- 7 -'!I46</f>
        <v>130.46104288302797</v>
      </c>
    </row>
    <row r="47" spans="1:11" ht="12.75">
      <c r="A47" s="13">
        <v>41</v>
      </c>
      <c r="B47" s="14" t="s">
        <v>178</v>
      </c>
      <c r="C47" s="14">
        <f>SUM('- 32 -'!E47,'- 32 -'!C47,'- 31 -'!G47,'- 31 -'!E47,'- 31 -'!C47)</f>
        <v>1021261</v>
      </c>
      <c r="D47" s="389">
        <f>C47/'- 3 -'!E47</f>
        <v>0.08608345769818053</v>
      </c>
      <c r="E47" s="14">
        <f>C47/'- 7 -'!I47</f>
        <v>605.0124407582938</v>
      </c>
      <c r="F47" s="14">
        <f>SUM('- 34 -'!E47,'- 34 -'!C47,'- 33 -'!G47,'- 33 -'!E47,'- 33 -'!C47)</f>
        <v>1400799</v>
      </c>
      <c r="G47" s="389">
        <f>F47/'- 3 -'!E47</f>
        <v>0.1180752241201354</v>
      </c>
      <c r="H47" s="14">
        <f>F47/'- 7 -'!I47</f>
        <v>829.8572274881517</v>
      </c>
      <c r="I47" s="14">
        <f>SUM('- 35 -'!C47,'- 35 -'!E47,'- 35 -'!G47)</f>
        <v>435700</v>
      </c>
      <c r="J47" s="389">
        <f>I47/'- 3 -'!E47</f>
        <v>0.036725736632552554</v>
      </c>
      <c r="K47" s="14">
        <f>I47/'- 7 -'!I47</f>
        <v>258.11611374407585</v>
      </c>
    </row>
    <row r="48" spans="1:11" ht="12.75">
      <c r="A48" s="15">
        <v>42</v>
      </c>
      <c r="B48" s="16" t="s">
        <v>179</v>
      </c>
      <c r="C48" s="16">
        <f>SUM('- 32 -'!E48,'- 32 -'!C48,'- 31 -'!G48,'- 31 -'!E48,'- 31 -'!C48)</f>
        <v>607124</v>
      </c>
      <c r="D48" s="390">
        <f>C48/'- 3 -'!E48</f>
        <v>0.08353264021364579</v>
      </c>
      <c r="E48" s="16">
        <f>C48/'- 7 -'!I48</f>
        <v>551.930909090909</v>
      </c>
      <c r="F48" s="16">
        <f>SUM('- 34 -'!E48,'- 34 -'!C48,'- 33 -'!G48,'- 33 -'!E48,'- 33 -'!C48)</f>
        <v>707463</v>
      </c>
      <c r="G48" s="390">
        <f>F48/'- 3 -'!E48</f>
        <v>0.09733802689972146</v>
      </c>
      <c r="H48" s="16">
        <f>F48/'- 7 -'!I48</f>
        <v>643.1481818181818</v>
      </c>
      <c r="I48" s="16">
        <f>SUM('- 35 -'!C48,'- 35 -'!E48,'- 35 -'!G48)</f>
        <v>153750</v>
      </c>
      <c r="J48" s="390">
        <f>I48/'- 3 -'!E48</f>
        <v>0.021154069733444962</v>
      </c>
      <c r="K48" s="16">
        <f>I48/'- 7 -'!I48</f>
        <v>139.77272727272728</v>
      </c>
    </row>
    <row r="49" spans="1:11" ht="12.75">
      <c r="A49" s="13">
        <v>43</v>
      </c>
      <c r="B49" s="14" t="s">
        <v>180</v>
      </c>
      <c r="C49" s="14">
        <f>SUM('- 32 -'!E49,'- 32 -'!C49,'- 31 -'!G49,'- 31 -'!E49,'- 31 -'!C49)</f>
        <v>605300</v>
      </c>
      <c r="D49" s="389">
        <f>C49/'- 3 -'!E49</f>
        <v>0.09722721726002362</v>
      </c>
      <c r="E49" s="14">
        <f>C49/'- 7 -'!I49</f>
        <v>697.3502304147465</v>
      </c>
      <c r="F49" s="14">
        <f>SUM('- 34 -'!E49,'- 34 -'!C49,'- 33 -'!G49,'- 33 -'!E49,'- 33 -'!C49)</f>
        <v>677433</v>
      </c>
      <c r="G49" s="389">
        <f>F49/'- 3 -'!E49</f>
        <v>0.1088136882043773</v>
      </c>
      <c r="H49" s="14">
        <f>F49/'- 7 -'!I49</f>
        <v>780.4527649769585</v>
      </c>
      <c r="I49" s="14">
        <f>SUM('- 35 -'!C49,'- 35 -'!E49,'- 35 -'!G49)</f>
        <v>248000</v>
      </c>
      <c r="J49" s="389">
        <f>I49/'- 3 -'!E49</f>
        <v>0.039835370693021406</v>
      </c>
      <c r="K49" s="14">
        <f>I49/'- 7 -'!I49</f>
        <v>285.7142857142857</v>
      </c>
    </row>
    <row r="50" spans="1:11" ht="12.75">
      <c r="A50" s="15">
        <v>44</v>
      </c>
      <c r="B50" s="16" t="s">
        <v>181</v>
      </c>
      <c r="C50" s="16">
        <f>SUM('- 32 -'!E50,'- 32 -'!C50,'- 31 -'!G50,'- 31 -'!E50,'- 31 -'!C50)</f>
        <v>707577</v>
      </c>
      <c r="D50" s="390">
        <f>C50/'- 3 -'!E50</f>
        <v>0.08196606800300259</v>
      </c>
      <c r="E50" s="16">
        <f>C50/'- 7 -'!I50</f>
        <v>534.827664399093</v>
      </c>
      <c r="F50" s="16">
        <f>SUM('- 34 -'!E50,'- 34 -'!C50,'- 33 -'!G50,'- 33 -'!E50,'- 33 -'!C50)</f>
        <v>892505</v>
      </c>
      <c r="G50" s="390">
        <f>F50/'- 3 -'!E50</f>
        <v>0.10338821855857358</v>
      </c>
      <c r="H50" s="16">
        <f>F50/'- 7 -'!I50</f>
        <v>674.6069538926682</v>
      </c>
      <c r="I50" s="16">
        <f>SUM('- 35 -'!C50,'- 35 -'!E50,'- 35 -'!G50)</f>
        <v>307000</v>
      </c>
      <c r="J50" s="390">
        <f>I50/'- 3 -'!E50</f>
        <v>0.03556303112865709</v>
      </c>
      <c r="K50" s="16">
        <f>I50/'- 7 -'!I50</f>
        <v>232.04837490551776</v>
      </c>
    </row>
    <row r="51" spans="1:11" ht="12.75">
      <c r="A51" s="13">
        <v>45</v>
      </c>
      <c r="B51" s="14" t="s">
        <v>182</v>
      </c>
      <c r="C51" s="14">
        <f>SUM('- 32 -'!E51,'- 32 -'!C51,'- 31 -'!G51,'- 31 -'!E51,'- 31 -'!C51)</f>
        <v>379435</v>
      </c>
      <c r="D51" s="389">
        <f>C51/'- 3 -'!E51</f>
        <v>0.03318616385315821</v>
      </c>
      <c r="E51" s="14">
        <f>C51/'- 7 -'!I51</f>
        <v>199.54509597686038</v>
      </c>
      <c r="F51" s="14">
        <f>SUM('- 34 -'!E51,'- 34 -'!C51,'- 33 -'!G51,'- 33 -'!E51,'- 33 -'!C51)</f>
        <v>1500525</v>
      </c>
      <c r="G51" s="389">
        <f>F51/'- 3 -'!E51</f>
        <v>0.13123899618053217</v>
      </c>
      <c r="H51" s="14">
        <f>F51/'- 7 -'!I51</f>
        <v>789.1270049960557</v>
      </c>
      <c r="I51" s="14">
        <f>SUM('- 35 -'!C51,'- 35 -'!E51,'- 35 -'!G51)</f>
        <v>305000</v>
      </c>
      <c r="J51" s="389">
        <f>I51/'- 3 -'!E51</f>
        <v>0.02667592598261429</v>
      </c>
      <c r="K51" s="14">
        <f>I51/'- 7 -'!I51</f>
        <v>160.39968445963711</v>
      </c>
    </row>
    <row r="52" spans="1:11" ht="12.75">
      <c r="A52" s="15">
        <v>46</v>
      </c>
      <c r="B52" s="16" t="s">
        <v>183</v>
      </c>
      <c r="C52" s="16">
        <f>SUM('- 32 -'!E52,'- 32 -'!C52,'- 31 -'!G52,'- 31 -'!E52,'- 31 -'!C52)</f>
        <v>175054</v>
      </c>
      <c r="D52" s="390">
        <f>C52/'- 3 -'!E52</f>
        <v>0.016386664396331605</v>
      </c>
      <c r="E52" s="16">
        <f>C52/'- 7 -'!I52</f>
        <v>110.79367088607594</v>
      </c>
      <c r="F52" s="16">
        <f>SUM('- 34 -'!E52,'- 34 -'!C52,'- 33 -'!G52,'- 33 -'!E52,'- 33 -'!C52)</f>
        <v>1506302</v>
      </c>
      <c r="G52" s="390">
        <f>F52/'- 3 -'!E52</f>
        <v>0.14100372087197716</v>
      </c>
      <c r="H52" s="16">
        <f>F52/'- 7 -'!I52</f>
        <v>953.3556962025316</v>
      </c>
      <c r="I52" s="16">
        <f>SUM('- 35 -'!C52,'- 35 -'!E52,'- 35 -'!G52)</f>
        <v>225000</v>
      </c>
      <c r="J52" s="390">
        <f>I52/'- 3 -'!E52</f>
        <v>0.021062069356739127</v>
      </c>
      <c r="K52" s="16">
        <f>I52/'- 7 -'!I52</f>
        <v>142.40506329113924</v>
      </c>
    </row>
    <row r="53" spans="1:11" ht="12.75">
      <c r="A53" s="13">
        <v>47</v>
      </c>
      <c r="B53" s="14" t="s">
        <v>184</v>
      </c>
      <c r="C53" s="14">
        <f>SUM('- 32 -'!E53,'- 32 -'!C53,'- 31 -'!G53,'- 31 -'!E53,'- 31 -'!C53)</f>
        <v>344462</v>
      </c>
      <c r="D53" s="389">
        <f>C53/'- 3 -'!E53</f>
        <v>0.0416135919064776</v>
      </c>
      <c r="E53" s="14">
        <f>C53/'- 7 -'!I53</f>
        <v>241.71075713984982</v>
      </c>
      <c r="F53" s="14">
        <f>SUM('- 34 -'!E53,'- 34 -'!C53,'- 33 -'!G53,'- 33 -'!E53,'- 33 -'!C53)</f>
        <v>950570</v>
      </c>
      <c r="G53" s="389">
        <f>F53/'- 3 -'!E53</f>
        <v>0.11483598207796626</v>
      </c>
      <c r="H53" s="14">
        <f>F53/'- 7 -'!I53</f>
        <v>667.019858255561</v>
      </c>
      <c r="I53" s="14">
        <f>SUM('- 35 -'!C53,'- 35 -'!E53,'- 35 -'!G53)</f>
        <v>217997</v>
      </c>
      <c r="J53" s="389">
        <f>I53/'- 3 -'!E53</f>
        <v>0.026335671844314897</v>
      </c>
      <c r="K53" s="14">
        <f>I53/'- 7 -'!I53</f>
        <v>152.9696161672865</v>
      </c>
    </row>
    <row r="54" spans="1:11" ht="12.75">
      <c r="A54" s="15">
        <v>48</v>
      </c>
      <c r="B54" s="16" t="s">
        <v>185</v>
      </c>
      <c r="C54" s="16">
        <f>SUM('- 32 -'!E54,'- 32 -'!C54,'- 31 -'!G54,'- 31 -'!E54,'- 31 -'!C54)</f>
        <v>4672808</v>
      </c>
      <c r="D54" s="390">
        <f>C54/'- 3 -'!E54</f>
        <v>0.0885916274040614</v>
      </c>
      <c r="E54" s="16">
        <f>C54/'- 7 -'!I54</f>
        <v>894.231748158071</v>
      </c>
      <c r="F54" s="16">
        <f>SUM('- 34 -'!E54,'- 34 -'!C54,'- 33 -'!G54,'- 33 -'!E54,'- 33 -'!C54)</f>
        <v>9596164</v>
      </c>
      <c r="G54" s="390">
        <f>F54/'- 3 -'!E54</f>
        <v>0.18193338686208965</v>
      </c>
      <c r="H54" s="16">
        <f>F54/'- 7 -'!I54</f>
        <v>1836.4106784039805</v>
      </c>
      <c r="I54" s="16">
        <f>SUM('- 35 -'!C54,'- 35 -'!E54,'- 35 -'!G54)</f>
        <v>1043339</v>
      </c>
      <c r="J54" s="390">
        <f>I54/'- 3 -'!E54</f>
        <v>0.019780632960764922</v>
      </c>
      <c r="K54" s="16">
        <f>I54/'- 7 -'!I54</f>
        <v>199.66299875609988</v>
      </c>
    </row>
    <row r="55" spans="1:11" ht="12.75">
      <c r="A55" s="13">
        <v>49</v>
      </c>
      <c r="B55" s="14" t="s">
        <v>186</v>
      </c>
      <c r="C55" s="14">
        <f>SUM('- 32 -'!E55,'- 32 -'!C55,'- 31 -'!G55,'- 31 -'!E55,'- 31 -'!C55)</f>
        <v>2087159</v>
      </c>
      <c r="D55" s="389">
        <f>C55/'- 3 -'!E55</f>
        <v>0.06597321154306066</v>
      </c>
      <c r="E55" s="14">
        <f>C55/'- 7 -'!I55</f>
        <v>481.5779880018459</v>
      </c>
      <c r="F55" s="14">
        <f>SUM('- 34 -'!E55,'- 34 -'!C55,'- 33 -'!G55,'- 33 -'!E55,'- 33 -'!C55)</f>
        <v>3242585</v>
      </c>
      <c r="G55" s="389">
        <f>F55/'- 3 -'!E55</f>
        <v>0.10249518419600775</v>
      </c>
      <c r="H55" s="14">
        <f>F55/'- 7 -'!I55</f>
        <v>748.1737425011537</v>
      </c>
      <c r="I55" s="14">
        <f>SUM('- 35 -'!C55,'- 35 -'!E55,'- 35 -'!G55)</f>
        <v>540000</v>
      </c>
      <c r="J55" s="389">
        <f>I55/'- 3 -'!E55</f>
        <v>0.01706891244665728</v>
      </c>
      <c r="K55" s="14">
        <f>I55/'- 7 -'!I55</f>
        <v>124.59621596677434</v>
      </c>
    </row>
    <row r="56" spans="1:11" ht="12.75">
      <c r="A56" s="15">
        <v>50</v>
      </c>
      <c r="B56" s="16" t="s">
        <v>459</v>
      </c>
      <c r="C56" s="16">
        <f>SUM('- 32 -'!E56,'- 32 -'!C56,'- 31 -'!G56,'- 31 -'!E56,'- 31 -'!C56)</f>
        <v>1212800</v>
      </c>
      <c r="D56" s="390">
        <f>C56/'- 3 -'!E56</f>
        <v>0.08602029732893075</v>
      </c>
      <c r="E56" s="16">
        <f>C56/'- 7 -'!I56</f>
        <v>649.2505353319058</v>
      </c>
      <c r="F56" s="16">
        <f>SUM('- 34 -'!E56,'- 34 -'!C56,'- 33 -'!G56,'- 33 -'!E56,'- 33 -'!C56)</f>
        <v>1671668</v>
      </c>
      <c r="G56" s="390">
        <f>F56/'- 3 -'!E56</f>
        <v>0.11856643996970564</v>
      </c>
      <c r="H56" s="16">
        <f>F56/'- 7 -'!I56</f>
        <v>894.8972162740899</v>
      </c>
      <c r="I56" s="16">
        <f>SUM('- 35 -'!C56,'- 35 -'!E56,'- 35 -'!G56)</f>
        <v>497730</v>
      </c>
      <c r="J56" s="390">
        <f>I56/'- 3 -'!E56</f>
        <v>0.03530250873147155</v>
      </c>
      <c r="K56" s="16">
        <f>I56/'- 7 -'!I56</f>
        <v>266.4507494646681</v>
      </c>
    </row>
    <row r="57" spans="1:11" ht="12.75">
      <c r="A57" s="13">
        <v>2264</v>
      </c>
      <c r="B57" s="14" t="s">
        <v>187</v>
      </c>
      <c r="C57" s="14">
        <f>SUM('- 32 -'!E57,'- 32 -'!C57,'- 31 -'!G57,'- 31 -'!E57,'- 31 -'!C57)</f>
        <v>63612</v>
      </c>
      <c r="D57" s="389">
        <f>C57/'- 3 -'!E57</f>
        <v>0.03305311038123935</v>
      </c>
      <c r="E57" s="14">
        <f>C57/'- 7 -'!I57</f>
        <v>309.54744525547443</v>
      </c>
      <c r="F57" s="14">
        <f>SUM('- 34 -'!E57,'- 34 -'!C57,'- 33 -'!G57,'- 33 -'!E57,'- 33 -'!C57)</f>
        <v>308149</v>
      </c>
      <c r="G57" s="389">
        <f>F57/'- 3 -'!E57</f>
        <v>0.160115747199719</v>
      </c>
      <c r="H57" s="14">
        <f>F57/'- 7 -'!I57</f>
        <v>1499.508515815085</v>
      </c>
      <c r="I57" s="14">
        <f>SUM('- 35 -'!C57,'- 35 -'!E57,'- 35 -'!G57)</f>
        <v>20773</v>
      </c>
      <c r="J57" s="389">
        <f>I57/'- 3 -'!E57</f>
        <v>0.01079375372491802</v>
      </c>
      <c r="K57" s="14">
        <f>I57/'- 7 -'!I57</f>
        <v>101.08515815085158</v>
      </c>
    </row>
    <row r="58" spans="1:11" ht="12.75">
      <c r="A58" s="15">
        <v>2309</v>
      </c>
      <c r="B58" s="16" t="s">
        <v>188</v>
      </c>
      <c r="C58" s="16">
        <f>SUM('- 32 -'!E58,'- 32 -'!C58,'- 31 -'!G58,'- 31 -'!E58,'- 31 -'!C58)</f>
        <v>25150</v>
      </c>
      <c r="D58" s="390">
        <f>C58/'- 3 -'!E58</f>
        <v>0.013041189937283025</v>
      </c>
      <c r="E58" s="16">
        <f>C58/'- 7 -'!I58</f>
        <v>93.6685288640596</v>
      </c>
      <c r="F58" s="16">
        <f>SUM('- 34 -'!E58,'- 34 -'!C58,'- 33 -'!G58,'- 33 -'!E58,'- 33 -'!C58)</f>
        <v>282259</v>
      </c>
      <c r="G58" s="390">
        <f>F58/'- 3 -'!E58</f>
        <v>0.14636155986113597</v>
      </c>
      <c r="H58" s="16">
        <f>F58/'- 7 -'!I58</f>
        <v>1051.243947858473</v>
      </c>
      <c r="I58" s="16">
        <f>SUM('- 35 -'!C58,'- 35 -'!E58,'- 35 -'!G58)</f>
        <v>23000</v>
      </c>
      <c r="J58" s="390">
        <f>I58/'- 3 -'!E58</f>
        <v>0.011926336721968571</v>
      </c>
      <c r="K58" s="16">
        <f>I58/'- 7 -'!I58</f>
        <v>85.6610800744879</v>
      </c>
    </row>
    <row r="59" spans="1:11" ht="12.75">
      <c r="A59" s="13">
        <v>2312</v>
      </c>
      <c r="B59" s="14" t="s">
        <v>189</v>
      </c>
      <c r="C59" s="14">
        <f>SUM('- 32 -'!E59,'- 32 -'!C59,'- 31 -'!G59,'- 31 -'!E59,'- 31 -'!C59)</f>
        <v>12200</v>
      </c>
      <c r="D59" s="389">
        <f>C59/'- 3 -'!E59</f>
        <v>0.006914437799531178</v>
      </c>
      <c r="E59" s="14">
        <f>C59/'- 7 -'!I59</f>
        <v>51.36842105263158</v>
      </c>
      <c r="F59" s="14">
        <f>SUM('- 34 -'!E59,'- 34 -'!C59,'- 33 -'!G59,'- 33 -'!E59,'- 33 -'!C59)</f>
        <v>274036</v>
      </c>
      <c r="G59" s="389">
        <f>F59/'- 3 -'!E59</f>
        <v>0.15531187515019065</v>
      </c>
      <c r="H59" s="14">
        <f>F59/'- 7 -'!I59</f>
        <v>1153.8357894736841</v>
      </c>
      <c r="I59" s="14">
        <f>SUM('- 35 -'!C59,'- 35 -'!E59,'- 35 -'!G59)</f>
        <v>15900</v>
      </c>
      <c r="J59" s="389">
        <f>I59/'- 3 -'!E59</f>
        <v>0.009011439427257847</v>
      </c>
      <c r="K59" s="14">
        <f>I59/'- 7 -'!I59</f>
        <v>66.94736842105263</v>
      </c>
    </row>
    <row r="60" spans="1:11" ht="12.75">
      <c r="A60" s="15">
        <v>2355</v>
      </c>
      <c r="B60" s="16" t="s">
        <v>190</v>
      </c>
      <c r="C60" s="16">
        <f>SUM('- 32 -'!E60,'- 32 -'!C60,'- 31 -'!G60,'- 31 -'!E60,'- 31 -'!C60)</f>
        <v>89264</v>
      </c>
      <c r="D60" s="390">
        <f>C60/'- 3 -'!E60</f>
        <v>0.0038029665900114525</v>
      </c>
      <c r="E60" s="16">
        <f>C60/'- 7 -'!I60</f>
        <v>25.95260939089984</v>
      </c>
      <c r="F60" s="16">
        <f>SUM('- 34 -'!E60,'- 34 -'!C60,'- 33 -'!G60,'- 33 -'!E60,'- 33 -'!C60)</f>
        <v>2957720</v>
      </c>
      <c r="G60" s="390">
        <f>F60/'- 3 -'!E60</f>
        <v>0.1260094813430798</v>
      </c>
      <c r="H60" s="16">
        <f>F60/'- 7 -'!I60</f>
        <v>859.9273150167176</v>
      </c>
      <c r="I60" s="16">
        <f>SUM('- 35 -'!C60,'- 35 -'!E60,'- 35 -'!G60)</f>
        <v>621500</v>
      </c>
      <c r="J60" s="390">
        <f>I60/'- 3 -'!E60</f>
        <v>0.02647812932080254</v>
      </c>
      <c r="K60" s="16">
        <f>I60/'- 7 -'!I60</f>
        <v>180.69486844018027</v>
      </c>
    </row>
    <row r="61" spans="1:11" ht="12.75">
      <c r="A61" s="13">
        <v>2439</v>
      </c>
      <c r="B61" s="14" t="s">
        <v>191</v>
      </c>
      <c r="C61" s="14">
        <f>SUM('- 32 -'!E61,'- 32 -'!C61,'- 31 -'!G61,'- 31 -'!E61,'- 31 -'!C61)</f>
        <v>124892</v>
      </c>
      <c r="D61" s="389">
        <f>C61/'- 3 -'!E61</f>
        <v>0.1112694979098882</v>
      </c>
      <c r="E61" s="14">
        <f>C61/'- 7 -'!I61</f>
        <v>888.9110320284698</v>
      </c>
      <c r="F61" s="14">
        <f>SUM('- 34 -'!E61,'- 34 -'!C61,'- 33 -'!G61,'- 33 -'!E61,'- 33 -'!C61)</f>
        <v>129697</v>
      </c>
      <c r="G61" s="389">
        <f>F61/'- 3 -'!E61</f>
        <v>0.11555039610558539</v>
      </c>
      <c r="H61" s="14">
        <f>F61/'- 7 -'!I61</f>
        <v>923.1103202846975</v>
      </c>
      <c r="I61" s="14">
        <f>SUM('- 35 -'!C61,'- 35 -'!E61,'- 35 -'!G61)</f>
        <v>0</v>
      </c>
      <c r="J61" s="389">
        <f>I61/'- 3 -'!E61</f>
        <v>0</v>
      </c>
      <c r="K61" s="14">
        <f>I61/'- 7 -'!I61</f>
        <v>0</v>
      </c>
    </row>
    <row r="62" spans="1:11" ht="12.75">
      <c r="A62" s="15">
        <v>2460</v>
      </c>
      <c r="B62" s="16" t="s">
        <v>192</v>
      </c>
      <c r="C62" s="16">
        <f>SUM('- 32 -'!E62,'- 32 -'!C62,'- 31 -'!G62,'- 31 -'!E62,'- 31 -'!C62)</f>
        <v>14500</v>
      </c>
      <c r="D62" s="390">
        <f>C62/'- 3 -'!E62</f>
        <v>0.005236751740407354</v>
      </c>
      <c r="E62" s="16">
        <f>C62/'- 7 -'!I62</f>
        <v>48.41402337228715</v>
      </c>
      <c r="F62" s="16">
        <f>SUM('- 34 -'!E62,'- 34 -'!C62,'- 33 -'!G62,'- 33 -'!E62,'- 33 -'!C62)</f>
        <v>478300</v>
      </c>
      <c r="G62" s="390">
        <f>F62/'- 3 -'!E62</f>
        <v>0.17274057637495432</v>
      </c>
      <c r="H62" s="16">
        <f>F62/'- 7 -'!I62</f>
        <v>1596.9949916527546</v>
      </c>
      <c r="I62" s="16">
        <f>SUM('- 35 -'!C62,'- 35 -'!E62,'- 35 -'!G62)</f>
        <v>43300</v>
      </c>
      <c r="J62" s="390">
        <f>I62/'- 3 -'!E62</f>
        <v>0.015638024162733685</v>
      </c>
      <c r="K62" s="16">
        <f>I62/'- 7 -'!I62</f>
        <v>144.57429048414022</v>
      </c>
    </row>
    <row r="63" spans="1:11" ht="12.75">
      <c r="A63" s="13">
        <v>3000</v>
      </c>
      <c r="B63" s="14" t="s">
        <v>193</v>
      </c>
      <c r="C63" s="14">
        <f>SUM('- 32 -'!E63,'- 32 -'!C63,'- 31 -'!G63,'- 31 -'!E63,'- 31 -'!C63)</f>
        <v>0</v>
      </c>
      <c r="D63" s="389">
        <f>C63/'- 3 -'!E63</f>
        <v>0</v>
      </c>
      <c r="E63" s="14">
        <f>C63/'- 7 -'!I63</f>
        <v>0</v>
      </c>
      <c r="F63" s="14">
        <f>SUM('- 34 -'!E63,'- 34 -'!C63,'- 33 -'!G63,'- 33 -'!E63,'- 33 -'!C63)</f>
        <v>569107</v>
      </c>
      <c r="G63" s="389">
        <f>F63/'- 3 -'!E63</f>
        <v>0.09063079275089976</v>
      </c>
      <c r="H63" s="14">
        <f>F63/'- 7 -'!I63</f>
        <v>676.7027348394768</v>
      </c>
      <c r="I63" s="14">
        <f>SUM('- 35 -'!C63,'- 35 -'!E63,'- 35 -'!G63)</f>
        <v>172886</v>
      </c>
      <c r="J63" s="389">
        <f>I63/'- 3 -'!E63</f>
        <v>0.027532248303978088</v>
      </c>
      <c r="K63" s="14">
        <f>I63/'- 7 -'!I63</f>
        <v>205.5719381688466</v>
      </c>
    </row>
    <row r="64" spans="1:11" ht="4.5" customHeight="1">
      <c r="A64" s="17"/>
      <c r="B64" s="17"/>
      <c r="C64" s="17"/>
      <c r="D64" s="203"/>
      <c r="E64" s="17"/>
      <c r="F64" s="17"/>
      <c r="G64" s="203"/>
      <c r="H64" s="17"/>
      <c r="I64" s="17"/>
      <c r="J64" s="203"/>
      <c r="K64" s="17"/>
    </row>
    <row r="65" spans="1:11" ht="12.75">
      <c r="A65" s="19"/>
      <c r="B65" s="20" t="s">
        <v>194</v>
      </c>
      <c r="C65" s="20">
        <f>SUM(C11:C63)</f>
        <v>47851290.8</v>
      </c>
      <c r="D65" s="106">
        <f>C65/'- 3 -'!E65</f>
        <v>0.040050689711329406</v>
      </c>
      <c r="E65" s="20">
        <f>C65/'- 7 -'!I65</f>
        <v>261.6172749127009</v>
      </c>
      <c r="F65" s="20">
        <f>SUM(F11:F63)</f>
        <v>139865002.76</v>
      </c>
      <c r="G65" s="106">
        <f>F65/'- 3 -'!E65</f>
        <v>0.1170645500542065</v>
      </c>
      <c r="H65" s="20">
        <f>F65/'- 7 -'!I65</f>
        <v>764.6836744836273</v>
      </c>
      <c r="I65" s="20">
        <f>SUM(I11:I63)</f>
        <v>29538325</v>
      </c>
      <c r="J65" s="106">
        <f>I65/'- 3 -'!E65</f>
        <v>0.02472305907299379</v>
      </c>
      <c r="K65" s="20">
        <f>I65/'- 7 -'!I65</f>
        <v>161.49483039620964</v>
      </c>
    </row>
    <row r="66" spans="1:11" ht="4.5" customHeight="1">
      <c r="A66" s="17"/>
      <c r="B66" s="17"/>
      <c r="C66" s="17"/>
      <c r="D66" s="203"/>
      <c r="E66" s="17"/>
      <c r="F66" s="17"/>
      <c r="G66" s="203"/>
      <c r="H66" s="17"/>
      <c r="I66" s="17"/>
      <c r="J66" s="203"/>
      <c r="K66" s="17"/>
    </row>
    <row r="67" spans="1:11" ht="12.75">
      <c r="A67" s="15">
        <v>2155</v>
      </c>
      <c r="B67" s="16" t="s">
        <v>195</v>
      </c>
      <c r="C67" s="16">
        <f>SUM('- 32 -'!E67,'- 32 -'!C67,'- 31 -'!G67,'- 31 -'!E67,'- 31 -'!C67)</f>
        <v>39825</v>
      </c>
      <c r="D67" s="390">
        <f>C67/'- 3 -'!E67</f>
        <v>0.034572173155152444</v>
      </c>
      <c r="E67" s="16">
        <f>C67/'- 7 -'!I67</f>
        <v>306.34615384615387</v>
      </c>
      <c r="F67" s="16">
        <f>SUM('- 34 -'!E67,'- 34 -'!C67,'- 33 -'!G67,'- 33 -'!E67,'- 33 -'!C67)</f>
        <v>148650</v>
      </c>
      <c r="G67" s="390">
        <f>F67/'- 3 -'!E67</f>
        <v>0.12904340337761233</v>
      </c>
      <c r="H67" s="16">
        <f>F67/'- 7 -'!I67</f>
        <v>1143.4615384615386</v>
      </c>
      <c r="I67" s="16">
        <f>SUM('- 35 -'!C67,'- 35 -'!E67,'- 35 -'!G67)</f>
        <v>0</v>
      </c>
      <c r="J67" s="390">
        <f>I67/'- 3 -'!E67</f>
        <v>0</v>
      </c>
      <c r="K67" s="16">
        <f>I67/'- 7 -'!I67</f>
        <v>0</v>
      </c>
    </row>
    <row r="68" spans="1:11" ht="12.75">
      <c r="A68" s="13">
        <v>2408</v>
      </c>
      <c r="B68" s="14" t="s">
        <v>197</v>
      </c>
      <c r="C68" s="14">
        <f>SUM('- 32 -'!E68,'- 32 -'!C68,'- 31 -'!G68,'- 31 -'!E68,'- 31 -'!C68)</f>
        <v>22000</v>
      </c>
      <c r="D68" s="389">
        <f>C68/'- 3 -'!E68</f>
        <v>0.009511707831464643</v>
      </c>
      <c r="E68" s="14">
        <f>C68/'- 7 -'!I68</f>
        <v>79.27927927927928</v>
      </c>
      <c r="F68" s="14">
        <f>SUM('- 34 -'!E68,'- 34 -'!C68,'- 33 -'!G68,'- 33 -'!E68,'- 33 -'!C68)</f>
        <v>312791</v>
      </c>
      <c r="G68" s="389">
        <f>F68/'- 3 -'!E68</f>
        <v>0.13523530019598443</v>
      </c>
      <c r="H68" s="14">
        <f>F68/'- 7 -'!I68</f>
        <v>1127.1747747747747</v>
      </c>
      <c r="I68" s="14">
        <f>SUM('- 35 -'!C68,'- 35 -'!E68,'- 35 -'!G68)</f>
        <v>10000</v>
      </c>
      <c r="J68" s="389">
        <f>I68/'- 3 -'!E68</f>
        <v>0.004323503559756656</v>
      </c>
      <c r="K68" s="14">
        <f>I68/'- 7 -'!I68</f>
        <v>36.03603603603604</v>
      </c>
    </row>
    <row r="69" ht="6.75" customHeight="1"/>
    <row r="70" spans="1:11" ht="12" customHeight="1">
      <c r="A70" s="6"/>
      <c r="B70" s="6"/>
      <c r="C70" s="17"/>
      <c r="D70" s="17"/>
      <c r="E70" s="17"/>
      <c r="F70" s="17"/>
      <c r="G70" s="17"/>
      <c r="H70" s="17"/>
      <c r="I70" s="17"/>
      <c r="J70" s="17"/>
      <c r="K70" s="17"/>
    </row>
    <row r="71" spans="1:11" ht="12" customHeight="1">
      <c r="A71" s="6"/>
      <c r="B71" s="6"/>
      <c r="C71" s="156"/>
      <c r="D71" s="156"/>
      <c r="F71" s="156"/>
      <c r="G71" s="156"/>
      <c r="I71" s="156"/>
      <c r="J71" s="17"/>
      <c r="K71" s="17"/>
    </row>
    <row r="72" spans="1:11" ht="12" customHeight="1">
      <c r="A72" s="6"/>
      <c r="B72" s="6"/>
      <c r="C72" s="17"/>
      <c r="D72" s="17"/>
      <c r="E72" s="17"/>
      <c r="F72" s="17"/>
      <c r="G72" s="17"/>
      <c r="H72" s="17"/>
      <c r="I72" s="17"/>
      <c r="J72" s="17"/>
      <c r="K72" s="17"/>
    </row>
    <row r="73" spans="1:11" ht="12" customHeight="1">
      <c r="A73" s="6"/>
      <c r="B73" s="6"/>
      <c r="C73" s="17"/>
      <c r="D73" s="17"/>
      <c r="E73" s="17"/>
      <c r="F73" s="17"/>
      <c r="G73" s="17"/>
      <c r="H73" s="17"/>
      <c r="I73" s="17"/>
      <c r="J73" s="17"/>
      <c r="K73" s="17"/>
    </row>
    <row r="74" spans="1:11" ht="12" customHeight="1">
      <c r="A74" s="6"/>
      <c r="B74" s="6"/>
      <c r="C74" s="17"/>
      <c r="D74" s="17"/>
      <c r="E74" s="17"/>
      <c r="F74" s="17"/>
      <c r="G74" s="17"/>
      <c r="H74" s="17"/>
      <c r="I74" s="17"/>
      <c r="J74" s="17"/>
      <c r="K74" s="17"/>
    </row>
    <row r="75" spans="3:11" ht="12" customHeight="1">
      <c r="C75" s="17"/>
      <c r="D75" s="17"/>
      <c r="E75" s="17"/>
      <c r="F75" s="17"/>
      <c r="G75" s="17"/>
      <c r="H75" s="17"/>
      <c r="I75" s="17"/>
      <c r="J75" s="17"/>
      <c r="K75" s="17"/>
    </row>
  </sheetData>
  <printOptions/>
  <pageMargins left="0.5905511811023623" right="0" top="0.5905511811023623" bottom="0" header="0.31496062992125984" footer="0"/>
  <pageSetup fitToHeight="1" fitToWidth="1" horizontalDpi="600" verticalDpi="600" orientation="portrait" scale="82" r:id="rId1"/>
  <headerFooter alignWithMargins="0">
    <oddHeader>&amp;C&amp;"Times New Roman,Bold"&amp;12&amp;A</oddHeader>
  </headerFooter>
</worksheet>
</file>

<file path=xl/worksheets/sheet14.xml><?xml version="1.0" encoding="utf-8"?>
<worksheet xmlns="http://schemas.openxmlformats.org/spreadsheetml/2006/main" xmlns:r="http://schemas.openxmlformats.org/officeDocument/2006/relationships">
  <sheetPr codeName="Sheet13">
    <pageSetUpPr fitToPage="1"/>
  </sheetPr>
  <dimension ref="A1:K74"/>
  <sheetViews>
    <sheetView showGridLines="0" showZeros="0" workbookViewId="0" topLeftCell="A1">
      <selection activeCell="A1" sqref="A1"/>
    </sheetView>
  </sheetViews>
  <sheetFormatPr defaultColWidth="15.83203125" defaultRowHeight="12"/>
  <cols>
    <col min="1" max="1" width="6.83203125" style="85" customWidth="1"/>
    <col min="2" max="2" width="35.83203125" style="85" customWidth="1"/>
    <col min="3" max="3" width="15.83203125" style="85" customWidth="1"/>
    <col min="4" max="4" width="7.83203125" style="85" customWidth="1"/>
    <col min="5" max="5" width="9.83203125" style="85" customWidth="1"/>
    <col min="6" max="6" width="15.83203125" style="85" customWidth="1"/>
    <col min="7" max="7" width="7.83203125" style="85" customWidth="1"/>
    <col min="8" max="8" width="9.83203125" style="85" customWidth="1"/>
    <col min="9" max="9" width="15.83203125" style="85" customWidth="1"/>
    <col min="10" max="10" width="7.83203125" style="85" customWidth="1"/>
    <col min="11" max="11" width="9.83203125" style="85" customWidth="1"/>
    <col min="12" max="16384" width="15.83203125" style="85" customWidth="1"/>
  </cols>
  <sheetData>
    <row r="1" spans="1:11" ht="6.75" customHeight="1">
      <c r="A1" s="17"/>
      <c r="B1" s="21"/>
      <c r="C1" s="22"/>
      <c r="D1" s="22"/>
      <c r="E1" s="22"/>
      <c r="F1" s="22"/>
      <c r="G1" s="22"/>
      <c r="H1" s="22"/>
      <c r="I1" s="22"/>
      <c r="J1" s="22"/>
      <c r="K1" s="22"/>
    </row>
    <row r="2" spans="1:11" ht="12.75">
      <c r="A2" s="8"/>
      <c r="B2" s="23"/>
      <c r="C2" s="24" t="s">
        <v>0</v>
      </c>
      <c r="D2" s="25"/>
      <c r="E2" s="24"/>
      <c r="F2" s="24"/>
      <c r="G2" s="24"/>
      <c r="H2" s="24"/>
      <c r="I2" s="26"/>
      <c r="J2" s="26"/>
      <c r="K2" s="27" t="s">
        <v>411</v>
      </c>
    </row>
    <row r="3" spans="1:11" ht="12.75">
      <c r="A3" s="9"/>
      <c r="B3" s="28"/>
      <c r="C3" s="7" t="str">
        <f>YEAR</f>
        <v>OPERATING FUND BUDGET 1999/2000</v>
      </c>
      <c r="D3" s="29"/>
      <c r="E3" s="7"/>
      <c r="F3" s="29"/>
      <c r="G3" s="29"/>
      <c r="H3" s="29"/>
      <c r="I3" s="30"/>
      <c r="J3" s="30"/>
      <c r="K3" s="31"/>
    </row>
    <row r="4" spans="1:11" ht="12.75">
      <c r="A4" s="10"/>
      <c r="B4" s="17"/>
      <c r="C4" s="22"/>
      <c r="D4" s="22"/>
      <c r="E4" s="22"/>
      <c r="F4" s="22"/>
      <c r="G4" s="22"/>
      <c r="H4" s="22"/>
      <c r="I4" s="22"/>
      <c r="J4" s="22"/>
      <c r="K4" s="22"/>
    </row>
    <row r="5" spans="1:11" ht="16.5">
      <c r="A5" s="10"/>
      <c r="B5" s="17"/>
      <c r="C5" s="361" t="s">
        <v>15</v>
      </c>
      <c r="D5" s="32"/>
      <c r="E5" s="33"/>
      <c r="F5" s="33"/>
      <c r="G5" s="33"/>
      <c r="H5" s="33"/>
      <c r="I5" s="33"/>
      <c r="J5" s="33"/>
      <c r="K5" s="34"/>
    </row>
    <row r="6" spans="1:11" ht="12.75">
      <c r="A6" s="10"/>
      <c r="B6" s="17"/>
      <c r="C6" s="35"/>
      <c r="D6" s="36"/>
      <c r="E6" s="37"/>
      <c r="F6" s="38" t="s">
        <v>371</v>
      </c>
      <c r="G6" s="39"/>
      <c r="H6" s="39"/>
      <c r="I6" s="39"/>
      <c r="J6" s="39"/>
      <c r="K6" s="40"/>
    </row>
    <row r="7" spans="1:11" ht="12.75">
      <c r="A7" s="17"/>
      <c r="B7" s="17"/>
      <c r="C7" s="41" t="s">
        <v>42</v>
      </c>
      <c r="D7" s="42"/>
      <c r="E7" s="43"/>
      <c r="F7" s="44" t="s">
        <v>43</v>
      </c>
      <c r="G7" s="45"/>
      <c r="H7" s="46"/>
      <c r="I7" s="44" t="s">
        <v>44</v>
      </c>
      <c r="J7" s="45"/>
      <c r="K7" s="46"/>
    </row>
    <row r="8" spans="1:11" ht="12.75">
      <c r="A8" s="47"/>
      <c r="B8" s="48"/>
      <c r="C8" s="49"/>
      <c r="D8" s="50"/>
      <c r="E8" s="51" t="s">
        <v>89</v>
      </c>
      <c r="F8" s="52"/>
      <c r="G8" s="53"/>
      <c r="H8" s="51" t="s">
        <v>89</v>
      </c>
      <c r="I8" s="52"/>
      <c r="J8" s="53"/>
      <c r="K8" s="51" t="s">
        <v>89</v>
      </c>
    </row>
    <row r="9" spans="1:11" ht="12.75">
      <c r="A9" s="54" t="s">
        <v>119</v>
      </c>
      <c r="B9" s="55" t="s">
        <v>120</v>
      </c>
      <c r="C9" s="56" t="s">
        <v>121</v>
      </c>
      <c r="D9" s="56" t="s">
        <v>122</v>
      </c>
      <c r="E9" s="56" t="s">
        <v>123</v>
      </c>
      <c r="F9" s="56" t="s">
        <v>121</v>
      </c>
      <c r="G9" s="56" t="s">
        <v>122</v>
      </c>
      <c r="H9" s="56" t="s">
        <v>123</v>
      </c>
      <c r="I9" s="56" t="s">
        <v>121</v>
      </c>
      <c r="J9" s="56" t="s">
        <v>122</v>
      </c>
      <c r="K9" s="56" t="s">
        <v>123</v>
      </c>
    </row>
    <row r="10" spans="1:11" ht="4.5" customHeight="1">
      <c r="A10" s="80"/>
      <c r="B10" s="80"/>
      <c r="C10" s="93"/>
      <c r="D10" s="93"/>
      <c r="E10" s="93"/>
      <c r="F10" s="93"/>
      <c r="G10" s="93"/>
      <c r="H10" s="93"/>
      <c r="I10" s="93"/>
      <c r="J10" s="93"/>
      <c r="K10" s="93"/>
    </row>
    <row r="11" spans="1:11" ht="12.75">
      <c r="A11" s="13">
        <v>1</v>
      </c>
      <c r="B11" s="14" t="s">
        <v>142</v>
      </c>
      <c r="C11" s="14">
        <v>14873800</v>
      </c>
      <c r="D11" s="389">
        <f>C11/'- 3 -'!E11</f>
        <v>0.06674744319839165</v>
      </c>
      <c r="E11" s="14">
        <f>C11/'- 6 -'!J11</f>
        <v>548.5653168105038</v>
      </c>
      <c r="F11" s="14">
        <v>80583100</v>
      </c>
      <c r="G11" s="389">
        <f>F11/'- 3 -'!E11</f>
        <v>0.36162351853597025</v>
      </c>
      <c r="H11" s="14">
        <f>F11/'- 6 -'!C11</f>
        <v>3760.2939804013067</v>
      </c>
      <c r="I11" s="14">
        <v>0</v>
      </c>
      <c r="J11" s="389">
        <f>I11/'- 3 -'!E11</f>
        <v>0</v>
      </c>
      <c r="K11" s="14">
        <f>IF('- 6 -'!D11=0,"",I11/'- 6 -'!D11)</f>
      </c>
    </row>
    <row r="12" spans="1:11" ht="12.75">
      <c r="A12" s="15">
        <v>2</v>
      </c>
      <c r="B12" s="16" t="s">
        <v>143</v>
      </c>
      <c r="C12" s="16">
        <v>3324798</v>
      </c>
      <c r="D12" s="390">
        <f>C12/'- 3 -'!E12</f>
        <v>0.06007953206314173</v>
      </c>
      <c r="E12" s="16">
        <f>C12/'- 6 -'!J12</f>
        <v>388.32478772235135</v>
      </c>
      <c r="F12" s="16">
        <v>24103171</v>
      </c>
      <c r="G12" s="390">
        <f>F12/'- 3 -'!E12</f>
        <v>0.43554743323290257</v>
      </c>
      <c r="H12" s="16">
        <f>F12/'- 6 -'!C12</f>
        <v>3697.99644057135</v>
      </c>
      <c r="I12" s="16">
        <v>0</v>
      </c>
      <c r="J12" s="390">
        <f>I12/'- 3 -'!E12</f>
        <v>0</v>
      </c>
      <c r="K12" s="16">
        <f>IF('- 6 -'!D12=0,"",I12/'- 6 -'!D12)</f>
      </c>
    </row>
    <row r="13" spans="1:11" ht="12.75">
      <c r="A13" s="13">
        <v>3</v>
      </c>
      <c r="B13" s="14" t="s">
        <v>144</v>
      </c>
      <c r="C13" s="14">
        <v>2696450</v>
      </c>
      <c r="D13" s="389">
        <f>C13/'- 3 -'!E13</f>
        <v>0.06959545283037812</v>
      </c>
      <c r="E13" s="14">
        <f>C13/'- 6 -'!J13</f>
        <v>451.2131860776439</v>
      </c>
      <c r="F13" s="14">
        <v>10564444</v>
      </c>
      <c r="G13" s="389">
        <f>F13/'- 3 -'!E13</f>
        <v>0.27266860653124336</v>
      </c>
      <c r="H13" s="14">
        <f>F13/'- 6 -'!C13</f>
        <v>3417.8078291814945</v>
      </c>
      <c r="I13" s="14">
        <v>0</v>
      </c>
      <c r="J13" s="389">
        <f>I13/'- 3 -'!E13</f>
        <v>0</v>
      </c>
      <c r="K13" s="14">
        <f>IF('- 6 -'!D13=0,"",I13/'- 6 -'!D13)</f>
      </c>
    </row>
    <row r="14" spans="1:11" ht="12.75">
      <c r="A14" s="15">
        <v>4</v>
      </c>
      <c r="B14" s="16" t="s">
        <v>145</v>
      </c>
      <c r="C14" s="16">
        <v>2974328</v>
      </c>
      <c r="D14" s="390">
        <f>C14/'- 3 -'!E14</f>
        <v>0.08111223978802751</v>
      </c>
      <c r="E14" s="16">
        <f>C14/'- 6 -'!J14</f>
        <v>521.1718941650605</v>
      </c>
      <c r="F14" s="16">
        <v>12823264</v>
      </c>
      <c r="G14" s="390">
        <f>F14/'- 3 -'!E14</f>
        <v>0.34970039095660627</v>
      </c>
      <c r="H14" s="16">
        <f>F14/'- 6 -'!C14</f>
        <v>3220.7117920381766</v>
      </c>
      <c r="I14" s="16">
        <v>1117457</v>
      </c>
      <c r="J14" s="390">
        <f>I14/'- 3 -'!E14</f>
        <v>0.030473922222703703</v>
      </c>
      <c r="K14" s="16">
        <f>IF('- 6 -'!D14=0,"",I14/'- 6 -'!D14)</f>
        <v>3277</v>
      </c>
    </row>
    <row r="15" spans="1:11" ht="12.75">
      <c r="A15" s="13">
        <v>5</v>
      </c>
      <c r="B15" s="14" t="s">
        <v>146</v>
      </c>
      <c r="C15" s="14">
        <v>3081607</v>
      </c>
      <c r="D15" s="389">
        <f>C15/'- 3 -'!E15</f>
        <v>0.0676790343144399</v>
      </c>
      <c r="E15" s="14">
        <f>C15/'- 6 -'!J15</f>
        <v>466.3096012710903</v>
      </c>
      <c r="F15" s="14">
        <v>18898746</v>
      </c>
      <c r="G15" s="389">
        <f>F15/'- 3 -'!E15</f>
        <v>0.41505905166813417</v>
      </c>
      <c r="H15" s="14">
        <f>F15/'- 6 -'!C15</f>
        <v>3761.094172902404</v>
      </c>
      <c r="I15" s="14">
        <v>0</v>
      </c>
      <c r="J15" s="389">
        <f>I15/'- 3 -'!E15</f>
        <v>0</v>
      </c>
      <c r="K15" s="14">
        <f>IF('- 6 -'!D15=0,"",I15/'- 6 -'!D15)</f>
      </c>
    </row>
    <row r="16" spans="1:11" ht="12.75">
      <c r="A16" s="15">
        <v>6</v>
      </c>
      <c r="B16" s="16" t="s">
        <v>147</v>
      </c>
      <c r="C16" s="16">
        <v>3659404</v>
      </c>
      <c r="D16" s="390">
        <f>C16/'- 3 -'!E16</f>
        <v>0.06775925083392172</v>
      </c>
      <c r="E16" s="16">
        <f>C16/'- 6 -'!J16</f>
        <v>416.93106984163154</v>
      </c>
      <c r="F16" s="16">
        <v>24055212</v>
      </c>
      <c r="G16" s="390">
        <f>F16/'- 3 -'!E16</f>
        <v>0.44541765374120035</v>
      </c>
      <c r="H16" s="16">
        <f>F16/'- 6 -'!C16</f>
        <v>3517.3580932884925</v>
      </c>
      <c r="I16" s="16">
        <v>0</v>
      </c>
      <c r="J16" s="390">
        <f>I16/'- 3 -'!E16</f>
        <v>0</v>
      </c>
      <c r="K16" s="16">
        <f>IF('- 6 -'!D16=0,"",I16/'- 6 -'!D16)</f>
      </c>
    </row>
    <row r="17" spans="1:11" ht="12.75">
      <c r="A17" s="13">
        <v>9</v>
      </c>
      <c r="B17" s="14" t="s">
        <v>148</v>
      </c>
      <c r="C17" s="14">
        <v>5204000</v>
      </c>
      <c r="D17" s="389">
        <f>C17/'- 3 -'!E17</f>
        <v>0.06947709527479252</v>
      </c>
      <c r="E17" s="14">
        <f>C17/'- 6 -'!J17</f>
        <v>427.27533971016874</v>
      </c>
      <c r="F17" s="14">
        <v>22848781</v>
      </c>
      <c r="G17" s="389">
        <f>F17/'- 3 -'!E17</f>
        <v>0.3050474508935183</v>
      </c>
      <c r="H17" s="14">
        <f>F17/'- 6 -'!C17</f>
        <v>3205.047131434984</v>
      </c>
      <c r="I17" s="14">
        <v>0</v>
      </c>
      <c r="J17" s="389">
        <f>I17/'- 3 -'!E17</f>
        <v>0</v>
      </c>
      <c r="K17" s="14">
        <f>IF('- 6 -'!D17=0,"",I17/'- 6 -'!D17)</f>
      </c>
    </row>
    <row r="18" spans="1:11" ht="12.75">
      <c r="A18" s="15">
        <v>10</v>
      </c>
      <c r="B18" s="16" t="s">
        <v>149</v>
      </c>
      <c r="C18" s="16">
        <v>4018929</v>
      </c>
      <c r="D18" s="390">
        <f>C18/'- 3 -'!E18</f>
        <v>0.07199814173794904</v>
      </c>
      <c r="E18" s="16">
        <f>C18/'- 6 -'!J18</f>
        <v>478.55787092164803</v>
      </c>
      <c r="F18" s="16">
        <v>16734626</v>
      </c>
      <c r="G18" s="390">
        <f>F18/'- 3 -'!E18</f>
        <v>0.2997967803560519</v>
      </c>
      <c r="H18" s="16">
        <f>F18/'- 6 -'!C18</f>
        <v>3573.4840913944054</v>
      </c>
      <c r="I18" s="16">
        <v>0</v>
      </c>
      <c r="J18" s="390">
        <f>I18/'- 3 -'!E18</f>
        <v>0</v>
      </c>
      <c r="K18" s="16">
        <f>IF('- 6 -'!D18=0,"",I18/'- 6 -'!D18)</f>
      </c>
    </row>
    <row r="19" spans="1:11" ht="12.75">
      <c r="A19" s="13">
        <v>11</v>
      </c>
      <c r="B19" s="14" t="s">
        <v>150</v>
      </c>
      <c r="C19" s="14">
        <v>1982380</v>
      </c>
      <c r="D19" s="389">
        <f>C19/'- 3 -'!E19</f>
        <v>0.06886071875976092</v>
      </c>
      <c r="E19" s="14">
        <f>C19/'- 6 -'!J19</f>
        <v>463.06470450829244</v>
      </c>
      <c r="F19" s="14">
        <v>10656245</v>
      </c>
      <c r="G19" s="389">
        <f>F19/'- 3 -'!E19</f>
        <v>0.3701594497422838</v>
      </c>
      <c r="H19" s="14">
        <f>F19/'- 6 -'!C19</f>
        <v>3493.8508196721314</v>
      </c>
      <c r="I19" s="14">
        <v>0</v>
      </c>
      <c r="J19" s="389">
        <f>I19/'- 3 -'!E19</f>
        <v>0</v>
      </c>
      <c r="K19" s="14">
        <f>IF('- 6 -'!D19=0,"",I19/'- 6 -'!D19)</f>
      </c>
    </row>
    <row r="20" spans="1:11" ht="12.75">
      <c r="A20" s="15">
        <v>12</v>
      </c>
      <c r="B20" s="16" t="s">
        <v>151</v>
      </c>
      <c r="C20" s="16">
        <v>3445651</v>
      </c>
      <c r="D20" s="390">
        <f>C20/'- 3 -'!E20</f>
        <v>0.07218918919202039</v>
      </c>
      <c r="E20" s="16">
        <f>C20/'- 6 -'!J20</f>
        <v>443.598455101384</v>
      </c>
      <c r="F20" s="16">
        <v>17318331</v>
      </c>
      <c r="G20" s="390">
        <f>F20/'- 3 -'!E20</f>
        <v>0.36283311137693036</v>
      </c>
      <c r="H20" s="16">
        <f>F20/'- 6 -'!C20</f>
        <v>3295.904653154439</v>
      </c>
      <c r="I20" s="16">
        <v>0</v>
      </c>
      <c r="J20" s="390">
        <f>I20/'- 3 -'!E20</f>
        <v>0</v>
      </c>
      <c r="K20" s="16">
        <f>IF('- 6 -'!D20=0,"",I20/'- 6 -'!D20)</f>
      </c>
    </row>
    <row r="21" spans="1:11" ht="12.75">
      <c r="A21" s="13">
        <v>13</v>
      </c>
      <c r="B21" s="14" t="s">
        <v>152</v>
      </c>
      <c r="C21" s="14">
        <v>912642</v>
      </c>
      <c r="D21" s="389">
        <f>C21/'- 3 -'!E21</f>
        <v>0.04933624825099805</v>
      </c>
      <c r="E21" s="14">
        <f>C21/'- 6 -'!J21</f>
        <v>307.2351455983841</v>
      </c>
      <c r="F21" s="14">
        <v>8122846</v>
      </c>
      <c r="G21" s="389">
        <f>F21/'- 3 -'!E21</f>
        <v>0.43911056773699486</v>
      </c>
      <c r="H21" s="14">
        <f>F21/'- 6 -'!C21</f>
        <v>3617.388554887553</v>
      </c>
      <c r="I21" s="14">
        <v>0</v>
      </c>
      <c r="J21" s="389">
        <f>I21/'- 3 -'!E21</f>
        <v>0</v>
      </c>
      <c r="K21" s="14">
        <f>IF('- 6 -'!D21=0,"",I21/'- 6 -'!D21)</f>
      </c>
    </row>
    <row r="22" spans="1:11" ht="12.75">
      <c r="A22" s="15">
        <v>14</v>
      </c>
      <c r="B22" s="16" t="s">
        <v>153</v>
      </c>
      <c r="C22" s="16">
        <v>1598316</v>
      </c>
      <c r="D22" s="390">
        <f>C22/'- 3 -'!E22</f>
        <v>0.0765470595912151</v>
      </c>
      <c r="E22" s="16">
        <f>C22/'- 6 -'!J22</f>
        <v>459.88088044885626</v>
      </c>
      <c r="F22" s="16">
        <v>5029368</v>
      </c>
      <c r="G22" s="390">
        <f>F22/'- 3 -'!E22</f>
        <v>0.2408680961725656</v>
      </c>
      <c r="H22" s="16">
        <f>F22/'- 6 -'!C22</f>
        <v>3108.3856613102594</v>
      </c>
      <c r="I22" s="16">
        <v>0</v>
      </c>
      <c r="J22" s="390">
        <f>I22/'- 3 -'!E22</f>
        <v>0</v>
      </c>
      <c r="K22" s="16">
        <f>IF('- 6 -'!D22=0,"",I22/'- 6 -'!D22)</f>
      </c>
    </row>
    <row r="23" spans="1:11" ht="12.75">
      <c r="A23" s="13">
        <v>15</v>
      </c>
      <c r="B23" s="14" t="s">
        <v>154</v>
      </c>
      <c r="C23" s="14">
        <v>1732993</v>
      </c>
      <c r="D23" s="389">
        <f>C23/'- 3 -'!E23</f>
        <v>0.06120679808604545</v>
      </c>
      <c r="E23" s="14">
        <f>C23/'- 6 -'!J23</f>
        <v>329.0909608811242</v>
      </c>
      <c r="F23" s="14">
        <v>15294777</v>
      </c>
      <c r="G23" s="389">
        <f>F23/'- 3 -'!E23</f>
        <v>0.5401893300261986</v>
      </c>
      <c r="H23" s="14">
        <f>F23/'- 6 -'!C23</f>
        <v>2904.4392328142803</v>
      </c>
      <c r="I23" s="14">
        <v>0</v>
      </c>
      <c r="J23" s="389">
        <f>I23/'- 3 -'!E23</f>
        <v>0</v>
      </c>
      <c r="K23" s="14">
        <f>IF('- 6 -'!D23=0,"",I23/'- 6 -'!D23)</f>
      </c>
    </row>
    <row r="24" spans="1:11" ht="12.75">
      <c r="A24" s="15">
        <v>16</v>
      </c>
      <c r="B24" s="16" t="s">
        <v>155</v>
      </c>
      <c r="C24" s="16">
        <v>271816</v>
      </c>
      <c r="D24" s="390">
        <f>C24/'- 3 -'!E24</f>
        <v>0.0486359214363178</v>
      </c>
      <c r="E24" s="16">
        <f>C24/'- 6 -'!J24</f>
        <v>377.2602359472588</v>
      </c>
      <c r="F24" s="16">
        <v>2753379</v>
      </c>
      <c r="G24" s="390">
        <f>F24/'- 3 -'!E24</f>
        <v>0.4926609350752247</v>
      </c>
      <c r="H24" s="16">
        <f>F24/'- 6 -'!C24</f>
        <v>3821.4836918806386</v>
      </c>
      <c r="I24" s="16">
        <v>0</v>
      </c>
      <c r="J24" s="390">
        <f>I24/'- 3 -'!E24</f>
        <v>0</v>
      </c>
      <c r="K24" s="16">
        <f>IF('- 6 -'!D24=0,"",I24/'- 6 -'!D24)</f>
      </c>
    </row>
    <row r="25" spans="1:11" ht="12.75">
      <c r="A25" s="13">
        <v>17</v>
      </c>
      <c r="B25" s="14" t="s">
        <v>156</v>
      </c>
      <c r="C25" s="14">
        <v>292900</v>
      </c>
      <c r="D25" s="389">
        <f>C25/'- 3 -'!E25</f>
        <v>0.06879764777342484</v>
      </c>
      <c r="E25" s="14">
        <f>C25/'- 6 -'!J25</f>
        <v>564.8987463837994</v>
      </c>
      <c r="F25" s="14">
        <v>83777</v>
      </c>
      <c r="G25" s="389">
        <f>F25/'- 3 -'!E25</f>
        <v>0.019677912384821486</v>
      </c>
      <c r="H25" s="14">
        <f>F25/'- 6 -'!C25</f>
        <v>3102.8518518518517</v>
      </c>
      <c r="I25" s="14">
        <v>608633</v>
      </c>
      <c r="J25" s="389">
        <f>I25/'- 3 -'!E25</f>
        <v>0.14295841159878075</v>
      </c>
      <c r="K25" s="14">
        <f>IF('- 6 -'!D25=0,"",I25/'- 6 -'!D25)</f>
        <v>3768.625386996904</v>
      </c>
    </row>
    <row r="26" spans="1:11" ht="12.75">
      <c r="A26" s="15">
        <v>18</v>
      </c>
      <c r="B26" s="16" t="s">
        <v>157</v>
      </c>
      <c r="C26" s="16">
        <v>525174.25</v>
      </c>
      <c r="D26" s="390">
        <f>C26/'- 3 -'!E26</f>
        <v>0.06240507705450787</v>
      </c>
      <c r="E26" s="16">
        <f>C26/'- 6 -'!J26</f>
        <v>375.1244642857143</v>
      </c>
      <c r="F26" s="16">
        <v>4018837.04</v>
      </c>
      <c r="G26" s="390">
        <f>F26/'- 3 -'!E26</f>
        <v>0.47754785226181656</v>
      </c>
      <c r="H26" s="16">
        <f>F26/'- 6 -'!C26</f>
        <v>2870.597885714286</v>
      </c>
      <c r="I26" s="16">
        <v>0</v>
      </c>
      <c r="J26" s="390">
        <f>I26/'- 3 -'!E26</f>
        <v>0</v>
      </c>
      <c r="K26" s="16">
        <f>IF('- 6 -'!D26=0,"",I26/'- 6 -'!D26)</f>
      </c>
    </row>
    <row r="27" spans="1:11" ht="12.75">
      <c r="A27" s="13">
        <v>19</v>
      </c>
      <c r="B27" s="14" t="s">
        <v>158</v>
      </c>
      <c r="C27" s="14">
        <v>407000</v>
      </c>
      <c r="D27" s="389">
        <f>C27/'- 3 -'!E27</f>
        <v>0.03035976696827516</v>
      </c>
      <c r="E27" s="14">
        <f>C27/'- 6 -'!J27</f>
        <v>190.34702085866618</v>
      </c>
      <c r="F27" s="14">
        <v>7148000</v>
      </c>
      <c r="G27" s="389">
        <f>F27/'- 3 -'!E27</f>
        <v>0.5331980695067098</v>
      </c>
      <c r="H27" s="14">
        <f>F27/'- 6 -'!C27</f>
        <v>3342.9987840239455</v>
      </c>
      <c r="I27" s="14">
        <v>0</v>
      </c>
      <c r="J27" s="389">
        <f>I27/'- 3 -'!E27</f>
        <v>0</v>
      </c>
      <c r="K27" s="14">
        <f>IF('- 6 -'!D27=0,"",I27/'- 6 -'!D27)</f>
      </c>
    </row>
    <row r="28" spans="1:11" ht="12.75">
      <c r="A28" s="15">
        <v>20</v>
      </c>
      <c r="B28" s="16" t="s">
        <v>159</v>
      </c>
      <c r="C28" s="16">
        <v>355018</v>
      </c>
      <c r="D28" s="390">
        <f>C28/'- 3 -'!E28</f>
        <v>0.04832957419099183</v>
      </c>
      <c r="E28" s="16">
        <f>C28/'- 6 -'!J28</f>
        <v>367.89430051813474</v>
      </c>
      <c r="F28" s="16">
        <v>2646170.08</v>
      </c>
      <c r="G28" s="390">
        <f>F28/'- 3 -'!E28</f>
        <v>0.36023039170786486</v>
      </c>
      <c r="H28" s="16">
        <f>F28/'- 6 -'!C28</f>
        <v>4268.0162580645165</v>
      </c>
      <c r="I28" s="16">
        <v>0</v>
      </c>
      <c r="J28" s="390">
        <f>I28/'- 3 -'!E28</f>
        <v>0</v>
      </c>
      <c r="K28" s="16">
        <f>IF('- 6 -'!D28=0,"",I28/'- 6 -'!D28)</f>
      </c>
    </row>
    <row r="29" spans="1:11" ht="12.75">
      <c r="A29" s="13">
        <v>21</v>
      </c>
      <c r="B29" s="14" t="s">
        <v>160</v>
      </c>
      <c r="C29" s="14">
        <v>1428000</v>
      </c>
      <c r="D29" s="389">
        <f>C29/'- 3 -'!E29</f>
        <v>0.06804536357571714</v>
      </c>
      <c r="E29" s="14">
        <f>C29/'- 6 -'!J29</f>
        <v>410.3448275862069</v>
      </c>
      <c r="F29" s="14">
        <v>11110500</v>
      </c>
      <c r="G29" s="389">
        <f>F29/'- 3 -'!E29</f>
        <v>0.5294243781568665</v>
      </c>
      <c r="H29" s="14">
        <f>F29/'- 6 -'!C29</f>
        <v>3192.6724137931033</v>
      </c>
      <c r="I29" s="14">
        <v>0</v>
      </c>
      <c r="J29" s="389">
        <f>I29/'- 3 -'!E29</f>
        <v>0</v>
      </c>
      <c r="K29" s="14">
        <f>IF('- 6 -'!D29=0,"",I29/'- 6 -'!D29)</f>
      </c>
    </row>
    <row r="30" spans="1:11" ht="12.75">
      <c r="A30" s="15">
        <v>22</v>
      </c>
      <c r="B30" s="16" t="s">
        <v>161</v>
      </c>
      <c r="C30" s="16">
        <v>717750</v>
      </c>
      <c r="D30" s="390">
        <f>C30/'- 3 -'!E30</f>
        <v>0.06194493904022499</v>
      </c>
      <c r="E30" s="16">
        <f>C30/'- 6 -'!J30</f>
        <v>397.8658536585366</v>
      </c>
      <c r="F30" s="16">
        <v>5856641</v>
      </c>
      <c r="G30" s="390">
        <f>F30/'- 3 -'!E30</f>
        <v>0.5054535280048517</v>
      </c>
      <c r="H30" s="16">
        <f>F30/'- 6 -'!C30</f>
        <v>3246.4750554323723</v>
      </c>
      <c r="I30" s="16">
        <v>0</v>
      </c>
      <c r="J30" s="390">
        <f>I30/'- 3 -'!E30</f>
        <v>0</v>
      </c>
      <c r="K30" s="16">
        <f>IF('- 6 -'!D30=0,"",I30/'- 6 -'!D30)</f>
      </c>
    </row>
    <row r="31" spans="1:11" ht="12.75">
      <c r="A31" s="13">
        <v>23</v>
      </c>
      <c r="B31" s="14" t="s">
        <v>162</v>
      </c>
      <c r="C31" s="14">
        <v>541000</v>
      </c>
      <c r="D31" s="389">
        <f>C31/'- 3 -'!E31</f>
        <v>0.0593987550416203</v>
      </c>
      <c r="E31" s="14">
        <f>C31/'- 6 -'!J31</f>
        <v>395.90193926088546</v>
      </c>
      <c r="F31" s="14">
        <v>4471860</v>
      </c>
      <c r="G31" s="389">
        <f>F31/'- 3 -'!E31</f>
        <v>0.4909850586329393</v>
      </c>
      <c r="H31" s="14">
        <f>F31/'- 6 -'!C31</f>
        <v>3272.4917672886936</v>
      </c>
      <c r="I31" s="14">
        <v>0</v>
      </c>
      <c r="J31" s="389">
        <f>I31/'- 3 -'!E31</f>
        <v>0</v>
      </c>
      <c r="K31" s="14">
        <f>IF('- 6 -'!D31=0,"",I31/'- 6 -'!D31)</f>
      </c>
    </row>
    <row r="32" spans="1:11" ht="12.75">
      <c r="A32" s="15">
        <v>24</v>
      </c>
      <c r="B32" s="16" t="s">
        <v>163</v>
      </c>
      <c r="C32" s="16">
        <v>1498893</v>
      </c>
      <c r="D32" s="390">
        <f>C32/'- 3 -'!E32</f>
        <v>0.06920365013215424</v>
      </c>
      <c r="E32" s="16">
        <f>C32/'- 6 -'!J32</f>
        <v>435.3071181715215</v>
      </c>
      <c r="F32" s="16">
        <v>9625811</v>
      </c>
      <c r="G32" s="390">
        <f>F32/'- 3 -'!E32</f>
        <v>0.4444221546716422</v>
      </c>
      <c r="H32" s="16">
        <f>F32/'- 6 -'!C32</f>
        <v>3298.9961614915346</v>
      </c>
      <c r="I32" s="16">
        <v>0</v>
      </c>
      <c r="J32" s="390">
        <f>I32/'- 3 -'!E32</f>
        <v>0</v>
      </c>
      <c r="K32" s="16">
        <f>IF('- 6 -'!D32=0,"",I32/'- 6 -'!D32)</f>
      </c>
    </row>
    <row r="33" spans="1:11" ht="12.75">
      <c r="A33" s="13">
        <v>25</v>
      </c>
      <c r="B33" s="14" t="s">
        <v>164</v>
      </c>
      <c r="C33" s="14">
        <v>530750</v>
      </c>
      <c r="D33" s="389">
        <f>C33/'- 3 -'!E33</f>
        <v>0.05581199219105315</v>
      </c>
      <c r="E33" s="14">
        <f>C33/'- 6 -'!J33</f>
        <v>357.64824797843664</v>
      </c>
      <c r="F33" s="14">
        <v>5116978</v>
      </c>
      <c r="G33" s="389">
        <f>F33/'- 3 -'!E33</f>
        <v>0.5380852306694127</v>
      </c>
      <c r="H33" s="14">
        <f>F33/'- 6 -'!C33</f>
        <v>3448.098382749326</v>
      </c>
      <c r="I33" s="14">
        <v>0</v>
      </c>
      <c r="J33" s="389">
        <f>I33/'- 3 -'!E33</f>
        <v>0</v>
      </c>
      <c r="K33" s="14">
        <f>IF('- 6 -'!D33=0,"",I33/'- 6 -'!D33)</f>
      </c>
    </row>
    <row r="34" spans="1:11" ht="12.75">
      <c r="A34" s="15">
        <v>26</v>
      </c>
      <c r="B34" s="16" t="s">
        <v>165</v>
      </c>
      <c r="C34" s="16">
        <v>795800</v>
      </c>
      <c r="D34" s="390">
        <f>C34/'- 3 -'!E34</f>
        <v>0.05625499247152966</v>
      </c>
      <c r="E34" s="16">
        <f>C34/'- 6 -'!J34</f>
        <v>319.08580593424216</v>
      </c>
      <c r="F34" s="16">
        <v>7822200</v>
      </c>
      <c r="G34" s="390">
        <f>F34/'- 3 -'!E34</f>
        <v>0.55295024140588</v>
      </c>
      <c r="H34" s="16">
        <f>F34/'- 6 -'!C34</f>
        <v>3136.4073777064955</v>
      </c>
      <c r="I34" s="16">
        <v>0</v>
      </c>
      <c r="J34" s="390">
        <f>I34/'- 3 -'!E34</f>
        <v>0</v>
      </c>
      <c r="K34" s="16">
        <f>IF('- 6 -'!D34=0,"",I34/'- 6 -'!D34)</f>
      </c>
    </row>
    <row r="35" spans="1:11" ht="12.75">
      <c r="A35" s="13">
        <v>28</v>
      </c>
      <c r="B35" s="14" t="s">
        <v>166</v>
      </c>
      <c r="C35" s="14">
        <v>320150</v>
      </c>
      <c r="D35" s="389">
        <f>C35/'- 3 -'!E35</f>
        <v>0.054603996094914585</v>
      </c>
      <c r="E35" s="14">
        <f>C35/'- 6 -'!J35</f>
        <v>362.77620396600565</v>
      </c>
      <c r="F35" s="14">
        <v>1676248</v>
      </c>
      <c r="G35" s="389">
        <f>F35/'- 3 -'!E35</f>
        <v>0.28589673355023704</v>
      </c>
      <c r="H35" s="14">
        <f>F35/'- 6 -'!C35</f>
        <v>4227.611601513241</v>
      </c>
      <c r="I35" s="14">
        <v>0</v>
      </c>
      <c r="J35" s="389">
        <f>I35/'- 3 -'!E35</f>
        <v>0</v>
      </c>
      <c r="K35" s="14">
        <f>IF('- 6 -'!D35=0,"",I35/'- 6 -'!D35)</f>
      </c>
    </row>
    <row r="36" spans="1:11" ht="12.75">
      <c r="A36" s="15">
        <v>30</v>
      </c>
      <c r="B36" s="16" t="s">
        <v>167</v>
      </c>
      <c r="C36" s="16">
        <v>451372</v>
      </c>
      <c r="D36" s="390">
        <f>C36/'- 3 -'!E36</f>
        <v>0.0517270859089611</v>
      </c>
      <c r="E36" s="16">
        <f>C36/'- 6 -'!J36</f>
        <v>335.3432392273403</v>
      </c>
      <c r="F36" s="16">
        <v>4280755</v>
      </c>
      <c r="G36" s="390">
        <f>F36/'- 3 -'!E36</f>
        <v>0.4905731450781501</v>
      </c>
      <c r="H36" s="16">
        <f>F36/'- 6 -'!C36</f>
        <v>3180.352897473997</v>
      </c>
      <c r="I36" s="16">
        <v>0</v>
      </c>
      <c r="J36" s="390">
        <f>I36/'- 3 -'!E36</f>
        <v>0</v>
      </c>
      <c r="K36" s="16">
        <f>IF('- 6 -'!D36=0,"",I36/'- 6 -'!D36)</f>
      </c>
    </row>
    <row r="37" spans="1:11" ht="12.75">
      <c r="A37" s="13">
        <v>31</v>
      </c>
      <c r="B37" s="14" t="s">
        <v>168</v>
      </c>
      <c r="C37" s="14">
        <v>539561</v>
      </c>
      <c r="D37" s="389">
        <f>C37/'- 3 -'!E37</f>
        <v>0.054940026427288964</v>
      </c>
      <c r="E37" s="14">
        <f>C37/'- 6 -'!J37</f>
        <v>342.5784126984127</v>
      </c>
      <c r="F37" s="14">
        <v>5138902</v>
      </c>
      <c r="G37" s="389">
        <f>F37/'- 3 -'!E37</f>
        <v>0.5232613396580703</v>
      </c>
      <c r="H37" s="14">
        <f>F37/'- 6 -'!C37</f>
        <v>3262.794920634921</v>
      </c>
      <c r="I37" s="14">
        <v>0</v>
      </c>
      <c r="J37" s="389">
        <f>I37/'- 3 -'!E37</f>
        <v>0</v>
      </c>
      <c r="K37" s="14">
        <f>IF('- 6 -'!D37=0,"",I37/'- 6 -'!D37)</f>
      </c>
    </row>
    <row r="38" spans="1:11" ht="12.75">
      <c r="A38" s="15">
        <v>32</v>
      </c>
      <c r="B38" s="16" t="s">
        <v>169</v>
      </c>
      <c r="C38" s="16">
        <v>230417</v>
      </c>
      <c r="D38" s="390">
        <f>C38/'- 3 -'!E38</f>
        <v>0.037014452081146273</v>
      </c>
      <c r="E38" s="16">
        <f>C38/'- 6 -'!J38</f>
        <v>270.60129183793305</v>
      </c>
      <c r="F38" s="16">
        <v>2721725</v>
      </c>
      <c r="G38" s="390">
        <f>F38/'- 3 -'!E38</f>
        <v>0.43722103660128303</v>
      </c>
      <c r="H38" s="16">
        <f>F38/'- 6 -'!C38</f>
        <v>3378.9261328367475</v>
      </c>
      <c r="I38" s="16">
        <v>182711</v>
      </c>
      <c r="J38" s="390">
        <f>I38/'- 3 -'!E38</f>
        <v>0.029350905333366532</v>
      </c>
      <c r="K38" s="16">
        <f>IF('- 6 -'!D38=0,"",I38/'- 6 -'!D38)</f>
        <v>3971.978260869565</v>
      </c>
    </row>
    <row r="39" spans="1:11" ht="12.75">
      <c r="A39" s="13">
        <v>33</v>
      </c>
      <c r="B39" s="14" t="s">
        <v>170</v>
      </c>
      <c r="C39" s="14">
        <v>684416</v>
      </c>
      <c r="D39" s="389">
        <f>C39/'- 3 -'!E39</f>
        <v>0.05863546368824208</v>
      </c>
      <c r="E39" s="14">
        <f>C39/'- 6 -'!J39</f>
        <v>416.31143552311437</v>
      </c>
      <c r="F39" s="14">
        <v>3408313</v>
      </c>
      <c r="G39" s="389">
        <f>F39/'- 3 -'!E39</f>
        <v>0.2919978684742371</v>
      </c>
      <c r="H39" s="14">
        <f>F39/'- 6 -'!C39</f>
        <v>2988.437527400263</v>
      </c>
      <c r="I39" s="14">
        <v>0</v>
      </c>
      <c r="J39" s="389">
        <f>I39/'- 3 -'!E39</f>
        <v>0</v>
      </c>
      <c r="K39" s="14">
        <f>IF('- 6 -'!D39=0,"",I39/'- 6 -'!D39)</f>
      </c>
    </row>
    <row r="40" spans="1:11" ht="12.75">
      <c r="A40" s="15">
        <v>34</v>
      </c>
      <c r="B40" s="16" t="s">
        <v>171</v>
      </c>
      <c r="C40" s="16">
        <v>311523</v>
      </c>
      <c r="D40" s="390">
        <f>C40/'- 3 -'!E40</f>
        <v>0.057238742347295</v>
      </c>
      <c r="E40" s="16">
        <f>C40/'- 6 -'!J40</f>
        <v>404.83820662768034</v>
      </c>
      <c r="F40" s="16">
        <v>2825488</v>
      </c>
      <c r="G40" s="390">
        <f>F40/'- 3 -'!E40</f>
        <v>0.5191506875491501</v>
      </c>
      <c r="H40" s="16">
        <f>F40/'- 6 -'!C40</f>
        <v>3671.8492527615335</v>
      </c>
      <c r="I40" s="16">
        <v>0</v>
      </c>
      <c r="J40" s="390">
        <f>I40/'- 3 -'!E40</f>
        <v>0</v>
      </c>
      <c r="K40" s="16">
        <f>IF('- 6 -'!D40=0,"",I40/'- 6 -'!D40)</f>
      </c>
    </row>
    <row r="41" spans="1:11" ht="12.75">
      <c r="A41" s="13">
        <v>35</v>
      </c>
      <c r="B41" s="14" t="s">
        <v>172</v>
      </c>
      <c r="C41" s="14">
        <v>768136</v>
      </c>
      <c r="D41" s="389">
        <f>C41/'- 3 -'!E41</f>
        <v>0.05941664883064682</v>
      </c>
      <c r="E41" s="14">
        <f>C41/'- 6 -'!J41</f>
        <v>428.2888207415668</v>
      </c>
      <c r="F41" s="14">
        <v>4972901</v>
      </c>
      <c r="G41" s="389">
        <f>F41/'- 3 -'!E41</f>
        <v>0.38466249776936945</v>
      </c>
      <c r="H41" s="14">
        <f>F41/'- 6 -'!C41</f>
        <v>3327.4680495148878</v>
      </c>
      <c r="I41" s="14">
        <v>0</v>
      </c>
      <c r="J41" s="389">
        <f>I41/'- 3 -'!E41</f>
        <v>0</v>
      </c>
      <c r="K41" s="14">
        <f>IF('- 6 -'!D41=0,"",I41/'- 6 -'!D41)</f>
      </c>
    </row>
    <row r="42" spans="1:11" ht="12.75">
      <c r="A42" s="15">
        <v>36</v>
      </c>
      <c r="B42" s="16" t="s">
        <v>173</v>
      </c>
      <c r="C42" s="16">
        <v>408431</v>
      </c>
      <c r="D42" s="390">
        <f>C42/'- 3 -'!E42</f>
        <v>0.05910871574642896</v>
      </c>
      <c r="E42" s="16">
        <f>C42/'- 6 -'!J42</f>
        <v>400.42254901960786</v>
      </c>
      <c r="F42" s="16">
        <v>3372543</v>
      </c>
      <c r="G42" s="390">
        <f>F42/'- 3 -'!E42</f>
        <v>0.48807922398057146</v>
      </c>
      <c r="H42" s="16">
        <f>F42/'- 6 -'!C42</f>
        <v>3306.414705882353</v>
      </c>
      <c r="I42" s="16">
        <v>0</v>
      </c>
      <c r="J42" s="390">
        <f>I42/'- 3 -'!E42</f>
        <v>0</v>
      </c>
      <c r="K42" s="16">
        <f>IF('- 6 -'!D42=0,"",I42/'- 6 -'!D42)</f>
      </c>
    </row>
    <row r="43" spans="1:11" ht="12.75">
      <c r="A43" s="13">
        <v>37</v>
      </c>
      <c r="B43" s="14" t="s">
        <v>174</v>
      </c>
      <c r="C43" s="14">
        <v>346658</v>
      </c>
      <c r="D43" s="389">
        <f>C43/'- 3 -'!E43</f>
        <v>0.05245923172644167</v>
      </c>
      <c r="E43" s="14">
        <f>C43/'- 6 -'!J43</f>
        <v>369.1778487752929</v>
      </c>
      <c r="F43" s="14">
        <v>3314940</v>
      </c>
      <c r="G43" s="389">
        <f>F43/'- 3 -'!E43</f>
        <v>0.5016448650233098</v>
      </c>
      <c r="H43" s="14">
        <f>F43/'- 6 -'!C43</f>
        <v>3530.2875399361023</v>
      </c>
      <c r="I43" s="14">
        <v>0</v>
      </c>
      <c r="J43" s="389">
        <f>I43/'- 3 -'!E43</f>
        <v>0</v>
      </c>
      <c r="K43" s="14">
        <f>IF('- 6 -'!D43=0,"",I43/'- 6 -'!D43)</f>
      </c>
    </row>
    <row r="44" spans="1:11" ht="12.75">
      <c r="A44" s="15">
        <v>38</v>
      </c>
      <c r="B44" s="16" t="s">
        <v>175</v>
      </c>
      <c r="C44" s="16">
        <v>469118</v>
      </c>
      <c r="D44" s="390">
        <f>C44/'- 3 -'!E44</f>
        <v>0.05189902083769174</v>
      </c>
      <c r="E44" s="16">
        <f>C44/'- 6 -'!J44</f>
        <v>416.4385264092321</v>
      </c>
      <c r="F44" s="16">
        <v>4227627</v>
      </c>
      <c r="G44" s="390">
        <f>F44/'- 3 -'!E44</f>
        <v>0.46770684937902235</v>
      </c>
      <c r="H44" s="16">
        <f>F44/'- 6 -'!C44</f>
        <v>3752.8868175765647</v>
      </c>
      <c r="I44" s="16">
        <v>0</v>
      </c>
      <c r="J44" s="390">
        <f>I44/'- 3 -'!E44</f>
        <v>0</v>
      </c>
      <c r="K44" s="16">
        <f>IF('- 6 -'!D44=0,"",I44/'- 6 -'!D44)</f>
      </c>
    </row>
    <row r="45" spans="1:11" ht="12.75">
      <c r="A45" s="13">
        <v>39</v>
      </c>
      <c r="B45" s="14" t="s">
        <v>176</v>
      </c>
      <c r="C45" s="14">
        <v>869000</v>
      </c>
      <c r="D45" s="389">
        <f>C45/'- 3 -'!E45</f>
        <v>0.060181097318166864</v>
      </c>
      <c r="E45" s="14">
        <f>C45/'- 6 -'!J45</f>
        <v>389.68609865470853</v>
      </c>
      <c r="F45" s="14">
        <v>8129380</v>
      </c>
      <c r="G45" s="389">
        <f>F45/'- 3 -'!E45</f>
        <v>0.5629862012846483</v>
      </c>
      <c r="H45" s="14">
        <f>F45/'- 6 -'!C45</f>
        <v>3645.4618834080716</v>
      </c>
      <c r="I45" s="14">
        <v>0</v>
      </c>
      <c r="J45" s="389">
        <f>I45/'- 3 -'!E45</f>
        <v>0</v>
      </c>
      <c r="K45" s="14">
        <f>IF('- 6 -'!D45=0,"",I45/'- 6 -'!D45)</f>
      </c>
    </row>
    <row r="46" spans="1:11" ht="12.75">
      <c r="A46" s="15">
        <v>40</v>
      </c>
      <c r="B46" s="16" t="s">
        <v>177</v>
      </c>
      <c r="C46" s="16">
        <v>2388400</v>
      </c>
      <c r="D46" s="390">
        <f>C46/'- 3 -'!E46</f>
        <v>0.05840208529971293</v>
      </c>
      <c r="E46" s="16">
        <f>C46/'- 6 -'!J46</f>
        <v>352.24540963055824</v>
      </c>
      <c r="F46" s="16">
        <v>17769900</v>
      </c>
      <c r="G46" s="390">
        <f>F46/'- 3 -'!E46</f>
        <v>0.43451650291717</v>
      </c>
      <c r="H46" s="16">
        <f>F46/'- 6 -'!C46</f>
        <v>3190.000897585495</v>
      </c>
      <c r="I46" s="16">
        <v>0</v>
      </c>
      <c r="J46" s="390">
        <f>I46/'- 3 -'!E46</f>
        <v>0</v>
      </c>
      <c r="K46" s="16">
        <f>IF('- 6 -'!D46=0,"",I46/'- 6 -'!D46)</f>
      </c>
    </row>
    <row r="47" spans="1:11" ht="12.75">
      <c r="A47" s="13">
        <v>41</v>
      </c>
      <c r="B47" s="14" t="s">
        <v>178</v>
      </c>
      <c r="C47" s="14">
        <v>731240</v>
      </c>
      <c r="D47" s="389">
        <f>C47/'- 3 -'!E47</f>
        <v>0.06163719911679535</v>
      </c>
      <c r="E47" s="14">
        <f>C47/'- 6 -'!J47</f>
        <v>451.9406674907293</v>
      </c>
      <c r="F47" s="14">
        <v>5862022</v>
      </c>
      <c r="G47" s="389">
        <f>F47/'- 3 -'!E47</f>
        <v>0.49411768672533624</v>
      </c>
      <c r="H47" s="14">
        <f>F47/'- 6 -'!C47</f>
        <v>3623.0049443757725</v>
      </c>
      <c r="I47" s="14">
        <v>0</v>
      </c>
      <c r="J47" s="389">
        <f>I47/'- 3 -'!E47</f>
        <v>0</v>
      </c>
      <c r="K47" s="14">
        <f>IF('- 6 -'!D47=0,"",I47/'- 6 -'!D47)</f>
      </c>
    </row>
    <row r="48" spans="1:11" ht="12.75">
      <c r="A48" s="15">
        <v>42</v>
      </c>
      <c r="B48" s="16" t="s">
        <v>179</v>
      </c>
      <c r="C48" s="16">
        <v>352225</v>
      </c>
      <c r="D48" s="390">
        <f>C48/'- 3 -'!E48</f>
        <v>0.04846173796333432</v>
      </c>
      <c r="E48" s="16">
        <f>C48/'- 6 -'!J48</f>
        <v>320.20454545454544</v>
      </c>
      <c r="F48" s="16">
        <v>4075838</v>
      </c>
      <c r="G48" s="390">
        <f>F48/'- 3 -'!E48</f>
        <v>0.5607841383689421</v>
      </c>
      <c r="H48" s="16">
        <f>F48/'- 6 -'!C48</f>
        <v>3705.307272727273</v>
      </c>
      <c r="I48" s="16">
        <v>0</v>
      </c>
      <c r="J48" s="390">
        <f>I48/'- 3 -'!E48</f>
        <v>0</v>
      </c>
      <c r="K48" s="16">
        <f>IF('- 6 -'!D48=0,"",I48/'- 6 -'!D48)</f>
      </c>
    </row>
    <row r="49" spans="1:11" ht="12.75">
      <c r="A49" s="13">
        <v>43</v>
      </c>
      <c r="B49" s="14" t="s">
        <v>180</v>
      </c>
      <c r="C49" s="14">
        <v>299500</v>
      </c>
      <c r="D49" s="389">
        <f>C49/'- 3 -'!E49</f>
        <v>0.048107635171612546</v>
      </c>
      <c r="E49" s="14">
        <f>C49/'- 6 -'!J49</f>
        <v>345.04608294930875</v>
      </c>
      <c r="F49" s="14">
        <v>3350400</v>
      </c>
      <c r="G49" s="389">
        <f>F49/'- 3 -'!E49</f>
        <v>0.5381630079431408</v>
      </c>
      <c r="H49" s="14">
        <f>F49/'- 6 -'!C49</f>
        <v>3859.9078341013824</v>
      </c>
      <c r="I49" s="14">
        <v>0</v>
      </c>
      <c r="J49" s="389">
        <f>I49/'- 3 -'!E49</f>
        <v>0</v>
      </c>
      <c r="K49" s="14">
        <f>IF('- 6 -'!D49=0,"",I49/'- 6 -'!D49)</f>
      </c>
    </row>
    <row r="50" spans="1:11" ht="12.75">
      <c r="A50" s="15">
        <v>44</v>
      </c>
      <c r="B50" s="16" t="s">
        <v>181</v>
      </c>
      <c r="C50" s="16">
        <v>423052</v>
      </c>
      <c r="D50" s="390">
        <f>C50/'- 3 -'!E50</f>
        <v>0.04900655193824312</v>
      </c>
      <c r="E50" s="16">
        <f>C50/'- 6 -'!J50</f>
        <v>325.9260400616333</v>
      </c>
      <c r="F50" s="16">
        <v>4462888</v>
      </c>
      <c r="G50" s="390">
        <f>F50/'- 3 -'!E50</f>
        <v>0.516983142891564</v>
      </c>
      <c r="H50" s="16">
        <f>F50/'- 6 -'!C50</f>
        <v>3438.2804314329737</v>
      </c>
      <c r="I50" s="16">
        <v>0</v>
      </c>
      <c r="J50" s="390">
        <f>I50/'- 3 -'!E50</f>
        <v>0</v>
      </c>
      <c r="K50" s="16">
        <f>IF('- 6 -'!D50=0,"",I50/'- 6 -'!D50)</f>
      </c>
    </row>
    <row r="51" spans="1:11" ht="12.75">
      <c r="A51" s="13">
        <v>45</v>
      </c>
      <c r="B51" s="14" t="s">
        <v>182</v>
      </c>
      <c r="C51" s="14">
        <v>674350</v>
      </c>
      <c r="D51" s="389">
        <f>C51/'- 3 -'!E51</f>
        <v>0.05898003503729819</v>
      </c>
      <c r="E51" s="14">
        <f>C51/'- 6 -'!J51</f>
        <v>370.1152579582876</v>
      </c>
      <c r="F51" s="14">
        <v>3752755</v>
      </c>
      <c r="G51" s="389">
        <f>F51/'- 3 -'!E51</f>
        <v>0.3282236544619203</v>
      </c>
      <c r="H51" s="14">
        <f>F51/'- 6 -'!C51</f>
        <v>3065.9763071895427</v>
      </c>
      <c r="I51" s="14">
        <v>0</v>
      </c>
      <c r="J51" s="389">
        <f>I51/'- 3 -'!E51</f>
        <v>0</v>
      </c>
      <c r="K51" s="14">
        <f>IF('- 6 -'!D51=0,"",I51/'- 6 -'!D51)</f>
      </c>
    </row>
    <row r="52" spans="1:11" ht="12.75">
      <c r="A52" s="15">
        <v>46</v>
      </c>
      <c r="B52" s="16" t="s">
        <v>183</v>
      </c>
      <c r="C52" s="16">
        <v>718895</v>
      </c>
      <c r="D52" s="390">
        <f>C52/'- 3 -'!E52</f>
        <v>0.06729518377872433</v>
      </c>
      <c r="E52" s="16">
        <f>C52/'- 6 -'!J52</f>
        <v>513.4964285714286</v>
      </c>
      <c r="F52" s="16">
        <v>4211909</v>
      </c>
      <c r="G52" s="390">
        <f>F52/'- 3 -'!E52</f>
        <v>0.3942734199212166</v>
      </c>
      <c r="H52" s="16">
        <f>F52/'- 6 -'!C52</f>
        <v>4089.2320388349513</v>
      </c>
      <c r="I52" s="16">
        <v>0</v>
      </c>
      <c r="J52" s="390">
        <f>I52/'- 3 -'!E52</f>
        <v>0</v>
      </c>
      <c r="K52" s="16">
        <f>IF('- 6 -'!D52=0,"",I52/'- 6 -'!D52)</f>
      </c>
    </row>
    <row r="53" spans="1:11" ht="12.75">
      <c r="A53" s="13">
        <v>47</v>
      </c>
      <c r="B53" s="14" t="s">
        <v>184</v>
      </c>
      <c r="C53" s="14">
        <v>488239</v>
      </c>
      <c r="D53" s="389">
        <f>C53/'- 3 -'!E53</f>
        <v>0.05898293135041519</v>
      </c>
      <c r="E53" s="14">
        <f>C53/'- 6 -'!J53</f>
        <v>363.6247858791986</v>
      </c>
      <c r="F53" s="14">
        <v>2823418</v>
      </c>
      <c r="G53" s="389">
        <f>F53/'- 3 -'!E53</f>
        <v>0.3410900605390527</v>
      </c>
      <c r="H53" s="14">
        <f>F53/'- 6 -'!C53</f>
        <v>3431.8925489242733</v>
      </c>
      <c r="I53" s="14">
        <v>0</v>
      </c>
      <c r="J53" s="389">
        <f>I53/'- 3 -'!E53</f>
        <v>0</v>
      </c>
      <c r="K53" s="14">
        <f>IF('- 6 -'!D53=0,"",I53/'- 6 -'!D53)</f>
      </c>
    </row>
    <row r="54" spans="1:11" ht="12.75">
      <c r="A54" s="15">
        <v>48</v>
      </c>
      <c r="B54" s="16" t="s">
        <v>185</v>
      </c>
      <c r="C54" s="16">
        <v>2333037</v>
      </c>
      <c r="D54" s="390">
        <f>C54/'- 3 -'!E54</f>
        <v>0.04423197884952457</v>
      </c>
      <c r="E54" s="16">
        <f>C54/'- 6 -'!J54</f>
        <v>454.6501023092663</v>
      </c>
      <c r="F54" s="16">
        <v>21669263</v>
      </c>
      <c r="G54" s="390">
        <f>F54/'- 3 -'!E54</f>
        <v>0.4108269104608222</v>
      </c>
      <c r="H54" s="16">
        <f>F54/'- 6 -'!C54</f>
        <v>4222.793140407288</v>
      </c>
      <c r="I54" s="16">
        <v>0</v>
      </c>
      <c r="J54" s="390">
        <f>I54/'- 3 -'!E54</f>
        <v>0</v>
      </c>
      <c r="K54" s="16">
        <f>IF('- 6 -'!D54=0,"",I54/'- 6 -'!D54)</f>
      </c>
    </row>
    <row r="55" spans="1:11" ht="12.75">
      <c r="A55" s="13">
        <v>49</v>
      </c>
      <c r="B55" s="14" t="s">
        <v>186</v>
      </c>
      <c r="C55" s="14">
        <v>2249157</v>
      </c>
      <c r="D55" s="389">
        <f>C55/'- 3 -'!E55</f>
        <v>0.0710938220588636</v>
      </c>
      <c r="E55" s="14">
        <f>C55/'- 6 -'!J55</f>
        <v>527.4139992965178</v>
      </c>
      <c r="F55" s="14">
        <v>0</v>
      </c>
      <c r="G55" s="389">
        <f>F55/'- 3 -'!E55</f>
        <v>0</v>
      </c>
      <c r="H55" s="14"/>
      <c r="I55" s="14">
        <v>16703187</v>
      </c>
      <c r="J55" s="389">
        <f>I55/'- 3 -'!E55</f>
        <v>0.5279726601539705</v>
      </c>
      <c r="K55" s="14">
        <f>IF('- 6 -'!D55=0,"",I55/'- 6 -'!D55)</f>
        <v>3916.7984523390783</v>
      </c>
    </row>
    <row r="56" spans="1:11" ht="12.75">
      <c r="A56" s="15">
        <v>50</v>
      </c>
      <c r="B56" s="16" t="s">
        <v>459</v>
      </c>
      <c r="C56" s="16">
        <v>754050</v>
      </c>
      <c r="D56" s="390">
        <f>C56/'- 3 -'!E56</f>
        <v>0.05348252407724294</v>
      </c>
      <c r="E56" s="16">
        <f>C56/'- 6 -'!J56</f>
        <v>408.0357142857143</v>
      </c>
      <c r="F56" s="16">
        <v>7216750</v>
      </c>
      <c r="G56" s="390">
        <f>F56/'- 3 -'!E56</f>
        <v>0.5118626160525733</v>
      </c>
      <c r="H56" s="16">
        <f>F56/'- 6 -'!C56</f>
        <v>3905.167748917749</v>
      </c>
      <c r="I56" s="16">
        <v>0</v>
      </c>
      <c r="J56" s="390">
        <f>I56/'- 3 -'!E56</f>
        <v>0</v>
      </c>
      <c r="K56" s="16">
        <f>IF('- 6 -'!D56=0,"",I56/'- 6 -'!D56)</f>
      </c>
    </row>
    <row r="57" spans="1:11" ht="12.75">
      <c r="A57" s="13">
        <v>2264</v>
      </c>
      <c r="B57" s="14" t="s">
        <v>187</v>
      </c>
      <c r="C57" s="14">
        <v>127038</v>
      </c>
      <c r="D57" s="389">
        <f>C57/'- 3 -'!E57</f>
        <v>0.06600957424089614</v>
      </c>
      <c r="E57" s="14">
        <f>C57/'- 6 -'!J57</f>
        <v>649.8107416879795</v>
      </c>
      <c r="F57" s="14">
        <v>933749</v>
      </c>
      <c r="G57" s="389">
        <f>F57/'- 3 -'!E57</f>
        <v>0.48518060688819503</v>
      </c>
      <c r="H57" s="14">
        <f>F57/'- 6 -'!C57</f>
        <v>4776.209718670077</v>
      </c>
      <c r="I57" s="14">
        <v>0</v>
      </c>
      <c r="J57" s="389">
        <f>I57/'- 3 -'!E57</f>
        <v>0</v>
      </c>
      <c r="K57" s="14">
        <f>IF('- 6 -'!D57=0,"",I57/'- 6 -'!D57)</f>
      </c>
    </row>
    <row r="58" spans="1:11" ht="12.75">
      <c r="A58" s="15">
        <v>2309</v>
      </c>
      <c r="B58" s="16" t="s">
        <v>188</v>
      </c>
      <c r="C58" s="16">
        <v>151655</v>
      </c>
      <c r="D58" s="390">
        <f>C58/'- 3 -'!E58</f>
        <v>0.07863863459000625</v>
      </c>
      <c r="E58" s="16">
        <f>C58/'- 6 -'!J58</f>
        <v>564.8230912476722</v>
      </c>
      <c r="F58" s="16">
        <v>1107641</v>
      </c>
      <c r="G58" s="390">
        <f>F58/'- 3 -'!E58</f>
        <v>0.5743521536112169</v>
      </c>
      <c r="H58" s="16">
        <f>F58/'- 6 -'!C58</f>
        <v>4125.292364990689</v>
      </c>
      <c r="I58" s="16">
        <v>0</v>
      </c>
      <c r="J58" s="390">
        <f>I58/'- 3 -'!E58</f>
        <v>0</v>
      </c>
      <c r="K58" s="16">
        <f>IF('- 6 -'!D58=0,"",I58/'- 6 -'!D58)</f>
      </c>
    </row>
    <row r="59" spans="1:11" ht="12.75">
      <c r="A59" s="13">
        <v>2312</v>
      </c>
      <c r="B59" s="14" t="s">
        <v>189</v>
      </c>
      <c r="C59" s="14">
        <v>136120</v>
      </c>
      <c r="D59" s="389">
        <f>C59/'- 3 -'!E59</f>
        <v>0.0771469896124741</v>
      </c>
      <c r="E59" s="14">
        <f>C59/'- 6 -'!J59</f>
        <v>573.1368421052632</v>
      </c>
      <c r="F59" s="14">
        <v>960949</v>
      </c>
      <c r="G59" s="389">
        <f>F59/'- 3 -'!E59</f>
        <v>0.5446247613952202</v>
      </c>
      <c r="H59" s="14">
        <f>F59/'- 6 -'!C59</f>
        <v>4046.101052631579</v>
      </c>
      <c r="I59" s="14">
        <v>0</v>
      </c>
      <c r="J59" s="389">
        <f>I59/'- 3 -'!E59</f>
        <v>0</v>
      </c>
      <c r="K59" s="14">
        <f>IF('- 6 -'!D59=0,"",I59/'- 6 -'!D59)</f>
      </c>
    </row>
    <row r="60" spans="1:11" ht="12.75">
      <c r="A60" s="15">
        <v>2355</v>
      </c>
      <c r="B60" s="16" t="s">
        <v>190</v>
      </c>
      <c r="C60" s="16">
        <v>1472159</v>
      </c>
      <c r="D60" s="390">
        <f>C60/'- 3 -'!E60</f>
        <v>0.06271925403504963</v>
      </c>
      <c r="E60" s="16">
        <f>C60/'- 6 -'!J60</f>
        <v>477.8806076738298</v>
      </c>
      <c r="F60" s="16">
        <v>10479190</v>
      </c>
      <c r="G60" s="390">
        <f>F60/'- 3 -'!E60</f>
        <v>0.44645108285963114</v>
      </c>
      <c r="H60" s="16">
        <f>F60/'- 6 -'!C60</f>
        <v>3921.5590150437843</v>
      </c>
      <c r="I60" s="16">
        <v>0</v>
      </c>
      <c r="J60" s="390">
        <f>I60/'- 3 -'!E60</f>
        <v>0</v>
      </c>
      <c r="K60" s="16">
        <f>IF('- 6 -'!D60=0,"",I60/'- 6 -'!D60)</f>
      </c>
    </row>
    <row r="61" spans="1:11" ht="12.75">
      <c r="A61" s="13">
        <v>2439</v>
      </c>
      <c r="B61" s="14" t="s">
        <v>191</v>
      </c>
      <c r="C61" s="14">
        <v>43334</v>
      </c>
      <c r="D61" s="389">
        <f>C61/'- 3 -'!E61</f>
        <v>0.03860737615241245</v>
      </c>
      <c r="E61" s="14">
        <f>C61/'- 6 -'!J61</f>
        <v>362.6276150627615</v>
      </c>
      <c r="F61" s="14">
        <v>448981</v>
      </c>
      <c r="G61" s="389">
        <f>F61/'- 3 -'!E61</f>
        <v>0.4000087310722826</v>
      </c>
      <c r="H61" s="14">
        <f>F61/'- 6 -'!C61</f>
        <v>3757.163179916318</v>
      </c>
      <c r="I61" s="14">
        <v>0</v>
      </c>
      <c r="J61" s="389">
        <f>I61/'- 3 -'!E61</f>
        <v>0</v>
      </c>
      <c r="K61" s="14">
        <f>IF('- 6 -'!D61=0,"",I61/'- 6 -'!D61)</f>
      </c>
    </row>
    <row r="62" spans="1:11" ht="12.75">
      <c r="A62" s="15">
        <v>2460</v>
      </c>
      <c r="B62" s="16" t="s">
        <v>192</v>
      </c>
      <c r="C62" s="16">
        <v>180615</v>
      </c>
      <c r="D62" s="390">
        <f>C62/'- 3 -'!E62</f>
        <v>0.06523006314439134</v>
      </c>
      <c r="E62" s="16">
        <f>C62/'- 6 -'!J62</f>
        <v>603.0550918196996</v>
      </c>
      <c r="F62" s="16">
        <v>1546500</v>
      </c>
      <c r="G62" s="390">
        <f>F62/'- 3 -'!E62</f>
        <v>0.5585266597613775</v>
      </c>
      <c r="H62" s="16">
        <f>F62/'- 6 -'!C62</f>
        <v>5163.606010016694</v>
      </c>
      <c r="I62" s="16">
        <v>0</v>
      </c>
      <c r="J62" s="390">
        <f>I62/'- 3 -'!E62</f>
        <v>0</v>
      </c>
      <c r="K62" s="16">
        <f>IF('- 6 -'!D62=0,"",I62/'- 6 -'!D62)</f>
      </c>
    </row>
    <row r="63" spans="1:11" ht="12.75">
      <c r="A63" s="13">
        <v>3000</v>
      </c>
      <c r="B63" s="14" t="s">
        <v>193</v>
      </c>
      <c r="C63" s="14">
        <v>0</v>
      </c>
      <c r="D63" s="389">
        <f>C63/'- 3 -'!E63</f>
        <v>0</v>
      </c>
      <c r="E63" s="14"/>
      <c r="F63" s="14">
        <v>0</v>
      </c>
      <c r="G63" s="389">
        <f>F63/'- 3 -'!E63</f>
        <v>0</v>
      </c>
      <c r="H63" s="14"/>
      <c r="I63" s="14">
        <v>0</v>
      </c>
      <c r="J63" s="389">
        <f>I63/'- 3 -'!E63</f>
        <v>0</v>
      </c>
      <c r="K63" s="14">
        <f>IF('- 6 -'!D63=0,"",I63/'- 6 -'!D63)</f>
      </c>
    </row>
    <row r="64" spans="1:11" ht="4.5" customHeight="1">
      <c r="A64" s="17"/>
      <c r="B64" s="17"/>
      <c r="C64" s="17"/>
      <c r="D64" s="203"/>
      <c r="E64" s="17"/>
      <c r="F64" s="17"/>
      <c r="G64" s="203"/>
      <c r="H64" s="17"/>
      <c r="I64" s="17"/>
      <c r="J64" s="203"/>
      <c r="K64" s="17"/>
    </row>
    <row r="65" spans="1:11" ht="12.75">
      <c r="A65" s="19"/>
      <c r="B65" s="20" t="s">
        <v>194</v>
      </c>
      <c r="C65" s="20">
        <f>SUM(C11:C63)</f>
        <v>75791247.25</v>
      </c>
      <c r="D65" s="106">
        <f>C65/'- 3 -'!E65</f>
        <v>0.0634359423893409</v>
      </c>
      <c r="E65" s="20">
        <f>C65/'- 6 -'!J65</f>
        <v>438.7382748416481</v>
      </c>
      <c r="F65" s="20">
        <f>SUM(F11:F63)</f>
        <v>462428039.12</v>
      </c>
      <c r="G65" s="106">
        <f>F65/'- 3 -'!E65</f>
        <v>0.3870441444520785</v>
      </c>
      <c r="H65" s="20">
        <f>F65/'- 6 -'!C65</f>
        <v>3510.460440025932</v>
      </c>
      <c r="I65" s="20">
        <f>SUM(I11:I63)</f>
        <v>18611988</v>
      </c>
      <c r="J65" s="106">
        <f>I65/'- 3 -'!E65</f>
        <v>0.015577906966283686</v>
      </c>
      <c r="K65" s="20">
        <f>I65/'- 6 -'!D65</f>
        <v>3867.0243091626844</v>
      </c>
    </row>
    <row r="66" spans="1:11" ht="4.5" customHeight="1">
      <c r="A66" s="17"/>
      <c r="B66" s="17"/>
      <c r="C66" s="17"/>
      <c r="D66" s="203"/>
      <c r="E66" s="17"/>
      <c r="F66" s="17"/>
      <c r="G66" s="203"/>
      <c r="H66" s="17"/>
      <c r="I66" s="17"/>
      <c r="J66" s="203"/>
      <c r="K66" s="17"/>
    </row>
    <row r="67" spans="1:11" ht="12.75">
      <c r="A67" s="15">
        <v>2155</v>
      </c>
      <c r="B67" s="16" t="s">
        <v>195</v>
      </c>
      <c r="C67" s="16">
        <v>40211</v>
      </c>
      <c r="D67" s="390">
        <f>C67/'- 3 -'!E67</f>
        <v>0.03490726063381883</v>
      </c>
      <c r="E67" s="16">
        <f>C67/'- 6 -'!J67</f>
        <v>309.31538461538463</v>
      </c>
      <c r="F67" s="16">
        <v>795671</v>
      </c>
      <c r="G67" s="390">
        <f>F67/'- 3 -'!E67</f>
        <v>0.690723806315965</v>
      </c>
      <c r="H67" s="16">
        <f>F67/'- 6 -'!C67</f>
        <v>6120.546153846154</v>
      </c>
      <c r="I67" s="16">
        <v>0</v>
      </c>
      <c r="J67" s="390">
        <f>I67/'- 3 -'!E67</f>
        <v>0</v>
      </c>
      <c r="K67" s="16">
        <f>IF('- 6 -'!D67=0,"",I67/'- 6 -'!D67)</f>
      </c>
    </row>
    <row r="68" spans="1:11" ht="12.75">
      <c r="A68" s="13">
        <v>2408</v>
      </c>
      <c r="B68" s="14" t="s">
        <v>197</v>
      </c>
      <c r="C68" s="14">
        <v>163169</v>
      </c>
      <c r="D68" s="389">
        <f>C68/'- 3 -'!E68</f>
        <v>0.07054617523419338</v>
      </c>
      <c r="E68" s="14">
        <f>C68/'- 6 -'!J68</f>
        <v>587.9963963963964</v>
      </c>
      <c r="F68" s="14">
        <v>1333821</v>
      </c>
      <c r="G68" s="389">
        <f>F68/'- 3 -'!E68</f>
        <v>0.5766779841578182</v>
      </c>
      <c r="H68" s="14">
        <f>F68/'- 6 -'!C68</f>
        <v>4806.562162162162</v>
      </c>
      <c r="I68" s="14">
        <v>0</v>
      </c>
      <c r="J68" s="389">
        <f>I68/'- 3 -'!E68</f>
        <v>0</v>
      </c>
      <c r="K68" s="14">
        <f>IF('- 6 -'!D68=0,"",I68/'- 6 -'!D68)</f>
      </c>
    </row>
    <row r="69" spans="3:11" ht="6.75" customHeight="1">
      <c r="C69" s="93"/>
      <c r="D69" s="93"/>
      <c r="E69" s="93"/>
      <c r="F69" s="93"/>
      <c r="G69" s="93"/>
      <c r="H69" s="93"/>
      <c r="I69" s="93"/>
      <c r="J69" s="93"/>
      <c r="K69" s="93"/>
    </row>
    <row r="70" spans="1:11" ht="12" customHeight="1">
      <c r="A70" s="57" t="s">
        <v>315</v>
      </c>
      <c r="B70" s="58" t="s">
        <v>456</v>
      </c>
      <c r="D70" s="93"/>
      <c r="E70" s="93"/>
      <c r="F70" s="93"/>
      <c r="G70" s="93"/>
      <c r="H70" s="93"/>
      <c r="I70" s="93"/>
      <c r="J70" s="93"/>
      <c r="K70" s="93"/>
    </row>
    <row r="71" spans="1:2" ht="12" customHeight="1">
      <c r="A71" s="6"/>
      <c r="B71" s="6"/>
    </row>
    <row r="72" spans="1:2" ht="12" customHeight="1">
      <c r="A72" s="6"/>
      <c r="B72" s="6"/>
    </row>
    <row r="73" spans="1:2" ht="12" customHeight="1">
      <c r="A73" s="6"/>
      <c r="B73" s="6"/>
    </row>
    <row r="74" spans="1:2" ht="12" customHeight="1">
      <c r="A74" s="6"/>
      <c r="B74" s="6"/>
    </row>
    <row r="75" ht="12" customHeight="1"/>
  </sheetData>
  <printOptions/>
  <pageMargins left="0" right="0.5905511811023623" top="0.5905511811023623" bottom="0" header="0.31496062992125984" footer="0"/>
  <pageSetup fitToHeight="1" fitToWidth="1" orientation="portrait" scale="82" r:id="rId1"/>
  <headerFooter alignWithMargins="0">
    <oddHeader>&amp;C&amp;"Times New Roman,Bold"&amp;12&amp;A</oddHeader>
  </headerFooter>
</worksheet>
</file>

<file path=xl/worksheets/sheet15.xml><?xml version="1.0" encoding="utf-8"?>
<worksheet xmlns="http://schemas.openxmlformats.org/spreadsheetml/2006/main" xmlns:r="http://schemas.openxmlformats.org/officeDocument/2006/relationships">
  <sheetPr codeName="Sheet14">
    <pageSetUpPr fitToPage="1"/>
  </sheetPr>
  <dimension ref="A1:F74"/>
  <sheetViews>
    <sheetView showGridLines="0" showZeros="0" workbookViewId="0" topLeftCell="A1">
      <selection activeCell="A1" sqref="A1"/>
    </sheetView>
  </sheetViews>
  <sheetFormatPr defaultColWidth="15.83203125" defaultRowHeight="12"/>
  <cols>
    <col min="1" max="1" width="6.83203125" style="85" customWidth="1"/>
    <col min="2" max="2" width="35.83203125" style="85" customWidth="1"/>
    <col min="3" max="3" width="20.83203125" style="85" customWidth="1"/>
    <col min="4" max="5" width="15.83203125" style="85" customWidth="1"/>
    <col min="6" max="6" width="43.83203125" style="85" customWidth="1"/>
    <col min="7" max="16384" width="15.83203125" style="85" customWidth="1"/>
  </cols>
  <sheetData>
    <row r="1" spans="1:6" ht="6.75" customHeight="1">
      <c r="A1" s="17"/>
      <c r="B1" s="83"/>
      <c r="C1" s="84"/>
      <c r="D1" s="84"/>
      <c r="E1" s="84"/>
      <c r="F1" s="84"/>
    </row>
    <row r="2" spans="1:6" ht="12.75">
      <c r="A2" s="8"/>
      <c r="B2" s="86"/>
      <c r="C2" s="87" t="s">
        <v>0</v>
      </c>
      <c r="D2" s="87"/>
      <c r="E2" s="87"/>
      <c r="F2" s="88" t="s">
        <v>412</v>
      </c>
    </row>
    <row r="3" spans="1:6" ht="12.75">
      <c r="A3" s="9"/>
      <c r="B3" s="89"/>
      <c r="C3" s="90" t="str">
        <f>YEAR</f>
        <v>OPERATING FUND BUDGET 1999/2000</v>
      </c>
      <c r="D3" s="90"/>
      <c r="E3" s="90"/>
      <c r="F3" s="91"/>
    </row>
    <row r="4" spans="1:6" ht="12.75">
      <c r="A4" s="10"/>
      <c r="C4" s="84"/>
      <c r="D4" s="84"/>
      <c r="E4" s="84"/>
      <c r="F4" s="84"/>
    </row>
    <row r="5" spans="1:6" ht="16.5">
      <c r="A5" s="10"/>
      <c r="C5" s="361" t="s">
        <v>457</v>
      </c>
      <c r="D5" s="362"/>
      <c r="E5" s="363"/>
      <c r="F5" s="93"/>
    </row>
    <row r="6" spans="1:6" ht="12.75">
      <c r="A6" s="10"/>
      <c r="C6" s="94" t="s">
        <v>371</v>
      </c>
      <c r="D6" s="95"/>
      <c r="E6" s="96"/>
      <c r="F6" s="93"/>
    </row>
    <row r="7" spans="3:6" ht="12.75">
      <c r="C7" s="44" t="s">
        <v>45</v>
      </c>
      <c r="D7" s="45"/>
      <c r="E7" s="46"/>
      <c r="F7" s="93"/>
    </row>
    <row r="8" spans="1:6" ht="12.75">
      <c r="A8" s="97"/>
      <c r="B8" s="48"/>
      <c r="C8" s="98"/>
      <c r="D8" s="50"/>
      <c r="E8" s="51" t="s">
        <v>89</v>
      </c>
      <c r="F8" s="93"/>
    </row>
    <row r="9" spans="1:6" ht="12.75">
      <c r="A9" s="54" t="s">
        <v>119</v>
      </c>
      <c r="B9" s="55" t="s">
        <v>120</v>
      </c>
      <c r="C9" s="99" t="s">
        <v>121</v>
      </c>
      <c r="D9" s="56" t="s">
        <v>122</v>
      </c>
      <c r="E9" s="56" t="s">
        <v>123</v>
      </c>
      <c r="F9" s="93"/>
    </row>
    <row r="10" spans="1:6" ht="4.5" customHeight="1">
      <c r="A10" s="80"/>
      <c r="B10" s="80"/>
      <c r="C10" s="93"/>
      <c r="D10" s="93"/>
      <c r="E10" s="93"/>
      <c r="F10" s="93"/>
    </row>
    <row r="11" spans="1:6" ht="12.75">
      <c r="A11" s="13">
        <v>1</v>
      </c>
      <c r="B11" s="14" t="s">
        <v>142</v>
      </c>
      <c r="C11" s="14">
        <v>2859700</v>
      </c>
      <c r="D11" s="389">
        <f>C11/'- 3 -'!E11</f>
        <v>0.012833147098551856</v>
      </c>
      <c r="E11" s="14">
        <f>IF('- 6 -'!E11=0,"",C11/'- 6 -'!E11)</f>
        <v>3678.0707395498393</v>
      </c>
      <c r="F11" s="93"/>
    </row>
    <row r="12" spans="1:6" ht="12.75">
      <c r="A12" s="15">
        <v>2</v>
      </c>
      <c r="B12" s="16" t="s">
        <v>143</v>
      </c>
      <c r="C12" s="16">
        <v>2310322</v>
      </c>
      <c r="D12" s="390">
        <f>C12/'- 3 -'!E12</f>
        <v>0.04174781886754676</v>
      </c>
      <c r="E12" s="16">
        <f>IF('- 6 -'!E12=0,"",C12/'- 6 -'!E12)</f>
        <v>3538.012251148545</v>
      </c>
      <c r="F12" s="93"/>
    </row>
    <row r="13" spans="1:6" ht="12.75">
      <c r="A13" s="13">
        <v>3</v>
      </c>
      <c r="B13" s="14" t="s">
        <v>144</v>
      </c>
      <c r="C13" s="14">
        <v>550939</v>
      </c>
      <c r="D13" s="389">
        <f>C13/'- 3 -'!E13</f>
        <v>0.014219751594472618</v>
      </c>
      <c r="E13" s="14">
        <f>IF('- 6 -'!E13=0,"",C13/'- 6 -'!E13)</f>
        <v>3289.1880597014924</v>
      </c>
      <c r="F13" s="93"/>
    </row>
    <row r="14" spans="1:6" ht="12.75">
      <c r="A14" s="15">
        <v>4</v>
      </c>
      <c r="B14" s="16" t="s">
        <v>145</v>
      </c>
      <c r="C14" s="16">
        <v>4824159</v>
      </c>
      <c r="D14" s="390">
        <f>C14/'- 3 -'!E14</f>
        <v>0.13155857107338903</v>
      </c>
      <c r="E14" s="16">
        <f>IF('- 6 -'!E14=0,"",C14/'- 6 -'!E14)</f>
        <v>3484.4052004333694</v>
      </c>
      <c r="F14" s="93"/>
    </row>
    <row r="15" spans="1:6" ht="12.75">
      <c r="A15" s="13">
        <v>5</v>
      </c>
      <c r="B15" s="14" t="s">
        <v>146</v>
      </c>
      <c r="C15" s="14">
        <v>2789745</v>
      </c>
      <c r="D15" s="389">
        <f>C15/'- 3 -'!E15</f>
        <v>0.0612690870651375</v>
      </c>
      <c r="E15" s="14">
        <f>IF('- 6 -'!E15=0,"",C15/'- 6 -'!E15)</f>
        <v>3556.080305927342</v>
      </c>
      <c r="F15" s="93"/>
    </row>
    <row r="16" spans="1:6" ht="12.75">
      <c r="A16" s="15">
        <v>6</v>
      </c>
      <c r="B16" s="16" t="s">
        <v>147</v>
      </c>
      <c r="C16" s="16">
        <v>5975814</v>
      </c>
      <c r="D16" s="390">
        <f>C16/'- 3 -'!E16</f>
        <v>0.11065099118951092</v>
      </c>
      <c r="E16" s="16">
        <f>IF('- 6 -'!E16=0,"",C16/'- 6 -'!E16)</f>
        <v>3083.495356037152</v>
      </c>
      <c r="F16" s="93"/>
    </row>
    <row r="17" spans="1:6" ht="12.75">
      <c r="A17" s="13">
        <v>9</v>
      </c>
      <c r="B17" s="14" t="s">
        <v>148</v>
      </c>
      <c r="C17" s="14">
        <v>0</v>
      </c>
      <c r="D17" s="389">
        <f>C17/'- 3 -'!E17</f>
        <v>0</v>
      </c>
      <c r="E17" s="14">
        <f>IF('- 6 -'!E17=0,"",C17/'- 6 -'!E17)</f>
      </c>
      <c r="F17" s="93"/>
    </row>
    <row r="18" spans="1:6" ht="12.75">
      <c r="A18" s="15">
        <v>10</v>
      </c>
      <c r="B18" s="16" t="s">
        <v>149</v>
      </c>
      <c r="C18" s="16">
        <v>724147</v>
      </c>
      <c r="D18" s="390">
        <f>C18/'- 3 -'!E18</f>
        <v>0.012972918492740376</v>
      </c>
      <c r="E18" s="16">
        <f>IF('- 6 -'!E18=0,"",C18/'- 6 -'!E18)</f>
        <v>4079.701408450704</v>
      </c>
      <c r="F18" s="93"/>
    </row>
    <row r="19" spans="1:6" ht="12.75">
      <c r="A19" s="13">
        <v>11</v>
      </c>
      <c r="B19" s="14" t="s">
        <v>150</v>
      </c>
      <c r="C19" s="14">
        <v>488245</v>
      </c>
      <c r="D19" s="389">
        <f>C19/'- 3 -'!E19</f>
        <v>0.016959867245865814</v>
      </c>
      <c r="E19" s="14">
        <f>IF('- 6 -'!E19=0,"",C19/'- 6 -'!E19)</f>
        <v>2766.2606232294615</v>
      </c>
      <c r="F19" s="93"/>
    </row>
    <row r="20" spans="1:6" ht="12.75">
      <c r="A20" s="15">
        <v>12</v>
      </c>
      <c r="B20" s="16" t="s">
        <v>151</v>
      </c>
      <c r="C20" s="16">
        <v>3102181</v>
      </c>
      <c r="D20" s="390">
        <f>C20/'- 3 -'!E20</f>
        <v>0.06499321350795277</v>
      </c>
      <c r="E20" s="16">
        <f>IF('- 6 -'!E20=0,"",C20/'- 6 -'!E20)</f>
        <v>2822.730664240218</v>
      </c>
      <c r="F20" s="93"/>
    </row>
    <row r="21" spans="1:6" ht="12.75">
      <c r="A21" s="13">
        <v>13</v>
      </c>
      <c r="B21" s="14" t="s">
        <v>152</v>
      </c>
      <c r="C21" s="14">
        <v>0</v>
      </c>
      <c r="D21" s="389">
        <f>C21/'- 3 -'!E21</f>
        <v>0</v>
      </c>
      <c r="E21" s="14">
        <f>IF('- 6 -'!E21=0,"",C21/'- 6 -'!E21)</f>
      </c>
      <c r="F21" s="93"/>
    </row>
    <row r="22" spans="1:6" ht="12.75">
      <c r="A22" s="15">
        <v>14</v>
      </c>
      <c r="B22" s="16" t="s">
        <v>153</v>
      </c>
      <c r="C22" s="16">
        <v>2089993</v>
      </c>
      <c r="D22" s="390">
        <f>C22/'- 3 -'!E22</f>
        <v>0.10009461127600702</v>
      </c>
      <c r="E22" s="16">
        <f>IF('- 6 -'!E22=0,"",C22/'- 6 -'!E22)</f>
        <v>2968.740056818182</v>
      </c>
      <c r="F22" s="93"/>
    </row>
    <row r="23" spans="1:6" ht="12.75">
      <c r="A23" s="13">
        <v>15</v>
      </c>
      <c r="B23" s="14" t="s">
        <v>154</v>
      </c>
      <c r="C23" s="14">
        <v>0</v>
      </c>
      <c r="D23" s="389">
        <f>C23/'- 3 -'!E23</f>
        <v>0</v>
      </c>
      <c r="E23" s="14">
        <f>IF('- 6 -'!E23=0,"",C23/'- 6 -'!E23)</f>
      </c>
      <c r="F23" s="93"/>
    </row>
    <row r="24" spans="1:6" ht="12.75">
      <c r="A24" s="15">
        <v>16</v>
      </c>
      <c r="B24" s="16" t="s">
        <v>155</v>
      </c>
      <c r="C24" s="16">
        <v>0</v>
      </c>
      <c r="D24" s="390">
        <f>C24/'- 3 -'!E24</f>
        <v>0</v>
      </c>
      <c r="E24" s="16">
        <f>IF('- 6 -'!E24=0,"",C24/'- 6 -'!E24)</f>
      </c>
      <c r="F24" s="93"/>
    </row>
    <row r="25" spans="1:6" ht="12.75">
      <c r="A25" s="13">
        <v>17</v>
      </c>
      <c r="B25" s="14" t="s">
        <v>156</v>
      </c>
      <c r="C25" s="14">
        <v>1091323</v>
      </c>
      <c r="D25" s="389">
        <f>C25/'- 3 -'!E25</f>
        <v>0.25633477419268463</v>
      </c>
      <c r="E25" s="14">
        <f>IF('- 6 -'!E25=0,"",C25/'- 6 -'!E25)</f>
        <v>3307.039393939394</v>
      </c>
      <c r="F25" s="93"/>
    </row>
    <row r="26" spans="1:6" ht="12.75">
      <c r="A26" s="15">
        <v>18</v>
      </c>
      <c r="B26" s="16" t="s">
        <v>157</v>
      </c>
      <c r="C26" s="16">
        <v>0</v>
      </c>
      <c r="D26" s="390">
        <f>C26/'- 3 -'!E26</f>
        <v>0</v>
      </c>
      <c r="E26" s="16">
        <f>IF('- 6 -'!E26=0,"",C26/'- 6 -'!E26)</f>
      </c>
      <c r="F26" s="93"/>
    </row>
    <row r="27" spans="1:6" ht="12.75">
      <c r="A27" s="13">
        <v>19</v>
      </c>
      <c r="B27" s="14" t="s">
        <v>158</v>
      </c>
      <c r="C27" s="14">
        <v>0</v>
      </c>
      <c r="D27" s="389">
        <f>C27/'- 3 -'!E27</f>
        <v>0</v>
      </c>
      <c r="E27" s="14">
        <f>IF('- 6 -'!E27=0,"",C27/'- 6 -'!E27)</f>
      </c>
      <c r="F27" s="93"/>
    </row>
    <row r="28" spans="1:6" ht="12.75">
      <c r="A28" s="15">
        <v>20</v>
      </c>
      <c r="B28" s="16" t="s">
        <v>159</v>
      </c>
      <c r="C28" s="16">
        <v>497588.12</v>
      </c>
      <c r="D28" s="390">
        <f>C28/'- 3 -'!E28</f>
        <v>0.06773803571113618</v>
      </c>
      <c r="E28" s="16">
        <f>IF('- 6 -'!E28=0,"",C28/'- 6 -'!E28)</f>
        <v>3887.4071875</v>
      </c>
      <c r="F28" s="93"/>
    </row>
    <row r="29" spans="1:6" ht="12.75">
      <c r="A29" s="13">
        <v>21</v>
      </c>
      <c r="B29" s="14" t="s">
        <v>160</v>
      </c>
      <c r="C29" s="14">
        <v>0</v>
      </c>
      <c r="D29" s="389">
        <f>C29/'- 3 -'!E29</f>
        <v>0</v>
      </c>
      <c r="E29" s="14">
        <f>IF('- 6 -'!E29=0,"",C29/'- 6 -'!E29)</f>
      </c>
      <c r="F29" s="93"/>
    </row>
    <row r="30" spans="1:6" ht="12.75">
      <c r="A30" s="15">
        <v>22</v>
      </c>
      <c r="B30" s="16" t="s">
        <v>161</v>
      </c>
      <c r="C30" s="16">
        <v>0</v>
      </c>
      <c r="D30" s="390">
        <f>C30/'- 3 -'!E30</f>
        <v>0</v>
      </c>
      <c r="E30" s="16">
        <f>IF('- 6 -'!E30=0,"",C30/'- 6 -'!E30)</f>
      </c>
      <c r="F30" s="93"/>
    </row>
    <row r="31" spans="1:6" ht="12.75">
      <c r="A31" s="13">
        <v>23</v>
      </c>
      <c r="B31" s="14" t="s">
        <v>162</v>
      </c>
      <c r="C31" s="14">
        <v>0</v>
      </c>
      <c r="D31" s="389">
        <f>C31/'- 3 -'!E31</f>
        <v>0</v>
      </c>
      <c r="E31" s="14">
        <f>IF('- 6 -'!E31=0,"",C31/'- 6 -'!E31)</f>
      </c>
      <c r="F31" s="93"/>
    </row>
    <row r="32" spans="1:6" ht="12.75">
      <c r="A32" s="15">
        <v>24</v>
      </c>
      <c r="B32" s="16" t="s">
        <v>163</v>
      </c>
      <c r="C32" s="16">
        <v>0</v>
      </c>
      <c r="D32" s="390">
        <f>C32/'- 3 -'!E32</f>
        <v>0</v>
      </c>
      <c r="E32" s="16">
        <f>IF('- 6 -'!E32=0,"",C32/'- 6 -'!E32)</f>
      </c>
      <c r="F32" s="93"/>
    </row>
    <row r="33" spans="1:6" ht="12.75">
      <c r="A33" s="13">
        <v>25</v>
      </c>
      <c r="B33" s="14" t="s">
        <v>164</v>
      </c>
      <c r="C33" s="14">
        <v>0</v>
      </c>
      <c r="D33" s="389">
        <f>C33/'- 3 -'!E33</f>
        <v>0</v>
      </c>
      <c r="E33" s="14">
        <f>IF('- 6 -'!E33=0,"",C33/'- 6 -'!E33)</f>
      </c>
      <c r="F33" s="93"/>
    </row>
    <row r="34" spans="1:6" ht="12.75">
      <c r="A34" s="15">
        <v>26</v>
      </c>
      <c r="B34" s="16" t="s">
        <v>165</v>
      </c>
      <c r="C34" s="16">
        <v>0</v>
      </c>
      <c r="D34" s="390">
        <f>C34/'- 3 -'!E34</f>
        <v>0</v>
      </c>
      <c r="E34" s="16">
        <f>IF('- 6 -'!E34=0,"",C34/'- 6 -'!E34)</f>
      </c>
      <c r="F34" s="93"/>
    </row>
    <row r="35" spans="1:6" ht="12.75">
      <c r="A35" s="13">
        <v>28</v>
      </c>
      <c r="B35" s="14" t="s">
        <v>166</v>
      </c>
      <c r="C35" s="14">
        <v>241836</v>
      </c>
      <c r="D35" s="389">
        <f>C35/'- 3 -'!E35</f>
        <v>0.041246952989566654</v>
      </c>
      <c r="E35" s="14">
        <f>IF('- 6 -'!E35=0,"",C35/'- 6 -'!E35)</f>
        <v>3312.821917808219</v>
      </c>
      <c r="F35" s="93"/>
    </row>
    <row r="36" spans="1:6" ht="12.75">
      <c r="A36" s="15">
        <v>30</v>
      </c>
      <c r="B36" s="16" t="s">
        <v>167</v>
      </c>
      <c r="C36" s="16">
        <v>0</v>
      </c>
      <c r="D36" s="390">
        <f>C36/'- 3 -'!E36</f>
        <v>0</v>
      </c>
      <c r="E36" s="16">
        <f>IF('- 6 -'!E36=0,"",C36/'- 6 -'!E36)</f>
      </c>
      <c r="F36" s="93"/>
    </row>
    <row r="37" spans="1:6" ht="12.75">
      <c r="A37" s="13">
        <v>31</v>
      </c>
      <c r="B37" s="14" t="s">
        <v>168</v>
      </c>
      <c r="C37" s="14">
        <v>0</v>
      </c>
      <c r="D37" s="389">
        <f>C37/'- 3 -'!E37</f>
        <v>0</v>
      </c>
      <c r="E37" s="14">
        <f>IF('- 6 -'!E37=0,"",C37/'- 6 -'!E37)</f>
      </c>
      <c r="F37" s="93"/>
    </row>
    <row r="38" spans="1:6" ht="12.75">
      <c r="A38" s="15">
        <v>32</v>
      </c>
      <c r="B38" s="16" t="s">
        <v>169</v>
      </c>
      <c r="C38" s="16">
        <v>0</v>
      </c>
      <c r="D38" s="390">
        <f>C38/'- 3 -'!E38</f>
        <v>0</v>
      </c>
      <c r="E38" s="16">
        <f>IF('- 6 -'!E38=0,"",C38/'- 6 -'!E38)</f>
      </c>
      <c r="F38" s="93"/>
    </row>
    <row r="39" spans="1:6" ht="12.75">
      <c r="A39" s="13">
        <v>33</v>
      </c>
      <c r="B39" s="14" t="s">
        <v>170</v>
      </c>
      <c r="C39" s="14">
        <v>331034</v>
      </c>
      <c r="D39" s="389">
        <f>C39/'- 3 -'!E39</f>
        <v>0.028360430040463007</v>
      </c>
      <c r="E39" s="14">
        <f>IF('- 6 -'!E39=0,"",C39/'- 6 -'!E39)</f>
        <v>3065.1296296296296</v>
      </c>
      <c r="F39" s="93"/>
    </row>
    <row r="40" spans="1:6" ht="12.75">
      <c r="A40" s="15">
        <v>34</v>
      </c>
      <c r="B40" s="16" t="s">
        <v>171</v>
      </c>
      <c r="C40" s="16">
        <v>0</v>
      </c>
      <c r="D40" s="390">
        <f>C40/'- 3 -'!E40</f>
        <v>0</v>
      </c>
      <c r="E40" s="16">
        <f>IF('- 6 -'!E40=0,"",C40/'- 6 -'!E40)</f>
      </c>
      <c r="F40" s="93"/>
    </row>
    <row r="41" spans="1:6" ht="12.75">
      <c r="A41" s="13">
        <v>35</v>
      </c>
      <c r="B41" s="14" t="s">
        <v>172</v>
      </c>
      <c r="C41" s="14">
        <v>0</v>
      </c>
      <c r="D41" s="389">
        <f>C41/'- 3 -'!E41</f>
        <v>0</v>
      </c>
      <c r="E41" s="14">
        <f>IF('- 6 -'!E41=0,"",C41/'- 6 -'!E41)</f>
      </c>
      <c r="F41" s="93"/>
    </row>
    <row r="42" spans="1:6" ht="12.75">
      <c r="A42" s="15">
        <v>36</v>
      </c>
      <c r="B42" s="16" t="s">
        <v>173</v>
      </c>
      <c r="C42" s="16">
        <v>0</v>
      </c>
      <c r="D42" s="390">
        <f>C42/'- 3 -'!E42</f>
        <v>0</v>
      </c>
      <c r="E42" s="16">
        <f>IF('- 6 -'!E42=0,"",C42/'- 6 -'!E42)</f>
      </c>
      <c r="F42" s="93"/>
    </row>
    <row r="43" spans="1:6" ht="12.75">
      <c r="A43" s="13">
        <v>37</v>
      </c>
      <c r="B43" s="14" t="s">
        <v>174</v>
      </c>
      <c r="C43" s="14">
        <v>0</v>
      </c>
      <c r="D43" s="389">
        <f>C43/'- 3 -'!E43</f>
        <v>0</v>
      </c>
      <c r="E43" s="14">
        <f>IF('- 6 -'!E43=0,"",C43/'- 6 -'!E43)</f>
      </c>
      <c r="F43" s="93"/>
    </row>
    <row r="44" spans="1:6" ht="12.75">
      <c r="A44" s="15">
        <v>38</v>
      </c>
      <c r="B44" s="16" t="s">
        <v>175</v>
      </c>
      <c r="C44" s="16">
        <v>0</v>
      </c>
      <c r="D44" s="390">
        <f>C44/'- 3 -'!E44</f>
        <v>0</v>
      </c>
      <c r="E44" s="16">
        <f>IF('- 6 -'!E44=0,"",C44/'- 6 -'!E44)</f>
      </c>
      <c r="F44" s="93"/>
    </row>
    <row r="45" spans="1:6" ht="12.75">
      <c r="A45" s="13">
        <v>39</v>
      </c>
      <c r="B45" s="14" t="s">
        <v>176</v>
      </c>
      <c r="C45" s="14">
        <v>0</v>
      </c>
      <c r="D45" s="389">
        <f>C45/'- 3 -'!E45</f>
        <v>0</v>
      </c>
      <c r="E45" s="14">
        <f>IF('- 6 -'!E45=0,"",C45/'- 6 -'!E45)</f>
      </c>
      <c r="F45" s="93"/>
    </row>
    <row r="46" spans="1:6" ht="12.75">
      <c r="A46" s="15">
        <v>40</v>
      </c>
      <c r="B46" s="16" t="s">
        <v>177</v>
      </c>
      <c r="C46" s="16">
        <v>0</v>
      </c>
      <c r="D46" s="390">
        <f>C46/'- 3 -'!E46</f>
        <v>0</v>
      </c>
      <c r="E46" s="16">
        <f>IF('- 6 -'!E46=0,"",C46/'- 6 -'!E46)</f>
      </c>
      <c r="F46" s="93"/>
    </row>
    <row r="47" spans="1:6" ht="12.75">
      <c r="A47" s="13">
        <v>41</v>
      </c>
      <c r="B47" s="14" t="s">
        <v>178</v>
      </c>
      <c r="C47" s="14">
        <v>0</v>
      </c>
      <c r="D47" s="389">
        <f>C47/'- 3 -'!E47</f>
        <v>0</v>
      </c>
      <c r="E47" s="14">
        <f>IF('- 6 -'!E47=0,"",C47/'- 6 -'!E47)</f>
      </c>
      <c r="F47" s="93"/>
    </row>
    <row r="48" spans="1:6" ht="12.75">
      <c r="A48" s="15">
        <v>42</v>
      </c>
      <c r="B48" s="16" t="s">
        <v>179</v>
      </c>
      <c r="C48" s="16">
        <v>0</v>
      </c>
      <c r="D48" s="390">
        <f>C48/'- 3 -'!E48</f>
        <v>0</v>
      </c>
      <c r="E48" s="16">
        <f>IF('- 6 -'!E48=0,"",C48/'- 6 -'!E48)</f>
      </c>
      <c r="F48" s="93"/>
    </row>
    <row r="49" spans="1:6" ht="12.75">
      <c r="A49" s="13">
        <v>43</v>
      </c>
      <c r="B49" s="14" t="s">
        <v>180</v>
      </c>
      <c r="C49" s="14">
        <v>0</v>
      </c>
      <c r="D49" s="389">
        <f>C49/'- 3 -'!E49</f>
        <v>0</v>
      </c>
      <c r="E49" s="14">
        <f>IF('- 6 -'!E49=0,"",C49/'- 6 -'!E49)</f>
      </c>
      <c r="F49" s="93"/>
    </row>
    <row r="50" spans="1:6" ht="12.75">
      <c r="A50" s="15">
        <v>44</v>
      </c>
      <c r="B50" s="16" t="s">
        <v>181</v>
      </c>
      <c r="C50" s="16">
        <v>0</v>
      </c>
      <c r="D50" s="390">
        <f>C50/'- 3 -'!E50</f>
        <v>0</v>
      </c>
      <c r="E50" s="16">
        <f>IF('- 6 -'!E50=0,"",C50/'- 6 -'!E50)</f>
      </c>
      <c r="F50" s="93"/>
    </row>
    <row r="51" spans="1:6" ht="12.75">
      <c r="A51" s="13">
        <v>45</v>
      </c>
      <c r="B51" s="14" t="s">
        <v>182</v>
      </c>
      <c r="C51" s="14">
        <v>0</v>
      </c>
      <c r="D51" s="389">
        <f>C51/'- 3 -'!E51</f>
        <v>0</v>
      </c>
      <c r="E51" s="14">
        <f>IF('- 6 -'!E51=0,"",C51/'- 6 -'!E51)</f>
      </c>
      <c r="F51" s="93"/>
    </row>
    <row r="52" spans="1:6" ht="12.75">
      <c r="A52" s="15">
        <v>46</v>
      </c>
      <c r="B52" s="16" t="s">
        <v>183</v>
      </c>
      <c r="C52" s="16">
        <v>0</v>
      </c>
      <c r="D52" s="390">
        <f>C52/'- 3 -'!E52</f>
        <v>0</v>
      </c>
      <c r="E52" s="16">
        <f>IF('- 6 -'!E52=0,"",C52/'- 6 -'!E52)</f>
      </c>
      <c r="F52" s="93"/>
    </row>
    <row r="53" spans="1:6" ht="12.75">
      <c r="A53" s="13">
        <v>47</v>
      </c>
      <c r="B53" s="14" t="s">
        <v>184</v>
      </c>
      <c r="C53" s="14">
        <v>0</v>
      </c>
      <c r="D53" s="389">
        <f>C53/'- 3 -'!E53</f>
        <v>0</v>
      </c>
      <c r="E53" s="14">
        <f>IF('- 6 -'!E53=0,"",C53/'- 6 -'!E53)</f>
      </c>
      <c r="F53" s="93"/>
    </row>
    <row r="54" spans="1:6" ht="12.75">
      <c r="A54" s="15">
        <v>48</v>
      </c>
      <c r="B54" s="16" t="s">
        <v>185</v>
      </c>
      <c r="C54" s="16">
        <v>0</v>
      </c>
      <c r="D54" s="390">
        <f>C54/'- 3 -'!E54</f>
        <v>0</v>
      </c>
      <c r="E54" s="16">
        <f>IF('- 6 -'!E54=0,"",C54/'- 6 -'!E54)</f>
      </c>
      <c r="F54" s="93"/>
    </row>
    <row r="55" spans="1:6" ht="12.75">
      <c r="A55" s="13">
        <v>49</v>
      </c>
      <c r="B55" s="14" t="s">
        <v>186</v>
      </c>
      <c r="C55" s="14">
        <v>0</v>
      </c>
      <c r="D55" s="389">
        <f>C55/'- 3 -'!E55</f>
        <v>0</v>
      </c>
      <c r="E55" s="14">
        <f>IF('- 6 -'!E55=0,"",C55/'- 6 -'!E55)</f>
      </c>
      <c r="F55" s="93"/>
    </row>
    <row r="56" spans="1:6" ht="12.75">
      <c r="A56" s="15">
        <v>50</v>
      </c>
      <c r="B56" s="16" t="s">
        <v>459</v>
      </c>
      <c r="C56" s="16">
        <v>0</v>
      </c>
      <c r="D56" s="390">
        <f>C56/'- 3 -'!E56</f>
        <v>0</v>
      </c>
      <c r="E56" s="16">
        <f>IF('- 6 -'!E56=0,"",C56/'- 6 -'!E56)</f>
      </c>
      <c r="F56" s="93"/>
    </row>
    <row r="57" spans="1:6" ht="12.75">
      <c r="A57" s="13">
        <v>2264</v>
      </c>
      <c r="B57" s="14" t="s">
        <v>187</v>
      </c>
      <c r="C57" s="14">
        <v>0</v>
      </c>
      <c r="D57" s="389">
        <f>C57/'- 3 -'!E57</f>
        <v>0</v>
      </c>
      <c r="E57" s="14">
        <f>IF('- 6 -'!E57=0,"",C57/'- 6 -'!E57)</f>
      </c>
      <c r="F57" s="93"/>
    </row>
    <row r="58" spans="1:6" ht="12.75">
      <c r="A58" s="15">
        <v>2309</v>
      </c>
      <c r="B58" s="16" t="s">
        <v>188</v>
      </c>
      <c r="C58" s="16">
        <v>0</v>
      </c>
      <c r="D58" s="390">
        <f>C58/'- 3 -'!E58</f>
        <v>0</v>
      </c>
      <c r="E58" s="16">
        <f>IF('- 6 -'!E58=0,"",C58/'- 6 -'!E58)</f>
      </c>
      <c r="F58" s="93"/>
    </row>
    <row r="59" spans="1:6" ht="12.75">
      <c r="A59" s="13">
        <v>2312</v>
      </c>
      <c r="B59" s="14" t="s">
        <v>189</v>
      </c>
      <c r="C59" s="14">
        <v>0</v>
      </c>
      <c r="D59" s="389">
        <f>C59/'- 3 -'!E59</f>
        <v>0</v>
      </c>
      <c r="E59" s="14">
        <f>IF('- 6 -'!E59=0,"",C59/'- 6 -'!E59)</f>
      </c>
      <c r="F59" s="93"/>
    </row>
    <row r="60" spans="1:6" ht="12.75">
      <c r="A60" s="15">
        <v>2355</v>
      </c>
      <c r="B60" s="16" t="s">
        <v>190</v>
      </c>
      <c r="C60" s="16">
        <v>0</v>
      </c>
      <c r="D60" s="390">
        <f>C60/'- 3 -'!E60</f>
        <v>0</v>
      </c>
      <c r="E60" s="16">
        <f>IF('- 6 -'!E60=0,"",C60/'- 6 -'!E60)</f>
      </c>
      <c r="F60" s="93"/>
    </row>
    <row r="61" spans="1:6" ht="12.75">
      <c r="A61" s="13">
        <v>2439</v>
      </c>
      <c r="B61" s="14" t="s">
        <v>191</v>
      </c>
      <c r="C61" s="14">
        <v>0</v>
      </c>
      <c r="D61" s="389">
        <f>C61/'- 3 -'!E61</f>
        <v>0</v>
      </c>
      <c r="E61" s="14">
        <f>IF('- 6 -'!E61=0,"",C61/'- 6 -'!E61)</f>
      </c>
      <c r="F61" s="93"/>
    </row>
    <row r="62" spans="1:6" ht="12.75">
      <c r="A62" s="15">
        <v>2460</v>
      </c>
      <c r="B62" s="16" t="s">
        <v>192</v>
      </c>
      <c r="C62" s="16">
        <v>0</v>
      </c>
      <c r="D62" s="390">
        <f>C62/'- 3 -'!E62</f>
        <v>0</v>
      </c>
      <c r="E62" s="16">
        <f>IF('- 6 -'!E62=0,"",C62/'- 6 -'!E62)</f>
      </c>
      <c r="F62" s="93"/>
    </row>
    <row r="63" spans="1:6" ht="12.75">
      <c r="A63" s="13">
        <v>3000</v>
      </c>
      <c r="B63" s="14" t="s">
        <v>193</v>
      </c>
      <c r="C63" s="14">
        <v>0</v>
      </c>
      <c r="D63" s="389">
        <f>C63/'- 3 -'!E63</f>
        <v>0</v>
      </c>
      <c r="E63" s="14">
        <f>IF('- 6 -'!E63=0,"",C63/'- 6 -'!E63)</f>
      </c>
      <c r="F63" s="93"/>
    </row>
    <row r="64" spans="1:6" ht="4.5" customHeight="1">
      <c r="A64" s="17"/>
      <c r="B64" s="17"/>
      <c r="C64" s="17"/>
      <c r="D64" s="203"/>
      <c r="E64" s="17"/>
      <c r="F64" s="93"/>
    </row>
    <row r="65" spans="1:6" ht="12.75">
      <c r="A65" s="19"/>
      <c r="B65" s="20" t="s">
        <v>194</v>
      </c>
      <c r="C65" s="20">
        <f>SUM(C11:C63)</f>
        <v>27877026.12</v>
      </c>
      <c r="D65" s="106">
        <f>C65/'- 3 -'!E65</f>
        <v>0.02333258109740992</v>
      </c>
      <c r="E65" s="20">
        <f>C65/'- 6 -'!E65</f>
        <v>3279.2643359604754</v>
      </c>
      <c r="F65" s="93"/>
    </row>
    <row r="66" spans="1:6" ht="4.5" customHeight="1">
      <c r="A66" s="17"/>
      <c r="B66" s="17"/>
      <c r="C66" s="17"/>
      <c r="D66" s="203"/>
      <c r="E66" s="17"/>
      <c r="F66" s="93"/>
    </row>
    <row r="67" spans="1:6" ht="12.75">
      <c r="A67" s="15">
        <v>2155</v>
      </c>
      <c r="B67" s="16" t="s">
        <v>195</v>
      </c>
      <c r="C67" s="16">
        <v>0</v>
      </c>
      <c r="D67" s="390">
        <f>C67/'- 3 -'!E67</f>
        <v>0</v>
      </c>
      <c r="E67" s="16">
        <f>IF('- 6 -'!E67=0,"",C67/'- 6 -'!E67)</f>
      </c>
      <c r="F67" s="93"/>
    </row>
    <row r="68" spans="1:6" ht="12.75">
      <c r="A68" s="13">
        <v>2408</v>
      </c>
      <c r="B68" s="14" t="s">
        <v>197</v>
      </c>
      <c r="C68" s="14">
        <v>0</v>
      </c>
      <c r="D68" s="389">
        <f>C68/'- 3 -'!E68</f>
        <v>0</v>
      </c>
      <c r="E68" s="14">
        <f>IF('- 6 -'!E68=0,"",C68/'- 6 -'!E68)</f>
      </c>
      <c r="F68" s="93"/>
    </row>
    <row r="69" spans="3:6" ht="6.75" customHeight="1">
      <c r="C69" s="93"/>
      <c r="D69" s="93"/>
      <c r="E69" s="93"/>
      <c r="F69" s="93"/>
    </row>
    <row r="70" spans="1:6" ht="12" customHeight="1">
      <c r="A70" s="57" t="s">
        <v>315</v>
      </c>
      <c r="B70" s="58" t="s">
        <v>456</v>
      </c>
      <c r="C70" s="17"/>
      <c r="D70" s="93"/>
      <c r="E70" s="93"/>
      <c r="F70" s="93"/>
    </row>
    <row r="71" spans="1:2" ht="12" customHeight="1">
      <c r="A71" s="6"/>
      <c r="B71" s="6"/>
    </row>
    <row r="72" spans="1:2" ht="12" customHeight="1">
      <c r="A72" s="6"/>
      <c r="B72" s="6"/>
    </row>
    <row r="73" spans="1:2" ht="12" customHeight="1">
      <c r="A73" s="6"/>
      <c r="B73" s="6"/>
    </row>
    <row r="74" spans="1:2" ht="12" customHeight="1">
      <c r="A74" s="6"/>
      <c r="B74" s="6"/>
    </row>
    <row r="75" ht="12" customHeight="1"/>
  </sheetData>
  <printOptions/>
  <pageMargins left="0.5905511811023623" right="0" top="0.5905511811023623" bottom="0" header="0.31496062992125984" footer="0"/>
  <pageSetup fitToHeight="1" fitToWidth="1" orientation="portrait" scale="82" r:id="rId1"/>
  <headerFooter alignWithMargins="0">
    <oddHeader>&amp;C&amp;"Times New Roman,Bold"&amp;12&amp;A</oddHeader>
  </headerFooter>
</worksheet>
</file>

<file path=xl/worksheets/sheet16.xml><?xml version="1.0" encoding="utf-8"?>
<worksheet xmlns="http://schemas.openxmlformats.org/spreadsheetml/2006/main" xmlns:r="http://schemas.openxmlformats.org/officeDocument/2006/relationships">
  <sheetPr codeName="Sheet15">
    <pageSetUpPr fitToPage="1"/>
  </sheetPr>
  <dimension ref="A1:J74"/>
  <sheetViews>
    <sheetView showGridLines="0" showZeros="0" workbookViewId="0" topLeftCell="A1">
      <selection activeCell="A1" sqref="A1"/>
    </sheetView>
  </sheetViews>
  <sheetFormatPr defaultColWidth="15.83203125" defaultRowHeight="12"/>
  <cols>
    <col min="1" max="1" width="6.83203125" style="85" customWidth="1"/>
    <col min="2" max="2" width="35.83203125" style="85" customWidth="1"/>
    <col min="3" max="3" width="15.83203125" style="85" customWidth="1"/>
    <col min="4" max="4" width="7.83203125" style="85" customWidth="1"/>
    <col min="5" max="5" width="9.83203125" style="85" customWidth="1"/>
    <col min="6" max="6" width="10.83203125" style="85" customWidth="1"/>
    <col min="7" max="8" width="13.83203125" style="85" customWidth="1"/>
    <col min="9" max="9" width="14.83203125" style="85" customWidth="1"/>
    <col min="10" max="10" width="13.83203125" style="85" customWidth="1"/>
    <col min="11" max="16384" width="15.83203125" style="85" customWidth="1"/>
  </cols>
  <sheetData>
    <row r="1" spans="1:10" ht="6.75" customHeight="1">
      <c r="A1" s="17"/>
      <c r="B1" s="83"/>
      <c r="C1" s="84"/>
      <c r="D1" s="84"/>
      <c r="E1" s="84"/>
      <c r="F1" s="84"/>
      <c r="G1" s="84"/>
      <c r="H1" s="84"/>
      <c r="I1" s="84"/>
      <c r="J1" s="84"/>
    </row>
    <row r="2" spans="1:10" ht="12.75">
      <c r="A2" s="8"/>
      <c r="B2" s="86"/>
      <c r="C2" s="87" t="s">
        <v>0</v>
      </c>
      <c r="D2" s="87"/>
      <c r="E2" s="87"/>
      <c r="F2" s="87"/>
      <c r="G2" s="87"/>
      <c r="H2" s="87"/>
      <c r="I2" s="248"/>
      <c r="J2" s="88" t="s">
        <v>372</v>
      </c>
    </row>
    <row r="3" spans="1:10" ht="12.75">
      <c r="A3" s="9"/>
      <c r="B3" s="89"/>
      <c r="C3" s="90" t="str">
        <f>YEAR</f>
        <v>OPERATING FUND BUDGET 1999/2000</v>
      </c>
      <c r="D3" s="90"/>
      <c r="E3" s="90"/>
      <c r="F3" s="90"/>
      <c r="G3" s="90"/>
      <c r="H3" s="90"/>
      <c r="I3" s="91"/>
      <c r="J3" s="249"/>
    </row>
    <row r="4" spans="1:10" ht="12.75">
      <c r="A4" s="10"/>
      <c r="C4" s="84"/>
      <c r="D4" s="84"/>
      <c r="E4" s="84"/>
      <c r="F4" s="84"/>
      <c r="G4" s="84"/>
      <c r="H4" s="84"/>
      <c r="I4" s="84"/>
      <c r="J4" s="84"/>
    </row>
    <row r="5" spans="1:10" ht="16.5">
      <c r="A5" s="10"/>
      <c r="C5" s="361" t="s">
        <v>437</v>
      </c>
      <c r="D5" s="250"/>
      <c r="E5" s="250"/>
      <c r="F5" s="250"/>
      <c r="G5" s="250"/>
      <c r="H5" s="250"/>
      <c r="I5" s="250"/>
      <c r="J5" s="92"/>
    </row>
    <row r="6" spans="1:10" ht="12.75">
      <c r="A6" s="10"/>
      <c r="C6" s="41" t="s">
        <v>373</v>
      </c>
      <c r="D6" s="42"/>
      <c r="E6" s="42"/>
      <c r="F6" s="42"/>
      <c r="G6" s="42"/>
      <c r="H6" s="42"/>
      <c r="I6" s="42"/>
      <c r="J6" s="43"/>
    </row>
    <row r="7" spans="3:10" ht="12.75">
      <c r="C7" s="98"/>
      <c r="D7" s="53"/>
      <c r="E7" s="53"/>
      <c r="F7" s="251" t="s">
        <v>374</v>
      </c>
      <c r="G7" s="252" t="s">
        <v>375</v>
      </c>
      <c r="H7" s="252"/>
      <c r="I7" s="252"/>
      <c r="J7" s="253"/>
    </row>
    <row r="8" spans="1:10" ht="12.75">
      <c r="A8" s="97"/>
      <c r="B8" s="48"/>
      <c r="C8" s="254"/>
      <c r="D8" s="255"/>
      <c r="E8" s="51" t="s">
        <v>89</v>
      </c>
      <c r="F8" s="256" t="s">
        <v>376</v>
      </c>
      <c r="G8" s="255"/>
      <c r="H8" s="257"/>
      <c r="I8" s="258" t="s">
        <v>102</v>
      </c>
      <c r="J8" s="255"/>
    </row>
    <row r="9" spans="1:10" ht="12.75">
      <c r="A9" s="54" t="s">
        <v>119</v>
      </c>
      <c r="B9" s="55" t="s">
        <v>120</v>
      </c>
      <c r="C9" s="99" t="s">
        <v>121</v>
      </c>
      <c r="D9" s="56" t="s">
        <v>122</v>
      </c>
      <c r="E9" s="56" t="s">
        <v>123</v>
      </c>
      <c r="F9" s="259" t="s">
        <v>129</v>
      </c>
      <c r="G9" s="56" t="s">
        <v>101</v>
      </c>
      <c r="H9" s="260" t="s">
        <v>44</v>
      </c>
      <c r="I9" s="56" t="s">
        <v>125</v>
      </c>
      <c r="J9" s="56" t="s">
        <v>66</v>
      </c>
    </row>
    <row r="10" spans="1:10" ht="4.5" customHeight="1">
      <c r="A10" s="80"/>
      <c r="B10" s="80"/>
      <c r="C10" s="93"/>
      <c r="D10" s="93"/>
      <c r="E10" s="93"/>
      <c r="F10" s="93"/>
      <c r="G10" s="93"/>
      <c r="H10" s="93"/>
      <c r="I10" s="93"/>
      <c r="J10" s="93"/>
    </row>
    <row r="11" spans="1:10" ht="12.75">
      <c r="A11" s="13">
        <v>1</v>
      </c>
      <c r="B11" s="14" t="s">
        <v>142</v>
      </c>
      <c r="C11" s="14">
        <v>17020400</v>
      </c>
      <c r="D11" s="389">
        <f>C11/'- 3 -'!E11</f>
        <v>0.07638049336510544</v>
      </c>
      <c r="E11" s="391">
        <f>IF(F11=0,"",C11/F11)</f>
        <v>3468.9493528992152</v>
      </c>
      <c r="F11" s="14">
        <f>SUM('- 6 -'!F11:I11)</f>
        <v>4906.5</v>
      </c>
      <c r="G11" s="389">
        <f>IF(F11=0,"",'- 6 -'!F11/F11)</f>
        <v>0.6171405278711912</v>
      </c>
      <c r="H11" s="389">
        <f>IF(F11=0,"",'- 6 -'!G11/F11)</f>
        <v>0</v>
      </c>
      <c r="I11" s="389">
        <f>IF(F11=0,"",'- 6 -'!H11/F11)</f>
        <v>0.31835320493223274</v>
      </c>
      <c r="J11" s="389">
        <f>IF(F11=0,"",'- 6 -'!I11/F11)</f>
        <v>0.06450626719657597</v>
      </c>
    </row>
    <row r="12" spans="1:10" ht="12.75">
      <c r="A12" s="15">
        <v>2</v>
      </c>
      <c r="B12" s="16" t="s">
        <v>143</v>
      </c>
      <c r="C12" s="16">
        <v>4745090</v>
      </c>
      <c r="D12" s="390">
        <f>C12/'- 3 -'!E12</f>
        <v>0.08574439313230253</v>
      </c>
      <c r="E12" s="392">
        <f aca="true" t="shared" si="0" ref="E12:E63">IF(F12=0,"",C12/F12)</f>
        <v>3411.279654924515</v>
      </c>
      <c r="F12" s="16">
        <f>SUM('- 6 -'!F12:I12)</f>
        <v>1391</v>
      </c>
      <c r="G12" s="390">
        <f>IF(F12=0,"",'- 6 -'!F12/F12)</f>
        <v>0.6606757728253055</v>
      </c>
      <c r="H12" s="390">
        <f>IF(F12=0,"",'- 6 -'!G12/F12)</f>
        <v>0</v>
      </c>
      <c r="I12" s="390">
        <f>IF(F12=0,"",'- 6 -'!H12/F12)</f>
        <v>0.33932422717469446</v>
      </c>
      <c r="J12" s="390">
        <f>IF(F12=0,"",'- 6 -'!I12/F12)</f>
        <v>0</v>
      </c>
    </row>
    <row r="13" spans="1:10" ht="12.75">
      <c r="A13" s="13">
        <v>3</v>
      </c>
      <c r="B13" s="14" t="s">
        <v>144</v>
      </c>
      <c r="C13" s="14">
        <v>9637129</v>
      </c>
      <c r="D13" s="389">
        <f>C13/'- 3 -'!E13</f>
        <v>0.2487345794432565</v>
      </c>
      <c r="E13" s="391">
        <f t="shared" si="0"/>
        <v>3546.3216191352344</v>
      </c>
      <c r="F13" s="14">
        <f>SUM('- 6 -'!F13:I13)</f>
        <v>2717.5</v>
      </c>
      <c r="G13" s="389">
        <f>IF(F13=0,"",'- 6 -'!F13/F13)</f>
        <v>0.6399264029438823</v>
      </c>
      <c r="H13" s="389">
        <f>IF(F13=0,"",'- 6 -'!G13/F13)</f>
        <v>0</v>
      </c>
      <c r="I13" s="389">
        <f>IF(F13=0,"",'- 6 -'!H13/F13)</f>
        <v>0.36007359705611774</v>
      </c>
      <c r="J13" s="389">
        <f>IF(F13=0,"",'- 6 -'!I13/F13)</f>
        <v>0</v>
      </c>
    </row>
    <row r="14" spans="1:10" ht="12.75">
      <c r="A14" s="15">
        <v>4</v>
      </c>
      <c r="B14" s="16" t="s">
        <v>145</v>
      </c>
      <c r="C14" s="16">
        <v>0</v>
      </c>
      <c r="D14" s="390">
        <f>C14/'- 3 -'!E14</f>
        <v>0</v>
      </c>
      <c r="E14" s="392">
        <f t="shared" si="0"/>
      </c>
      <c r="F14" s="16">
        <f>SUM('- 6 -'!F14:I14)</f>
        <v>0</v>
      </c>
      <c r="G14" s="390">
        <f>IF(F14=0,"",'- 6 -'!F14/F14)</f>
      </c>
      <c r="H14" s="390">
        <f>IF(F14=0,"",'- 6 -'!G14/F14)</f>
      </c>
      <c r="I14" s="390">
        <f>IF(F14=0,"",'- 6 -'!H14/F14)</f>
      </c>
      <c r="J14" s="390">
        <f>IF(F14=0,"",'- 6 -'!I14/F14)</f>
      </c>
    </row>
    <row r="15" spans="1:10" ht="12.75">
      <c r="A15" s="13">
        <v>5</v>
      </c>
      <c r="B15" s="14" t="s">
        <v>146</v>
      </c>
      <c r="C15" s="14">
        <v>3104206</v>
      </c>
      <c r="D15" s="389">
        <f>C15/'- 3 -'!E15</f>
        <v>0.06817535928270226</v>
      </c>
      <c r="E15" s="391">
        <f t="shared" si="0"/>
        <v>3884.1416416416414</v>
      </c>
      <c r="F15" s="14">
        <f>SUM('- 6 -'!F15:I15)</f>
        <v>799.2</v>
      </c>
      <c r="G15" s="389">
        <f>IF(F15=0,"",'- 6 -'!F15/F15)</f>
        <v>0.735985985985986</v>
      </c>
      <c r="H15" s="389">
        <f>IF(F15=0,"",'- 6 -'!G15/F15)</f>
        <v>0</v>
      </c>
      <c r="I15" s="389">
        <f>IF(F15=0,"",'- 6 -'!H15/F15)</f>
        <v>0.264014014014014</v>
      </c>
      <c r="J15" s="389">
        <f>IF(F15=0,"",'- 6 -'!I15/F15)</f>
        <v>0</v>
      </c>
    </row>
    <row r="16" spans="1:10" ht="12.75">
      <c r="A16" s="15">
        <v>6</v>
      </c>
      <c r="B16" s="16" t="s">
        <v>147</v>
      </c>
      <c r="C16" s="16">
        <v>0</v>
      </c>
      <c r="D16" s="390">
        <f>C16/'- 3 -'!E16</f>
        <v>0</v>
      </c>
      <c r="E16" s="392">
        <f t="shared" si="0"/>
      </c>
      <c r="F16" s="16">
        <f>SUM('- 6 -'!F16:I16)</f>
        <v>0</v>
      </c>
      <c r="G16" s="390">
        <f>IF(F16=0,"",'- 6 -'!F16/F16)</f>
      </c>
      <c r="H16" s="390">
        <f>IF(F16=0,"",'- 6 -'!G16/F16)</f>
      </c>
      <c r="I16" s="390">
        <f>IF(F16=0,"",'- 6 -'!H16/F16)</f>
      </c>
      <c r="J16" s="390">
        <f>IF(F16=0,"",'- 6 -'!I16/F16)</f>
      </c>
    </row>
    <row r="17" spans="1:10" ht="12.75">
      <c r="A17" s="13">
        <v>9</v>
      </c>
      <c r="B17" s="14" t="s">
        <v>148</v>
      </c>
      <c r="C17" s="14">
        <v>16225720</v>
      </c>
      <c r="D17" s="389">
        <f>C17/'- 3 -'!E17</f>
        <v>0.2166248836168537</v>
      </c>
      <c r="E17" s="391">
        <f t="shared" si="0"/>
        <v>3212.6957726957726</v>
      </c>
      <c r="F17" s="14">
        <f>SUM('- 6 -'!F17:I17)</f>
        <v>5050.5</v>
      </c>
      <c r="G17" s="389">
        <f>IF(F17=0,"",'- 6 -'!F17/F17)</f>
        <v>0.6088506088506088</v>
      </c>
      <c r="H17" s="389">
        <f>IF(F17=0,"",'- 6 -'!G17/F17)</f>
        <v>0</v>
      </c>
      <c r="I17" s="389">
        <f>IF(F17=0,"",'- 6 -'!H17/F17)</f>
        <v>0.2700722700722701</v>
      </c>
      <c r="J17" s="389">
        <f>IF(F17=0,"",'- 6 -'!I17/F17)</f>
        <v>0.12107712107712108</v>
      </c>
    </row>
    <row r="18" spans="1:10" ht="12.75">
      <c r="A18" s="15">
        <v>10</v>
      </c>
      <c r="B18" s="16" t="s">
        <v>149</v>
      </c>
      <c r="C18" s="16">
        <v>11979894</v>
      </c>
      <c r="D18" s="390">
        <f>C18/'- 3 -'!E18</f>
        <v>0.2146169057023912</v>
      </c>
      <c r="E18" s="392">
        <f t="shared" si="0"/>
        <v>3386.542473498233</v>
      </c>
      <c r="F18" s="16">
        <f>SUM('- 6 -'!F18:I18)</f>
        <v>3537.5</v>
      </c>
      <c r="G18" s="390">
        <f>IF(F18=0,"",'- 6 -'!F18/F18)</f>
        <v>0.671095406360424</v>
      </c>
      <c r="H18" s="390">
        <f>IF(F18=0,"",'- 6 -'!G18/F18)</f>
        <v>0</v>
      </c>
      <c r="I18" s="390">
        <f>IF(F18=0,"",'- 6 -'!H18/F18)</f>
        <v>0.256678445229682</v>
      </c>
      <c r="J18" s="390">
        <f>IF(F18=0,"",'- 6 -'!I18/F18)</f>
        <v>0.072226148409894</v>
      </c>
    </row>
    <row r="19" spans="1:10" ht="12.75">
      <c r="A19" s="13">
        <v>11</v>
      </c>
      <c r="B19" s="14" t="s">
        <v>150</v>
      </c>
      <c r="C19" s="14">
        <v>3432970</v>
      </c>
      <c r="D19" s="389">
        <f>C19/'- 3 -'!E19</f>
        <v>0.11924897430396618</v>
      </c>
      <c r="E19" s="391">
        <f t="shared" si="0"/>
        <v>3255.542911332385</v>
      </c>
      <c r="F19" s="14">
        <f>SUM('- 6 -'!F19:I19)</f>
        <v>1054.5</v>
      </c>
      <c r="G19" s="389">
        <f>IF(F19=0,"",'- 6 -'!F19/F19)</f>
        <v>0.8330962541488858</v>
      </c>
      <c r="H19" s="389">
        <f>IF(F19=0,"",'- 6 -'!G19/F19)</f>
        <v>0</v>
      </c>
      <c r="I19" s="389">
        <f>IF(F19=0,"",'- 6 -'!H19/F19)</f>
        <v>0.06164058795637743</v>
      </c>
      <c r="J19" s="389">
        <f>IF(F19=0,"",'- 6 -'!I19/F19)</f>
        <v>0.10526315789473684</v>
      </c>
    </row>
    <row r="20" spans="1:10" ht="12.75">
      <c r="A20" s="15">
        <v>12</v>
      </c>
      <c r="B20" s="16" t="s">
        <v>151</v>
      </c>
      <c r="C20" s="16">
        <v>4003016</v>
      </c>
      <c r="D20" s="390">
        <f>C20/'- 3 -'!E20</f>
        <v>0.08386643898719999</v>
      </c>
      <c r="E20" s="392">
        <f t="shared" si="0"/>
        <v>2830.987270155587</v>
      </c>
      <c r="F20" s="16">
        <f>SUM('- 6 -'!F20:I20)</f>
        <v>1414</v>
      </c>
      <c r="G20" s="390">
        <f>IF(F20=0,"",'- 6 -'!F20/F20)</f>
        <v>0.7553041018387553</v>
      </c>
      <c r="H20" s="390">
        <f>IF(F20=0,"",'- 6 -'!G20/F20)</f>
        <v>0</v>
      </c>
      <c r="I20" s="390">
        <f>IF(F20=0,"",'- 6 -'!H20/F20)</f>
        <v>0.13507779349363508</v>
      </c>
      <c r="J20" s="390">
        <f>IF(F20=0,"",'- 6 -'!I20/F20)</f>
        <v>0.10961810466760961</v>
      </c>
    </row>
    <row r="21" spans="1:10" ht="12.75">
      <c r="A21" s="13">
        <v>13</v>
      </c>
      <c r="B21" s="14" t="s">
        <v>152</v>
      </c>
      <c r="C21" s="14">
        <v>2772388</v>
      </c>
      <c r="D21" s="389">
        <f>C21/'- 3 -'!E21</f>
        <v>0.14987171598073282</v>
      </c>
      <c r="E21" s="391">
        <f t="shared" si="0"/>
        <v>3823.983448275862</v>
      </c>
      <c r="F21" s="14">
        <f>SUM('- 6 -'!F21:I21)</f>
        <v>725</v>
      </c>
      <c r="G21" s="389">
        <f>IF(F21=0,"",'- 6 -'!F21/F21)</f>
        <v>0.6648275862068965</v>
      </c>
      <c r="H21" s="389">
        <f>IF(F21=0,"",'- 6 -'!G21/F21)</f>
        <v>0</v>
      </c>
      <c r="I21" s="389">
        <f>IF(F21=0,"",'- 6 -'!H21/F21)</f>
        <v>0.3351724137931035</v>
      </c>
      <c r="J21" s="389">
        <f>IF(F21=0,"",'- 6 -'!I21/F21)</f>
        <v>0</v>
      </c>
    </row>
    <row r="22" spans="1:10" ht="12.75">
      <c r="A22" s="15">
        <v>14</v>
      </c>
      <c r="B22" s="16" t="s">
        <v>153</v>
      </c>
      <c r="C22" s="16">
        <v>3424440</v>
      </c>
      <c r="D22" s="390">
        <f>C22/'- 3 -'!E22</f>
        <v>0.1640043725687165</v>
      </c>
      <c r="E22" s="392">
        <f t="shared" si="0"/>
        <v>2968.738621586476</v>
      </c>
      <c r="F22" s="16">
        <f>SUM('- 6 -'!F22:I22)</f>
        <v>1153.5</v>
      </c>
      <c r="G22" s="390">
        <f>IF(F22=0,"",'- 6 -'!F22/F22)</f>
        <v>0.6415257910706545</v>
      </c>
      <c r="H22" s="390">
        <f>IF(F22=0,"",'- 6 -'!G22/F22)</f>
        <v>0.35847420892934545</v>
      </c>
      <c r="I22" s="390">
        <f>IF(F22=0,"",'- 6 -'!H22/F22)</f>
        <v>0</v>
      </c>
      <c r="J22" s="390">
        <f>IF(F22=0,"",'- 6 -'!I22/F22)</f>
        <v>0</v>
      </c>
    </row>
    <row r="23" spans="1:10" ht="12.75">
      <c r="A23" s="13">
        <v>15</v>
      </c>
      <c r="B23" s="14" t="s">
        <v>154</v>
      </c>
      <c r="C23" s="14">
        <v>0</v>
      </c>
      <c r="D23" s="389">
        <f>C23/'- 3 -'!E23</f>
        <v>0</v>
      </c>
      <c r="E23" s="391">
        <f t="shared" si="0"/>
      </c>
      <c r="F23" s="14">
        <f>SUM('- 6 -'!F23:I23)</f>
        <v>0</v>
      </c>
      <c r="G23" s="389">
        <f>IF(F23=0,"",'- 6 -'!F23/F23)</f>
      </c>
      <c r="H23" s="389">
        <f>IF(F23=0,"",'- 6 -'!G23/F23)</f>
      </c>
      <c r="I23" s="389">
        <f>IF(F23=0,"",'- 6 -'!H23/F23)</f>
      </c>
      <c r="J23" s="389">
        <f>IF(F23=0,"",'- 6 -'!I23/F23)</f>
      </c>
    </row>
    <row r="24" spans="1:10" ht="12.75">
      <c r="A24" s="15">
        <v>16</v>
      </c>
      <c r="B24" s="16" t="s">
        <v>155</v>
      </c>
      <c r="C24" s="16">
        <v>0</v>
      </c>
      <c r="D24" s="390">
        <f>C24/'- 3 -'!E24</f>
        <v>0</v>
      </c>
      <c r="E24" s="392">
        <f t="shared" si="0"/>
      </c>
      <c r="F24" s="16">
        <f>SUM('- 6 -'!F24:I24)</f>
        <v>0</v>
      </c>
      <c r="G24" s="390">
        <f>IF(F24=0,"",'- 6 -'!F24/F24)</f>
      </c>
      <c r="H24" s="390">
        <f>IF(F24=0,"",'- 6 -'!G24/F24)</f>
      </c>
      <c r="I24" s="390">
        <f>IF(F24=0,"",'- 6 -'!H24/F24)</f>
      </c>
      <c r="J24" s="390">
        <f>IF(F24=0,"",'- 6 -'!I24/F24)</f>
      </c>
    </row>
    <row r="25" spans="1:10" ht="12.75">
      <c r="A25" s="13">
        <v>17</v>
      </c>
      <c r="B25" s="14" t="s">
        <v>156</v>
      </c>
      <c r="C25" s="14">
        <v>0</v>
      </c>
      <c r="D25" s="389">
        <f>C25/'- 3 -'!E25</f>
        <v>0</v>
      </c>
      <c r="E25" s="391">
        <f t="shared" si="0"/>
      </c>
      <c r="F25" s="14">
        <f>SUM('- 6 -'!F25:I25)</f>
        <v>0</v>
      </c>
      <c r="G25" s="389">
        <f>IF(F25=0,"",'- 6 -'!F25/F25)</f>
      </c>
      <c r="H25" s="389">
        <f>IF(F25=0,"",'- 6 -'!G25/F25)</f>
      </c>
      <c r="I25" s="389">
        <f>IF(F25=0,"",'- 6 -'!H25/F25)</f>
      </c>
      <c r="J25" s="389">
        <f>IF(F25=0,"",'- 6 -'!I25/F25)</f>
      </c>
    </row>
    <row r="26" spans="1:10" ht="12.75">
      <c r="A26" s="15">
        <v>18</v>
      </c>
      <c r="B26" s="16" t="s">
        <v>157</v>
      </c>
      <c r="C26" s="16">
        <v>0</v>
      </c>
      <c r="D26" s="390">
        <f>C26/'- 3 -'!E26</f>
        <v>0</v>
      </c>
      <c r="E26" s="392">
        <f t="shared" si="0"/>
      </c>
      <c r="F26" s="16">
        <f>SUM('- 6 -'!F26:I26)</f>
        <v>0</v>
      </c>
      <c r="G26" s="390">
        <f>IF(F26=0,"",'- 6 -'!F26/F26)</f>
      </c>
      <c r="H26" s="390">
        <f>IF(F26=0,"",'- 6 -'!G26/F26)</f>
      </c>
      <c r="I26" s="390">
        <f>IF(F26=0,"",'- 6 -'!H26/F26)</f>
      </c>
      <c r="J26" s="390">
        <f>IF(F26=0,"",'- 6 -'!I26/F26)</f>
      </c>
    </row>
    <row r="27" spans="1:10" ht="12.75">
      <c r="A27" s="13">
        <v>19</v>
      </c>
      <c r="B27" s="14" t="s">
        <v>158</v>
      </c>
      <c r="C27" s="14">
        <v>0</v>
      </c>
      <c r="D27" s="389">
        <f>C27/'- 3 -'!E27</f>
        <v>0</v>
      </c>
      <c r="E27" s="391">
        <f t="shared" si="0"/>
      </c>
      <c r="F27" s="14">
        <f>SUM('- 6 -'!F27:I27)</f>
        <v>0</v>
      </c>
      <c r="G27" s="389">
        <f>IF(F27=0,"",'- 6 -'!F27/F27)</f>
      </c>
      <c r="H27" s="389">
        <f>IF(F27=0,"",'- 6 -'!G27/F27)</f>
      </c>
      <c r="I27" s="389">
        <f>IF(F27=0,"",'- 6 -'!H27/F27)</f>
      </c>
      <c r="J27" s="389">
        <f>IF(F27=0,"",'- 6 -'!I27/F27)</f>
      </c>
    </row>
    <row r="28" spans="1:10" ht="12.75">
      <c r="A28" s="15">
        <v>20</v>
      </c>
      <c r="B28" s="16" t="s">
        <v>159</v>
      </c>
      <c r="C28" s="16">
        <v>997231.44</v>
      </c>
      <c r="D28" s="390">
        <f>C28/'- 3 -'!E28</f>
        <v>0.1357558514358979</v>
      </c>
      <c r="E28" s="392">
        <f t="shared" si="0"/>
        <v>4595.536589861751</v>
      </c>
      <c r="F28" s="16">
        <f>SUM('- 6 -'!F28:I28)</f>
        <v>217</v>
      </c>
      <c r="G28" s="390">
        <f>IF(F28=0,"",'- 6 -'!F28/F28)</f>
        <v>0.6082949308755761</v>
      </c>
      <c r="H28" s="390">
        <f>IF(F28=0,"",'- 6 -'!G28/F28)</f>
        <v>0</v>
      </c>
      <c r="I28" s="390">
        <f>IF(F28=0,"",'- 6 -'!H28/F28)</f>
        <v>0.391705069124424</v>
      </c>
      <c r="J28" s="390">
        <f>IF(F28=0,"",'- 6 -'!I28/F28)</f>
        <v>0</v>
      </c>
    </row>
    <row r="29" spans="1:10" ht="12.75">
      <c r="A29" s="13">
        <v>21</v>
      </c>
      <c r="B29" s="14" t="s">
        <v>160</v>
      </c>
      <c r="C29" s="14">
        <v>0</v>
      </c>
      <c r="D29" s="389">
        <f>C29/'- 3 -'!E29</f>
        <v>0</v>
      </c>
      <c r="E29" s="391">
        <f t="shared" si="0"/>
      </c>
      <c r="F29" s="14">
        <f>SUM('- 6 -'!F29:I29)</f>
        <v>0</v>
      </c>
      <c r="G29" s="389">
        <f>IF(F29=0,"",'- 6 -'!F29/F29)</f>
      </c>
      <c r="H29" s="389">
        <f>IF(F29=0,"",'- 6 -'!G29/F29)</f>
      </c>
      <c r="I29" s="389">
        <f>IF(F29=0,"",'- 6 -'!H29/F29)</f>
      </c>
      <c r="J29" s="389">
        <f>IF(F29=0,"",'- 6 -'!I29/F29)</f>
      </c>
    </row>
    <row r="30" spans="1:10" ht="12.75">
      <c r="A30" s="15">
        <v>22</v>
      </c>
      <c r="B30" s="16" t="s">
        <v>161</v>
      </c>
      <c r="C30" s="16">
        <v>0</v>
      </c>
      <c r="D30" s="390">
        <f>C30/'- 3 -'!E30</f>
        <v>0</v>
      </c>
      <c r="E30" s="392">
        <f t="shared" si="0"/>
      </c>
      <c r="F30" s="16">
        <f>SUM('- 6 -'!F30:I30)</f>
        <v>0</v>
      </c>
      <c r="G30" s="390">
        <f>IF(F30=0,"",'- 6 -'!F30/F30)</f>
      </c>
      <c r="H30" s="390">
        <f>IF(F30=0,"",'- 6 -'!G30/F30)</f>
      </c>
      <c r="I30" s="390">
        <f>IF(F30=0,"",'- 6 -'!H30/F30)</f>
      </c>
      <c r="J30" s="390">
        <f>IF(F30=0,"",'- 6 -'!I30/F30)</f>
      </c>
    </row>
    <row r="31" spans="1:10" ht="12.75">
      <c r="A31" s="13">
        <v>23</v>
      </c>
      <c r="B31" s="14" t="s">
        <v>162</v>
      </c>
      <c r="C31" s="14">
        <v>0</v>
      </c>
      <c r="D31" s="389">
        <f>C31/'- 3 -'!E31</f>
        <v>0</v>
      </c>
      <c r="E31" s="391">
        <f t="shared" si="0"/>
      </c>
      <c r="F31" s="14">
        <f>SUM('- 6 -'!F31:I31)</f>
        <v>0</v>
      </c>
      <c r="G31" s="389">
        <f>IF(F31=0,"",'- 6 -'!F31/F31)</f>
      </c>
      <c r="H31" s="389">
        <f>IF(F31=0,"",'- 6 -'!G31/F31)</f>
      </c>
      <c r="I31" s="389">
        <f>IF(F31=0,"",'- 6 -'!H31/F31)</f>
      </c>
      <c r="J31" s="389">
        <f>IF(F31=0,"",'- 6 -'!I31/F31)</f>
      </c>
    </row>
    <row r="32" spans="1:10" ht="12.75">
      <c r="A32" s="15">
        <v>24</v>
      </c>
      <c r="B32" s="16" t="s">
        <v>163</v>
      </c>
      <c r="C32" s="16">
        <v>1742491</v>
      </c>
      <c r="D32" s="390">
        <f>C32/'- 3 -'!E32</f>
        <v>0.080450530840045</v>
      </c>
      <c r="E32" s="392">
        <f t="shared" si="0"/>
        <v>3315.872502378687</v>
      </c>
      <c r="F32" s="16">
        <f>SUM('- 6 -'!F32:I32)</f>
        <v>525.5</v>
      </c>
      <c r="G32" s="390">
        <f>IF(F32=0,"",'- 6 -'!F32/F32)</f>
        <v>0.4900095147478592</v>
      </c>
      <c r="H32" s="390">
        <f>IF(F32=0,"",'- 6 -'!G32/F32)</f>
        <v>0</v>
      </c>
      <c r="I32" s="390">
        <f>IF(F32=0,"",'- 6 -'!H32/F32)</f>
        <v>0.5099904852521409</v>
      </c>
      <c r="J32" s="390">
        <f>IF(F32=0,"",'- 6 -'!I32/F32)</f>
        <v>0</v>
      </c>
    </row>
    <row r="33" spans="1:10" ht="12.75">
      <c r="A33" s="13">
        <v>25</v>
      </c>
      <c r="B33" s="14" t="s">
        <v>164</v>
      </c>
      <c r="C33" s="14">
        <v>0</v>
      </c>
      <c r="D33" s="389">
        <f>C33/'- 3 -'!E33</f>
        <v>0</v>
      </c>
      <c r="E33" s="391">
        <f t="shared" si="0"/>
      </c>
      <c r="F33" s="14">
        <f>SUM('- 6 -'!F33:I33)</f>
        <v>0</v>
      </c>
      <c r="G33" s="389">
        <f>IF(F33=0,"",'- 6 -'!F33/F33)</f>
      </c>
      <c r="H33" s="389">
        <f>IF(F33=0,"",'- 6 -'!G33/F33)</f>
      </c>
      <c r="I33" s="389">
        <f>IF(F33=0,"",'- 6 -'!H33/F33)</f>
      </c>
      <c r="J33" s="389">
        <f>IF(F33=0,"",'- 6 -'!I33/F33)</f>
      </c>
    </row>
    <row r="34" spans="1:10" ht="12.75">
      <c r="A34" s="15">
        <v>26</v>
      </c>
      <c r="B34" s="16" t="s">
        <v>165</v>
      </c>
      <c r="C34" s="16">
        <v>0</v>
      </c>
      <c r="D34" s="390">
        <f>C34/'- 3 -'!E34</f>
        <v>0</v>
      </c>
      <c r="E34" s="392">
        <f t="shared" si="0"/>
      </c>
      <c r="F34" s="16">
        <f>SUM('- 6 -'!F34:I34)</f>
        <v>0</v>
      </c>
      <c r="G34" s="390">
        <f>IF(F34=0,"",'- 6 -'!F34/F34)</f>
      </c>
      <c r="H34" s="390">
        <f>IF(F34=0,"",'- 6 -'!G34/F34)</f>
      </c>
      <c r="I34" s="390">
        <f>IF(F34=0,"",'- 6 -'!H34/F34)</f>
      </c>
      <c r="J34" s="390">
        <f>IF(F34=0,"",'- 6 -'!I34/F34)</f>
      </c>
    </row>
    <row r="35" spans="1:10" ht="12.75">
      <c r="A35" s="13">
        <v>28</v>
      </c>
      <c r="B35" s="14" t="s">
        <v>166</v>
      </c>
      <c r="C35" s="14">
        <v>1492219</v>
      </c>
      <c r="D35" s="389">
        <f>C35/'- 3 -'!E35</f>
        <v>0.25450920021476603</v>
      </c>
      <c r="E35" s="391">
        <f t="shared" si="0"/>
        <v>3613.121065375303</v>
      </c>
      <c r="F35" s="14">
        <f>SUM('- 6 -'!F35:I35)</f>
        <v>413</v>
      </c>
      <c r="G35" s="389">
        <f>IF(F35=0,"",'- 6 -'!F35/F35)</f>
        <v>0.4648910411622276</v>
      </c>
      <c r="H35" s="389">
        <f>IF(F35=0,"",'- 6 -'!G35/F35)</f>
        <v>0.46731234866828086</v>
      </c>
      <c r="I35" s="389">
        <f>IF(F35=0,"",'- 6 -'!H35/F35)</f>
        <v>0.06779661016949153</v>
      </c>
      <c r="J35" s="389">
        <f>IF(F35=0,"",'- 6 -'!I35/F35)</f>
        <v>0</v>
      </c>
    </row>
    <row r="36" spans="1:10" ht="12.75">
      <c r="A36" s="15">
        <v>30</v>
      </c>
      <c r="B36" s="16" t="s">
        <v>167</v>
      </c>
      <c r="C36" s="16">
        <v>0</v>
      </c>
      <c r="D36" s="390">
        <f>C36/'- 3 -'!E36</f>
        <v>0</v>
      </c>
      <c r="E36" s="392">
        <f t="shared" si="0"/>
      </c>
      <c r="F36" s="16">
        <f>SUM('- 6 -'!F36:I36)</f>
        <v>0</v>
      </c>
      <c r="G36" s="390">
        <f>IF(F36=0,"",'- 6 -'!F36/F36)</f>
      </c>
      <c r="H36" s="390">
        <f>IF(F36=0,"",'- 6 -'!G36/F36)</f>
      </c>
      <c r="I36" s="390">
        <f>IF(F36=0,"",'- 6 -'!H36/F36)</f>
      </c>
      <c r="J36" s="390">
        <f>IF(F36=0,"",'- 6 -'!I36/F36)</f>
      </c>
    </row>
    <row r="37" spans="1:10" ht="12.75">
      <c r="A37" s="13">
        <v>31</v>
      </c>
      <c r="B37" s="14" t="s">
        <v>168</v>
      </c>
      <c r="C37" s="14">
        <v>0</v>
      </c>
      <c r="D37" s="389">
        <f>C37/'- 3 -'!E37</f>
        <v>0</v>
      </c>
      <c r="E37" s="391">
        <f t="shared" si="0"/>
      </c>
      <c r="F37" s="14">
        <f>SUM('- 6 -'!F37:I37)</f>
        <v>0</v>
      </c>
      <c r="G37" s="389">
        <f>IF(F37=0,"",'- 6 -'!F37/F37)</f>
      </c>
      <c r="H37" s="389">
        <f>IF(F37=0,"",'- 6 -'!G37/F37)</f>
      </c>
      <c r="I37" s="389">
        <f>IF(F37=0,"",'- 6 -'!H37/F37)</f>
      </c>
      <c r="J37" s="389">
        <f>IF(F37=0,"",'- 6 -'!I37/F37)</f>
      </c>
    </row>
    <row r="38" spans="1:10" ht="12.75">
      <c r="A38" s="15">
        <v>32</v>
      </c>
      <c r="B38" s="16" t="s">
        <v>169</v>
      </c>
      <c r="C38" s="16">
        <v>0</v>
      </c>
      <c r="D38" s="390">
        <f>C38/'- 3 -'!E38</f>
        <v>0</v>
      </c>
      <c r="E38" s="392">
        <f t="shared" si="0"/>
      </c>
      <c r="F38" s="16">
        <f>SUM('- 6 -'!F38:I38)</f>
        <v>0</v>
      </c>
      <c r="G38" s="390">
        <f>IF(F38=0,"",'- 6 -'!F38/F38)</f>
      </c>
      <c r="H38" s="390">
        <f>IF(F38=0,"",'- 6 -'!G38/F38)</f>
      </c>
      <c r="I38" s="390">
        <f>IF(F38=0,"",'- 6 -'!H38/F38)</f>
      </c>
      <c r="J38" s="390">
        <f>IF(F38=0,"",'- 6 -'!I38/F38)</f>
      </c>
    </row>
    <row r="39" spans="1:10" ht="12.75">
      <c r="A39" s="13">
        <v>33</v>
      </c>
      <c r="B39" s="14" t="s">
        <v>170</v>
      </c>
      <c r="C39" s="14">
        <v>1084631</v>
      </c>
      <c r="D39" s="389">
        <f>C39/'- 3 -'!E39</f>
        <v>0.09292278616461581</v>
      </c>
      <c r="E39" s="391">
        <f t="shared" si="0"/>
        <v>2742.4298356510744</v>
      </c>
      <c r="F39" s="14">
        <f>SUM('- 6 -'!F39:I39)</f>
        <v>395.5</v>
      </c>
      <c r="G39" s="389">
        <f>IF(F39=0,"",'- 6 -'!F39/F39)</f>
        <v>0.5208596713021492</v>
      </c>
      <c r="H39" s="389">
        <f>IF(F39=0,"",'- 6 -'!G39/F39)</f>
        <v>0</v>
      </c>
      <c r="I39" s="389">
        <f>IF(F39=0,"",'- 6 -'!H39/F39)</f>
        <v>0.1264222503160556</v>
      </c>
      <c r="J39" s="389">
        <f>IF(F39=0,"",'- 6 -'!I39/F39)</f>
        <v>0.3527180783817952</v>
      </c>
    </row>
    <row r="40" spans="1:10" ht="12.75">
      <c r="A40" s="15">
        <v>34</v>
      </c>
      <c r="B40" s="16" t="s">
        <v>171</v>
      </c>
      <c r="C40" s="16">
        <v>0</v>
      </c>
      <c r="D40" s="390">
        <f>C40/'- 3 -'!E40</f>
        <v>0</v>
      </c>
      <c r="E40" s="392">
        <f t="shared" si="0"/>
      </c>
      <c r="F40" s="16">
        <f>SUM('- 6 -'!F40:I40)</f>
        <v>0</v>
      </c>
      <c r="G40" s="390">
        <f>IF(F40=0,"",'- 6 -'!F40/F40)</f>
      </c>
      <c r="H40" s="390">
        <f>IF(F40=0,"",'- 6 -'!G40/F40)</f>
      </c>
      <c r="I40" s="390">
        <f>IF(F40=0,"",'- 6 -'!H40/F40)</f>
      </c>
      <c r="J40" s="390">
        <f>IF(F40=0,"",'- 6 -'!I40/F40)</f>
      </c>
    </row>
    <row r="41" spans="1:10" ht="12.75">
      <c r="A41" s="13">
        <v>35</v>
      </c>
      <c r="B41" s="14" t="s">
        <v>172</v>
      </c>
      <c r="C41" s="14">
        <v>1087509</v>
      </c>
      <c r="D41" s="389">
        <f>C41/'- 3 -'!E41</f>
        <v>0.08412070304369004</v>
      </c>
      <c r="E41" s="391">
        <f t="shared" si="0"/>
        <v>3637.153846153846</v>
      </c>
      <c r="F41" s="14">
        <f>SUM('- 6 -'!F41:I41)</f>
        <v>299</v>
      </c>
      <c r="G41" s="389">
        <f>IF(F41=0,"",'- 6 -'!F41/F41)</f>
        <v>0.6505016722408027</v>
      </c>
      <c r="H41" s="389">
        <f>IF(F41=0,"",'- 6 -'!G41/F41)</f>
        <v>0</v>
      </c>
      <c r="I41" s="389">
        <f>IF(F41=0,"",'- 6 -'!H41/F41)</f>
        <v>0.3494983277591973</v>
      </c>
      <c r="J41" s="389">
        <f>IF(F41=0,"",'- 6 -'!I41/F41)</f>
        <v>0</v>
      </c>
    </row>
    <row r="42" spans="1:10" ht="12.75">
      <c r="A42" s="15">
        <v>36</v>
      </c>
      <c r="B42" s="16" t="s">
        <v>173</v>
      </c>
      <c r="C42" s="16">
        <v>0</v>
      </c>
      <c r="D42" s="390">
        <f>C42/'- 3 -'!E42</f>
        <v>0</v>
      </c>
      <c r="E42" s="392">
        <f t="shared" si="0"/>
      </c>
      <c r="F42" s="16">
        <f>SUM('- 6 -'!F42:I42)</f>
        <v>0</v>
      </c>
      <c r="G42" s="390">
        <f>IF(F42=0,"",'- 6 -'!F42/F42)</f>
      </c>
      <c r="H42" s="390">
        <f>IF(F42=0,"",'- 6 -'!G42/F42)</f>
      </c>
      <c r="I42" s="390">
        <f>IF(F42=0,"",'- 6 -'!H42/F42)</f>
      </c>
      <c r="J42" s="390">
        <f>IF(F42=0,"",'- 6 -'!I42/F42)</f>
      </c>
    </row>
    <row r="43" spans="1:10" ht="12.75">
      <c r="A43" s="13">
        <v>37</v>
      </c>
      <c r="B43" s="14" t="s">
        <v>174</v>
      </c>
      <c r="C43" s="14">
        <v>0</v>
      </c>
      <c r="D43" s="389">
        <f>C43/'- 3 -'!E43</f>
        <v>0</v>
      </c>
      <c r="E43" s="391">
        <f t="shared" si="0"/>
      </c>
      <c r="F43" s="14">
        <f>SUM('- 6 -'!F43:I43)</f>
        <v>0</v>
      </c>
      <c r="G43" s="389">
        <f>IF(F43=0,"",'- 6 -'!F43/F43)</f>
      </c>
      <c r="H43" s="389">
        <f>IF(F43=0,"",'- 6 -'!G43/F43)</f>
      </c>
      <c r="I43" s="389">
        <f>IF(F43=0,"",'- 6 -'!H43/F43)</f>
      </c>
      <c r="J43" s="389">
        <f>IF(F43=0,"",'- 6 -'!I43/F43)</f>
      </c>
    </row>
    <row r="44" spans="1:10" ht="12.75">
      <c r="A44" s="15">
        <v>38</v>
      </c>
      <c r="B44" s="16" t="s">
        <v>175</v>
      </c>
      <c r="C44" s="16">
        <v>0</v>
      </c>
      <c r="D44" s="390">
        <f>C44/'- 3 -'!E44</f>
        <v>0</v>
      </c>
      <c r="E44" s="392">
        <f t="shared" si="0"/>
      </c>
      <c r="F44" s="16">
        <f>SUM('- 6 -'!F44:I44)</f>
        <v>0</v>
      </c>
      <c r="G44" s="390">
        <f>IF(F44=0,"",'- 6 -'!F44/F44)</f>
      </c>
      <c r="H44" s="390">
        <f>IF(F44=0,"",'- 6 -'!G44/F44)</f>
      </c>
      <c r="I44" s="390">
        <f>IF(F44=0,"",'- 6 -'!H44/F44)</f>
      </c>
      <c r="J44" s="390">
        <f>IF(F44=0,"",'- 6 -'!I44/F44)</f>
      </c>
    </row>
    <row r="45" spans="1:10" ht="12.75">
      <c r="A45" s="13">
        <v>39</v>
      </c>
      <c r="B45" s="14" t="s">
        <v>176</v>
      </c>
      <c r="C45" s="14">
        <v>0</v>
      </c>
      <c r="D45" s="389">
        <f>C45/'- 3 -'!E45</f>
        <v>0</v>
      </c>
      <c r="E45" s="391">
        <f t="shared" si="0"/>
      </c>
      <c r="F45" s="14">
        <f>SUM('- 6 -'!F45:I45)</f>
        <v>0</v>
      </c>
      <c r="G45" s="389">
        <f>IF(F45=0,"",'- 6 -'!F45/F45)</f>
      </c>
      <c r="H45" s="389">
        <f>IF(F45=0,"",'- 6 -'!G45/F45)</f>
      </c>
      <c r="I45" s="389">
        <f>IF(F45=0,"",'- 6 -'!H45/F45)</f>
      </c>
      <c r="J45" s="389">
        <f>IF(F45=0,"",'- 6 -'!I45/F45)</f>
      </c>
    </row>
    <row r="46" spans="1:10" ht="12.75">
      <c r="A46" s="15">
        <v>40</v>
      </c>
      <c r="B46" s="16" t="s">
        <v>177</v>
      </c>
      <c r="C46" s="16">
        <v>3199300</v>
      </c>
      <c r="D46" s="390">
        <f>C46/'- 3 -'!E46</f>
        <v>0.07823052734021586</v>
      </c>
      <c r="E46" s="392">
        <f t="shared" si="0"/>
        <v>2644.0495867768595</v>
      </c>
      <c r="F46" s="16">
        <f>SUM('- 6 -'!F46:I46)</f>
        <v>1210</v>
      </c>
      <c r="G46" s="390">
        <f>IF(F46=0,"",'- 6 -'!F46/F46)</f>
        <v>0.6413223140495867</v>
      </c>
      <c r="H46" s="390">
        <f>IF(F46=0,"",'- 6 -'!G46/F46)</f>
        <v>0</v>
      </c>
      <c r="I46" s="390">
        <f>IF(F46=0,"",'- 6 -'!H46/F46)</f>
        <v>0.3586776859504132</v>
      </c>
      <c r="J46" s="390">
        <f>IF(F46=0,"",'- 6 -'!I46/F46)</f>
        <v>0</v>
      </c>
    </row>
    <row r="47" spans="1:10" ht="12.75">
      <c r="A47" s="13">
        <v>41</v>
      </c>
      <c r="B47" s="14" t="s">
        <v>178</v>
      </c>
      <c r="C47" s="14">
        <v>0</v>
      </c>
      <c r="D47" s="389">
        <f>C47/'- 3 -'!E47</f>
        <v>0</v>
      </c>
      <c r="E47" s="391">
        <f t="shared" si="0"/>
      </c>
      <c r="F47" s="14">
        <f>SUM('- 6 -'!F47:I47)</f>
        <v>0</v>
      </c>
      <c r="G47" s="389">
        <f>IF(F47=0,"",'- 6 -'!F47/F47)</f>
      </c>
      <c r="H47" s="389">
        <f>IF(F47=0,"",'- 6 -'!G47/F47)</f>
      </c>
      <c r="I47" s="389">
        <f>IF(F47=0,"",'- 6 -'!H47/F47)</f>
      </c>
      <c r="J47" s="389">
        <f>IF(F47=0,"",'- 6 -'!I47/F47)</f>
      </c>
    </row>
    <row r="48" spans="1:10" ht="12.75">
      <c r="A48" s="15">
        <v>42</v>
      </c>
      <c r="B48" s="16" t="s">
        <v>179</v>
      </c>
      <c r="C48" s="16">
        <v>0</v>
      </c>
      <c r="D48" s="390">
        <f>C48/'- 3 -'!E48</f>
        <v>0</v>
      </c>
      <c r="E48" s="392">
        <f t="shared" si="0"/>
      </c>
      <c r="F48" s="16">
        <f>SUM('- 6 -'!F48:I48)</f>
        <v>0</v>
      </c>
      <c r="G48" s="390">
        <f>IF(F48=0,"",'- 6 -'!F48/F48)</f>
      </c>
      <c r="H48" s="390">
        <f>IF(F48=0,"",'- 6 -'!G48/F48)</f>
      </c>
      <c r="I48" s="390">
        <f>IF(F48=0,"",'- 6 -'!H48/F48)</f>
      </c>
      <c r="J48" s="390">
        <f>IF(F48=0,"",'- 6 -'!I48/F48)</f>
      </c>
    </row>
    <row r="49" spans="1:10" ht="12.75">
      <c r="A49" s="13">
        <v>43</v>
      </c>
      <c r="B49" s="14" t="s">
        <v>180</v>
      </c>
      <c r="C49" s="14">
        <v>0</v>
      </c>
      <c r="D49" s="389">
        <f>C49/'- 3 -'!E49</f>
        <v>0</v>
      </c>
      <c r="E49" s="391">
        <f t="shared" si="0"/>
      </c>
      <c r="F49" s="14">
        <f>SUM('- 6 -'!F49:I49)</f>
        <v>0</v>
      </c>
      <c r="G49" s="389">
        <f>IF(F49=0,"",'- 6 -'!F49/F49)</f>
      </c>
      <c r="H49" s="389">
        <f>IF(F49=0,"",'- 6 -'!G49/F49)</f>
      </c>
      <c r="I49" s="389">
        <f>IF(F49=0,"",'- 6 -'!H49/F49)</f>
      </c>
      <c r="J49" s="389">
        <f>IF(F49=0,"",'- 6 -'!I49/F49)</f>
      </c>
    </row>
    <row r="50" spans="1:10" ht="12.75">
      <c r="A50" s="15">
        <v>44</v>
      </c>
      <c r="B50" s="16" t="s">
        <v>181</v>
      </c>
      <c r="C50" s="16">
        <v>0</v>
      </c>
      <c r="D50" s="390">
        <f>C50/'- 3 -'!E50</f>
        <v>0</v>
      </c>
      <c r="E50" s="392">
        <f t="shared" si="0"/>
      </c>
      <c r="F50" s="16">
        <f>SUM('- 6 -'!F50:I50)</f>
        <v>0</v>
      </c>
      <c r="G50" s="390">
        <f>IF(F50=0,"",'- 6 -'!F50/F50)</f>
      </c>
      <c r="H50" s="390">
        <f>IF(F50=0,"",'- 6 -'!G50/F50)</f>
      </c>
      <c r="I50" s="390">
        <f>IF(F50=0,"",'- 6 -'!H50/F50)</f>
      </c>
      <c r="J50" s="390">
        <f>IF(F50=0,"",'- 6 -'!I50/F50)</f>
      </c>
    </row>
    <row r="51" spans="1:10" ht="12.75">
      <c r="A51" s="13">
        <v>45</v>
      </c>
      <c r="B51" s="14" t="s">
        <v>182</v>
      </c>
      <c r="C51" s="14">
        <v>1969040</v>
      </c>
      <c r="D51" s="389">
        <f>C51/'- 3 -'!E51</f>
        <v>0.1722162796616618</v>
      </c>
      <c r="E51" s="391">
        <f t="shared" si="0"/>
        <v>3292.7090301003345</v>
      </c>
      <c r="F51" s="14">
        <f>SUM('- 6 -'!F51:I51)</f>
        <v>598</v>
      </c>
      <c r="G51" s="389">
        <f>IF(F51=0,"",'- 6 -'!F51/F51)</f>
        <v>1</v>
      </c>
      <c r="H51" s="389">
        <f>IF(F51=0,"",'- 6 -'!G51/F51)</f>
        <v>0</v>
      </c>
      <c r="I51" s="389">
        <f>IF(F51=0,"",'- 6 -'!H51/F51)</f>
        <v>0</v>
      </c>
      <c r="J51" s="389">
        <f>IF(F51=0,"",'- 6 -'!I51/F51)</f>
        <v>0</v>
      </c>
    </row>
    <row r="52" spans="1:10" ht="12.75">
      <c r="A52" s="15">
        <v>46</v>
      </c>
      <c r="B52" s="16" t="s">
        <v>183</v>
      </c>
      <c r="C52" s="16">
        <v>1278456</v>
      </c>
      <c r="D52" s="390">
        <f>C52/'- 3 -'!E52</f>
        <v>0.11967523974017456</v>
      </c>
      <c r="E52" s="392">
        <f t="shared" si="0"/>
        <v>3455.2864864864864</v>
      </c>
      <c r="F52" s="16">
        <f>SUM('- 6 -'!F52:I52)</f>
        <v>370</v>
      </c>
      <c r="G52" s="390">
        <f>IF(F52=0,"",'- 6 -'!F52/F52)</f>
        <v>0.7027027027027027</v>
      </c>
      <c r="H52" s="390">
        <f>IF(F52=0,"",'- 6 -'!G52/F52)</f>
        <v>0</v>
      </c>
      <c r="I52" s="390">
        <f>IF(F52=0,"",'- 6 -'!H52/F52)</f>
        <v>0.2972972972972973</v>
      </c>
      <c r="J52" s="390">
        <f>IF(F52=0,"",'- 6 -'!I52/F52)</f>
        <v>0</v>
      </c>
    </row>
    <row r="53" spans="1:10" ht="12.75">
      <c r="A53" s="13">
        <v>47</v>
      </c>
      <c r="B53" s="14" t="s">
        <v>184</v>
      </c>
      <c r="C53" s="14">
        <v>1564991</v>
      </c>
      <c r="D53" s="389">
        <f>C53/'- 3 -'!E53</f>
        <v>0.18906264496899597</v>
      </c>
      <c r="E53" s="391">
        <f t="shared" si="0"/>
        <v>3009.598076923077</v>
      </c>
      <c r="F53" s="14">
        <f>SUM('- 6 -'!F53:I53)</f>
        <v>520</v>
      </c>
      <c r="G53" s="389">
        <f>IF(F53=0,"",'- 6 -'!F53/F53)</f>
        <v>0.8298076923076924</v>
      </c>
      <c r="H53" s="389">
        <f>IF(F53=0,"",'- 6 -'!G53/F53)</f>
        <v>0</v>
      </c>
      <c r="I53" s="389">
        <f>IF(F53=0,"",'- 6 -'!H53/F53)</f>
        <v>0.1701923076923077</v>
      </c>
      <c r="J53" s="389">
        <f>IF(F53=0,"",'- 6 -'!I53/F53)</f>
        <v>0</v>
      </c>
    </row>
    <row r="54" spans="1:10" ht="12.75">
      <c r="A54" s="15">
        <v>48</v>
      </c>
      <c r="B54" s="16" t="s">
        <v>185</v>
      </c>
      <c r="C54" s="16">
        <v>0</v>
      </c>
      <c r="D54" s="390">
        <f>C54/'- 3 -'!E54</f>
        <v>0</v>
      </c>
      <c r="E54" s="392">
        <f t="shared" si="0"/>
      </c>
      <c r="F54" s="16">
        <f>SUM('- 6 -'!F54:I54)</f>
        <v>0</v>
      </c>
      <c r="G54" s="390">
        <f>IF(F54=0,"",'- 6 -'!F54/F54)</f>
      </c>
      <c r="H54" s="390">
        <f>IF(F54=0,"",'- 6 -'!G54/F54)</f>
      </c>
      <c r="I54" s="390">
        <f>IF(F54=0,"",'- 6 -'!H54/F54)</f>
      </c>
      <c r="J54" s="390">
        <f>IF(F54=0,"",'- 6 -'!I54/F54)</f>
      </c>
    </row>
    <row r="55" spans="1:10" ht="12.75">
      <c r="A55" s="13">
        <v>49</v>
      </c>
      <c r="B55" s="14" t="s">
        <v>186</v>
      </c>
      <c r="C55" s="14">
        <v>0</v>
      </c>
      <c r="D55" s="389">
        <f>C55/'- 3 -'!E55</f>
        <v>0</v>
      </c>
      <c r="E55" s="391">
        <f t="shared" si="0"/>
      </c>
      <c r="F55" s="14">
        <f>SUM('- 6 -'!F55:I55)</f>
        <v>0</v>
      </c>
      <c r="G55" s="389">
        <f>IF(F55=0,"",'- 6 -'!F55/F55)</f>
      </c>
      <c r="H55" s="389">
        <f>IF(F55=0,"",'- 6 -'!G55/F55)</f>
      </c>
      <c r="I55" s="389">
        <f>IF(F55=0,"",'- 6 -'!H55/F55)</f>
      </c>
      <c r="J55" s="389">
        <f>IF(F55=0,"",'- 6 -'!I55/F55)</f>
      </c>
    </row>
    <row r="56" spans="1:10" ht="12.75">
      <c r="A56" s="15">
        <v>50</v>
      </c>
      <c r="B56" s="16" t="s">
        <v>459</v>
      </c>
      <c r="C56" s="16">
        <v>0</v>
      </c>
      <c r="D56" s="390">
        <f>C56/'- 3 -'!E56</f>
        <v>0</v>
      </c>
      <c r="E56" s="392">
        <f t="shared" si="0"/>
      </c>
      <c r="F56" s="16">
        <f>SUM('- 6 -'!F56:I56)</f>
        <v>0</v>
      </c>
      <c r="G56" s="390">
        <f>IF(F56=0,"",'- 6 -'!F56/F56)</f>
      </c>
      <c r="H56" s="390">
        <f>IF(F56=0,"",'- 6 -'!G56/F56)</f>
      </c>
      <c r="I56" s="390">
        <f>IF(F56=0,"",'- 6 -'!H56/F56)</f>
      </c>
      <c r="J56" s="390">
        <f>IF(F56=0,"",'- 6 -'!I56/F56)</f>
      </c>
    </row>
    <row r="57" spans="1:10" ht="12.75">
      <c r="A57" s="13">
        <v>2264</v>
      </c>
      <c r="B57" s="14" t="s">
        <v>187</v>
      </c>
      <c r="C57" s="14">
        <v>0</v>
      </c>
      <c r="D57" s="389">
        <f>C57/'- 3 -'!E57</f>
        <v>0</v>
      </c>
      <c r="E57" s="391">
        <f t="shared" si="0"/>
      </c>
      <c r="F57" s="14">
        <f>SUM('- 6 -'!F57:I57)</f>
        <v>0</v>
      </c>
      <c r="G57" s="389">
        <f>IF(F57=0,"",'- 6 -'!F57/F57)</f>
      </c>
      <c r="H57" s="389">
        <f>IF(F57=0,"",'- 6 -'!G57/F57)</f>
      </c>
      <c r="I57" s="389">
        <f>IF(F57=0,"",'- 6 -'!H57/F57)</f>
      </c>
      <c r="J57" s="389">
        <f>IF(F57=0,"",'- 6 -'!I57/F57)</f>
      </c>
    </row>
    <row r="58" spans="1:10" ht="12.75">
      <c r="A58" s="15">
        <v>2309</v>
      </c>
      <c r="B58" s="16" t="s">
        <v>188</v>
      </c>
      <c r="C58" s="16">
        <v>0</v>
      </c>
      <c r="D58" s="390">
        <f>C58/'- 3 -'!E58</f>
        <v>0</v>
      </c>
      <c r="E58" s="392">
        <f t="shared" si="0"/>
      </c>
      <c r="F58" s="16">
        <f>SUM('- 6 -'!F58:I58)</f>
        <v>0</v>
      </c>
      <c r="G58" s="390">
        <f>IF(F58=0,"",'- 6 -'!F58/F58)</f>
      </c>
      <c r="H58" s="390">
        <f>IF(F58=0,"",'- 6 -'!G58/F58)</f>
      </c>
      <c r="I58" s="390">
        <f>IF(F58=0,"",'- 6 -'!H58/F58)</f>
      </c>
      <c r="J58" s="390">
        <f>IF(F58=0,"",'- 6 -'!I58/F58)</f>
      </c>
    </row>
    <row r="59" spans="1:10" ht="12.75">
      <c r="A59" s="13">
        <v>2312</v>
      </c>
      <c r="B59" s="14" t="s">
        <v>189</v>
      </c>
      <c r="C59" s="14">
        <v>0</v>
      </c>
      <c r="D59" s="389">
        <f>C59/'- 3 -'!E59</f>
        <v>0</v>
      </c>
      <c r="E59" s="391">
        <f t="shared" si="0"/>
      </c>
      <c r="F59" s="14">
        <f>SUM('- 6 -'!F59:I59)</f>
        <v>0</v>
      </c>
      <c r="G59" s="389">
        <f>IF(F59=0,"",'- 6 -'!F59/F59)</f>
      </c>
      <c r="H59" s="389">
        <f>IF(F59=0,"",'- 6 -'!G59/F59)</f>
      </c>
      <c r="I59" s="389">
        <f>IF(F59=0,"",'- 6 -'!H59/F59)</f>
      </c>
      <c r="J59" s="389">
        <f>IF(F59=0,"",'- 6 -'!I59/F59)</f>
      </c>
    </row>
    <row r="60" spans="1:10" ht="12.75">
      <c r="A60" s="15">
        <v>2355</v>
      </c>
      <c r="B60" s="16" t="s">
        <v>190</v>
      </c>
      <c r="C60" s="16">
        <v>1552728</v>
      </c>
      <c r="D60" s="390">
        <f>C60/'- 3 -'!E60</f>
        <v>0.06615178243609185</v>
      </c>
      <c r="E60" s="392">
        <f t="shared" si="0"/>
        <v>3801.9784524975516</v>
      </c>
      <c r="F60" s="16">
        <f>SUM('- 6 -'!F60:I60)</f>
        <v>408.4</v>
      </c>
      <c r="G60" s="390">
        <f>IF(F60=0,"",'- 6 -'!F60/F60)</f>
        <v>0.524975514201763</v>
      </c>
      <c r="H60" s="390">
        <f>IF(F60=0,"",'- 6 -'!G60/F60)</f>
        <v>0</v>
      </c>
      <c r="I60" s="390">
        <f>IF(F60=0,"",'- 6 -'!H60/F60)</f>
        <v>0.47502448579823703</v>
      </c>
      <c r="J60" s="390">
        <f>IF(F60=0,"",'- 6 -'!I60/F60)</f>
        <v>0</v>
      </c>
    </row>
    <row r="61" spans="1:10" ht="12.75">
      <c r="A61" s="13">
        <v>2439</v>
      </c>
      <c r="B61" s="14" t="s">
        <v>191</v>
      </c>
      <c r="C61" s="14">
        <v>0</v>
      </c>
      <c r="D61" s="389">
        <f>C61/'- 3 -'!E61</f>
        <v>0</v>
      </c>
      <c r="E61" s="391">
        <f t="shared" si="0"/>
      </c>
      <c r="F61" s="14">
        <f>SUM('- 6 -'!F61:I61)</f>
        <v>0</v>
      </c>
      <c r="G61" s="389">
        <f>IF(F61=0,"",'- 6 -'!F61/F61)</f>
      </c>
      <c r="H61" s="389">
        <f>IF(F61=0,"",'- 6 -'!G61/F61)</f>
      </c>
      <c r="I61" s="389">
        <f>IF(F61=0,"",'- 6 -'!H61/F61)</f>
      </c>
      <c r="J61" s="389">
        <f>IF(F61=0,"",'- 6 -'!I61/F61)</f>
      </c>
    </row>
    <row r="62" spans="1:10" ht="12.75">
      <c r="A62" s="15">
        <v>2460</v>
      </c>
      <c r="B62" s="16" t="s">
        <v>192</v>
      </c>
      <c r="C62" s="16">
        <v>0</v>
      </c>
      <c r="D62" s="390">
        <f>C62/'- 3 -'!E62</f>
        <v>0</v>
      </c>
      <c r="E62" s="392">
        <f t="shared" si="0"/>
      </c>
      <c r="F62" s="16">
        <f>SUM('- 6 -'!F62:I62)</f>
        <v>0</v>
      </c>
      <c r="G62" s="390">
        <f>IF(F62=0,"",'- 6 -'!F62/F62)</f>
      </c>
      <c r="H62" s="390">
        <f>IF(F62=0,"",'- 6 -'!G62/F62)</f>
      </c>
      <c r="I62" s="390">
        <f>IF(F62=0,"",'- 6 -'!H62/F62)</f>
      </c>
      <c r="J62" s="390">
        <f>IF(F62=0,"",'- 6 -'!I62/F62)</f>
      </c>
    </row>
    <row r="63" spans="1:10" ht="12.75">
      <c r="A63" s="13">
        <v>3000</v>
      </c>
      <c r="B63" s="14" t="s">
        <v>193</v>
      </c>
      <c r="C63" s="14">
        <v>0</v>
      </c>
      <c r="D63" s="389">
        <f>C63/'- 3 -'!E63</f>
        <v>0</v>
      </c>
      <c r="E63" s="391">
        <f t="shared" si="0"/>
      </c>
      <c r="F63" s="14">
        <f>SUM('- 6 -'!F63:I63)</f>
        <v>0</v>
      </c>
      <c r="G63" s="389">
        <f>IF(F63=0,"",'- 6 -'!F63/F63)</f>
      </c>
      <c r="H63" s="389">
        <f>IF(F63=0,"",'- 6 -'!G63/F63)</f>
      </c>
      <c r="I63" s="389">
        <f>IF(F63=0,"",'- 6 -'!H63/F63)</f>
      </c>
      <c r="J63" s="389">
        <f>IF(F63=0,"",'- 6 -'!I63/F63)</f>
      </c>
    </row>
    <row r="64" spans="1:10" ht="4.5" customHeight="1">
      <c r="A64" s="17"/>
      <c r="B64" s="17"/>
      <c r="C64" s="17"/>
      <c r="D64" s="203"/>
      <c r="E64" s="17"/>
      <c r="F64" s="17"/>
      <c r="G64" s="203"/>
      <c r="H64" s="203"/>
      <c r="I64" s="203"/>
      <c r="J64" s="203"/>
    </row>
    <row r="65" spans="1:10" ht="12.75">
      <c r="A65" s="19"/>
      <c r="B65" s="20" t="s">
        <v>194</v>
      </c>
      <c r="C65" s="20">
        <f>SUM(C11:C63)</f>
        <v>92313849.44</v>
      </c>
      <c r="D65" s="106">
        <f>C65/'- 3 -'!E65</f>
        <v>0.07726507014059107</v>
      </c>
      <c r="E65" s="393">
        <f>C65/F65</f>
        <v>3331.956335181335</v>
      </c>
      <c r="F65" s="20">
        <f>SUM(F11:F63)</f>
        <v>27705.600000000002</v>
      </c>
      <c r="G65" s="106">
        <f>'- 6 -'!F65/F65</f>
        <v>0.6552321552321553</v>
      </c>
      <c r="H65" s="106">
        <f>'- 6 -'!G65/F65</f>
        <v>0.021890881265881266</v>
      </c>
      <c r="I65" s="106">
        <f>'- 6 -'!H65/F65</f>
        <v>0.26552393739893737</v>
      </c>
      <c r="J65" s="106">
        <f>'- 6 -'!I65/F65</f>
        <v>0.057353026103026096</v>
      </c>
    </row>
    <row r="66" spans="1:10" ht="4.5" customHeight="1">
      <c r="A66" s="17"/>
      <c r="B66" s="17"/>
      <c r="C66" s="17"/>
      <c r="D66" s="203"/>
      <c r="E66" s="17"/>
      <c r="F66" s="17"/>
      <c r="G66" s="203"/>
      <c r="H66" s="203"/>
      <c r="I66" s="203"/>
      <c r="J66" s="203"/>
    </row>
    <row r="67" spans="1:10" ht="12.75">
      <c r="A67" s="15">
        <v>2155</v>
      </c>
      <c r="B67" s="16" t="s">
        <v>195</v>
      </c>
      <c r="C67" s="16">
        <v>0</v>
      </c>
      <c r="D67" s="390">
        <f>C67/'- 3 -'!E67</f>
        <v>0</v>
      </c>
      <c r="E67" s="392">
        <f>IF(F67=0,"",C67/F67)</f>
      </c>
      <c r="F67" s="16">
        <f>SUM('- 6 -'!F67:I67)</f>
        <v>0</v>
      </c>
      <c r="G67" s="390">
        <f>IF(F67=0,"",'- 6 -'!F67/F67)</f>
      </c>
      <c r="H67" s="390">
        <f>IF(F67=0,"",'- 6 -'!G67/F67)</f>
      </c>
      <c r="I67" s="390">
        <f>IF(F67=0,"",'- 6 -'!H67/F67)</f>
      </c>
      <c r="J67" s="390">
        <f>IF(F67=0,"",'- 6 -'!I67/F67)</f>
      </c>
    </row>
    <row r="68" spans="1:10" ht="12.75">
      <c r="A68" s="13">
        <v>2408</v>
      </c>
      <c r="B68" s="14" t="s">
        <v>197</v>
      </c>
      <c r="C68" s="14">
        <v>0</v>
      </c>
      <c r="D68" s="389">
        <f>C68/'- 3 -'!E68</f>
        <v>0</v>
      </c>
      <c r="E68" s="391">
        <f>IF(F68=0,"",C68/F68)</f>
      </c>
      <c r="F68" s="14">
        <f>SUM('- 6 -'!F68:I68)</f>
        <v>0</v>
      </c>
      <c r="G68" s="389">
        <f>IF(F68=0,"",'- 6 -'!F68/F68)</f>
      </c>
      <c r="H68" s="389">
        <f>IF(F68=0,"",'- 6 -'!G68/F68)</f>
      </c>
      <c r="I68" s="389">
        <f>IF(F68=0,"",'- 6 -'!H68/F68)</f>
      </c>
      <c r="J68" s="389">
        <f>IF(F68=0,"",'- 6 -'!I68/F68)</f>
      </c>
    </row>
    <row r="69" spans="3:10" ht="6.75" customHeight="1">
      <c r="C69" s="93"/>
      <c r="D69" s="93"/>
      <c r="E69" s="93"/>
      <c r="F69" s="93"/>
      <c r="G69" s="93"/>
      <c r="H69" s="93"/>
      <c r="I69" s="93"/>
      <c r="J69" s="93"/>
    </row>
    <row r="70" spans="1:10" ht="12" customHeight="1">
      <c r="A70" s="57" t="s">
        <v>315</v>
      </c>
      <c r="B70" s="58" t="s">
        <v>365</v>
      </c>
      <c r="D70" s="93"/>
      <c r="E70" s="93"/>
      <c r="F70" s="93"/>
      <c r="G70" s="93"/>
      <c r="H70" s="93"/>
      <c r="I70" s="93"/>
      <c r="J70" s="93"/>
    </row>
    <row r="71" spans="1:2" ht="12" customHeight="1">
      <c r="A71" s="6"/>
      <c r="B71" s="6"/>
    </row>
    <row r="72" spans="1:2" ht="12" customHeight="1">
      <c r="A72" s="6"/>
      <c r="B72" s="6"/>
    </row>
    <row r="73" spans="1:2" ht="12" customHeight="1">
      <c r="A73" s="6"/>
      <c r="B73" s="6"/>
    </row>
    <row r="74" spans="1:2" ht="12" customHeight="1">
      <c r="A74" s="6"/>
      <c r="B74" s="6"/>
    </row>
    <row r="75" ht="12" customHeight="1"/>
  </sheetData>
  <printOptions/>
  <pageMargins left="0" right="0.5905511811023623" top="0.5905511811023623" bottom="0" header="0.31496062992125984" footer="0"/>
  <pageSetup fitToHeight="1" fitToWidth="1" orientation="portrait" scale="82" r:id="rId1"/>
  <headerFooter alignWithMargins="0">
    <oddHeader>&amp;C&amp;"Times New Roman,Bold"&amp;12&amp;A</oddHeader>
  </headerFooter>
</worksheet>
</file>

<file path=xl/worksheets/sheet17.xml><?xml version="1.0" encoding="utf-8"?>
<worksheet xmlns="http://schemas.openxmlformats.org/spreadsheetml/2006/main" xmlns:r="http://schemas.openxmlformats.org/officeDocument/2006/relationships">
  <sheetPr codeName="Sheet16">
    <pageSetUpPr fitToPage="1"/>
  </sheetPr>
  <dimension ref="A1:K74"/>
  <sheetViews>
    <sheetView showGridLines="0" showZeros="0" workbookViewId="0" topLeftCell="A1">
      <selection activeCell="A1" sqref="A1"/>
    </sheetView>
  </sheetViews>
  <sheetFormatPr defaultColWidth="15.83203125" defaultRowHeight="12"/>
  <cols>
    <col min="1" max="1" width="6.83203125" style="85" customWidth="1"/>
    <col min="2" max="2" width="35.83203125" style="85" customWidth="1"/>
    <col min="3" max="3" width="15.83203125" style="85" customWidth="1"/>
    <col min="4" max="4" width="7.83203125" style="85" customWidth="1"/>
    <col min="5" max="5" width="9.83203125" style="85" customWidth="1"/>
    <col min="6" max="6" width="15.83203125" style="85" customWidth="1"/>
    <col min="7" max="7" width="7.83203125" style="85" customWidth="1"/>
    <col min="8" max="8" width="9.83203125" style="85" customWidth="1"/>
    <col min="9" max="9" width="15.83203125" style="85" customWidth="1"/>
    <col min="10" max="10" width="7.83203125" style="85" customWidth="1"/>
    <col min="11" max="11" width="9.83203125" style="85" customWidth="1"/>
    <col min="12" max="16384" width="15.83203125" style="85" customWidth="1"/>
  </cols>
  <sheetData>
    <row r="1" spans="1:11" ht="6.75" customHeight="1">
      <c r="A1" s="17"/>
      <c r="B1" s="83"/>
      <c r="C1" s="147"/>
      <c r="D1" s="147"/>
      <c r="E1" s="147"/>
      <c r="F1" s="147"/>
      <c r="G1" s="147"/>
      <c r="H1" s="147"/>
      <c r="I1" s="147"/>
      <c r="J1" s="147"/>
      <c r="K1" s="147"/>
    </row>
    <row r="2" spans="1:11" ht="12.75">
      <c r="A2" s="8"/>
      <c r="B2" s="86"/>
      <c r="C2" s="205" t="s">
        <v>0</v>
      </c>
      <c r="D2" s="205"/>
      <c r="E2" s="205"/>
      <c r="F2" s="205"/>
      <c r="G2" s="205"/>
      <c r="H2" s="220"/>
      <c r="I2" s="220"/>
      <c r="J2" s="245"/>
      <c r="K2" s="225" t="s">
        <v>377</v>
      </c>
    </row>
    <row r="3" spans="1:11" ht="12.75">
      <c r="A3" s="9"/>
      <c r="B3" s="89"/>
      <c r="C3" s="208" t="str">
        <f>YEAR</f>
        <v>OPERATING FUND BUDGET 1999/2000</v>
      </c>
      <c r="D3" s="208"/>
      <c r="E3" s="208"/>
      <c r="F3" s="208"/>
      <c r="G3" s="208"/>
      <c r="H3" s="221"/>
      <c r="I3" s="221"/>
      <c r="J3" s="221"/>
      <c r="K3" s="226"/>
    </row>
    <row r="4" spans="1:11" ht="12.75">
      <c r="A4" s="10"/>
      <c r="C4" s="147"/>
      <c r="D4" s="147"/>
      <c r="E4" s="226"/>
      <c r="F4" s="147"/>
      <c r="G4" s="147"/>
      <c r="H4" s="147"/>
      <c r="I4" s="147"/>
      <c r="J4" s="147"/>
      <c r="K4" s="147"/>
    </row>
    <row r="5" spans="1:11" ht="16.5">
      <c r="A5" s="10"/>
      <c r="C5" s="364" t="s">
        <v>12</v>
      </c>
      <c r="D5" s="227"/>
      <c r="E5" s="240"/>
      <c r="F5" s="240"/>
      <c r="G5" s="240"/>
      <c r="H5" s="240"/>
      <c r="I5" s="240"/>
      <c r="J5" s="240"/>
      <c r="K5" s="241"/>
    </row>
    <row r="6" spans="1:11" ht="12.75">
      <c r="A6" s="10"/>
      <c r="C6" s="70" t="s">
        <v>16</v>
      </c>
      <c r="D6" s="68"/>
      <c r="E6" s="69"/>
      <c r="F6" s="231"/>
      <c r="G6" s="68"/>
      <c r="H6" s="69"/>
      <c r="I6" s="70" t="s">
        <v>17</v>
      </c>
      <c r="J6" s="68"/>
      <c r="K6" s="69"/>
    </row>
    <row r="7" spans="3:11" ht="12.75">
      <c r="C7" s="71" t="s">
        <v>46</v>
      </c>
      <c r="D7" s="72"/>
      <c r="E7" s="73"/>
      <c r="F7" s="71" t="s">
        <v>47</v>
      </c>
      <c r="G7" s="72"/>
      <c r="H7" s="73"/>
      <c r="I7" s="71" t="s">
        <v>48</v>
      </c>
      <c r="J7" s="72"/>
      <c r="K7" s="73"/>
    </row>
    <row r="8" spans="1:11" ht="12.75">
      <c r="A8" s="97"/>
      <c r="B8" s="48"/>
      <c r="C8" s="147"/>
      <c r="D8" s="234"/>
      <c r="E8" s="235" t="s">
        <v>89</v>
      </c>
      <c r="F8" s="76"/>
      <c r="G8" s="77"/>
      <c r="H8" s="235" t="s">
        <v>89</v>
      </c>
      <c r="I8" s="76"/>
      <c r="J8" s="77"/>
      <c r="K8" s="235" t="s">
        <v>89</v>
      </c>
    </row>
    <row r="9" spans="1:11" ht="12.75">
      <c r="A9" s="54" t="s">
        <v>119</v>
      </c>
      <c r="B9" s="55" t="s">
        <v>120</v>
      </c>
      <c r="C9" s="78" t="s">
        <v>121</v>
      </c>
      <c r="D9" s="79" t="s">
        <v>122</v>
      </c>
      <c r="E9" s="79" t="s">
        <v>123</v>
      </c>
      <c r="F9" s="79" t="s">
        <v>121</v>
      </c>
      <c r="G9" s="79" t="s">
        <v>122</v>
      </c>
      <c r="H9" s="79" t="s">
        <v>123</v>
      </c>
      <c r="I9" s="79" t="s">
        <v>121</v>
      </c>
      <c r="J9" s="79" t="s">
        <v>122</v>
      </c>
      <c r="K9" s="79" t="s">
        <v>123</v>
      </c>
    </row>
    <row r="10" spans="1:2" ht="4.5" customHeight="1">
      <c r="A10" s="80"/>
      <c r="B10" s="80"/>
    </row>
    <row r="11" spans="1:11" ht="12.75">
      <c r="A11" s="13">
        <v>1</v>
      </c>
      <c r="B11" s="14" t="s">
        <v>142</v>
      </c>
      <c r="C11" s="14">
        <v>956700</v>
      </c>
      <c r="D11" s="389">
        <f>C11/'- 3 -'!E11</f>
        <v>0.0042932726611828375</v>
      </c>
      <c r="E11" s="14">
        <f>C11/'- 7 -'!I11</f>
        <v>31.95390781563126</v>
      </c>
      <c r="F11" s="14">
        <v>106600</v>
      </c>
      <c r="G11" s="389">
        <f>F11/'- 3 -'!E11</f>
        <v>0.0004783765712157317</v>
      </c>
      <c r="H11" s="14">
        <f>F11/'- 7 -'!I11</f>
        <v>3.5604542418169673</v>
      </c>
      <c r="I11" s="14">
        <v>6092700</v>
      </c>
      <c r="J11" s="389">
        <f>I11/'- 3 -'!E11</f>
        <v>0.02734150971337794</v>
      </c>
      <c r="K11" s="14">
        <f>I11/'- 7 -'!I11</f>
        <v>203.49699398797594</v>
      </c>
    </row>
    <row r="12" spans="1:11" ht="12.75">
      <c r="A12" s="15">
        <v>2</v>
      </c>
      <c r="B12" s="16" t="s">
        <v>143</v>
      </c>
      <c r="C12" s="16">
        <v>268965</v>
      </c>
      <c r="D12" s="390">
        <f>C12/'- 3 -'!E12</f>
        <v>0.004860232513783669</v>
      </c>
      <c r="E12" s="16">
        <f>C12/'- 7 -'!I12</f>
        <v>29.44044921682593</v>
      </c>
      <c r="F12" s="16">
        <v>270164</v>
      </c>
      <c r="G12" s="390">
        <f>F12/'- 3 -'!E12</f>
        <v>0.0048818985996462415</v>
      </c>
      <c r="H12" s="16">
        <f>F12/'- 7 -'!I12</f>
        <v>29.571689707636907</v>
      </c>
      <c r="I12" s="16">
        <v>1083404</v>
      </c>
      <c r="J12" s="390">
        <f>I12/'- 3 -'!E12</f>
        <v>0.01957725111580794</v>
      </c>
      <c r="K12" s="16">
        <f>I12/'- 7 -'!I12</f>
        <v>118.58755021399097</v>
      </c>
    </row>
    <row r="13" spans="1:11" ht="12.75">
      <c r="A13" s="13">
        <v>3</v>
      </c>
      <c r="B13" s="14" t="s">
        <v>144</v>
      </c>
      <c r="C13" s="14">
        <v>323610</v>
      </c>
      <c r="D13" s="389">
        <f>C13/'- 3 -'!E13</f>
        <v>0.008352383500691153</v>
      </c>
      <c r="E13" s="14">
        <f>C13/'- 7 -'!I13</f>
        <v>54.15160642570281</v>
      </c>
      <c r="F13" s="14">
        <v>407230</v>
      </c>
      <c r="G13" s="389">
        <f>F13/'- 3 -'!E13</f>
        <v>0.010510618129805811</v>
      </c>
      <c r="H13" s="14">
        <f>F13/'- 7 -'!I13</f>
        <v>68.1442436412316</v>
      </c>
      <c r="I13" s="14">
        <v>673250</v>
      </c>
      <c r="J13" s="389">
        <f>I13/'- 3 -'!E13</f>
        <v>0.01737660205753938</v>
      </c>
      <c r="K13" s="14">
        <f>I13/'- 7 -'!I13</f>
        <v>112.65896921017404</v>
      </c>
    </row>
    <row r="14" spans="1:11" ht="12.75">
      <c r="A14" s="15">
        <v>4</v>
      </c>
      <c r="B14" s="16" t="s">
        <v>145</v>
      </c>
      <c r="C14" s="16">
        <v>192216</v>
      </c>
      <c r="D14" s="390">
        <f>C14/'- 3 -'!E14</f>
        <v>0.005241879941652533</v>
      </c>
      <c r="E14" s="16">
        <f>C14/'- 7 -'!I14</f>
        <v>32.26183282980866</v>
      </c>
      <c r="F14" s="16">
        <v>9720</v>
      </c>
      <c r="G14" s="390">
        <f>F14/'- 3 -'!E14</f>
        <v>0.0002650719660843146</v>
      </c>
      <c r="H14" s="16">
        <f>F14/'- 7 -'!I14</f>
        <v>1.6314199395770392</v>
      </c>
      <c r="I14" s="16">
        <v>650102</v>
      </c>
      <c r="J14" s="390">
        <f>I14/'- 3 -'!E14</f>
        <v>0.01772878758182563</v>
      </c>
      <c r="K14" s="16">
        <f>I14/'- 7 -'!I14</f>
        <v>109.11413225914737</v>
      </c>
    </row>
    <row r="15" spans="1:11" ht="12.75">
      <c r="A15" s="13">
        <v>5</v>
      </c>
      <c r="B15" s="14" t="s">
        <v>146</v>
      </c>
      <c r="C15" s="14">
        <v>262093</v>
      </c>
      <c r="D15" s="389">
        <f>C15/'- 3 -'!E15</f>
        <v>0.005756152922995859</v>
      </c>
      <c r="E15" s="14">
        <f>C15/'- 7 -'!I15</f>
        <v>38.13648599490724</v>
      </c>
      <c r="F15" s="14">
        <v>0</v>
      </c>
      <c r="G15" s="389">
        <f>F15/'- 3 -'!E15</f>
        <v>0</v>
      </c>
      <c r="H15" s="14">
        <f>F15/'- 7 -'!I15</f>
        <v>0</v>
      </c>
      <c r="I15" s="14">
        <v>853424</v>
      </c>
      <c r="J15" s="389">
        <f>I15/'- 3 -'!E15</f>
        <v>0.01874311428445177</v>
      </c>
      <c r="K15" s="14">
        <f>I15/'- 7 -'!I15</f>
        <v>124.17955620225537</v>
      </c>
    </row>
    <row r="16" spans="1:11" ht="12.75">
      <c r="A16" s="15">
        <v>6</v>
      </c>
      <c r="B16" s="16" t="s">
        <v>147</v>
      </c>
      <c r="C16" s="16">
        <v>152345</v>
      </c>
      <c r="D16" s="390">
        <f>C16/'- 3 -'!E16</f>
        <v>0.002820891890672307</v>
      </c>
      <c r="E16" s="16">
        <f>C16/'- 7 -'!I16</f>
        <v>17.239447776394705</v>
      </c>
      <c r="F16" s="16">
        <v>139965</v>
      </c>
      <c r="G16" s="390">
        <f>F16/'- 3 -'!E16</f>
        <v>0.0025916579702513994</v>
      </c>
      <c r="H16" s="16">
        <f>F16/'- 7 -'!I16</f>
        <v>15.838519859680888</v>
      </c>
      <c r="I16" s="16">
        <v>1054965</v>
      </c>
      <c r="J16" s="390">
        <f>I16/'- 3 -'!E16</f>
        <v>0.019534229633024452</v>
      </c>
      <c r="K16" s="16">
        <f>I16/'- 7 -'!I16</f>
        <v>119.38044585266493</v>
      </c>
    </row>
    <row r="17" spans="1:11" ht="12.75">
      <c r="A17" s="13">
        <v>9</v>
      </c>
      <c r="B17" s="14" t="s">
        <v>148</v>
      </c>
      <c r="C17" s="14">
        <v>305050</v>
      </c>
      <c r="D17" s="389">
        <f>C17/'- 3 -'!E17</f>
        <v>0.004072634110986829</v>
      </c>
      <c r="E17" s="14">
        <f>C17/'- 7 -'!I17</f>
        <v>23.937693726213364</v>
      </c>
      <c r="F17" s="14">
        <v>0</v>
      </c>
      <c r="G17" s="389">
        <f>F17/'- 3 -'!E17</f>
        <v>0</v>
      </c>
      <c r="H17" s="14">
        <f>F17/'- 7 -'!I17</f>
        <v>0</v>
      </c>
      <c r="I17" s="14">
        <v>1269279</v>
      </c>
      <c r="J17" s="389">
        <f>I17/'- 3 -'!E17</f>
        <v>0.01694577594413785</v>
      </c>
      <c r="K17" s="14">
        <f>I17/'- 7 -'!I17</f>
        <v>99.60207164436771</v>
      </c>
    </row>
    <row r="18" spans="1:11" ht="12.75">
      <c r="A18" s="15">
        <v>10</v>
      </c>
      <c r="B18" s="16" t="s">
        <v>149</v>
      </c>
      <c r="C18" s="16">
        <v>195289</v>
      </c>
      <c r="D18" s="390">
        <f>C18/'- 3 -'!E18</f>
        <v>0.0034985552374431923</v>
      </c>
      <c r="E18" s="16">
        <f>C18/'- 7 -'!I18</f>
        <v>22.496140997580923</v>
      </c>
      <c r="F18" s="16">
        <v>0</v>
      </c>
      <c r="G18" s="390">
        <f>F18/'- 3 -'!E18</f>
        <v>0</v>
      </c>
      <c r="H18" s="16">
        <f>F18/'- 7 -'!I18</f>
        <v>0</v>
      </c>
      <c r="I18" s="16">
        <v>951298</v>
      </c>
      <c r="J18" s="390">
        <f>I18/'- 3 -'!E18</f>
        <v>0.01704227375975725</v>
      </c>
      <c r="K18" s="16">
        <f>I18/'- 7 -'!I18</f>
        <v>109.58391890335214</v>
      </c>
    </row>
    <row r="19" spans="1:11" ht="12.75">
      <c r="A19" s="13">
        <v>11</v>
      </c>
      <c r="B19" s="14" t="s">
        <v>150</v>
      </c>
      <c r="C19" s="14">
        <v>117880</v>
      </c>
      <c r="D19" s="389">
        <f>C19/'- 3 -'!E19</f>
        <v>0.004094725293536364</v>
      </c>
      <c r="E19" s="14">
        <f>C19/'- 7 -'!I19</f>
        <v>25.454545454545453</v>
      </c>
      <c r="F19" s="14">
        <v>0</v>
      </c>
      <c r="G19" s="389">
        <f>F19/'- 3 -'!E19</f>
        <v>0</v>
      </c>
      <c r="H19" s="14">
        <f>F19/'- 7 -'!I19</f>
        <v>0</v>
      </c>
      <c r="I19" s="14">
        <v>545770</v>
      </c>
      <c r="J19" s="389">
        <f>I19/'- 3 -'!E19</f>
        <v>0.018958077905101303</v>
      </c>
      <c r="K19" s="14">
        <f>I19/'- 7 -'!I19</f>
        <v>117.85143597495141</v>
      </c>
    </row>
    <row r="20" spans="1:11" ht="12.75">
      <c r="A20" s="15">
        <v>12</v>
      </c>
      <c r="B20" s="16" t="s">
        <v>151</v>
      </c>
      <c r="C20" s="16">
        <v>205537</v>
      </c>
      <c r="D20" s="390">
        <f>C20/'- 3 -'!E20</f>
        <v>0.004306167217446077</v>
      </c>
      <c r="E20" s="16">
        <f>C20/'- 7 -'!I20</f>
        <v>25.79692500784437</v>
      </c>
      <c r="F20" s="16">
        <v>0</v>
      </c>
      <c r="G20" s="390">
        <f>F20/'- 3 -'!E20</f>
        <v>0</v>
      </c>
      <c r="H20" s="16">
        <f>F20/'- 7 -'!I20</f>
        <v>0</v>
      </c>
      <c r="I20" s="16">
        <v>683490</v>
      </c>
      <c r="J20" s="390">
        <f>I20/'- 3 -'!E20</f>
        <v>0.014319671063858182</v>
      </c>
      <c r="K20" s="16">
        <f>I20/'- 7 -'!I20</f>
        <v>85.78475054910574</v>
      </c>
    </row>
    <row r="21" spans="1:11" ht="12.75">
      <c r="A21" s="13">
        <v>13</v>
      </c>
      <c r="B21" s="14" t="s">
        <v>152</v>
      </c>
      <c r="C21" s="14">
        <v>93156</v>
      </c>
      <c r="D21" s="389">
        <f>C21/'- 3 -'!E21</f>
        <v>0.005035893090686134</v>
      </c>
      <c r="E21" s="14">
        <f>C21/'- 7 -'!I21</f>
        <v>30.912891986062718</v>
      </c>
      <c r="F21" s="14">
        <v>78844</v>
      </c>
      <c r="G21" s="389">
        <f>F21/'- 3 -'!E21</f>
        <v>0.0042622048482336885</v>
      </c>
      <c r="H21" s="14">
        <f>F21/'- 7 -'!I21</f>
        <v>26.163597146175544</v>
      </c>
      <c r="I21" s="14">
        <v>234036</v>
      </c>
      <c r="J21" s="389">
        <f>I21/'- 3 -'!E21</f>
        <v>0.012651684007168833</v>
      </c>
      <c r="K21" s="14">
        <f>I21/'- 7 -'!I21</f>
        <v>77.66251866600298</v>
      </c>
    </row>
    <row r="22" spans="1:11" ht="12.75">
      <c r="A22" s="15">
        <v>14</v>
      </c>
      <c r="B22" s="16" t="s">
        <v>153</v>
      </c>
      <c r="C22" s="16">
        <v>122544</v>
      </c>
      <c r="D22" s="390">
        <f>C22/'- 3 -'!E22</f>
        <v>0.00586891632852694</v>
      </c>
      <c r="E22" s="16">
        <f>C22/'- 7 -'!I22</f>
        <v>34.082603254067585</v>
      </c>
      <c r="F22" s="16">
        <v>0</v>
      </c>
      <c r="G22" s="390">
        <f>F22/'- 3 -'!E22</f>
        <v>0</v>
      </c>
      <c r="H22" s="16">
        <f>F22/'- 7 -'!I22</f>
        <v>0</v>
      </c>
      <c r="I22" s="16">
        <v>267775</v>
      </c>
      <c r="J22" s="390">
        <f>I22/'- 3 -'!E22</f>
        <v>0.012824365696168735</v>
      </c>
      <c r="K22" s="16">
        <f>I22/'- 7 -'!I22</f>
        <v>74.47503824224725</v>
      </c>
    </row>
    <row r="23" spans="1:11" ht="12.75">
      <c r="A23" s="13">
        <v>15</v>
      </c>
      <c r="B23" s="14" t="s">
        <v>154</v>
      </c>
      <c r="C23" s="14">
        <v>153249</v>
      </c>
      <c r="D23" s="389">
        <f>C23/'- 3 -'!E23</f>
        <v>0.0054125323067596804</v>
      </c>
      <c r="E23" s="14">
        <f>C23/'- 7 -'!I23</f>
        <v>27.047123190963642</v>
      </c>
      <c r="F23" s="14">
        <v>6000</v>
      </c>
      <c r="G23" s="389">
        <f>F23/'- 3 -'!E23</f>
        <v>0.00021191129364992974</v>
      </c>
      <c r="H23" s="14">
        <f>F23/'- 7 -'!I23</f>
        <v>1.0589481115425343</v>
      </c>
      <c r="I23" s="14">
        <v>330267</v>
      </c>
      <c r="J23" s="389">
        <f>I23/'- 3 -'!E23</f>
        <v>0.011664551203313557</v>
      </c>
      <c r="K23" s="14">
        <f>I23/'- 7 -'!I23</f>
        <v>58.28926932580303</v>
      </c>
    </row>
    <row r="24" spans="1:11" ht="12.75">
      <c r="A24" s="15">
        <v>16</v>
      </c>
      <c r="B24" s="16" t="s">
        <v>155</v>
      </c>
      <c r="C24" s="16">
        <v>24899</v>
      </c>
      <c r="D24" s="390">
        <f>C24/'- 3 -'!E24</f>
        <v>0.004455167495080779</v>
      </c>
      <c r="E24" s="16">
        <f>C24/'- 7 -'!I24</f>
        <v>31.90134529147982</v>
      </c>
      <c r="F24" s="16">
        <v>0</v>
      </c>
      <c r="G24" s="390">
        <f>F24/'- 3 -'!E24</f>
        <v>0</v>
      </c>
      <c r="H24" s="16">
        <f>F24/'- 7 -'!I24</f>
        <v>0</v>
      </c>
      <c r="I24" s="16">
        <v>75735</v>
      </c>
      <c r="J24" s="390">
        <f>I24/'- 3 -'!E24</f>
        <v>0.01355123138439065</v>
      </c>
      <c r="K24" s="16">
        <f>I24/'- 7 -'!I24</f>
        <v>97.03395259449071</v>
      </c>
    </row>
    <row r="25" spans="1:11" ht="12.75">
      <c r="A25" s="13">
        <v>17</v>
      </c>
      <c r="B25" s="14" t="s">
        <v>156</v>
      </c>
      <c r="C25" s="14">
        <v>25300</v>
      </c>
      <c r="D25" s="389">
        <f>C25/'- 3 -'!E25</f>
        <v>0.005942575925802829</v>
      </c>
      <c r="E25" s="14">
        <f>C25/'- 7 -'!I25</f>
        <v>47.06976744186046</v>
      </c>
      <c r="F25" s="14">
        <v>0</v>
      </c>
      <c r="G25" s="389">
        <f>F25/'- 3 -'!E25</f>
        <v>0</v>
      </c>
      <c r="H25" s="14">
        <f>F25/'- 7 -'!I25</f>
        <v>0</v>
      </c>
      <c r="I25" s="14">
        <v>59620</v>
      </c>
      <c r="J25" s="389">
        <f>I25/'- 3 -'!E25</f>
        <v>0.014003809355587536</v>
      </c>
      <c r="K25" s="14">
        <f>I25/'- 7 -'!I25</f>
        <v>110.92093023255813</v>
      </c>
    </row>
    <row r="26" spans="1:11" ht="12.75">
      <c r="A26" s="15">
        <v>18</v>
      </c>
      <c r="B26" s="16" t="s">
        <v>157</v>
      </c>
      <c r="C26" s="16">
        <v>94150</v>
      </c>
      <c r="D26" s="390">
        <f>C26/'- 3 -'!E26</f>
        <v>0.011187597268300788</v>
      </c>
      <c r="E26" s="16">
        <f>C26/'- 7 -'!I26</f>
        <v>61.41552511415525</v>
      </c>
      <c r="F26" s="16">
        <v>12000</v>
      </c>
      <c r="G26" s="390">
        <f>F26/'- 3 -'!E26</f>
        <v>0.0014259284887903289</v>
      </c>
      <c r="H26" s="16">
        <f>F26/'- 7 -'!I26</f>
        <v>7.8277886497064575</v>
      </c>
      <c r="I26" s="16">
        <v>159500</v>
      </c>
      <c r="J26" s="390">
        <f>I26/'- 3 -'!E26</f>
        <v>0.018952966163504788</v>
      </c>
      <c r="K26" s="16">
        <f>I26/'- 7 -'!I26</f>
        <v>104.044357469015</v>
      </c>
    </row>
    <row r="27" spans="1:11" ht="12.75">
      <c r="A27" s="13">
        <v>19</v>
      </c>
      <c r="B27" s="14" t="s">
        <v>158</v>
      </c>
      <c r="C27" s="14">
        <v>35000</v>
      </c>
      <c r="D27" s="389">
        <f>C27/'- 3 -'!E27</f>
        <v>0.002610790771227594</v>
      </c>
      <c r="E27" s="14">
        <f>C27/'- 7 -'!I27</f>
        <v>14.936838511437351</v>
      </c>
      <c r="F27" s="14">
        <v>0</v>
      </c>
      <c r="G27" s="389">
        <f>F27/'- 3 -'!E27</f>
        <v>0</v>
      </c>
      <c r="H27" s="14">
        <f>F27/'- 7 -'!I27</f>
        <v>0</v>
      </c>
      <c r="I27" s="14">
        <v>161100</v>
      </c>
      <c r="J27" s="389">
        <f>I27/'- 3 -'!E27</f>
        <v>0.01201709694985044</v>
      </c>
      <c r="K27" s="14">
        <f>I27/'- 7 -'!I27</f>
        <v>68.75213383407306</v>
      </c>
    </row>
    <row r="28" spans="1:11" ht="12.75">
      <c r="A28" s="15">
        <v>20</v>
      </c>
      <c r="B28" s="16" t="s">
        <v>159</v>
      </c>
      <c r="C28" s="16">
        <v>88978.6</v>
      </c>
      <c r="D28" s="390">
        <f>C28/'- 3 -'!E28</f>
        <v>0.01211290089547737</v>
      </c>
      <c r="E28" s="16">
        <f>C28/'- 7 -'!I28</f>
        <v>89.87737373737374</v>
      </c>
      <c r="F28" s="16">
        <v>0</v>
      </c>
      <c r="G28" s="390">
        <f>F28/'- 3 -'!E28</f>
        <v>0</v>
      </c>
      <c r="H28" s="16">
        <f>F28/'- 7 -'!I28</f>
        <v>0</v>
      </c>
      <c r="I28" s="16">
        <v>74377.04</v>
      </c>
      <c r="J28" s="390">
        <f>I28/'- 3 -'!E28</f>
        <v>0.010125150479092232</v>
      </c>
      <c r="K28" s="16">
        <f>I28/'- 7 -'!I28</f>
        <v>75.12832323232323</v>
      </c>
    </row>
    <row r="29" spans="1:11" ht="12.75">
      <c r="A29" s="13">
        <v>21</v>
      </c>
      <c r="B29" s="14" t="s">
        <v>160</v>
      </c>
      <c r="C29" s="14">
        <v>83300</v>
      </c>
      <c r="D29" s="389">
        <f>C29/'- 3 -'!E29</f>
        <v>0.003969312875250167</v>
      </c>
      <c r="E29" s="14">
        <f>C29/'- 7 -'!I29</f>
        <v>23.847695390781563</v>
      </c>
      <c r="F29" s="14">
        <v>0</v>
      </c>
      <c r="G29" s="389">
        <f>F29/'- 3 -'!E29</f>
        <v>0</v>
      </c>
      <c r="H29" s="14">
        <f>F29/'- 7 -'!I29</f>
        <v>0</v>
      </c>
      <c r="I29" s="14">
        <v>285500</v>
      </c>
      <c r="J29" s="389">
        <f>I29/'- 3 -'!E29</f>
        <v>0.013604307633660535</v>
      </c>
      <c r="K29" s="14">
        <f>I29/'- 7 -'!I29</f>
        <v>81.7348983681649</v>
      </c>
    </row>
    <row r="30" spans="1:11" ht="12.75">
      <c r="A30" s="15">
        <v>22</v>
      </c>
      <c r="B30" s="16" t="s">
        <v>161</v>
      </c>
      <c r="C30" s="16">
        <v>92400</v>
      </c>
      <c r="D30" s="390">
        <f>C30/'- 3 -'!E30</f>
        <v>0.00797452088793701</v>
      </c>
      <c r="E30" s="16">
        <f>C30/'- 7 -'!I30</f>
        <v>50.6578947368421</v>
      </c>
      <c r="F30" s="16">
        <v>0</v>
      </c>
      <c r="G30" s="390">
        <f>F30/'- 3 -'!E30</f>
        <v>0</v>
      </c>
      <c r="H30" s="16">
        <f>F30/'- 7 -'!I30</f>
        <v>0</v>
      </c>
      <c r="I30" s="16">
        <v>133850</v>
      </c>
      <c r="J30" s="390">
        <f>I30/'- 3 -'!E30</f>
        <v>0.01155183572348884</v>
      </c>
      <c r="K30" s="16">
        <f>I30/'- 7 -'!I30</f>
        <v>73.3826754385965</v>
      </c>
    </row>
    <row r="31" spans="1:11" ht="12.75">
      <c r="A31" s="13">
        <v>23</v>
      </c>
      <c r="B31" s="14" t="s">
        <v>162</v>
      </c>
      <c r="C31" s="14">
        <v>75850</v>
      </c>
      <c r="D31" s="389">
        <f>C31/'- 3 -'!E31</f>
        <v>0.008327903086704067</v>
      </c>
      <c r="E31" s="14">
        <f>C31/'- 7 -'!I31</f>
        <v>54.08199643493761</v>
      </c>
      <c r="F31" s="14">
        <v>0</v>
      </c>
      <c r="G31" s="389">
        <f>F31/'- 3 -'!E31</f>
        <v>0</v>
      </c>
      <c r="H31" s="14">
        <f>F31/'- 7 -'!I31</f>
        <v>0</v>
      </c>
      <c r="I31" s="14">
        <v>133000</v>
      </c>
      <c r="J31" s="389">
        <f>I31/'- 3 -'!E31</f>
        <v>0.014602651424280038</v>
      </c>
      <c r="K31" s="14">
        <f>I31/'- 7 -'!I31</f>
        <v>94.83065953654189</v>
      </c>
    </row>
    <row r="32" spans="1:11" ht="12.75">
      <c r="A32" s="15">
        <v>24</v>
      </c>
      <c r="B32" s="16" t="s">
        <v>163</v>
      </c>
      <c r="C32" s="16">
        <v>89935</v>
      </c>
      <c r="D32" s="390">
        <f>C32/'- 3 -'!E32</f>
        <v>0.004152284569102192</v>
      </c>
      <c r="E32" s="16">
        <f>C32/'- 7 -'!I32</f>
        <v>24.515469537958293</v>
      </c>
      <c r="F32" s="16">
        <v>6000</v>
      </c>
      <c r="G32" s="390">
        <f>F32/'- 3 -'!E32</f>
        <v>0.0002770190405805654</v>
      </c>
      <c r="H32" s="16">
        <f>F32/'- 7 -'!I32</f>
        <v>1.6355458634319204</v>
      </c>
      <c r="I32" s="16">
        <v>304992</v>
      </c>
      <c r="J32" s="390">
        <f>I32/'- 3 -'!E32</f>
        <v>0.014081431870791302</v>
      </c>
      <c r="K32" s="16">
        <f>I32/'- 7 -'!I32</f>
        <v>83.13806732997138</v>
      </c>
    </row>
    <row r="33" spans="1:11" ht="12.75">
      <c r="A33" s="13">
        <v>25</v>
      </c>
      <c r="B33" s="14" t="s">
        <v>164</v>
      </c>
      <c r="C33" s="14">
        <v>65385</v>
      </c>
      <c r="D33" s="389">
        <f>C33/'- 3 -'!E33</f>
        <v>0.006875679904685841</v>
      </c>
      <c r="E33" s="14">
        <f>C33/'- 7 -'!I33</f>
        <v>42.95992115637319</v>
      </c>
      <c r="F33" s="14">
        <v>0</v>
      </c>
      <c r="G33" s="389">
        <f>F33/'- 3 -'!E33</f>
        <v>0</v>
      </c>
      <c r="H33" s="14">
        <f>F33/'- 7 -'!I33</f>
        <v>0</v>
      </c>
      <c r="I33" s="14">
        <v>114845</v>
      </c>
      <c r="J33" s="389">
        <f>I33/'- 3 -'!E33</f>
        <v>0.012076737151543098</v>
      </c>
      <c r="K33" s="14">
        <f>I33/'- 7 -'!I33</f>
        <v>75.45663600525624</v>
      </c>
    </row>
    <row r="34" spans="1:11" ht="12.75">
      <c r="A34" s="15">
        <v>26</v>
      </c>
      <c r="B34" s="16" t="s">
        <v>165</v>
      </c>
      <c r="C34" s="16">
        <v>97900</v>
      </c>
      <c r="D34" s="390">
        <f>C34/'- 3 -'!E34</f>
        <v>0.006920537525713437</v>
      </c>
      <c r="E34" s="16">
        <f>C34/'- 7 -'!I34</f>
        <v>36.52985074626866</v>
      </c>
      <c r="F34" s="16">
        <v>51000</v>
      </c>
      <c r="G34" s="390">
        <f>F34/'- 3 -'!E34</f>
        <v>0.0036051829807087366</v>
      </c>
      <c r="H34" s="16">
        <f>F34/'- 7 -'!I34</f>
        <v>19.029850746268657</v>
      </c>
      <c r="I34" s="16">
        <v>181600</v>
      </c>
      <c r="J34" s="390">
        <f>I34/'- 3 -'!E34</f>
        <v>0.012837279005817775</v>
      </c>
      <c r="K34" s="16">
        <f>I34/'- 7 -'!I34</f>
        <v>67.76119402985074</v>
      </c>
    </row>
    <row r="35" spans="1:11" ht="12.75">
      <c r="A35" s="13">
        <v>28</v>
      </c>
      <c r="B35" s="14" t="s">
        <v>166</v>
      </c>
      <c r="C35" s="14">
        <v>69836</v>
      </c>
      <c r="D35" s="389">
        <f>C35/'- 3 -'!E35</f>
        <v>0.011911056290127925</v>
      </c>
      <c r="E35" s="14">
        <f>C35/'- 7 -'!I35</f>
        <v>79.1342776203966</v>
      </c>
      <c r="F35" s="14">
        <v>0</v>
      </c>
      <c r="G35" s="389">
        <f>F35/'- 3 -'!E35</f>
        <v>0</v>
      </c>
      <c r="H35" s="14">
        <f>F35/'- 7 -'!I35</f>
        <v>0</v>
      </c>
      <c r="I35" s="14">
        <v>57163</v>
      </c>
      <c r="J35" s="389">
        <f>I35/'- 3 -'!E35</f>
        <v>0.009749580599011721</v>
      </c>
      <c r="K35" s="14">
        <f>I35/'- 7 -'!I35</f>
        <v>64.77393767705382</v>
      </c>
    </row>
    <row r="36" spans="1:11" ht="12.75">
      <c r="A36" s="15">
        <v>30</v>
      </c>
      <c r="B36" s="16" t="s">
        <v>167</v>
      </c>
      <c r="C36" s="16">
        <v>80268</v>
      </c>
      <c r="D36" s="390">
        <f>C36/'- 3 -'!E36</f>
        <v>0.00919868696272806</v>
      </c>
      <c r="E36" s="16">
        <f>C36/'- 7 -'!I36</f>
        <v>57.66379310344828</v>
      </c>
      <c r="F36" s="16">
        <v>0</v>
      </c>
      <c r="G36" s="390">
        <f>F36/'- 3 -'!E36</f>
        <v>0</v>
      </c>
      <c r="H36" s="16">
        <f>F36/'- 7 -'!I36</f>
        <v>0</v>
      </c>
      <c r="I36" s="16">
        <v>125106</v>
      </c>
      <c r="J36" s="390">
        <f>I36/'- 3 -'!E36</f>
        <v>0.014337107329932932</v>
      </c>
      <c r="K36" s="16">
        <f>I36/'- 7 -'!I36</f>
        <v>89.875</v>
      </c>
    </row>
    <row r="37" spans="1:11" ht="12.75">
      <c r="A37" s="13">
        <v>31</v>
      </c>
      <c r="B37" s="14" t="s">
        <v>168</v>
      </c>
      <c r="C37" s="14">
        <v>82396</v>
      </c>
      <c r="D37" s="389">
        <f>C37/'- 3 -'!E37</f>
        <v>0.008389854747661341</v>
      </c>
      <c r="E37" s="14">
        <f>C37/'- 7 -'!I37</f>
        <v>49.19164179104477</v>
      </c>
      <c r="F37" s="14">
        <v>0</v>
      </c>
      <c r="G37" s="389">
        <f>F37/'- 3 -'!E37</f>
        <v>0</v>
      </c>
      <c r="H37" s="14">
        <f>F37/'- 7 -'!I37</f>
        <v>0</v>
      </c>
      <c r="I37" s="14">
        <v>140750</v>
      </c>
      <c r="J37" s="389">
        <f>I37/'- 3 -'!E37</f>
        <v>0.014331667262164836</v>
      </c>
      <c r="K37" s="14">
        <f>I37/'- 7 -'!I37</f>
        <v>84.02985074626865</v>
      </c>
    </row>
    <row r="38" spans="1:11" ht="12.75">
      <c r="A38" s="15">
        <v>32</v>
      </c>
      <c r="B38" s="16" t="s">
        <v>169</v>
      </c>
      <c r="C38" s="16">
        <v>76658</v>
      </c>
      <c r="D38" s="390">
        <f>C38/'- 3 -'!E38</f>
        <v>0.01231442935042341</v>
      </c>
      <c r="E38" s="16">
        <f>C38/'- 7 -'!I38</f>
        <v>87.9609868043603</v>
      </c>
      <c r="F38" s="16">
        <v>0</v>
      </c>
      <c r="G38" s="390">
        <f>F38/'- 3 -'!E38</f>
        <v>0</v>
      </c>
      <c r="H38" s="16">
        <f>F38/'- 7 -'!I38</f>
        <v>0</v>
      </c>
      <c r="I38" s="16">
        <v>53997</v>
      </c>
      <c r="J38" s="390">
        <f>I38/'- 3 -'!E38</f>
        <v>0.008674140228479909</v>
      </c>
      <c r="K38" s="16">
        <f>I38/'- 7 -'!I38</f>
        <v>61.95869191049914</v>
      </c>
    </row>
    <row r="39" spans="1:11" ht="12.75">
      <c r="A39" s="13">
        <v>33</v>
      </c>
      <c r="B39" s="14" t="s">
        <v>170</v>
      </c>
      <c r="C39" s="14">
        <v>107926</v>
      </c>
      <c r="D39" s="389">
        <f>C39/'- 3 -'!E39</f>
        <v>0.009246264047037496</v>
      </c>
      <c r="E39" s="14">
        <f>C39/'- 7 -'!I39</f>
        <v>59.26743547501373</v>
      </c>
      <c r="F39" s="14">
        <v>4200</v>
      </c>
      <c r="G39" s="389">
        <f>F39/'- 3 -'!E39</f>
        <v>0.0003598234808809507</v>
      </c>
      <c r="H39" s="14">
        <f>F39/'- 7 -'!I39</f>
        <v>2.3064250411861615</v>
      </c>
      <c r="I39" s="14">
        <v>167475</v>
      </c>
      <c r="J39" s="389">
        <f>I39/'- 3 -'!E39</f>
        <v>0.014347961300127908</v>
      </c>
      <c r="K39" s="14">
        <f>I39/'- 7 -'!I39</f>
        <v>91.9686985172982</v>
      </c>
    </row>
    <row r="40" spans="1:11" ht="12.75">
      <c r="A40" s="15">
        <v>34</v>
      </c>
      <c r="B40" s="16" t="s">
        <v>171</v>
      </c>
      <c r="C40" s="16">
        <v>77016</v>
      </c>
      <c r="D40" s="390">
        <f>C40/'- 3 -'!E40</f>
        <v>0.014150797792199202</v>
      </c>
      <c r="E40" s="16">
        <f>C40/'- 7 -'!I40</f>
        <v>100.08576998050683</v>
      </c>
      <c r="F40" s="16">
        <v>0</v>
      </c>
      <c r="G40" s="390">
        <f>F40/'- 3 -'!E40</f>
        <v>0</v>
      </c>
      <c r="H40" s="16">
        <f>F40/'- 7 -'!I40</f>
        <v>0</v>
      </c>
      <c r="I40" s="16">
        <v>40000</v>
      </c>
      <c r="J40" s="390">
        <f>I40/'- 3 -'!E40</f>
        <v>0.007349536611716632</v>
      </c>
      <c r="K40" s="16">
        <f>I40/'- 7 -'!I40</f>
        <v>51.98180636777128</v>
      </c>
    </row>
    <row r="41" spans="1:11" ht="12.75">
      <c r="A41" s="13">
        <v>35</v>
      </c>
      <c r="B41" s="14" t="s">
        <v>172</v>
      </c>
      <c r="C41" s="14">
        <v>99295</v>
      </c>
      <c r="D41" s="389">
        <f>C41/'- 3 -'!E41</f>
        <v>0.00768064007628737</v>
      </c>
      <c r="E41" s="14">
        <f>C41/'- 7 -'!I41</f>
        <v>50.21238938053097</v>
      </c>
      <c r="F41" s="14">
        <v>6085</v>
      </c>
      <c r="G41" s="389">
        <f>F41/'- 3 -'!E41</f>
        <v>0.0004706852798651357</v>
      </c>
      <c r="H41" s="14">
        <f>F41/'- 7 -'!I41</f>
        <v>3.077117572692794</v>
      </c>
      <c r="I41" s="14">
        <v>143548</v>
      </c>
      <c r="J41" s="389">
        <f>I41/'- 3 -'!E41</f>
        <v>0.01110368620445037</v>
      </c>
      <c r="K41" s="14">
        <f>I41/'- 7 -'!I41</f>
        <v>72.59064475347661</v>
      </c>
    </row>
    <row r="42" spans="1:11" ht="12.75">
      <c r="A42" s="15">
        <v>36</v>
      </c>
      <c r="B42" s="16" t="s">
        <v>173</v>
      </c>
      <c r="C42" s="16">
        <v>74334</v>
      </c>
      <c r="D42" s="390">
        <f>C42/'- 3 -'!E42</f>
        <v>0.010757722298980857</v>
      </c>
      <c r="E42" s="16">
        <f>C42/'- 7 -'!I42</f>
        <v>70.79428571428572</v>
      </c>
      <c r="F42" s="16">
        <v>0</v>
      </c>
      <c r="G42" s="390">
        <f>F42/'- 3 -'!E42</f>
        <v>0</v>
      </c>
      <c r="H42" s="16">
        <f>F42/'- 7 -'!I42</f>
        <v>0</v>
      </c>
      <c r="I42" s="16">
        <v>55536</v>
      </c>
      <c r="J42" s="390">
        <f>I42/'- 3 -'!E42</f>
        <v>0.008037248978881816</v>
      </c>
      <c r="K42" s="16">
        <f>I42/'- 7 -'!I42</f>
        <v>52.89142857142857</v>
      </c>
    </row>
    <row r="43" spans="1:11" ht="12.75">
      <c r="A43" s="13">
        <v>37</v>
      </c>
      <c r="B43" s="14" t="s">
        <v>174</v>
      </c>
      <c r="C43" s="14">
        <v>50280</v>
      </c>
      <c r="D43" s="389">
        <f>C43/'- 3 -'!E43</f>
        <v>0.007608796483004827</v>
      </c>
      <c r="E43" s="14">
        <f>C43/'- 7 -'!I43</f>
        <v>49.88095238095238</v>
      </c>
      <c r="F43" s="14">
        <v>0</v>
      </c>
      <c r="G43" s="389">
        <f>F43/'- 3 -'!E43</f>
        <v>0</v>
      </c>
      <c r="H43" s="14">
        <f>F43/'- 7 -'!I43</f>
        <v>0</v>
      </c>
      <c r="I43" s="14">
        <v>81412</v>
      </c>
      <c r="J43" s="389">
        <f>I43/'- 3 -'!E43</f>
        <v>0.012319955037279017</v>
      </c>
      <c r="K43" s="14">
        <f>I43/'- 7 -'!I43</f>
        <v>80.76587301587301</v>
      </c>
    </row>
    <row r="44" spans="1:11" ht="12.75">
      <c r="A44" s="15">
        <v>38</v>
      </c>
      <c r="B44" s="16" t="s">
        <v>175</v>
      </c>
      <c r="C44" s="16">
        <v>72607</v>
      </c>
      <c r="D44" s="390">
        <f>C44/'- 3 -'!E44</f>
        <v>0.008032589254648689</v>
      </c>
      <c r="E44" s="16">
        <f>C44/'- 7 -'!I44</f>
        <v>61.7144071398215</v>
      </c>
      <c r="F44" s="16">
        <v>2000</v>
      </c>
      <c r="G44" s="390">
        <f>F44/'- 3 -'!E44</f>
        <v>0.00022126211672837852</v>
      </c>
      <c r="H44" s="16">
        <f>F44/'- 7 -'!I44</f>
        <v>1.6999575010624735</v>
      </c>
      <c r="I44" s="16">
        <v>139515</v>
      </c>
      <c r="J44" s="390">
        <f>I44/'- 3 -'!E44</f>
        <v>0.015434692107679865</v>
      </c>
      <c r="K44" s="16">
        <f>I44/'- 7 -'!I44</f>
        <v>118.58478538036549</v>
      </c>
    </row>
    <row r="45" spans="1:11" ht="12.75">
      <c r="A45" s="13">
        <v>39</v>
      </c>
      <c r="B45" s="14" t="s">
        <v>176</v>
      </c>
      <c r="C45" s="14">
        <v>86550</v>
      </c>
      <c r="D45" s="389">
        <f>C45/'- 3 -'!E45</f>
        <v>0.00599387108502571</v>
      </c>
      <c r="E45" s="14">
        <f>C45/'- 7 -'!I45</f>
        <v>37.712418300653596</v>
      </c>
      <c r="F45" s="14">
        <v>0</v>
      </c>
      <c r="G45" s="389">
        <f>F45/'- 3 -'!E45</f>
        <v>0</v>
      </c>
      <c r="H45" s="14">
        <f>F45/'- 7 -'!I45</f>
        <v>0</v>
      </c>
      <c r="I45" s="14">
        <v>125100</v>
      </c>
      <c r="J45" s="389">
        <f>I45/'- 3 -'!E45</f>
        <v>0.008663584895860386</v>
      </c>
      <c r="K45" s="14">
        <f>I45/'- 7 -'!I45</f>
        <v>54.509803921568626</v>
      </c>
    </row>
    <row r="46" spans="1:11" ht="12.75">
      <c r="A46" s="15">
        <v>40</v>
      </c>
      <c r="B46" s="16" t="s">
        <v>177</v>
      </c>
      <c r="C46" s="16">
        <v>149300</v>
      </c>
      <c r="D46" s="390">
        <f>C46/'- 3 -'!E46</f>
        <v>0.0036507416409509046</v>
      </c>
      <c r="E46" s="16">
        <f>C46/'- 7 -'!I46</f>
        <v>20.038923562177036</v>
      </c>
      <c r="F46" s="16">
        <v>0</v>
      </c>
      <c r="G46" s="390">
        <f>F46/'- 3 -'!E46</f>
        <v>0</v>
      </c>
      <c r="H46" s="16">
        <f>F46/'- 7 -'!I46</f>
        <v>0</v>
      </c>
      <c r="I46" s="16">
        <v>746400</v>
      </c>
      <c r="J46" s="390">
        <f>I46/'- 3 -'!E46</f>
        <v>0.018251262965879138</v>
      </c>
      <c r="K46" s="16">
        <f>I46/'- 7 -'!I46</f>
        <v>100.1811958928931</v>
      </c>
    </row>
    <row r="47" spans="1:11" ht="12.75">
      <c r="A47" s="13">
        <v>41</v>
      </c>
      <c r="B47" s="14" t="s">
        <v>178</v>
      </c>
      <c r="C47" s="14">
        <v>86095</v>
      </c>
      <c r="D47" s="389">
        <f>C47/'- 3 -'!E47</f>
        <v>0.0072570628767032646</v>
      </c>
      <c r="E47" s="14">
        <f>C47/'- 7 -'!I47</f>
        <v>51.00414691943128</v>
      </c>
      <c r="F47" s="14">
        <v>0</v>
      </c>
      <c r="G47" s="389">
        <f>F47/'- 3 -'!E47</f>
        <v>0</v>
      </c>
      <c r="H47" s="14">
        <f>F47/'- 7 -'!I47</f>
        <v>0</v>
      </c>
      <c r="I47" s="14">
        <v>180562</v>
      </c>
      <c r="J47" s="389">
        <f>I47/'- 3 -'!E47</f>
        <v>0.015219812847938845</v>
      </c>
      <c r="K47" s="14">
        <f>I47/'- 7 -'!I47</f>
        <v>106.96800947867298</v>
      </c>
    </row>
    <row r="48" spans="1:11" ht="12.75">
      <c r="A48" s="15">
        <v>42</v>
      </c>
      <c r="B48" s="16" t="s">
        <v>179</v>
      </c>
      <c r="C48" s="16">
        <v>88654</v>
      </c>
      <c r="D48" s="390">
        <f>C48/'- 3 -'!E48</f>
        <v>0.012197677386333853</v>
      </c>
      <c r="E48" s="16">
        <f>C48/'- 7 -'!I48</f>
        <v>80.59454545454545</v>
      </c>
      <c r="F48" s="16">
        <v>3000</v>
      </c>
      <c r="G48" s="390">
        <f>F48/'- 3 -'!E48</f>
        <v>0.00041276233626234073</v>
      </c>
      <c r="H48" s="16">
        <f>F48/'- 7 -'!I48</f>
        <v>2.727272727272727</v>
      </c>
      <c r="I48" s="16">
        <v>79316</v>
      </c>
      <c r="J48" s="390">
        <f>I48/'- 3 -'!E48</f>
        <v>0.010912885820994606</v>
      </c>
      <c r="K48" s="16">
        <f>I48/'- 7 -'!I48</f>
        <v>72.10545454545455</v>
      </c>
    </row>
    <row r="49" spans="1:11" ht="12.75">
      <c r="A49" s="13">
        <v>43</v>
      </c>
      <c r="B49" s="14" t="s">
        <v>180</v>
      </c>
      <c r="C49" s="14">
        <v>83050</v>
      </c>
      <c r="D49" s="389">
        <f>C49/'- 3 -'!E49</f>
        <v>0.013340030387320272</v>
      </c>
      <c r="E49" s="14">
        <f>C49/'- 7 -'!I49</f>
        <v>95.67972350230414</v>
      </c>
      <c r="F49" s="14">
        <v>0</v>
      </c>
      <c r="G49" s="389">
        <f>F49/'- 3 -'!E49</f>
        <v>0</v>
      </c>
      <c r="H49" s="14">
        <f>F49/'- 7 -'!I49</f>
        <v>0</v>
      </c>
      <c r="I49" s="14">
        <v>77900</v>
      </c>
      <c r="J49" s="389">
        <f>I49/'- 3 -'!E49</f>
        <v>0.01251280393946116</v>
      </c>
      <c r="K49" s="14">
        <f>I49/'- 7 -'!I49</f>
        <v>89.74654377880184</v>
      </c>
    </row>
    <row r="50" spans="1:11" ht="12.75">
      <c r="A50" s="15">
        <v>44</v>
      </c>
      <c r="B50" s="16" t="s">
        <v>181</v>
      </c>
      <c r="C50" s="16">
        <v>91867</v>
      </c>
      <c r="D50" s="390">
        <f>C50/'- 3 -'!E50</f>
        <v>0.010641918503896874</v>
      </c>
      <c r="E50" s="16">
        <f>C50/'- 7 -'!I50</f>
        <v>69.43839758125472</v>
      </c>
      <c r="F50" s="16">
        <v>2000</v>
      </c>
      <c r="G50" s="390">
        <f>F50/'- 3 -'!E50</f>
        <v>0.00023168098455151194</v>
      </c>
      <c r="H50" s="16">
        <f>F50/'- 7 -'!I50</f>
        <v>1.5117157974300832</v>
      </c>
      <c r="I50" s="16">
        <v>114658</v>
      </c>
      <c r="J50" s="390">
        <f>I50/'- 3 -'!E50</f>
        <v>0.013282039163353628</v>
      </c>
      <c r="K50" s="16">
        <f>I50/'- 7 -'!I50</f>
        <v>86.66515495086924</v>
      </c>
    </row>
    <row r="51" spans="1:11" ht="12.75">
      <c r="A51" s="13">
        <v>45</v>
      </c>
      <c r="B51" s="14" t="s">
        <v>182</v>
      </c>
      <c r="C51" s="14">
        <v>70325</v>
      </c>
      <c r="D51" s="389">
        <f>C51/'- 3 -'!E51</f>
        <v>0.00615076883517164</v>
      </c>
      <c r="E51" s="14">
        <f>C51/'- 7 -'!I51</f>
        <v>36.983960031554034</v>
      </c>
      <c r="F51" s="14">
        <v>0</v>
      </c>
      <c r="G51" s="389">
        <f>F51/'- 3 -'!E51</f>
        <v>0</v>
      </c>
      <c r="H51" s="14">
        <f>F51/'- 7 -'!I51</f>
        <v>0</v>
      </c>
      <c r="I51" s="14">
        <v>120750</v>
      </c>
      <c r="J51" s="389">
        <f>I51/'- 3 -'!E51</f>
        <v>0.0105610428275432</v>
      </c>
      <c r="K51" s="14">
        <f>I51/'- 7 -'!I51</f>
        <v>63.50249802787273</v>
      </c>
    </row>
    <row r="52" spans="1:11" ht="12.75">
      <c r="A52" s="15">
        <v>46</v>
      </c>
      <c r="B52" s="16" t="s">
        <v>183</v>
      </c>
      <c r="C52" s="16">
        <v>111201</v>
      </c>
      <c r="D52" s="390">
        <f>C52/'- 3 -'!E52</f>
        <v>0.010409436331283323</v>
      </c>
      <c r="E52" s="16">
        <f>C52/'- 7 -'!I52</f>
        <v>70.38037974683544</v>
      </c>
      <c r="F52" s="16">
        <v>0</v>
      </c>
      <c r="G52" s="390">
        <f>F52/'- 3 -'!E52</f>
        <v>0</v>
      </c>
      <c r="H52" s="16">
        <f>F52/'- 7 -'!I52</f>
        <v>0</v>
      </c>
      <c r="I52" s="16">
        <v>114697</v>
      </c>
      <c r="J52" s="390">
        <f>I52/'- 3 -'!E52</f>
        <v>0.010736694084488478</v>
      </c>
      <c r="K52" s="16">
        <f>I52/'- 7 -'!I52</f>
        <v>72.59303797468354</v>
      </c>
    </row>
    <row r="53" spans="1:11" ht="12.75">
      <c r="A53" s="13">
        <v>47</v>
      </c>
      <c r="B53" s="14" t="s">
        <v>184</v>
      </c>
      <c r="C53" s="14">
        <v>58564.75</v>
      </c>
      <c r="D53" s="389">
        <f>C53/'- 3 -'!E53</f>
        <v>0.007075060838655306</v>
      </c>
      <c r="E53" s="14">
        <f>C53/'- 7 -'!I53</f>
        <v>41.0951863027156</v>
      </c>
      <c r="F53" s="14">
        <v>0</v>
      </c>
      <c r="G53" s="389">
        <f>F53/'- 3 -'!E53</f>
        <v>0</v>
      </c>
      <c r="H53" s="14">
        <f>F53/'- 7 -'!I53</f>
        <v>0</v>
      </c>
      <c r="I53" s="14">
        <v>98448</v>
      </c>
      <c r="J53" s="389">
        <f>I53/'- 3 -'!E53</f>
        <v>0.011893256428891741</v>
      </c>
      <c r="K53" s="14">
        <f>I53/'- 7 -'!I53</f>
        <v>69.0814679671602</v>
      </c>
    </row>
    <row r="54" spans="1:11" ht="12.75">
      <c r="A54" s="15">
        <v>48</v>
      </c>
      <c r="B54" s="16" t="s">
        <v>185</v>
      </c>
      <c r="C54" s="16">
        <v>57614</v>
      </c>
      <c r="D54" s="390">
        <f>C54/'- 3 -'!E54</f>
        <v>0.0010923021064117321</v>
      </c>
      <c r="E54" s="16">
        <f>C54/'- 7 -'!I54</f>
        <v>11.025547794469428</v>
      </c>
      <c r="F54" s="16">
        <v>0</v>
      </c>
      <c r="G54" s="390">
        <f>F54/'- 3 -'!E54</f>
        <v>0</v>
      </c>
      <c r="H54" s="16">
        <f>F54/'- 7 -'!I54</f>
        <v>0</v>
      </c>
      <c r="I54" s="16">
        <v>1219952</v>
      </c>
      <c r="J54" s="390">
        <f>I54/'- 3 -'!E54</f>
        <v>0.023129033556448183</v>
      </c>
      <c r="K54" s="16">
        <f>I54/'- 7 -'!I54</f>
        <v>233.46129556980193</v>
      </c>
    </row>
    <row r="55" spans="1:11" ht="12.75">
      <c r="A55" s="13">
        <v>49</v>
      </c>
      <c r="B55" s="14" t="s">
        <v>186</v>
      </c>
      <c r="C55" s="14">
        <v>211867</v>
      </c>
      <c r="D55" s="389">
        <f>C55/'- 3 -'!E55</f>
        <v>0.006696924580251736</v>
      </c>
      <c r="E55" s="14">
        <f>C55/'- 7 -'!I55</f>
        <v>48.88486386709737</v>
      </c>
      <c r="F55" s="14">
        <v>0</v>
      </c>
      <c r="G55" s="389">
        <f>F55/'- 3 -'!E55</f>
        <v>0</v>
      </c>
      <c r="H55" s="14">
        <f>F55/'- 7 -'!I55</f>
        <v>0</v>
      </c>
      <c r="I55" s="14">
        <v>469311</v>
      </c>
      <c r="J55" s="389">
        <f>I55/'- 3 -'!E55</f>
        <v>0.01483449698009847</v>
      </c>
      <c r="K55" s="14">
        <f>I55/'- 7 -'!I55</f>
        <v>108.28587909552377</v>
      </c>
    </row>
    <row r="56" spans="1:11" ht="12.75">
      <c r="A56" s="15">
        <v>50</v>
      </c>
      <c r="B56" s="16" t="s">
        <v>459</v>
      </c>
      <c r="C56" s="16">
        <v>74600</v>
      </c>
      <c r="D56" s="390">
        <f>C56/'- 3 -'!E56</f>
        <v>0.005291156151664111</v>
      </c>
      <c r="E56" s="16">
        <f>C56/'- 7 -'!I56</f>
        <v>39.93576017130621</v>
      </c>
      <c r="F56" s="16">
        <v>0</v>
      </c>
      <c r="G56" s="390">
        <f>F56/'- 3 -'!E56</f>
        <v>0</v>
      </c>
      <c r="H56" s="16">
        <f>F56/'- 7 -'!I56</f>
        <v>0</v>
      </c>
      <c r="I56" s="16">
        <v>165100</v>
      </c>
      <c r="J56" s="390">
        <f>I56/'- 3 -'!E56</f>
        <v>0.011710052019299528</v>
      </c>
      <c r="K56" s="16">
        <f>I56/'- 7 -'!I56</f>
        <v>88.38329764453961</v>
      </c>
    </row>
    <row r="57" spans="1:11" ht="12.75">
      <c r="A57" s="13">
        <v>2264</v>
      </c>
      <c r="B57" s="14" t="s">
        <v>187</v>
      </c>
      <c r="C57" s="14">
        <v>8612</v>
      </c>
      <c r="D57" s="389">
        <f>C57/'- 3 -'!E57</f>
        <v>0.004474837870263996</v>
      </c>
      <c r="E57" s="14">
        <f>C57/'- 7 -'!I57</f>
        <v>41.907542579075425</v>
      </c>
      <c r="F57" s="14">
        <v>0</v>
      </c>
      <c r="G57" s="389">
        <f>F57/'- 3 -'!E57</f>
        <v>0</v>
      </c>
      <c r="H57" s="14">
        <f>F57/'- 7 -'!I57</f>
        <v>0</v>
      </c>
      <c r="I57" s="14">
        <v>50400</v>
      </c>
      <c r="J57" s="389">
        <f>I57/'- 3 -'!E57</f>
        <v>0.026188089719148325</v>
      </c>
      <c r="K57" s="14">
        <f>I57/'- 7 -'!I57</f>
        <v>245.25547445255475</v>
      </c>
    </row>
    <row r="58" spans="1:11" ht="12.75">
      <c r="A58" s="15">
        <v>2309</v>
      </c>
      <c r="B58" s="16" t="s">
        <v>188</v>
      </c>
      <c r="C58" s="16">
        <v>0</v>
      </c>
      <c r="D58" s="390">
        <f>C58/'- 3 -'!E58</f>
        <v>0</v>
      </c>
      <c r="E58" s="16">
        <f>C58/'- 7 -'!I58</f>
        <v>0</v>
      </c>
      <c r="F58" s="16">
        <v>0</v>
      </c>
      <c r="G58" s="390">
        <f>F58/'- 3 -'!E58</f>
        <v>0</v>
      </c>
      <c r="H58" s="16">
        <f>F58/'- 7 -'!I58</f>
        <v>0</v>
      </c>
      <c r="I58" s="16">
        <v>50400</v>
      </c>
      <c r="J58" s="390">
        <f>I58/'- 3 -'!E58</f>
        <v>0.026134233512487653</v>
      </c>
      <c r="K58" s="16">
        <f>I58/'- 7 -'!I58</f>
        <v>187.7094972067039</v>
      </c>
    </row>
    <row r="59" spans="1:11" ht="12.75">
      <c r="A59" s="13">
        <v>2312</v>
      </c>
      <c r="B59" s="14" t="s">
        <v>189</v>
      </c>
      <c r="C59" s="14">
        <v>0</v>
      </c>
      <c r="D59" s="389">
        <f>C59/'- 3 -'!E59</f>
        <v>0</v>
      </c>
      <c r="E59" s="14">
        <f>C59/'- 7 -'!I59</f>
        <v>0</v>
      </c>
      <c r="F59" s="14">
        <v>0</v>
      </c>
      <c r="G59" s="389">
        <f>F59/'- 3 -'!E59</f>
        <v>0</v>
      </c>
      <c r="H59" s="14">
        <f>F59/'- 7 -'!I59</f>
        <v>0</v>
      </c>
      <c r="I59" s="14">
        <v>45000</v>
      </c>
      <c r="J59" s="389">
        <f>I59/'- 3 -'!E59</f>
        <v>0.025504073850729756</v>
      </c>
      <c r="K59" s="14">
        <f>I59/'- 7 -'!I59</f>
        <v>189.47368421052633</v>
      </c>
    </row>
    <row r="60" spans="1:11" ht="12.75">
      <c r="A60" s="15">
        <v>2355</v>
      </c>
      <c r="B60" s="16" t="s">
        <v>190</v>
      </c>
      <c r="C60" s="16">
        <v>123601</v>
      </c>
      <c r="D60" s="390">
        <f>C60/'- 3 -'!E60</f>
        <v>0.005265845956847167</v>
      </c>
      <c r="E60" s="16">
        <f>C60/'- 7 -'!I60</f>
        <v>35.93574647477831</v>
      </c>
      <c r="F60" s="16">
        <v>0</v>
      </c>
      <c r="G60" s="390">
        <f>F60/'- 3 -'!E60</f>
        <v>0</v>
      </c>
      <c r="H60" s="16">
        <f>F60/'- 7 -'!I60</f>
        <v>0</v>
      </c>
      <c r="I60" s="16">
        <v>231612</v>
      </c>
      <c r="J60" s="390">
        <f>I60/'- 3 -'!E60</f>
        <v>0.009867501992356746</v>
      </c>
      <c r="K60" s="16">
        <f>I60/'- 7 -'!I60</f>
        <v>67.3388573920628</v>
      </c>
    </row>
    <row r="61" spans="1:11" ht="12.75">
      <c r="A61" s="13">
        <v>2439</v>
      </c>
      <c r="B61" s="14" t="s">
        <v>191</v>
      </c>
      <c r="C61" s="14">
        <v>21027</v>
      </c>
      <c r="D61" s="389">
        <f>C61/'- 3 -'!E61</f>
        <v>0.01873349560060868</v>
      </c>
      <c r="E61" s="14">
        <f>C61/'- 7 -'!I61</f>
        <v>149.65836298932385</v>
      </c>
      <c r="F61" s="14">
        <v>0</v>
      </c>
      <c r="G61" s="389">
        <f>F61/'- 3 -'!E61</f>
        <v>0</v>
      </c>
      <c r="H61" s="14">
        <f>F61/'- 7 -'!I61</f>
        <v>0</v>
      </c>
      <c r="I61" s="14">
        <v>61767</v>
      </c>
      <c r="J61" s="389">
        <f>I61/'- 3 -'!E61</f>
        <v>0.055029810375364835</v>
      </c>
      <c r="K61" s="14">
        <f>I61/'- 7 -'!I61</f>
        <v>439.62277580071174</v>
      </c>
    </row>
    <row r="62" spans="1:11" ht="12.75">
      <c r="A62" s="15">
        <v>2460</v>
      </c>
      <c r="B62" s="16" t="s">
        <v>192</v>
      </c>
      <c r="C62" s="16">
        <v>0</v>
      </c>
      <c r="D62" s="390">
        <f>C62/'- 3 -'!E62</f>
        <v>0</v>
      </c>
      <c r="E62" s="16">
        <f>C62/'- 7 -'!I62</f>
        <v>0</v>
      </c>
      <c r="F62" s="16">
        <v>0</v>
      </c>
      <c r="G62" s="390">
        <f>F62/'- 3 -'!E62</f>
        <v>0</v>
      </c>
      <c r="H62" s="16">
        <f>F62/'- 7 -'!I62</f>
        <v>0</v>
      </c>
      <c r="I62" s="16">
        <v>51410</v>
      </c>
      <c r="J62" s="390">
        <f>I62/'- 3 -'!E62</f>
        <v>0.018566993584437384</v>
      </c>
      <c r="K62" s="16">
        <f>I62/'- 7 -'!I62</f>
        <v>171.65275459098498</v>
      </c>
    </row>
    <row r="63" spans="1:11" ht="12.75">
      <c r="A63" s="13">
        <v>3000</v>
      </c>
      <c r="B63" s="14" t="s">
        <v>193</v>
      </c>
      <c r="C63" s="14">
        <v>0</v>
      </c>
      <c r="D63" s="389">
        <f>C63/'- 3 -'!E63</f>
        <v>0</v>
      </c>
      <c r="E63" s="14">
        <f>C63/'- 7 -'!I63</f>
        <v>0</v>
      </c>
      <c r="F63" s="14">
        <v>0</v>
      </c>
      <c r="G63" s="389">
        <f>F63/'- 3 -'!E63</f>
        <v>0</v>
      </c>
      <c r="H63" s="14">
        <f>F63/'- 7 -'!I63</f>
        <v>0</v>
      </c>
      <c r="I63" s="14">
        <v>0</v>
      </c>
      <c r="J63" s="389">
        <f>I63/'- 3 -'!E63</f>
        <v>0</v>
      </c>
      <c r="K63" s="14">
        <f>I63/'- 7 -'!I63</f>
        <v>0</v>
      </c>
    </row>
    <row r="64" spans="1:11" ht="4.5" customHeight="1">
      <c r="A64" s="17"/>
      <c r="B64" s="17"/>
      <c r="C64" s="17"/>
      <c r="D64" s="203"/>
      <c r="E64" s="17"/>
      <c r="F64" s="17"/>
      <c r="G64" s="203"/>
      <c r="H64" s="17"/>
      <c r="I64" s="17"/>
      <c r="J64" s="203"/>
      <c r="K64" s="17"/>
    </row>
    <row r="65" spans="1:11" ht="12.75">
      <c r="A65" s="19"/>
      <c r="B65" s="20" t="s">
        <v>194</v>
      </c>
      <c r="C65" s="20">
        <f>SUM(C11:C63)</f>
        <v>6235275.35</v>
      </c>
      <c r="D65" s="106">
        <f>C65/'- 3 -'!E65</f>
        <v>0.005218815921838223</v>
      </c>
      <c r="E65" s="20">
        <f>C65/'- 7 -'!I65</f>
        <v>34.09010954825356</v>
      </c>
      <c r="F65" s="20">
        <f>SUM(F11:F63)</f>
        <v>1104808</v>
      </c>
      <c r="G65" s="106">
        <f>F65/'- 3 -'!E65</f>
        <v>0.000924704885883547</v>
      </c>
      <c r="H65" s="20">
        <f>F65/'- 7 -'!I65</f>
        <v>6.040314763290592</v>
      </c>
      <c r="I65" s="20">
        <f>SUM(I11:I63)</f>
        <v>21381164.04</v>
      </c>
      <c r="J65" s="106">
        <f>I65/'- 3 -'!E65</f>
        <v>0.017895658660749738</v>
      </c>
      <c r="K65" s="20">
        <f>I65/'- 7 -'!I65</f>
        <v>116.8971991578174</v>
      </c>
    </row>
    <row r="66" spans="1:11" ht="4.5" customHeight="1">
      <c r="A66" s="17"/>
      <c r="B66" s="17"/>
      <c r="C66" s="17"/>
      <c r="D66" s="203"/>
      <c r="E66" s="17"/>
      <c r="F66" s="17"/>
      <c r="G66" s="203"/>
      <c r="H66" s="17"/>
      <c r="I66" s="17"/>
      <c r="J66" s="203"/>
      <c r="K66" s="17"/>
    </row>
    <row r="67" spans="1:11" ht="12.75">
      <c r="A67" s="15">
        <v>2155</v>
      </c>
      <c r="B67" s="16" t="s">
        <v>195</v>
      </c>
      <c r="C67" s="16">
        <v>0</v>
      </c>
      <c r="D67" s="390">
        <f>C67/'- 3 -'!E67</f>
        <v>0</v>
      </c>
      <c r="E67" s="16">
        <f>C67/'- 7 -'!I67</f>
        <v>0</v>
      </c>
      <c r="F67" s="16">
        <v>0</v>
      </c>
      <c r="G67" s="390">
        <f>F67/'- 3 -'!E67</f>
        <v>0</v>
      </c>
      <c r="H67" s="16">
        <f>F67/'- 7 -'!I67</f>
        <v>0</v>
      </c>
      <c r="I67" s="16">
        <v>15000</v>
      </c>
      <c r="J67" s="390">
        <f>I67/'- 3 -'!E67</f>
        <v>0.013021534145066835</v>
      </c>
      <c r="K67" s="16">
        <f>I67/'- 7 -'!I67</f>
        <v>115.38461538461539</v>
      </c>
    </row>
    <row r="68" spans="1:11" ht="12.75">
      <c r="A68" s="13">
        <v>2408</v>
      </c>
      <c r="B68" s="14" t="s">
        <v>197</v>
      </c>
      <c r="C68" s="14">
        <v>31229</v>
      </c>
      <c r="D68" s="389">
        <f>C68/'- 3 -'!E68</f>
        <v>0.01350186926676406</v>
      </c>
      <c r="E68" s="14">
        <f>C68/'- 7 -'!I68</f>
        <v>112.53693693693694</v>
      </c>
      <c r="F68" s="14">
        <v>5700</v>
      </c>
      <c r="G68" s="389">
        <f>F68/'- 3 -'!E68</f>
        <v>0.002464397029061294</v>
      </c>
      <c r="H68" s="14">
        <f>F68/'- 7 -'!I68</f>
        <v>20.54054054054054</v>
      </c>
      <c r="I68" s="14">
        <v>25000</v>
      </c>
      <c r="J68" s="389">
        <f>I68/'- 3 -'!E68</f>
        <v>0.01080875889939164</v>
      </c>
      <c r="K68" s="14">
        <f>I68/'- 7 -'!I68</f>
        <v>90.09009009009009</v>
      </c>
    </row>
    <row r="69" ht="6.75" customHeight="1"/>
    <row r="70" spans="1:11" ht="12" customHeight="1">
      <c r="A70" s="57" t="s">
        <v>315</v>
      </c>
      <c r="B70" s="279" t="s">
        <v>435</v>
      </c>
      <c r="C70" s="18"/>
      <c r="D70" s="134"/>
      <c r="E70" s="179"/>
      <c r="F70" s="179"/>
      <c r="G70" s="179"/>
      <c r="H70" s="179"/>
      <c r="I70" s="179"/>
      <c r="J70" s="179"/>
      <c r="K70" s="179"/>
    </row>
    <row r="71" spans="1:11" ht="12" customHeight="1">
      <c r="A71" s="6"/>
      <c r="B71" s="6"/>
      <c r="D71" s="134"/>
      <c r="E71" s="179"/>
      <c r="F71" s="179"/>
      <c r="G71" s="179"/>
      <c r="H71" s="179"/>
      <c r="I71" s="179"/>
      <c r="J71" s="179"/>
      <c r="K71" s="179"/>
    </row>
    <row r="72" spans="1:11" ht="12" customHeight="1">
      <c r="A72" s="6"/>
      <c r="B72" s="6"/>
      <c r="D72" s="134"/>
      <c r="E72" s="179"/>
      <c r="F72" s="247"/>
      <c r="G72" s="179"/>
      <c r="H72" s="179"/>
      <c r="I72" s="179"/>
      <c r="J72" s="179"/>
      <c r="K72" s="179"/>
    </row>
    <row r="73" spans="1:11" ht="12" customHeight="1">
      <c r="A73" s="6"/>
      <c r="B73" s="6"/>
      <c r="D73" s="134"/>
      <c r="E73" s="179"/>
      <c r="F73" s="247"/>
      <c r="G73" s="179"/>
      <c r="H73" s="179"/>
      <c r="I73" s="179"/>
      <c r="J73" s="179"/>
      <c r="K73" s="179"/>
    </row>
    <row r="74" spans="1:11" ht="12" customHeight="1">
      <c r="A74" s="6"/>
      <c r="B74" s="6"/>
      <c r="D74" s="134"/>
      <c r="E74" s="179"/>
      <c r="F74" s="247"/>
      <c r="G74" s="179"/>
      <c r="H74" s="179"/>
      <c r="I74" s="179"/>
      <c r="J74" s="179"/>
      <c r="K74" s="179"/>
    </row>
    <row r="75" ht="12" customHeight="1"/>
  </sheetData>
  <printOptions/>
  <pageMargins left="0.5905511811023623" right="0" top="0.5905511811023623" bottom="0" header="0.31496062992125984" footer="0"/>
  <pageSetup fitToHeight="1" fitToWidth="1" orientation="portrait" scale="82" r:id="rId1"/>
  <headerFooter alignWithMargins="0">
    <oddHeader>&amp;C&amp;"Times New Roman,Bold"&amp;12&amp;A</oddHeader>
  </headerFooter>
</worksheet>
</file>

<file path=xl/worksheets/sheet18.xml><?xml version="1.0" encoding="utf-8"?>
<worksheet xmlns="http://schemas.openxmlformats.org/spreadsheetml/2006/main" xmlns:r="http://schemas.openxmlformats.org/officeDocument/2006/relationships">
  <sheetPr codeName="Sheet17">
    <pageSetUpPr fitToPage="1"/>
  </sheetPr>
  <dimension ref="A1:K74"/>
  <sheetViews>
    <sheetView showGridLines="0" showZeros="0" workbookViewId="0" topLeftCell="A1">
      <selection activeCell="A1" sqref="A1"/>
    </sheetView>
  </sheetViews>
  <sheetFormatPr defaultColWidth="15.83203125" defaultRowHeight="12"/>
  <cols>
    <col min="1" max="1" width="6.83203125" style="85" customWidth="1"/>
    <col min="2" max="2" width="35.83203125" style="85" customWidth="1"/>
    <col min="3" max="3" width="15.83203125" style="85" customWidth="1"/>
    <col min="4" max="4" width="7.83203125" style="85" customWidth="1"/>
    <col min="5" max="5" width="9.83203125" style="85" customWidth="1"/>
    <col min="6" max="6" width="16.83203125" style="85" customWidth="1"/>
    <col min="7" max="7" width="7.83203125" style="85" customWidth="1"/>
    <col min="8" max="8" width="9.83203125" style="85" customWidth="1"/>
    <col min="9" max="9" width="15.83203125" style="85" customWidth="1"/>
    <col min="10" max="10" width="7.83203125" style="85" customWidth="1"/>
    <col min="11" max="11" width="9.83203125" style="85" customWidth="1"/>
    <col min="12" max="16384" width="15.83203125" style="85" customWidth="1"/>
  </cols>
  <sheetData>
    <row r="1" spans="1:11" ht="6.75" customHeight="1">
      <c r="A1" s="17"/>
      <c r="B1" s="83"/>
      <c r="C1" s="147"/>
      <c r="D1" s="147"/>
      <c r="E1" s="147"/>
      <c r="F1" s="147"/>
      <c r="G1" s="147"/>
      <c r="H1" s="147"/>
      <c r="I1" s="147"/>
      <c r="J1" s="147"/>
      <c r="K1" s="147"/>
    </row>
    <row r="2" spans="1:11" ht="12.75">
      <c r="A2" s="8"/>
      <c r="B2" s="86"/>
      <c r="C2" s="205" t="s">
        <v>0</v>
      </c>
      <c r="D2" s="205"/>
      <c r="E2" s="205"/>
      <c r="F2" s="205"/>
      <c r="G2" s="205"/>
      <c r="H2" s="205"/>
      <c r="I2" s="220"/>
      <c r="J2" s="220"/>
      <c r="K2" s="225" t="s">
        <v>378</v>
      </c>
    </row>
    <row r="3" spans="1:11" ht="12.75">
      <c r="A3" s="9"/>
      <c r="B3" s="89"/>
      <c r="C3" s="208" t="str">
        <f>YEAR</f>
        <v>OPERATING FUND BUDGET 1999/2000</v>
      </c>
      <c r="D3" s="208"/>
      <c r="E3" s="208"/>
      <c r="F3" s="208"/>
      <c r="G3" s="208"/>
      <c r="H3" s="208"/>
      <c r="I3" s="221"/>
      <c r="J3" s="221"/>
      <c r="K3" s="226"/>
    </row>
    <row r="4" spans="1:11" ht="12.75">
      <c r="A4" s="10"/>
      <c r="C4" s="147"/>
      <c r="D4" s="147"/>
      <c r="E4" s="147"/>
      <c r="F4" s="147"/>
      <c r="G4" s="147"/>
      <c r="H4" s="147"/>
      <c r="I4" s="147"/>
      <c r="J4" s="147"/>
      <c r="K4" s="147"/>
    </row>
    <row r="5" spans="1:11" ht="16.5">
      <c r="A5" s="10"/>
      <c r="C5" s="364" t="s">
        <v>438</v>
      </c>
      <c r="D5" s="160"/>
      <c r="E5" s="238"/>
      <c r="F5" s="238"/>
      <c r="G5" s="238"/>
      <c r="H5" s="238"/>
      <c r="I5" s="238"/>
      <c r="J5" s="238"/>
      <c r="K5" s="239"/>
    </row>
    <row r="6" spans="1:11" ht="12.75">
      <c r="A6" s="10"/>
      <c r="C6" s="70" t="s">
        <v>18</v>
      </c>
      <c r="D6" s="68"/>
      <c r="E6" s="69"/>
      <c r="F6" s="70" t="s">
        <v>450</v>
      </c>
      <c r="G6" s="68"/>
      <c r="H6" s="69"/>
      <c r="I6" s="70" t="s">
        <v>434</v>
      </c>
      <c r="J6" s="68"/>
      <c r="K6" s="69"/>
    </row>
    <row r="7" spans="3:11" ht="12.75">
      <c r="C7" s="71" t="s">
        <v>49</v>
      </c>
      <c r="D7" s="72"/>
      <c r="E7" s="73"/>
      <c r="F7" s="71" t="s">
        <v>449</v>
      </c>
      <c r="G7" s="72"/>
      <c r="H7" s="73"/>
      <c r="I7" s="71" t="s">
        <v>276</v>
      </c>
      <c r="J7" s="72"/>
      <c r="K7" s="73"/>
    </row>
    <row r="8" spans="1:11" ht="12.75">
      <c r="A8" s="97"/>
      <c r="B8" s="48"/>
      <c r="C8" s="76"/>
      <c r="D8" s="234"/>
      <c r="E8" s="235" t="s">
        <v>89</v>
      </c>
      <c r="F8" s="76"/>
      <c r="G8" s="77"/>
      <c r="H8" s="235" t="s">
        <v>89</v>
      </c>
      <c r="I8" s="76"/>
      <c r="J8" s="77"/>
      <c r="K8" s="235" t="s">
        <v>89</v>
      </c>
    </row>
    <row r="9" spans="1:11" ht="12.75">
      <c r="A9" s="54" t="s">
        <v>119</v>
      </c>
      <c r="B9" s="55" t="s">
        <v>120</v>
      </c>
      <c r="C9" s="78" t="s">
        <v>121</v>
      </c>
      <c r="D9" s="79" t="s">
        <v>122</v>
      </c>
      <c r="E9" s="79" t="s">
        <v>123</v>
      </c>
      <c r="F9" s="79" t="s">
        <v>121</v>
      </c>
      <c r="G9" s="79" t="s">
        <v>122</v>
      </c>
      <c r="H9" s="79" t="s">
        <v>123</v>
      </c>
      <c r="I9" s="79" t="s">
        <v>121</v>
      </c>
      <c r="J9" s="79" t="s">
        <v>122</v>
      </c>
      <c r="K9" s="79" t="s">
        <v>123</v>
      </c>
    </row>
    <row r="10" spans="1:2" ht="4.5" customHeight="1">
      <c r="A10" s="80"/>
      <c r="B10" s="80"/>
    </row>
    <row r="11" spans="1:11" ht="12.75">
      <c r="A11" s="13">
        <v>1</v>
      </c>
      <c r="B11" s="14" t="s">
        <v>142</v>
      </c>
      <c r="C11" s="14">
        <v>10919900</v>
      </c>
      <c r="D11" s="389">
        <f>C11/'- 3 -'!E11</f>
        <v>0.049003980487980006</v>
      </c>
      <c r="E11" s="410">
        <f>IF(AND(C11&gt;0,'- 7 -'!C11=0),"N/A ",IF(C11&gt;0,C11/'- 7 -'!C11,0))</f>
        <v>5295.780795344326</v>
      </c>
      <c r="F11" s="14">
        <v>12768100</v>
      </c>
      <c r="G11" s="389">
        <f>F11/'- 3 -'!E11</f>
        <v>0.05729793526209741</v>
      </c>
      <c r="H11" s="14">
        <f>F11/'- 7 -'!I11</f>
        <v>426.4562458249833</v>
      </c>
      <c r="I11" s="14">
        <v>11546800</v>
      </c>
      <c r="J11" s="389">
        <f>I11/'- 3 -'!E11</f>
        <v>0.05181724758455732</v>
      </c>
      <c r="K11" s="14">
        <f>I11/'- 7 -'!I11</f>
        <v>385.6646626586506</v>
      </c>
    </row>
    <row r="12" spans="1:11" ht="12.75">
      <c r="A12" s="15">
        <v>2</v>
      </c>
      <c r="B12" s="16" t="s">
        <v>143</v>
      </c>
      <c r="C12" s="16">
        <v>1004710</v>
      </c>
      <c r="D12" s="390">
        <f>C12/'- 3 -'!E12</f>
        <v>0.018155240306075477</v>
      </c>
      <c r="E12" s="411">
        <f>IF(AND(C12&gt;0,'- 7 -'!C12=0),"N/A ",IF(C12&gt;0,C12/'- 7 -'!C12,0))</f>
        <v>14353</v>
      </c>
      <c r="F12" s="16">
        <v>1453931</v>
      </c>
      <c r="G12" s="390">
        <f>F12/'- 3 -'!E12</f>
        <v>0.026272722172022398</v>
      </c>
      <c r="H12" s="16">
        <f>F12/'- 7 -'!I12</f>
        <v>159.14480237305574</v>
      </c>
      <c r="I12" s="16">
        <v>2375568</v>
      </c>
      <c r="J12" s="390">
        <f>I12/'- 3 -'!E12</f>
        <v>0.04292682256912254</v>
      </c>
      <c r="K12" s="16">
        <f>I12/'- 7 -'!I12</f>
        <v>260.0256132400749</v>
      </c>
    </row>
    <row r="13" spans="1:11" ht="12.75">
      <c r="A13" s="13">
        <v>3</v>
      </c>
      <c r="B13" s="14" t="s">
        <v>144</v>
      </c>
      <c r="C13" s="14">
        <v>0</v>
      </c>
      <c r="D13" s="389">
        <f>C13/'- 3 -'!E13</f>
        <v>0</v>
      </c>
      <c r="E13" s="410">
        <f>IF(AND(C13&gt;0,'- 7 -'!C13=0),"N/A ",IF(C13&gt;0,C13/'- 7 -'!C13,0))</f>
        <v>0</v>
      </c>
      <c r="F13" s="14">
        <v>3525020</v>
      </c>
      <c r="G13" s="389">
        <f>F13/'- 3 -'!E13</f>
        <v>0.09098086859987742</v>
      </c>
      <c r="H13" s="14">
        <f>F13/'- 7 -'!I13</f>
        <v>589.8627844712182</v>
      </c>
      <c r="I13" s="14">
        <v>1179959</v>
      </c>
      <c r="J13" s="389">
        <f>I13/'- 3 -'!E13</f>
        <v>0.03045477606715501</v>
      </c>
      <c r="K13" s="14">
        <f>I13/'- 7 -'!I13</f>
        <v>197.44963186077644</v>
      </c>
    </row>
    <row r="14" spans="1:11" ht="12.75">
      <c r="A14" s="15">
        <v>4</v>
      </c>
      <c r="B14" s="16" t="s">
        <v>145</v>
      </c>
      <c r="C14" s="16">
        <v>786189</v>
      </c>
      <c r="D14" s="390">
        <f>C14/'- 3 -'!E14</f>
        <v>0.02143998600245486</v>
      </c>
      <c r="E14" s="411">
        <f>IF(AND(C14&gt;0,'- 7 -'!C14=0),"N/A ",IF(C14&gt;0,C14/'- 7 -'!C14,0))</f>
        <v>6047.607692307693</v>
      </c>
      <c r="F14" s="16">
        <v>2039226</v>
      </c>
      <c r="G14" s="390">
        <f>F14/'- 3 -'!E14</f>
        <v>0.0556112803611371</v>
      </c>
      <c r="H14" s="16">
        <f>F14/'- 7 -'!I14</f>
        <v>342.26686807653573</v>
      </c>
      <c r="I14" s="16">
        <v>1250187</v>
      </c>
      <c r="J14" s="390">
        <f>I14/'- 3 -'!E14</f>
        <v>0.03409357264023159</v>
      </c>
      <c r="K14" s="16">
        <f>I14/'- 7 -'!I14</f>
        <v>209.83333333333334</v>
      </c>
    </row>
    <row r="15" spans="1:11" ht="12.75">
      <c r="A15" s="13">
        <v>5</v>
      </c>
      <c r="B15" s="14" t="s">
        <v>146</v>
      </c>
      <c r="C15" s="14">
        <v>1203000</v>
      </c>
      <c r="D15" s="389">
        <f>C15/'- 3 -'!E15</f>
        <v>0.026420591035869016</v>
      </c>
      <c r="E15" s="410">
        <f>IF(AND(C15&gt;0,'- 7 -'!C15=0),"N/A ",IF(C15&gt;0,C15/'- 7 -'!C15,0))</f>
        <v>30075</v>
      </c>
      <c r="F15" s="14">
        <v>1961668</v>
      </c>
      <c r="G15" s="389">
        <f>F15/'- 3 -'!E15</f>
        <v>0.043082650021738236</v>
      </c>
      <c r="H15" s="14">
        <f>F15/'- 7 -'!I15</f>
        <v>285.43732266278647</v>
      </c>
      <c r="I15" s="14">
        <v>1405954</v>
      </c>
      <c r="J15" s="389">
        <f>I15/'- 3 -'!E15</f>
        <v>0.030877918245423262</v>
      </c>
      <c r="K15" s="14">
        <f>I15/'- 7 -'!I15</f>
        <v>204.57679156056747</v>
      </c>
    </row>
    <row r="16" spans="1:11" ht="12.75">
      <c r="A16" s="15">
        <v>6</v>
      </c>
      <c r="B16" s="16" t="s">
        <v>147</v>
      </c>
      <c r="C16" s="16">
        <v>1333765</v>
      </c>
      <c r="D16" s="390">
        <f>C16/'- 3 -'!E16</f>
        <v>0.02469662196043552</v>
      </c>
      <c r="E16" s="411">
        <f>IF(AND(C16&gt;0,'- 7 -'!C16=0),"N/A ",IF(C16&gt;0,C16/'- 7 -'!C16,0))</f>
        <v>22229.416666666668</v>
      </c>
      <c r="F16" s="16">
        <v>2256509</v>
      </c>
      <c r="G16" s="390">
        <f>F16/'- 3 -'!E16</f>
        <v>0.0417825851805381</v>
      </c>
      <c r="H16" s="16">
        <f>F16/'- 7 -'!I16</f>
        <v>255.34785560710648</v>
      </c>
      <c r="I16" s="16">
        <v>1990905</v>
      </c>
      <c r="J16" s="390">
        <f>I16/'- 3 -'!E16</f>
        <v>0.036864536214506215</v>
      </c>
      <c r="K16" s="16">
        <f>I16/'- 7 -'!I16</f>
        <v>225.29195428312775</v>
      </c>
    </row>
    <row r="17" spans="1:11" ht="12.75">
      <c r="A17" s="13">
        <v>9</v>
      </c>
      <c r="B17" s="14" t="s">
        <v>148</v>
      </c>
      <c r="C17" s="14">
        <v>3539050</v>
      </c>
      <c r="D17" s="389">
        <f>C17/'- 3 -'!E17</f>
        <v>0.04724883052118649</v>
      </c>
      <c r="E17" s="410">
        <f>IF(AND(C17&gt;0,'- 7 -'!C17=0),"N/A ",IF(C17&gt;0,C17/'- 7 -'!C17,0))</f>
        <v>15387.173913043478</v>
      </c>
      <c r="F17" s="14">
        <v>2203000</v>
      </c>
      <c r="G17" s="389">
        <f>F17/'- 3 -'!E17</f>
        <v>0.02941161431405994</v>
      </c>
      <c r="H17" s="14">
        <f>F17/'- 7 -'!I17</f>
        <v>172.87244477576803</v>
      </c>
      <c r="I17" s="14">
        <v>3008475</v>
      </c>
      <c r="J17" s="389">
        <f>I17/'- 3 -'!E17</f>
        <v>0.040165277518607115</v>
      </c>
      <c r="K17" s="14">
        <f>I17/'- 7 -'!I17</f>
        <v>236.0791776199631</v>
      </c>
    </row>
    <row r="18" spans="1:11" ht="12.75">
      <c r="A18" s="15">
        <v>10</v>
      </c>
      <c r="B18" s="16" t="s">
        <v>149</v>
      </c>
      <c r="C18" s="16">
        <v>1277421</v>
      </c>
      <c r="D18" s="390">
        <f>C18/'- 3 -'!E18</f>
        <v>0.022884688487164767</v>
      </c>
      <c r="E18" s="411">
        <f>IF(AND(C18&gt;0,'- 7 -'!C18=0),"N/A ",IF(C18&gt;0,C18/'- 7 -'!C18,0))</f>
        <v>30414.785714285714</v>
      </c>
      <c r="F18" s="16">
        <v>2908966</v>
      </c>
      <c r="G18" s="390">
        <f>F18/'- 3 -'!E18</f>
        <v>0.05211342284943941</v>
      </c>
      <c r="H18" s="16">
        <f>F18/'- 7 -'!I18</f>
        <v>335.0957262988135</v>
      </c>
      <c r="I18" s="16">
        <v>1469184</v>
      </c>
      <c r="J18" s="390">
        <f>I18/'- 3 -'!E18</f>
        <v>0.026320076286773648</v>
      </c>
      <c r="K18" s="16">
        <f>I18/'- 7 -'!I18</f>
        <v>169.24133164381985</v>
      </c>
    </row>
    <row r="19" spans="1:11" ht="12.75">
      <c r="A19" s="13">
        <v>11</v>
      </c>
      <c r="B19" s="14" t="s">
        <v>150</v>
      </c>
      <c r="C19" s="14">
        <v>243765</v>
      </c>
      <c r="D19" s="389">
        <f>C19/'- 3 -'!E19</f>
        <v>0.008467515364598676</v>
      </c>
      <c r="E19" s="410">
        <f>IF(AND(C19&gt;0,'- 7 -'!C19=0),"N/A ",IF(C19&gt;0,C19/'- 7 -'!C19,0))</f>
        <v>16251</v>
      </c>
      <c r="F19" s="14">
        <v>958440</v>
      </c>
      <c r="G19" s="389">
        <f>F19/'- 3 -'!E19</f>
        <v>0.03329274270730398</v>
      </c>
      <c r="H19" s="14">
        <f>F19/'- 7 -'!I19</f>
        <v>206.96177931332326</v>
      </c>
      <c r="I19" s="14">
        <v>1129895</v>
      </c>
      <c r="J19" s="389">
        <f>I19/'- 3 -'!E19</f>
        <v>0.03924846993162767</v>
      </c>
      <c r="K19" s="14">
        <f>I19/'- 7 -'!I19</f>
        <v>243.98510041027856</v>
      </c>
    </row>
    <row r="20" spans="1:11" ht="12.75">
      <c r="A20" s="15">
        <v>12</v>
      </c>
      <c r="B20" s="16" t="s">
        <v>151</v>
      </c>
      <c r="C20" s="16">
        <v>1325477</v>
      </c>
      <c r="D20" s="390">
        <f>C20/'- 3 -'!E20</f>
        <v>0.02776982054267005</v>
      </c>
      <c r="E20" s="411">
        <f>IF(AND(C20&gt;0,'- 7 -'!C20=0),"N/A ",IF(C20&gt;0,C20/'- 7 -'!C20,0))</f>
        <v>13952.38947368421</v>
      </c>
      <c r="F20" s="16">
        <v>1764457</v>
      </c>
      <c r="G20" s="390">
        <f>F20/'- 3 -'!E20</f>
        <v>0.036966808360505664</v>
      </c>
      <c r="H20" s="16">
        <f>F20/'- 7 -'!I20</f>
        <v>221.45679322246627</v>
      </c>
      <c r="I20" s="16">
        <v>3020366</v>
      </c>
      <c r="J20" s="390">
        <f>I20/'- 3 -'!E20</f>
        <v>0.06327912275594534</v>
      </c>
      <c r="K20" s="16">
        <f>I20/'- 7 -'!I20</f>
        <v>379.08578600564795</v>
      </c>
    </row>
    <row r="21" spans="1:11" ht="12.75">
      <c r="A21" s="13">
        <v>13</v>
      </c>
      <c r="B21" s="14" t="s">
        <v>152</v>
      </c>
      <c r="C21" s="14">
        <v>0</v>
      </c>
      <c r="D21" s="389">
        <f>C21/'- 3 -'!E21</f>
        <v>0</v>
      </c>
      <c r="E21" s="410">
        <f>IF(AND(C21&gt;0,'- 7 -'!C21=0),"N/A ",IF(C21&gt;0,C21/'- 7 -'!C21,0))</f>
        <v>0</v>
      </c>
      <c r="F21" s="14">
        <v>776438</v>
      </c>
      <c r="G21" s="389">
        <f>F21/'- 3 -'!E21</f>
        <v>0.04197323585755249</v>
      </c>
      <c r="H21" s="14">
        <f>F21/'- 7 -'!I21</f>
        <v>257.65322714451634</v>
      </c>
      <c r="I21" s="14">
        <v>589925</v>
      </c>
      <c r="J21" s="389">
        <f>I21/'- 3 -'!E21</f>
        <v>0.03189058387568183</v>
      </c>
      <c r="K21" s="14">
        <f>I21/'- 7 -'!I21</f>
        <v>195.76074332171893</v>
      </c>
    </row>
    <row r="22" spans="1:11" ht="12.75">
      <c r="A22" s="15">
        <v>14</v>
      </c>
      <c r="B22" s="16" t="s">
        <v>153</v>
      </c>
      <c r="C22" s="16">
        <v>0</v>
      </c>
      <c r="D22" s="390">
        <f>C22/'- 3 -'!E22</f>
        <v>0</v>
      </c>
      <c r="E22" s="411">
        <f>IF(AND(C22&gt;0,'- 7 -'!C22=0),"N/A ",IF(C22&gt;0,C22/'- 7 -'!C22,0))</f>
        <v>0</v>
      </c>
      <c r="F22" s="16">
        <v>1172020</v>
      </c>
      <c r="G22" s="390">
        <f>F22/'- 3 -'!E22</f>
        <v>0.05613075560908853</v>
      </c>
      <c r="H22" s="16">
        <f>F22/'- 7 -'!I22</f>
        <v>325.9685718258935</v>
      </c>
      <c r="I22" s="16">
        <v>562998</v>
      </c>
      <c r="J22" s="390">
        <f>I22/'- 3 -'!E22</f>
        <v>0.026963279761783605</v>
      </c>
      <c r="K22" s="16">
        <f>I22/'- 7 -'!I22</f>
        <v>156.58406341259908</v>
      </c>
    </row>
    <row r="23" spans="1:11" ht="12.75">
      <c r="A23" s="13">
        <v>15</v>
      </c>
      <c r="B23" s="14" t="s">
        <v>154</v>
      </c>
      <c r="C23" s="14">
        <v>217061</v>
      </c>
      <c r="D23" s="389">
        <f>C23/'- 3 -'!E23</f>
        <v>0.007666279551824567</v>
      </c>
      <c r="E23" s="410">
        <f>IF(AND(C23&gt;0,'- 7 -'!C23=0),"N/A ",IF(C23&gt;0,C23/'- 7 -'!C23,0))</f>
        <v>14470.733333333334</v>
      </c>
      <c r="F23" s="14">
        <v>1030239</v>
      </c>
      <c r="G23" s="389">
        <f>F23/'- 3 -'!E23</f>
        <v>0.03638654654310166</v>
      </c>
      <c r="H23" s="14">
        <f>F23/'- 7 -'!I23</f>
        <v>181.82827391457818</v>
      </c>
      <c r="I23" s="14">
        <v>693730</v>
      </c>
      <c r="J23" s="389">
        <f>I23/'- 3 -'!E23</f>
        <v>0.024501536957294293</v>
      </c>
      <c r="K23" s="14">
        <f>I23/'- 7 -'!I23</f>
        <v>122.43734557006707</v>
      </c>
    </row>
    <row r="24" spans="1:11" ht="12.75">
      <c r="A24" s="15">
        <v>16</v>
      </c>
      <c r="B24" s="16" t="s">
        <v>155</v>
      </c>
      <c r="C24" s="16">
        <v>0</v>
      </c>
      <c r="D24" s="390">
        <f>C24/'- 3 -'!E24</f>
        <v>0</v>
      </c>
      <c r="E24" s="411">
        <f>IF(AND(C24&gt;0,'- 7 -'!C24=0),"N/A ",IF(C24&gt;0,C24/'- 7 -'!C24,0))</f>
        <v>0</v>
      </c>
      <c r="F24" s="16">
        <v>303515</v>
      </c>
      <c r="G24" s="390">
        <f>F24/'- 3 -'!E24</f>
        <v>0.05430781004335285</v>
      </c>
      <c r="H24" s="16">
        <f>F24/'- 7 -'!I24</f>
        <v>388.87251761691226</v>
      </c>
      <c r="I24" s="16">
        <v>121240</v>
      </c>
      <c r="J24" s="390">
        <f>I24/'- 3 -'!E24</f>
        <v>0.02169342170784343</v>
      </c>
      <c r="K24" s="16">
        <f>I24/'- 7 -'!I24</f>
        <v>155.33632286995515</v>
      </c>
    </row>
    <row r="25" spans="1:11" ht="12.75">
      <c r="A25" s="13">
        <v>17</v>
      </c>
      <c r="B25" s="14" t="s">
        <v>156</v>
      </c>
      <c r="C25" s="14">
        <v>78780</v>
      </c>
      <c r="D25" s="389">
        <f>C25/'- 3 -'!E25</f>
        <v>0.01850419491836944</v>
      </c>
      <c r="E25" s="410">
        <f>IF(AND(C25&gt;0,'- 7 -'!C25=0),"N/A ",IF(C25&gt;0,C25/'- 7 -'!C25,0))</f>
        <v>19695</v>
      </c>
      <c r="F25" s="14">
        <v>380680</v>
      </c>
      <c r="G25" s="389">
        <f>F25/'- 3 -'!E25</f>
        <v>0.08941580250729728</v>
      </c>
      <c r="H25" s="14">
        <f>F25/'- 7 -'!I25</f>
        <v>708.2418604651162</v>
      </c>
      <c r="I25" s="14">
        <v>35045</v>
      </c>
      <c r="J25" s="389">
        <f>I25/'- 3 -'!E25</f>
        <v>0.008231524637144669</v>
      </c>
      <c r="K25" s="14">
        <f>I25/'- 7 -'!I25</f>
        <v>65.2</v>
      </c>
    </row>
    <row r="26" spans="1:11" ht="12.75">
      <c r="A26" s="15">
        <v>18</v>
      </c>
      <c r="B26" s="16" t="s">
        <v>157</v>
      </c>
      <c r="C26" s="16">
        <v>0</v>
      </c>
      <c r="D26" s="390">
        <f>C26/'- 3 -'!E26</f>
        <v>0</v>
      </c>
      <c r="E26" s="411">
        <f>IF(AND(C26&gt;0,'- 7 -'!C26=0),"N/A ",IF(C26&gt;0,C26/'- 7 -'!C26,0))</f>
        <v>0</v>
      </c>
      <c r="F26" s="16">
        <v>192000</v>
      </c>
      <c r="G26" s="390">
        <f>F26/'- 3 -'!E26</f>
        <v>0.022814855820645262</v>
      </c>
      <c r="H26" s="16">
        <f>F26/'- 7 -'!I26</f>
        <v>125.24461839530332</v>
      </c>
      <c r="I26" s="16">
        <v>467900</v>
      </c>
      <c r="J26" s="390">
        <f>I26/'- 3 -'!E26</f>
        <v>0.05559932832541624</v>
      </c>
      <c r="K26" s="16">
        <f>I26/'- 7 -'!I26</f>
        <v>305.218525766471</v>
      </c>
    </row>
    <row r="27" spans="1:11" ht="12.75">
      <c r="A27" s="13">
        <v>19</v>
      </c>
      <c r="B27" s="14" t="s">
        <v>158</v>
      </c>
      <c r="C27" s="14">
        <v>0</v>
      </c>
      <c r="D27" s="389">
        <f>C27/'- 3 -'!E27</f>
        <v>0</v>
      </c>
      <c r="E27" s="410">
        <f>IF(AND(C27&gt;0,'- 7 -'!C27=0),"N/A ",IF(C27&gt;0,C27/'- 7 -'!C27,0))</f>
        <v>0</v>
      </c>
      <c r="F27" s="14">
        <v>560000</v>
      </c>
      <c r="G27" s="389">
        <f>F27/'- 3 -'!E27</f>
        <v>0.0417726523396415</v>
      </c>
      <c r="H27" s="14">
        <f>F27/'- 7 -'!I27</f>
        <v>238.98941618299762</v>
      </c>
      <c r="I27" s="14">
        <v>735500</v>
      </c>
      <c r="J27" s="389">
        <f>I27/'- 3 -'!E27</f>
        <v>0.05486390320679701</v>
      </c>
      <c r="K27" s="14">
        <f>I27/'- 7 -'!I27</f>
        <v>313.8869921474906</v>
      </c>
    </row>
    <row r="28" spans="1:11" ht="12.75">
      <c r="A28" s="15">
        <v>20</v>
      </c>
      <c r="B28" s="16" t="s">
        <v>159</v>
      </c>
      <c r="C28" s="16">
        <v>0</v>
      </c>
      <c r="D28" s="390">
        <f>C28/'- 3 -'!E28</f>
        <v>0</v>
      </c>
      <c r="E28" s="411">
        <f>IF(AND(C28&gt;0,'- 7 -'!C28=0),"N/A ",IF(C28&gt;0,C28/'- 7 -'!C28,0))</f>
        <v>0</v>
      </c>
      <c r="F28" s="16">
        <v>310118.16</v>
      </c>
      <c r="G28" s="390">
        <f>F28/'- 3 -'!E28</f>
        <v>0.042217235806899574</v>
      </c>
      <c r="H28" s="16">
        <f>F28/'- 7 -'!I28</f>
        <v>313.25066666666663</v>
      </c>
      <c r="I28" s="16">
        <v>284879.68</v>
      </c>
      <c r="J28" s="390">
        <f>I28/'- 3 -'!E28</f>
        <v>0.038781452292745745</v>
      </c>
      <c r="K28" s="16">
        <f>I28/'- 7 -'!I28</f>
        <v>287.7572525252525</v>
      </c>
    </row>
    <row r="29" spans="1:11" ht="12.75">
      <c r="A29" s="13">
        <v>21</v>
      </c>
      <c r="B29" s="14" t="s">
        <v>160</v>
      </c>
      <c r="C29" s="14">
        <v>191252</v>
      </c>
      <c r="D29" s="389">
        <f>C29/'- 3 -'!E29</f>
        <v>0.009113313637663205</v>
      </c>
      <c r="E29" s="410">
        <f>IF(AND(C29&gt;0,'- 7 -'!C29=0),"N/A ",IF(C29&gt;0,C29/'- 7 -'!C29,0))</f>
        <v>14711.692307692309</v>
      </c>
      <c r="F29" s="14">
        <v>430698</v>
      </c>
      <c r="G29" s="389">
        <f>F29/'- 3 -'!E29</f>
        <v>0.020523110645192032</v>
      </c>
      <c r="H29" s="14">
        <f>F29/'- 7 -'!I29</f>
        <v>123.3031777841397</v>
      </c>
      <c r="I29" s="14">
        <v>1191250</v>
      </c>
      <c r="J29" s="389">
        <f>I29/'- 3 -'!E29</f>
        <v>0.05676403316496712</v>
      </c>
      <c r="K29" s="14">
        <f>I29/'- 7 -'!I29</f>
        <v>341.03922129974234</v>
      </c>
    </row>
    <row r="30" spans="1:11" ht="12.75">
      <c r="A30" s="15">
        <v>22</v>
      </c>
      <c r="B30" s="16" t="s">
        <v>161</v>
      </c>
      <c r="C30" s="16">
        <v>0</v>
      </c>
      <c r="D30" s="390">
        <f>C30/'- 3 -'!E30</f>
        <v>0</v>
      </c>
      <c r="E30" s="411">
        <f>IF(AND(C30&gt;0,'- 7 -'!C30=0),"N/A ",IF(C30&gt;0,C30/'- 7 -'!C30,0))</f>
        <v>0</v>
      </c>
      <c r="F30" s="16">
        <v>607350</v>
      </c>
      <c r="G30" s="390">
        <f>F30/'- 3 -'!E30</f>
        <v>0.05241694005723531</v>
      </c>
      <c r="H30" s="16">
        <f>F30/'- 7 -'!I30</f>
        <v>332.9769736842105</v>
      </c>
      <c r="I30" s="16">
        <v>452800</v>
      </c>
      <c r="J30" s="390">
        <f>I30/'- 3 -'!E30</f>
        <v>0.03907860452443591</v>
      </c>
      <c r="K30" s="16">
        <f>I30/'- 7 -'!I30</f>
        <v>248.24561403508773</v>
      </c>
    </row>
    <row r="31" spans="1:11" ht="12.75">
      <c r="A31" s="13">
        <v>23</v>
      </c>
      <c r="B31" s="14" t="s">
        <v>162</v>
      </c>
      <c r="C31" s="14">
        <v>0</v>
      </c>
      <c r="D31" s="389">
        <f>C31/'- 3 -'!E31</f>
        <v>0</v>
      </c>
      <c r="E31" s="410">
        <f>IF(AND(C31&gt;0,'- 7 -'!C31=0),"N/A ",IF(C31&gt;0,C31/'- 7 -'!C31,0))</f>
        <v>0</v>
      </c>
      <c r="F31" s="14">
        <v>490200</v>
      </c>
      <c r="G31" s="389">
        <f>F31/'- 3 -'!E31</f>
        <v>0.053821200963775</v>
      </c>
      <c r="H31" s="14">
        <f>F31/'- 7 -'!I31</f>
        <v>349.5187165775401</v>
      </c>
      <c r="I31" s="14">
        <v>341000</v>
      </c>
      <c r="J31" s="389">
        <f>I31/'- 3 -'!E31</f>
        <v>0.037439880719394684</v>
      </c>
      <c r="K31" s="14">
        <f>I31/'- 7 -'!I31</f>
        <v>243.13725490196077</v>
      </c>
    </row>
    <row r="32" spans="1:11" ht="12.75">
      <c r="A32" s="15">
        <v>24</v>
      </c>
      <c r="B32" s="16" t="s">
        <v>163</v>
      </c>
      <c r="C32" s="16">
        <v>761114</v>
      </c>
      <c r="D32" s="390">
        <f>C32/'- 3 -'!E32</f>
        <v>0.03514051167540608</v>
      </c>
      <c r="E32" s="411">
        <f>IF(AND(C32&gt;0,'- 7 -'!C32=0),"N/A ",IF(C32&gt;0,C32/'- 7 -'!C32,0))</f>
        <v>5854.723076923077</v>
      </c>
      <c r="F32" s="16">
        <v>942835</v>
      </c>
      <c r="G32" s="390">
        <f>F32/'- 3 -'!E32</f>
        <v>0.043530541187629564</v>
      </c>
      <c r="H32" s="16">
        <f>F32/'- 7 -'!I32</f>
        <v>257.00831402480577</v>
      </c>
      <c r="I32" s="16">
        <v>802834</v>
      </c>
      <c r="J32" s="390">
        <f>I32/'- 3 -'!E32</f>
        <v>0.037066717404242944</v>
      </c>
      <c r="K32" s="16">
        <f>I32/'- 7 -'!I32</f>
        <v>218.84530462041707</v>
      </c>
    </row>
    <row r="33" spans="1:11" ht="12.75">
      <c r="A33" s="13">
        <v>25</v>
      </c>
      <c r="B33" s="14" t="s">
        <v>164</v>
      </c>
      <c r="C33" s="14">
        <v>0</v>
      </c>
      <c r="D33" s="389">
        <f>C33/'- 3 -'!E33</f>
        <v>0</v>
      </c>
      <c r="E33" s="410">
        <f>IF(AND(C33&gt;0,'- 7 -'!C33=0),"N/A ",IF(C33&gt;0,C33/'- 7 -'!C33,0))</f>
        <v>0</v>
      </c>
      <c r="F33" s="14">
        <v>334400</v>
      </c>
      <c r="G33" s="389">
        <f>F33/'- 3 -'!E33</f>
        <v>0.03516444689343038</v>
      </c>
      <c r="H33" s="14">
        <f>F33/'- 7 -'!I33</f>
        <v>219.71090670170827</v>
      </c>
      <c r="I33" s="14">
        <v>425910</v>
      </c>
      <c r="J33" s="389">
        <f>I33/'- 3 -'!E33</f>
        <v>0.04478734921166547</v>
      </c>
      <c r="K33" s="14">
        <f>I33/'- 7 -'!I33</f>
        <v>279.83574244415246</v>
      </c>
    </row>
    <row r="34" spans="1:11" ht="12.75">
      <c r="A34" s="15">
        <v>26</v>
      </c>
      <c r="B34" s="16" t="s">
        <v>165</v>
      </c>
      <c r="C34" s="16">
        <v>473100</v>
      </c>
      <c r="D34" s="390">
        <f>C34/'- 3 -'!E34</f>
        <v>0.03344337388575105</v>
      </c>
      <c r="E34" s="411">
        <f>IF(AND(C34&gt;0,'- 7 -'!C34=0),"N/A ",IF(C34&gt;0,C34/'- 7 -'!C34,0))</f>
        <v>11539.024390243903</v>
      </c>
      <c r="F34" s="16">
        <v>542200</v>
      </c>
      <c r="G34" s="390">
        <f>F34/'- 3 -'!E34</f>
        <v>0.03832804337529955</v>
      </c>
      <c r="H34" s="16">
        <f>F34/'- 7 -'!I34</f>
        <v>202.3134328358209</v>
      </c>
      <c r="I34" s="16">
        <v>364500</v>
      </c>
      <c r="J34" s="390">
        <f>I34/'- 3 -'!E34</f>
        <v>0.025766454832712442</v>
      </c>
      <c r="K34" s="16">
        <f>I34/'- 7 -'!I34</f>
        <v>136.00746268656715</v>
      </c>
    </row>
    <row r="35" spans="1:11" ht="12.75">
      <c r="A35" s="13">
        <v>28</v>
      </c>
      <c r="B35" s="14" t="s">
        <v>166</v>
      </c>
      <c r="C35" s="14">
        <v>0</v>
      </c>
      <c r="D35" s="389">
        <f>C35/'- 3 -'!E35</f>
        <v>0</v>
      </c>
      <c r="E35" s="410">
        <f>IF(AND(C35&gt;0,'- 7 -'!C35=0),"N/A ",IF(C35&gt;0,C35/'- 7 -'!C35,0))</f>
        <v>0</v>
      </c>
      <c r="F35" s="14">
        <v>105714</v>
      </c>
      <c r="G35" s="389">
        <f>F35/'- 3 -'!E35</f>
        <v>0.018030319672584103</v>
      </c>
      <c r="H35" s="14">
        <f>F35/'- 7 -'!I35</f>
        <v>119.78923512747875</v>
      </c>
      <c r="I35" s="14">
        <v>182277</v>
      </c>
      <c r="J35" s="389">
        <f>I35/'- 3 -'!E35</f>
        <v>0.031088716527230192</v>
      </c>
      <c r="K35" s="14">
        <f>I35/'- 7 -'!I35</f>
        <v>206.54617563739376</v>
      </c>
    </row>
    <row r="36" spans="1:11" ht="12.75">
      <c r="A36" s="15">
        <v>30</v>
      </c>
      <c r="B36" s="16" t="s">
        <v>167</v>
      </c>
      <c r="C36" s="16">
        <v>241670</v>
      </c>
      <c r="D36" s="390">
        <f>C36/'- 3 -'!E36</f>
        <v>0.027695304209429537</v>
      </c>
      <c r="E36" s="411">
        <f>IF(AND(C36&gt;0,'- 7 -'!C36=0),"N/A ",IF(C36&gt;0,C36/'- 7 -'!C36,0))</f>
        <v>9666.8</v>
      </c>
      <c r="F36" s="16">
        <v>223734</v>
      </c>
      <c r="G36" s="390">
        <f>F36/'- 3 -'!E36</f>
        <v>0.0256398443828051</v>
      </c>
      <c r="H36" s="16">
        <f>F36/'- 7 -'!I36</f>
        <v>160.72844827586206</v>
      </c>
      <c r="I36" s="16">
        <v>272660</v>
      </c>
      <c r="J36" s="390">
        <f>I36/'- 3 -'!E36</f>
        <v>0.03124674823413356</v>
      </c>
      <c r="K36" s="16">
        <f>I36/'- 7 -'!I36</f>
        <v>195.8764367816092</v>
      </c>
    </row>
    <row r="37" spans="1:11" ht="12.75">
      <c r="A37" s="13">
        <v>31</v>
      </c>
      <c r="B37" s="14" t="s">
        <v>168</v>
      </c>
      <c r="C37" s="14">
        <v>431823</v>
      </c>
      <c r="D37" s="389">
        <f>C37/'- 3 -'!E37</f>
        <v>0.04396975880745866</v>
      </c>
      <c r="E37" s="410">
        <f>IF(AND(C37&gt;0,'- 7 -'!C37=0),"N/A ",IF(C37&gt;0,C37/'- 7 -'!C37,0))</f>
        <v>9814.15909090909</v>
      </c>
      <c r="F37" s="14">
        <v>219878</v>
      </c>
      <c r="G37" s="389">
        <f>F37/'- 3 -'!E37</f>
        <v>0.022388762588065932</v>
      </c>
      <c r="H37" s="14">
        <f>F37/'- 7 -'!I37</f>
        <v>131.27044776119402</v>
      </c>
      <c r="I37" s="14">
        <v>135873</v>
      </c>
      <c r="J37" s="389">
        <f>I37/'- 3 -'!E37</f>
        <v>0.01383507371873622</v>
      </c>
      <c r="K37" s="14">
        <f>I37/'- 7 -'!I37</f>
        <v>81.11820895522388</v>
      </c>
    </row>
    <row r="38" spans="1:11" ht="12.75">
      <c r="A38" s="15">
        <v>32</v>
      </c>
      <c r="B38" s="16" t="s">
        <v>169</v>
      </c>
      <c r="C38" s="16">
        <v>0</v>
      </c>
      <c r="D38" s="390">
        <f>C38/'- 3 -'!E38</f>
        <v>0</v>
      </c>
      <c r="E38" s="411">
        <f>IF(AND(C38&gt;0,'- 7 -'!C38=0),"N/A ",IF(C38&gt;0,C38/'- 7 -'!C38,0))</f>
        <v>0</v>
      </c>
      <c r="F38" s="16">
        <v>139370</v>
      </c>
      <c r="G38" s="390">
        <f>F38/'- 3 -'!E38</f>
        <v>0.022388557209534695</v>
      </c>
      <c r="H38" s="16">
        <f>F38/'- 7 -'!I38</f>
        <v>159.91967871485943</v>
      </c>
      <c r="I38" s="16">
        <v>282554</v>
      </c>
      <c r="J38" s="390">
        <f>I38/'- 3 -'!E38</f>
        <v>0.045389799768837384</v>
      </c>
      <c r="K38" s="16">
        <f>I38/'- 7 -'!I38</f>
        <v>324.2157200229489</v>
      </c>
    </row>
    <row r="39" spans="1:11" ht="12.75">
      <c r="A39" s="13">
        <v>33</v>
      </c>
      <c r="B39" s="14" t="s">
        <v>170</v>
      </c>
      <c r="C39" s="14">
        <v>62155</v>
      </c>
      <c r="D39" s="389">
        <f>C39/'- 3 -'!E39</f>
        <v>0.0053249591557513075</v>
      </c>
      <c r="E39" s="410">
        <f>IF(AND(C39&gt;0,'- 7 -'!C39=0),"N/A ",IF(C39&gt;0,C39/'- 7 -'!C39,0))</f>
        <v>6906.111111111111</v>
      </c>
      <c r="F39" s="14">
        <v>662510</v>
      </c>
      <c r="G39" s="389">
        <f>F39/'- 3 -'!E39</f>
        <v>0.056758727218675864</v>
      </c>
      <c r="H39" s="14">
        <f>F39/'- 7 -'!I39</f>
        <v>363.8165842943438</v>
      </c>
      <c r="I39" s="14">
        <v>579420</v>
      </c>
      <c r="J39" s="389">
        <f>I39/'- 3 -'!E39</f>
        <v>0.049640219355247726</v>
      </c>
      <c r="K39" s="14">
        <f>I39/'- 7 -'!I39</f>
        <v>318.18780889621087</v>
      </c>
    </row>
    <row r="40" spans="1:11" ht="12.75">
      <c r="A40" s="15">
        <v>34</v>
      </c>
      <c r="B40" s="16" t="s">
        <v>171</v>
      </c>
      <c r="C40" s="16">
        <v>0</v>
      </c>
      <c r="D40" s="390">
        <f>C40/'- 3 -'!E40</f>
        <v>0</v>
      </c>
      <c r="E40" s="411">
        <f>IF(AND(C40&gt;0,'- 7 -'!C40=0),"N/A ",IF(C40&gt;0,C40/'- 7 -'!C40,0))</f>
        <v>0</v>
      </c>
      <c r="F40" s="16">
        <v>80000</v>
      </c>
      <c r="G40" s="390">
        <f>F40/'- 3 -'!E40</f>
        <v>0.014699073223433263</v>
      </c>
      <c r="H40" s="16">
        <f>F40/'- 7 -'!I40</f>
        <v>103.96361273554255</v>
      </c>
      <c r="I40" s="16">
        <v>214150</v>
      </c>
      <c r="J40" s="390">
        <f>I40/'- 3 -'!E40</f>
        <v>0.03934758163497792</v>
      </c>
      <c r="K40" s="16">
        <f>I40/'- 7 -'!I40</f>
        <v>278.2975958414555</v>
      </c>
    </row>
    <row r="41" spans="1:11" ht="12.75">
      <c r="A41" s="13">
        <v>35</v>
      </c>
      <c r="B41" s="14" t="s">
        <v>172</v>
      </c>
      <c r="C41" s="14">
        <v>0</v>
      </c>
      <c r="D41" s="389">
        <f>C41/'- 3 -'!E41</f>
        <v>0</v>
      </c>
      <c r="E41" s="410">
        <f>IF(AND(C41&gt;0,'- 7 -'!C41=0),"N/A ",IF(C41&gt;0,C41/'- 7 -'!C41,0))</f>
        <v>0</v>
      </c>
      <c r="F41" s="14">
        <v>674944</v>
      </c>
      <c r="G41" s="389">
        <f>F41/'- 3 -'!E41</f>
        <v>0.05220808636537291</v>
      </c>
      <c r="H41" s="14">
        <f>F41/'- 7 -'!I41</f>
        <v>341.3117572692794</v>
      </c>
      <c r="I41" s="14">
        <v>417070</v>
      </c>
      <c r="J41" s="389">
        <f>I41/'- 3 -'!E41</f>
        <v>0.0322610862240513</v>
      </c>
      <c r="K41" s="14">
        <f>I41/'- 7 -'!I41</f>
        <v>210.90771175726928</v>
      </c>
    </row>
    <row r="42" spans="1:11" ht="12.75">
      <c r="A42" s="15">
        <v>36</v>
      </c>
      <c r="B42" s="16" t="s">
        <v>173</v>
      </c>
      <c r="C42" s="16">
        <v>0</v>
      </c>
      <c r="D42" s="390">
        <f>C42/'- 3 -'!E42</f>
        <v>0</v>
      </c>
      <c r="E42" s="411">
        <f>IF(AND(C42&gt;0,'- 7 -'!C42=0),"N/A ",IF(C42&gt;0,C42/'- 7 -'!C42,0))</f>
        <v>0</v>
      </c>
      <c r="F42" s="16">
        <v>267609</v>
      </c>
      <c r="G42" s="390">
        <f>F42/'- 3 -'!E42</f>
        <v>0.03872875543772659</v>
      </c>
      <c r="H42" s="16">
        <f>F42/'- 7 -'!I42</f>
        <v>254.8657142857143</v>
      </c>
      <c r="I42" s="16">
        <v>188293</v>
      </c>
      <c r="J42" s="390">
        <f>I42/'- 3 -'!E42</f>
        <v>0.027250031006565</v>
      </c>
      <c r="K42" s="16">
        <f>I42/'- 7 -'!I42</f>
        <v>179.32666666666665</v>
      </c>
    </row>
    <row r="43" spans="1:11" ht="12.75">
      <c r="A43" s="13">
        <v>37</v>
      </c>
      <c r="B43" s="14" t="s">
        <v>174</v>
      </c>
      <c r="C43" s="14">
        <v>0</v>
      </c>
      <c r="D43" s="389">
        <f>C43/'- 3 -'!E43</f>
        <v>0</v>
      </c>
      <c r="E43" s="410">
        <f>IF(AND(C43&gt;0,'- 7 -'!C43=0),"N/A ",IF(C43&gt;0,C43/'- 7 -'!C43,0))</f>
        <v>0</v>
      </c>
      <c r="F43" s="14">
        <v>151769</v>
      </c>
      <c r="G43" s="389">
        <f>F43/'- 3 -'!E43</f>
        <v>0.022966973616331734</v>
      </c>
      <c r="H43" s="14">
        <f>F43/'- 7 -'!I43</f>
        <v>150.56448412698413</v>
      </c>
      <c r="I43" s="14">
        <v>204580</v>
      </c>
      <c r="J43" s="389">
        <f>I43/'- 3 -'!E43</f>
        <v>0.030958782507818763</v>
      </c>
      <c r="K43" s="14">
        <f>I43/'- 7 -'!I43</f>
        <v>202.95634920634922</v>
      </c>
    </row>
    <row r="44" spans="1:11" ht="12.75">
      <c r="A44" s="15">
        <v>38</v>
      </c>
      <c r="B44" s="16" t="s">
        <v>175</v>
      </c>
      <c r="C44" s="16">
        <v>0</v>
      </c>
      <c r="D44" s="390">
        <f>C44/'- 3 -'!E44</f>
        <v>0</v>
      </c>
      <c r="E44" s="411">
        <f>IF(AND(C44&gt;0,'- 7 -'!C44=0),"N/A ",IF(C44&gt;0,C44/'- 7 -'!C44,0))</f>
        <v>0</v>
      </c>
      <c r="F44" s="16">
        <v>313457</v>
      </c>
      <c r="G44" s="390">
        <f>F44/'- 3 -'!E44</f>
        <v>0.03467807966166367</v>
      </c>
      <c r="H44" s="16">
        <f>F44/'- 7 -'!I44</f>
        <v>266.43178920526987</v>
      </c>
      <c r="I44" s="16">
        <v>485008</v>
      </c>
      <c r="J44" s="390">
        <f>I44/'- 3 -'!E44</f>
        <v>0.0536569483550987</v>
      </c>
      <c r="K44" s="16">
        <f>I44/'- 7 -'!I44</f>
        <v>412.24649383765404</v>
      </c>
    </row>
    <row r="45" spans="1:11" ht="12.75">
      <c r="A45" s="13">
        <v>39</v>
      </c>
      <c r="B45" s="14" t="s">
        <v>176</v>
      </c>
      <c r="C45" s="14">
        <v>0</v>
      </c>
      <c r="D45" s="389">
        <f>C45/'- 3 -'!E45</f>
        <v>0</v>
      </c>
      <c r="E45" s="410">
        <f>IF(AND(C45&gt;0,'- 7 -'!C45=0),"N/A ",IF(C45&gt;0,C45/'- 7 -'!C45,0))</f>
        <v>0</v>
      </c>
      <c r="F45" s="14">
        <v>539500</v>
      </c>
      <c r="G45" s="389">
        <f>F45/'- 3 -'!E45</f>
        <v>0.037362142696376326</v>
      </c>
      <c r="H45" s="14">
        <f>F45/'- 7 -'!I45</f>
        <v>235.07625272331154</v>
      </c>
      <c r="I45" s="14">
        <v>330600</v>
      </c>
      <c r="J45" s="389">
        <f>I45/'- 3 -'!E45</f>
        <v>0.022895133225990755</v>
      </c>
      <c r="K45" s="14">
        <f>I45/'- 7 -'!I45</f>
        <v>144.05228758169935</v>
      </c>
    </row>
    <row r="46" spans="1:11" ht="12.75">
      <c r="A46" s="15">
        <v>40</v>
      </c>
      <c r="B46" s="16" t="s">
        <v>177</v>
      </c>
      <c r="C46" s="16">
        <v>1134400</v>
      </c>
      <c r="D46" s="390">
        <f>C46/'- 3 -'!E46</f>
        <v>0.027738789802375794</v>
      </c>
      <c r="E46" s="411">
        <f>IF(AND(C46&gt;0,'- 7 -'!C46=0),"N/A ",IF(C46&gt;0,C46/'- 7 -'!C46,0))</f>
        <v>7002.469135802469</v>
      </c>
      <c r="F46" s="16">
        <v>1645700</v>
      </c>
      <c r="G46" s="390">
        <f>F46/'- 3 -'!E46</f>
        <v>0.040241296172223065</v>
      </c>
      <c r="H46" s="16">
        <f>F46/'- 7 -'!I46</f>
        <v>220.88450439567814</v>
      </c>
      <c r="I46" s="16">
        <v>1686100</v>
      </c>
      <c r="J46" s="390">
        <f>I46/'- 3 -'!E46</f>
        <v>0.0412291726778789</v>
      </c>
      <c r="K46" s="16">
        <f>I46/'- 7 -'!I46</f>
        <v>226.3069592644789</v>
      </c>
    </row>
    <row r="47" spans="1:11" ht="12.75">
      <c r="A47" s="13">
        <v>41</v>
      </c>
      <c r="B47" s="14" t="s">
        <v>178</v>
      </c>
      <c r="C47" s="14">
        <v>0</v>
      </c>
      <c r="D47" s="389">
        <f>C47/'- 3 -'!E47</f>
        <v>0</v>
      </c>
      <c r="E47" s="410">
        <f>IF(AND(C47&gt;0,'- 7 -'!C47=0),"N/A ",IF(C47&gt;0,C47/'- 7 -'!C47,0))</f>
        <v>0</v>
      </c>
      <c r="F47" s="14">
        <v>338536</v>
      </c>
      <c r="G47" s="389">
        <f>F47/'- 3 -'!E47</f>
        <v>0.028535652918608705</v>
      </c>
      <c r="H47" s="14">
        <f>F47/'- 7 -'!I47</f>
        <v>200.55450236966826</v>
      </c>
      <c r="I47" s="14">
        <v>684441</v>
      </c>
      <c r="J47" s="389">
        <f>I47/'- 3 -'!E47</f>
        <v>0.05769244871820267</v>
      </c>
      <c r="K47" s="14">
        <f>I47/'- 7 -'!I47</f>
        <v>405.47452606635073</v>
      </c>
    </row>
    <row r="48" spans="1:11" ht="12.75">
      <c r="A48" s="15">
        <v>42</v>
      </c>
      <c r="B48" s="16" t="s">
        <v>179</v>
      </c>
      <c r="C48" s="16">
        <v>0</v>
      </c>
      <c r="D48" s="390">
        <f>C48/'- 3 -'!E48</f>
        <v>0</v>
      </c>
      <c r="E48" s="411">
        <f>IF(AND(C48&gt;0,'- 7 -'!C48=0),"N/A ",IF(C48&gt;0,C48/'- 7 -'!C48,0))</f>
        <v>0</v>
      </c>
      <c r="F48" s="16">
        <v>215159</v>
      </c>
      <c r="G48" s="390">
        <f>F48/'- 3 -'!E48</f>
        <v>0.029603177169289657</v>
      </c>
      <c r="H48" s="16">
        <f>F48/'- 7 -'!I48</f>
        <v>195.5990909090909</v>
      </c>
      <c r="I48" s="16">
        <v>403564</v>
      </c>
      <c r="J48" s="390">
        <f>I48/'- 3 -'!E48</f>
        <v>0.05552533982379176</v>
      </c>
      <c r="K48" s="16">
        <f>I48/'- 7 -'!I48</f>
        <v>366.87636363636364</v>
      </c>
    </row>
    <row r="49" spans="1:11" ht="12.75">
      <c r="A49" s="13">
        <v>43</v>
      </c>
      <c r="B49" s="14" t="s">
        <v>180</v>
      </c>
      <c r="C49" s="14">
        <v>0</v>
      </c>
      <c r="D49" s="389">
        <f>C49/'- 3 -'!E49</f>
        <v>0</v>
      </c>
      <c r="E49" s="410">
        <f>IF(AND(C49&gt;0,'- 7 -'!C49=0),"N/A ",IF(C49&gt;0,C49/'- 7 -'!C49,0))</f>
        <v>0</v>
      </c>
      <c r="F49" s="14">
        <v>167000</v>
      </c>
      <c r="G49" s="389">
        <f>F49/'- 3 -'!E49</f>
        <v>0.02682462461989748</v>
      </c>
      <c r="H49" s="14">
        <f>F49/'- 7 -'!I49</f>
        <v>192.3963133640553</v>
      </c>
      <c r="I49" s="14">
        <v>166100</v>
      </c>
      <c r="J49" s="389">
        <f>I49/'- 3 -'!E49</f>
        <v>0.026680060774640545</v>
      </c>
      <c r="K49" s="14">
        <f>I49/'- 7 -'!I49</f>
        <v>191.35944700460828</v>
      </c>
    </row>
    <row r="50" spans="1:11" ht="12.75">
      <c r="A50" s="15">
        <v>44</v>
      </c>
      <c r="B50" s="16" t="s">
        <v>181</v>
      </c>
      <c r="C50" s="16">
        <v>0</v>
      </c>
      <c r="D50" s="390">
        <f>C50/'- 3 -'!E50</f>
        <v>0</v>
      </c>
      <c r="E50" s="411">
        <f>IF(AND(C50&gt;0,'- 7 -'!C50=0),"N/A ",IF(C50&gt;0,C50/'- 7 -'!C50,0))</f>
        <v>0</v>
      </c>
      <c r="F50" s="16">
        <v>391648</v>
      </c>
      <c r="G50" s="390">
        <f>F50/'- 3 -'!E50</f>
        <v>0.04536869711881528</v>
      </c>
      <c r="H50" s="16">
        <f>F50/'- 7 -'!I50</f>
        <v>296.0302343159486</v>
      </c>
      <c r="I50" s="16">
        <v>389925</v>
      </c>
      <c r="J50" s="390">
        <f>I50/'- 3 -'!E50</f>
        <v>0.04516910395062415</v>
      </c>
      <c r="K50" s="16">
        <f>I50/'- 7 -'!I50</f>
        <v>294.7278911564626</v>
      </c>
    </row>
    <row r="51" spans="1:11" ht="12.75">
      <c r="A51" s="13">
        <v>45</v>
      </c>
      <c r="B51" s="14" t="s">
        <v>182</v>
      </c>
      <c r="C51" s="14">
        <v>115650</v>
      </c>
      <c r="D51" s="389">
        <f>C51/'- 3 -'!E51</f>
        <v>0.010114986360292929</v>
      </c>
      <c r="E51" s="410">
        <f>IF(AND(C51&gt;0,'- 7 -'!C51=0),"N/A ",IF(C51&gt;0,C51/'- 7 -'!C51,0))</f>
        <v>5782.5</v>
      </c>
      <c r="F51" s="14">
        <v>559210</v>
      </c>
      <c r="G51" s="389">
        <f>F51/'- 3 -'!E51</f>
        <v>0.04890965432373029</v>
      </c>
      <c r="H51" s="14">
        <f>F51/'- 7 -'!I51</f>
        <v>294.0888772022088</v>
      </c>
      <c r="I51" s="14">
        <v>380150</v>
      </c>
      <c r="J51" s="389">
        <f>I51/'- 3 -'!E51</f>
        <v>0.03324869922062565</v>
      </c>
      <c r="K51" s="14">
        <f>I51/'- 7 -'!I51</f>
        <v>199.92111490928215</v>
      </c>
    </row>
    <row r="52" spans="1:11" ht="12.75">
      <c r="A52" s="15">
        <v>46</v>
      </c>
      <c r="B52" s="16" t="s">
        <v>183</v>
      </c>
      <c r="C52" s="16">
        <v>311998</v>
      </c>
      <c r="D52" s="390">
        <f>C52/'- 3 -'!E52</f>
        <v>0.02920588228961731</v>
      </c>
      <c r="E52" s="411">
        <f>IF(AND(C52&gt;0,'- 7 -'!C52=0),"N/A ",IF(C52&gt;0,C52/'- 7 -'!C52,0))</f>
        <v>5199.966666666666</v>
      </c>
      <c r="F52" s="16">
        <v>408908</v>
      </c>
      <c r="G52" s="390">
        <f>F52/'- 3 -'!E52</f>
        <v>0.0382775495845577</v>
      </c>
      <c r="H52" s="16">
        <f>F52/'- 7 -'!I52</f>
        <v>258.8025316455696</v>
      </c>
      <c r="I52" s="16">
        <v>106443</v>
      </c>
      <c r="J52" s="390">
        <f>I52/'- 3 -'!E52</f>
        <v>0.009964043771286147</v>
      </c>
      <c r="K52" s="16">
        <f>I52/'- 7 -'!I52</f>
        <v>67.36898734177215</v>
      </c>
    </row>
    <row r="53" spans="1:11" ht="12.75">
      <c r="A53" s="13">
        <v>47</v>
      </c>
      <c r="B53" s="14" t="s">
        <v>184</v>
      </c>
      <c r="C53" s="14">
        <v>133647</v>
      </c>
      <c r="D53" s="389">
        <f>C53/'- 3 -'!E53</f>
        <v>0.016145559503007622</v>
      </c>
      <c r="E53" s="410">
        <f>IF(AND(C53&gt;0,'- 7 -'!C53=0),"N/A ",IF(C53&gt;0,C53/'- 7 -'!C53,0))</f>
        <v>5140.2692307692305</v>
      </c>
      <c r="F53" s="14">
        <v>261957</v>
      </c>
      <c r="G53" s="389">
        <f>F53/'- 3 -'!E53</f>
        <v>0.03164636939646508</v>
      </c>
      <c r="H53" s="14">
        <f>F53/'- 7 -'!I53</f>
        <v>183.81657427548942</v>
      </c>
      <c r="I53" s="14">
        <v>372768</v>
      </c>
      <c r="J53" s="389">
        <f>I53/'- 3 -'!E53</f>
        <v>0.04503316890627658</v>
      </c>
      <c r="K53" s="14">
        <f>I53/'- 7 -'!I53</f>
        <v>261.57322293172405</v>
      </c>
    </row>
    <row r="54" spans="1:11" ht="12.75">
      <c r="A54" s="15">
        <v>48</v>
      </c>
      <c r="B54" s="16" t="s">
        <v>185</v>
      </c>
      <c r="C54" s="16">
        <v>138650</v>
      </c>
      <c r="D54" s="390">
        <f>C54/'- 3 -'!E54</f>
        <v>0.0026286612117538562</v>
      </c>
      <c r="E54" s="411">
        <f>IF(AND(C54&gt;0,'- 7 -'!C54=0),"N/A ",IF(C54&gt;0,C54/'- 7 -'!C54,0))</f>
        <v>4077.9411764705883</v>
      </c>
      <c r="F54" s="16">
        <v>2484065</v>
      </c>
      <c r="G54" s="390">
        <f>F54/'- 3 -'!E54</f>
        <v>0.04709531419383586</v>
      </c>
      <c r="H54" s="16">
        <f>F54/'- 7 -'!I54</f>
        <v>475.37364845469335</v>
      </c>
      <c r="I54" s="16">
        <v>2946766</v>
      </c>
      <c r="J54" s="390">
        <f>I54/'- 3 -'!E54</f>
        <v>0.05586764864273396</v>
      </c>
      <c r="K54" s="16">
        <f>I54/'- 7 -'!I54</f>
        <v>563.9203903932638</v>
      </c>
    </row>
    <row r="55" spans="1:11" ht="12.75">
      <c r="A55" s="13">
        <v>49</v>
      </c>
      <c r="B55" s="14" t="s">
        <v>186</v>
      </c>
      <c r="C55" s="14">
        <v>392702</v>
      </c>
      <c r="D55" s="389">
        <f>C55/'- 3 -'!E55</f>
        <v>0.0124129556585689</v>
      </c>
      <c r="E55" s="410">
        <f>IF(AND(C55&gt;0,'- 7 -'!C55=0),"N/A ",IF(C55&gt;0,C55/'- 7 -'!C55,0))</f>
        <v>8537</v>
      </c>
      <c r="F55" s="14">
        <v>1078481</v>
      </c>
      <c r="G55" s="389">
        <f>F55/'- 3 -'!E55</f>
        <v>0.03408981067478405</v>
      </c>
      <c r="H55" s="14">
        <f>F55/'- 7 -'!I55</f>
        <v>248.84194739270882</v>
      </c>
      <c r="I55" s="14">
        <v>1071642</v>
      </c>
      <c r="J55" s="389">
        <f>I55/'- 3 -'!E55</f>
        <v>0.03387363605955685</v>
      </c>
      <c r="K55" s="14">
        <f>I55/'- 7 -'!I55</f>
        <v>247.26395939086294</v>
      </c>
    </row>
    <row r="56" spans="1:11" ht="12.75">
      <c r="A56" s="15">
        <v>50</v>
      </c>
      <c r="B56" s="16" t="s">
        <v>459</v>
      </c>
      <c r="C56" s="16">
        <v>0</v>
      </c>
      <c r="D56" s="390">
        <f>C56/'- 3 -'!E56</f>
        <v>0</v>
      </c>
      <c r="E56" s="411">
        <f>IF(AND(C56&gt;0,'- 7 -'!C56=0),"N/A ",IF(C56&gt;0,C56/'- 7 -'!C56,0))</f>
        <v>0</v>
      </c>
      <c r="F56" s="16">
        <v>903120</v>
      </c>
      <c r="G56" s="390">
        <f>F56/'- 3 -'!E56</f>
        <v>0.06405561586717014</v>
      </c>
      <c r="H56" s="16">
        <f>F56/'- 7 -'!I56</f>
        <v>483.4689507494647</v>
      </c>
      <c r="I56" s="16">
        <v>381880</v>
      </c>
      <c r="J56" s="390">
        <f>I56/'- 3 -'!E56</f>
        <v>0.027085612750636607</v>
      </c>
      <c r="K56" s="16">
        <f>I56/'- 7 -'!I56</f>
        <v>204.43254817987153</v>
      </c>
    </row>
    <row r="57" spans="1:11" ht="12.75">
      <c r="A57" s="13">
        <v>2264</v>
      </c>
      <c r="B57" s="14" t="s">
        <v>187</v>
      </c>
      <c r="C57" s="14">
        <v>50811</v>
      </c>
      <c r="D57" s="389">
        <f>C57/'- 3 -'!E57</f>
        <v>0.026401647355548525</v>
      </c>
      <c r="E57" s="410">
        <f>IF(AND(C57&gt;0,'- 7 -'!C57=0),"N/A ",IF(C57&gt;0,C57/'- 7 -'!C57,0))</f>
        <v>5081.1</v>
      </c>
      <c r="F57" s="14">
        <v>79988</v>
      </c>
      <c r="G57" s="389">
        <f>F57/'- 3 -'!E57</f>
        <v>0.041562161120143576</v>
      </c>
      <c r="H57" s="14">
        <f>F57/'- 7 -'!I57</f>
        <v>389.2360097323601</v>
      </c>
      <c r="I57" s="14">
        <v>20704</v>
      </c>
      <c r="J57" s="389">
        <f>I57/'- 3 -'!E57</f>
        <v>0.010757900983040613</v>
      </c>
      <c r="K57" s="14">
        <f>I57/'- 7 -'!I57</f>
        <v>100.74939172749392</v>
      </c>
    </row>
    <row r="58" spans="1:11" ht="12.75">
      <c r="A58" s="15">
        <v>2309</v>
      </c>
      <c r="B58" s="16" t="s">
        <v>188</v>
      </c>
      <c r="C58" s="16">
        <v>0</v>
      </c>
      <c r="D58" s="390">
        <f>C58/'- 3 -'!E58</f>
        <v>0</v>
      </c>
      <c r="E58" s="411">
        <f>IF(AND(C58&gt;0,'- 7 -'!C58=0),"N/A ",IF(C58&gt;0,C58/'- 7 -'!C58,0))</f>
        <v>0</v>
      </c>
      <c r="F58" s="16">
        <v>84635</v>
      </c>
      <c r="G58" s="390">
        <f>F58/'- 3 -'!E58</f>
        <v>0.04388632645494826</v>
      </c>
      <c r="H58" s="16">
        <f>F58/'- 7 -'!I58</f>
        <v>315.2141527001862</v>
      </c>
      <c r="I58" s="16">
        <v>11890</v>
      </c>
      <c r="J58" s="390">
        <f>I58/'- 3 -'!E58</f>
        <v>0.006165397548878535</v>
      </c>
      <c r="K58" s="16">
        <f>I58/'- 7 -'!I58</f>
        <v>44.283054003724395</v>
      </c>
    </row>
    <row r="59" spans="1:11" ht="12.75">
      <c r="A59" s="13">
        <v>2312</v>
      </c>
      <c r="B59" s="14" t="s">
        <v>189</v>
      </c>
      <c r="C59" s="14">
        <v>0</v>
      </c>
      <c r="D59" s="389">
        <f>C59/'- 3 -'!E59</f>
        <v>0</v>
      </c>
      <c r="E59" s="410">
        <f>IF(AND(C59&gt;0,'- 7 -'!C59=0),"N/A ",IF(C59&gt;0,C59/'- 7 -'!C59,0))</f>
        <v>0</v>
      </c>
      <c r="F59" s="14">
        <v>16061</v>
      </c>
      <c r="G59" s="389">
        <f>F59/'- 3 -'!E59</f>
        <v>0.009102687335923792</v>
      </c>
      <c r="H59" s="14">
        <f>F59/'- 7 -'!I59</f>
        <v>67.62526315789474</v>
      </c>
      <c r="I59" s="14">
        <v>146957</v>
      </c>
      <c r="J59" s="389">
        <f>I59/'- 3 -'!E59</f>
        <v>0.0832889373529265</v>
      </c>
      <c r="K59" s="14">
        <f>I59/'- 7 -'!I59</f>
        <v>618.7663157894737</v>
      </c>
    </row>
    <row r="60" spans="1:11" ht="12.75">
      <c r="A60" s="15">
        <v>2355</v>
      </c>
      <c r="B60" s="16" t="s">
        <v>190</v>
      </c>
      <c r="C60" s="16">
        <v>950507</v>
      </c>
      <c r="D60" s="390">
        <f>C60/'- 3 -'!E60</f>
        <v>0.04049500766907169</v>
      </c>
      <c r="E60" s="411">
        <f>IF(AND(C60&gt;0,'- 7 -'!C60=0),"N/A ",IF(C60&gt;0,C60/'- 7 -'!C60,0))</f>
        <v>5295.303621169916</v>
      </c>
      <c r="F60" s="16">
        <v>850081</v>
      </c>
      <c r="G60" s="390">
        <f>F60/'- 3 -'!E60</f>
        <v>0.03621649984096081</v>
      </c>
      <c r="H60" s="16">
        <f>F60/'- 7 -'!I60</f>
        <v>247.1524930949266</v>
      </c>
      <c r="I60" s="16">
        <v>1078225</v>
      </c>
      <c r="J60" s="390">
        <f>I60/'- 3 -'!E60</f>
        <v>0.04593625259359987</v>
      </c>
      <c r="K60" s="16">
        <f>I60/'- 7 -'!I60</f>
        <v>313.4830643988952</v>
      </c>
    </row>
    <row r="61" spans="1:11" ht="12.75">
      <c r="A61" s="13">
        <v>2439</v>
      </c>
      <c r="B61" s="14" t="s">
        <v>191</v>
      </c>
      <c r="C61" s="14">
        <v>58605</v>
      </c>
      <c r="D61" s="389">
        <f>C61/'- 3 -'!E61</f>
        <v>0.052212703175615716</v>
      </c>
      <c r="E61" s="410">
        <f>IF(AND(C61&gt;0,'- 7 -'!C61=0),"N/A ",IF(C61&gt;0,C61/'- 7 -'!C61,0))</f>
        <v>6511.666666666667</v>
      </c>
      <c r="F61" s="14">
        <v>76096</v>
      </c>
      <c r="G61" s="389">
        <f>F61/'- 3 -'!E61</f>
        <v>0.06779588534854797</v>
      </c>
      <c r="H61" s="14">
        <f>F61/'- 7 -'!I61</f>
        <v>541.6085409252669</v>
      </c>
      <c r="I61" s="14">
        <v>9445</v>
      </c>
      <c r="J61" s="389">
        <f>I61/'- 3 -'!E61</f>
        <v>0.008414793643779379</v>
      </c>
      <c r="K61" s="14">
        <f>I61/'- 7 -'!I61</f>
        <v>67.22419928825623</v>
      </c>
    </row>
    <row r="62" spans="1:11" ht="12.75">
      <c r="A62" s="15">
        <v>2460</v>
      </c>
      <c r="B62" s="16" t="s">
        <v>192</v>
      </c>
      <c r="C62" s="16">
        <v>0</v>
      </c>
      <c r="D62" s="390">
        <f>C62/'- 3 -'!E62</f>
        <v>0</v>
      </c>
      <c r="E62" s="411">
        <f>IF(AND(C62&gt;0,'- 7 -'!C62=0),"N/A ",IF(C62&gt;0,C62/'- 7 -'!C62,0))</f>
        <v>0</v>
      </c>
      <c r="F62" s="16">
        <v>53500</v>
      </c>
      <c r="G62" s="390">
        <f>F62/'- 3 -'!E62</f>
        <v>0.01932180814564093</v>
      </c>
      <c r="H62" s="16">
        <f>F62/'- 7 -'!I62</f>
        <v>178.63105175292154</v>
      </c>
      <c r="I62" s="16">
        <v>118300</v>
      </c>
      <c r="J62" s="390">
        <f>I62/'- 3 -'!E62</f>
        <v>0.042724671095875175</v>
      </c>
      <c r="K62" s="16">
        <f>I62/'- 7 -'!I62</f>
        <v>394.991652754591</v>
      </c>
    </row>
    <row r="63" spans="1:11" ht="12.75">
      <c r="A63" s="13">
        <v>3000</v>
      </c>
      <c r="B63" s="14" t="s">
        <v>193</v>
      </c>
      <c r="C63" s="14">
        <v>0</v>
      </c>
      <c r="D63" s="389">
        <f>C63/'- 3 -'!E63</f>
        <v>0</v>
      </c>
      <c r="E63" s="410">
        <f>IF(AND(C63&gt;0,'- 7 -'!C63=0),"N/A ",IF(C63&gt;0,C63/'- 7 -'!C63,0))</f>
        <v>0</v>
      </c>
      <c r="F63" s="14">
        <v>190146</v>
      </c>
      <c r="G63" s="389">
        <f>F63/'- 3 -'!E63</f>
        <v>0.030280918559098004</v>
      </c>
      <c r="H63" s="14">
        <f>F63/'- 7 -'!I63</f>
        <v>226.09512485136742</v>
      </c>
      <c r="I63" s="14">
        <v>0</v>
      </c>
      <c r="J63" s="389">
        <f>I63/'- 3 -'!E63</f>
        <v>0</v>
      </c>
      <c r="K63" s="14">
        <f>I63/'- 7 -'!I63</f>
        <v>0</v>
      </c>
    </row>
    <row r="64" spans="1:11" ht="4.5" customHeight="1">
      <c r="A64" s="17"/>
      <c r="B64" s="17"/>
      <c r="C64" s="17"/>
      <c r="D64" s="203"/>
      <c r="E64" s="18"/>
      <c r="F64" s="17"/>
      <c r="G64" s="203"/>
      <c r="H64" s="17"/>
      <c r="I64" s="17"/>
      <c r="J64" s="203"/>
      <c r="K64" s="17"/>
    </row>
    <row r="65" spans="1:11" ht="12.75">
      <c r="A65" s="19"/>
      <c r="B65" s="20" t="s">
        <v>194</v>
      </c>
      <c r="C65" s="20">
        <f>SUM(C11:C63)</f>
        <v>27377202</v>
      </c>
      <c r="D65" s="106">
        <f>C65/'- 3 -'!E65</f>
        <v>0.022914237090264383</v>
      </c>
      <c r="E65" s="412">
        <f>C65/'- 7 -'!C65</f>
        <v>7665.463250734985</v>
      </c>
      <c r="F65" s="20">
        <f>SUM(F11:F63)</f>
        <v>53094786.16</v>
      </c>
      <c r="G65" s="106">
        <f>F65/'- 3 -'!E65</f>
        <v>0.04443940320589109</v>
      </c>
      <c r="H65" s="20">
        <f>F65/'- 7 -'!I65</f>
        <v>290.28502753057995</v>
      </c>
      <c r="I65" s="20">
        <f>SUM(I11:I63)</f>
        <v>48714589.68</v>
      </c>
      <c r="J65" s="106">
        <f>I65/'- 3 -'!E65</f>
        <v>0.04077325570679088</v>
      </c>
      <c r="K65" s="20">
        <f>I65/'- 7 -'!I65</f>
        <v>266.337187304715</v>
      </c>
    </row>
    <row r="66" spans="1:11" ht="4.5" customHeight="1">
      <c r="A66" s="17"/>
      <c r="B66" s="17"/>
      <c r="C66" s="17"/>
      <c r="D66" s="203"/>
      <c r="E66" s="18"/>
      <c r="F66" s="17"/>
      <c r="G66" s="203"/>
      <c r="H66" s="17"/>
      <c r="I66" s="17"/>
      <c r="J66" s="203"/>
      <c r="K66" s="17"/>
    </row>
    <row r="67" spans="1:11" ht="12.75">
      <c r="A67" s="15">
        <v>2155</v>
      </c>
      <c r="B67" s="16" t="s">
        <v>195</v>
      </c>
      <c r="C67" s="16">
        <v>0</v>
      </c>
      <c r="D67" s="390">
        <f>C67/'- 3 -'!E67</f>
        <v>0</v>
      </c>
      <c r="E67" s="411">
        <f>IF(AND(C67&gt;0,'- 7 -'!C67=0),"N/A ",IF(C67&gt;0,C67/'- 7 -'!C67,0))</f>
        <v>0</v>
      </c>
      <c r="F67" s="16">
        <v>11124</v>
      </c>
      <c r="G67" s="390">
        <f>F67/'- 3 -'!E67</f>
        <v>0.009656769721981566</v>
      </c>
      <c r="H67" s="16">
        <f>F67/'- 7 -'!I67</f>
        <v>85.56923076923077</v>
      </c>
      <c r="I67" s="16">
        <v>41565</v>
      </c>
      <c r="J67" s="390">
        <f>I67/'- 3 -'!E67</f>
        <v>0.0360826711159802</v>
      </c>
      <c r="K67" s="16">
        <f>I67/'- 7 -'!I67</f>
        <v>319.7307692307692</v>
      </c>
    </row>
    <row r="68" spans="1:11" ht="12.75">
      <c r="A68" s="13">
        <v>2408</v>
      </c>
      <c r="B68" s="14" t="s">
        <v>197</v>
      </c>
      <c r="C68" s="14">
        <v>0</v>
      </c>
      <c r="D68" s="389">
        <f>C68/'- 3 -'!E68</f>
        <v>0</v>
      </c>
      <c r="E68" s="410">
        <f>IF(AND(C68&gt;0,'- 7 -'!C68=0),"N/A ",IF(C68&gt;0,C68/'- 7 -'!C68,0))</f>
        <v>0</v>
      </c>
      <c r="F68" s="14">
        <v>58779</v>
      </c>
      <c r="G68" s="389">
        <f>F68/'- 3 -'!E68</f>
        <v>0.025413121573893648</v>
      </c>
      <c r="H68" s="14">
        <f>F68/'- 7 -'!I68</f>
        <v>211.81621621621622</v>
      </c>
      <c r="I68" s="14">
        <v>46528</v>
      </c>
      <c r="J68" s="389">
        <f>I68/'- 3 -'!E68</f>
        <v>0.02011639736283577</v>
      </c>
      <c r="K68" s="14">
        <f>I68/'- 7 -'!I68</f>
        <v>167.66846846846846</v>
      </c>
    </row>
    <row r="69" ht="6.75" customHeight="1"/>
    <row r="70" spans="1:3" ht="12" customHeight="1">
      <c r="A70" s="6"/>
      <c r="B70" s="6"/>
      <c r="C70" s="179"/>
    </row>
    <row r="71" spans="1:3" ht="12" customHeight="1">
      <c r="A71" s="6"/>
      <c r="B71" s="6"/>
      <c r="C71" s="179"/>
    </row>
    <row r="72" spans="1:3" ht="12" customHeight="1">
      <c r="A72" s="6"/>
      <c r="B72" s="6"/>
      <c r="C72" s="179"/>
    </row>
    <row r="73" spans="1:3" ht="12" customHeight="1">
      <c r="A73" s="6"/>
      <c r="B73" s="6"/>
      <c r="C73" s="179"/>
    </row>
    <row r="74" spans="1:3" ht="12" customHeight="1">
      <c r="A74" s="6"/>
      <c r="B74" s="6"/>
      <c r="C74" s="179"/>
    </row>
    <row r="75" ht="12" customHeight="1"/>
  </sheetData>
  <printOptions/>
  <pageMargins left="0" right="0.5905511811023623" top="0.5905511811023623" bottom="0" header="0.31496062992125984" footer="0"/>
  <pageSetup fitToHeight="1" fitToWidth="1" orientation="portrait" scale="82" r:id="rId1"/>
  <headerFooter alignWithMargins="0">
    <oddHeader>&amp;C&amp;"Times New Roman,Bold"&amp;12&amp;A</oddHeader>
  </headerFooter>
</worksheet>
</file>

<file path=xl/worksheets/sheet19.xml><?xml version="1.0" encoding="utf-8"?>
<worksheet xmlns="http://schemas.openxmlformats.org/spreadsheetml/2006/main" xmlns:r="http://schemas.openxmlformats.org/officeDocument/2006/relationships">
  <sheetPr codeName="Sheet18">
    <pageSetUpPr fitToPage="1"/>
  </sheetPr>
  <dimension ref="A1:J74"/>
  <sheetViews>
    <sheetView showGridLines="0" showZeros="0" workbookViewId="0" topLeftCell="A1">
      <selection activeCell="A1" sqref="A1"/>
    </sheetView>
  </sheetViews>
  <sheetFormatPr defaultColWidth="15.83203125" defaultRowHeight="12"/>
  <cols>
    <col min="1" max="1" width="6.83203125" style="85" customWidth="1"/>
    <col min="2" max="2" width="35.83203125" style="85" customWidth="1"/>
    <col min="3" max="3" width="17.83203125" style="85" customWidth="1"/>
    <col min="4" max="4" width="8.83203125" style="85" customWidth="1"/>
    <col min="5" max="5" width="17.83203125" style="85" customWidth="1"/>
    <col min="6" max="6" width="8.83203125" style="85" customWidth="1"/>
    <col min="7" max="7" width="10.83203125" style="85" customWidth="1"/>
    <col min="8" max="8" width="17.83203125" style="85" customWidth="1"/>
    <col min="9" max="10" width="8.83203125" style="85" customWidth="1"/>
    <col min="11" max="16384" width="15.83203125" style="85" customWidth="1"/>
  </cols>
  <sheetData>
    <row r="1" spans="1:10" ht="6.75" customHeight="1">
      <c r="A1" s="17"/>
      <c r="B1" s="83"/>
      <c r="C1" s="147"/>
      <c r="D1" s="147"/>
      <c r="E1" s="147"/>
      <c r="F1" s="147"/>
      <c r="G1" s="147"/>
      <c r="H1" s="147"/>
      <c r="I1" s="147"/>
      <c r="J1" s="147"/>
    </row>
    <row r="2" spans="1:10" ht="12.75">
      <c r="A2" s="8"/>
      <c r="B2" s="86"/>
      <c r="C2" s="205" t="s">
        <v>0</v>
      </c>
      <c r="D2" s="205"/>
      <c r="E2" s="205"/>
      <c r="F2" s="205"/>
      <c r="G2" s="220"/>
      <c r="H2" s="220"/>
      <c r="I2" s="220"/>
      <c r="J2" s="225" t="s">
        <v>379</v>
      </c>
    </row>
    <row r="3" spans="1:10" ht="12.75">
      <c r="A3" s="9"/>
      <c r="B3" s="89"/>
      <c r="C3" s="208" t="str">
        <f>YEAR</f>
        <v>OPERATING FUND BUDGET 1999/2000</v>
      </c>
      <c r="D3" s="208"/>
      <c r="E3" s="208"/>
      <c r="F3" s="208"/>
      <c r="G3" s="221"/>
      <c r="H3" s="221"/>
      <c r="I3" s="221"/>
      <c r="J3" s="226"/>
    </row>
    <row r="4" spans="1:10" ht="12.75">
      <c r="A4" s="10"/>
      <c r="C4" s="147"/>
      <c r="D4" s="147"/>
      <c r="E4" s="147"/>
      <c r="F4" s="147"/>
      <c r="G4" s="147"/>
      <c r="H4" s="147"/>
      <c r="I4" s="147"/>
      <c r="J4" s="147"/>
    </row>
    <row r="5" spans="1:10" ht="16.5">
      <c r="A5" s="10"/>
      <c r="C5" s="364" t="s">
        <v>13</v>
      </c>
      <c r="D5" s="227"/>
      <c r="E5" s="240"/>
      <c r="F5" s="240"/>
      <c r="G5" s="240"/>
      <c r="H5" s="240"/>
      <c r="I5" s="241"/>
      <c r="J5"/>
    </row>
    <row r="6" spans="1:10" ht="12.75">
      <c r="A6" s="10"/>
      <c r="C6" s="70" t="s">
        <v>16</v>
      </c>
      <c r="D6" s="69"/>
      <c r="E6" s="70" t="s">
        <v>19</v>
      </c>
      <c r="F6" s="68"/>
      <c r="G6" s="69"/>
      <c r="H6" s="70" t="s">
        <v>20</v>
      </c>
      <c r="I6" s="69"/>
      <c r="J6"/>
    </row>
    <row r="7" spans="3:10" ht="12.75">
      <c r="C7" s="71" t="s">
        <v>46</v>
      </c>
      <c r="D7" s="73"/>
      <c r="E7" s="71" t="s">
        <v>51</v>
      </c>
      <c r="F7" s="72"/>
      <c r="G7" s="73"/>
      <c r="H7" s="71" t="s">
        <v>52</v>
      </c>
      <c r="I7" s="73"/>
      <c r="J7"/>
    </row>
    <row r="8" spans="1:10" ht="12.75">
      <c r="A8" s="97"/>
      <c r="B8" s="48"/>
      <c r="C8" s="76"/>
      <c r="D8" s="234"/>
      <c r="E8" s="77"/>
      <c r="F8" s="77"/>
      <c r="G8" s="235" t="s">
        <v>89</v>
      </c>
      <c r="H8" s="76"/>
      <c r="I8" s="77"/>
      <c r="J8"/>
    </row>
    <row r="9" spans="1:10" ht="12.75">
      <c r="A9" s="54" t="s">
        <v>119</v>
      </c>
      <c r="B9" s="55" t="s">
        <v>120</v>
      </c>
      <c r="C9" s="79" t="s">
        <v>121</v>
      </c>
      <c r="D9" s="79" t="s">
        <v>122</v>
      </c>
      <c r="E9" s="79" t="s">
        <v>121</v>
      </c>
      <c r="F9" s="79" t="s">
        <v>122</v>
      </c>
      <c r="G9" s="79" t="s">
        <v>123</v>
      </c>
      <c r="H9" s="79" t="s">
        <v>121</v>
      </c>
      <c r="I9" s="79" t="s">
        <v>122</v>
      </c>
      <c r="J9"/>
    </row>
    <row r="10" spans="1:10" ht="4.5" customHeight="1">
      <c r="A10" s="80"/>
      <c r="B10" s="80"/>
      <c r="J10"/>
    </row>
    <row r="11" spans="1:10" ht="12.75">
      <c r="A11" s="13">
        <v>1</v>
      </c>
      <c r="B11" s="14" t="s">
        <v>142</v>
      </c>
      <c r="C11" s="14">
        <v>376200</v>
      </c>
      <c r="D11" s="389">
        <f>C11/'- 3 -'!E11</f>
        <v>0.0016882295130521412</v>
      </c>
      <c r="E11" s="14">
        <v>3585200</v>
      </c>
      <c r="F11" s="389">
        <f>E11/'- 3 -'!E11</f>
        <v>0.016088890085578247</v>
      </c>
      <c r="G11" s="14">
        <f>IF(AND(E11&gt;0,'- 7 -'!D11=0),"N/A ",IF(E11&gt;0,E11/'- 7 -'!D11,0))</f>
        <v>6566.3003663003665</v>
      </c>
      <c r="H11" s="14">
        <v>148300</v>
      </c>
      <c r="I11" s="389">
        <f>H11/'- 3 -'!E11</f>
        <v>0.0006655088697119419</v>
      </c>
      <c r="J11"/>
    </row>
    <row r="12" spans="1:10" ht="12.75">
      <c r="A12" s="15">
        <v>2</v>
      </c>
      <c r="B12" s="16" t="s">
        <v>143</v>
      </c>
      <c r="C12" s="16">
        <v>63005</v>
      </c>
      <c r="D12" s="390">
        <f>C12/'- 3 -'!E12</f>
        <v>0.0011385085402596624</v>
      </c>
      <c r="E12" s="16">
        <v>1697903</v>
      </c>
      <c r="F12" s="390">
        <f>E12/'- 3 -'!E12</f>
        <v>0.030681327926870908</v>
      </c>
      <c r="G12" s="16">
        <f>IF(AND(E12&gt;0,'- 7 -'!D12=0),"N/A ",IF(E12&gt;0,E12/'- 7 -'!D12,0))</f>
        <v>3876.490867579909</v>
      </c>
      <c r="H12" s="16">
        <v>183200</v>
      </c>
      <c r="I12" s="390">
        <f>H12/'- 3 -'!E12</f>
        <v>0.003310447814865013</v>
      </c>
      <c r="J12"/>
    </row>
    <row r="13" spans="1:10" ht="12.75">
      <c r="A13" s="13">
        <v>3</v>
      </c>
      <c r="B13" s="14" t="s">
        <v>144</v>
      </c>
      <c r="C13" s="14">
        <v>0</v>
      </c>
      <c r="D13" s="389">
        <f>C13/'- 3 -'!E13</f>
        <v>0</v>
      </c>
      <c r="E13" s="14">
        <v>0</v>
      </c>
      <c r="F13" s="389">
        <f>E13/'- 3 -'!E13</f>
        <v>0</v>
      </c>
      <c r="G13" s="14">
        <f>IF(AND(E13&gt;0,'- 7 -'!D13=0),"N/A ",IF(E13&gt;0,E13/'- 7 -'!D13,0))</f>
        <v>0</v>
      </c>
      <c r="H13" s="14">
        <v>0</v>
      </c>
      <c r="I13" s="389">
        <f>H13/'- 3 -'!E13</f>
        <v>0</v>
      </c>
      <c r="J13"/>
    </row>
    <row r="14" spans="1:10" ht="12.75">
      <c r="A14" s="15">
        <v>4</v>
      </c>
      <c r="B14" s="16" t="s">
        <v>145</v>
      </c>
      <c r="C14" s="16">
        <v>72534</v>
      </c>
      <c r="D14" s="390">
        <f>C14/'- 3 -'!E14</f>
        <v>0.0019780586407365922</v>
      </c>
      <c r="E14" s="16">
        <v>137272</v>
      </c>
      <c r="F14" s="390">
        <f>E14/'- 3 -'!E14</f>
        <v>0.0037435142930376587</v>
      </c>
      <c r="G14" s="16">
        <f>IF(AND(E14&gt;0,'- 7 -'!D14=0),"N/A ",IF(E14&gt;0,E14/'- 7 -'!D14,0))</f>
        <v>3050.488888888889</v>
      </c>
      <c r="H14" s="16">
        <v>127439</v>
      </c>
      <c r="I14" s="390">
        <f>H14/'- 3 -'!E14</f>
        <v>0.0034753607289937215</v>
      </c>
      <c r="J14"/>
    </row>
    <row r="15" spans="1:10" ht="12.75">
      <c r="A15" s="13">
        <v>5</v>
      </c>
      <c r="B15" s="14" t="s">
        <v>146</v>
      </c>
      <c r="C15" s="14">
        <v>0</v>
      </c>
      <c r="D15" s="389">
        <f>C15/'- 3 -'!E15</f>
        <v>0</v>
      </c>
      <c r="E15" s="14">
        <v>0</v>
      </c>
      <c r="F15" s="389">
        <f>E15/'- 3 -'!E15</f>
        <v>0</v>
      </c>
      <c r="G15" s="14">
        <f>IF(AND(E15&gt;0,'- 7 -'!D15=0),"N/A ",IF(E15&gt;0,E15/'- 7 -'!D15,0))</f>
        <v>0</v>
      </c>
      <c r="H15" s="14">
        <v>428170</v>
      </c>
      <c r="I15" s="389">
        <f>H15/'- 3 -'!E15</f>
        <v>0.00940357810792023</v>
      </c>
      <c r="J15"/>
    </row>
    <row r="16" spans="1:10" ht="12.75">
      <c r="A16" s="15">
        <v>6</v>
      </c>
      <c r="B16" s="16" t="s">
        <v>147</v>
      </c>
      <c r="C16" s="16">
        <v>0</v>
      </c>
      <c r="D16" s="390">
        <f>C16/'- 3 -'!E16</f>
        <v>0</v>
      </c>
      <c r="E16" s="16">
        <v>0</v>
      </c>
      <c r="F16" s="390">
        <f>E16/'- 3 -'!E16</f>
        <v>0</v>
      </c>
      <c r="G16" s="16">
        <f>IF(AND(E16&gt;0,'- 7 -'!D16=0),"N/A ",IF(E16&gt;0,E16/'- 7 -'!D16,0))</f>
        <v>0</v>
      </c>
      <c r="H16" s="16">
        <v>0</v>
      </c>
      <c r="I16" s="390">
        <f>H16/'- 3 -'!E16</f>
        <v>0</v>
      </c>
      <c r="J16"/>
    </row>
    <row r="17" spans="1:10" ht="12.75">
      <c r="A17" s="13">
        <v>9</v>
      </c>
      <c r="B17" s="14" t="s">
        <v>148</v>
      </c>
      <c r="C17" s="14">
        <v>0</v>
      </c>
      <c r="D17" s="389">
        <f>C17/'- 3 -'!E17</f>
        <v>0</v>
      </c>
      <c r="E17" s="14">
        <v>1562050</v>
      </c>
      <c r="F17" s="389">
        <f>E17/'- 3 -'!E17</f>
        <v>0.020854476686008774</v>
      </c>
      <c r="G17" s="14">
        <f>IF(AND(E17&gt;0,'- 7 -'!D17=0),"N/A ",IF(E17&gt;0,E17/'- 7 -'!D17,0))</f>
        <v>4676.796407185629</v>
      </c>
      <c r="H17" s="14">
        <v>390000</v>
      </c>
      <c r="I17" s="389">
        <f>H17/'- 3 -'!E17</f>
        <v>0.005206776932584375</v>
      </c>
      <c r="J17"/>
    </row>
    <row r="18" spans="1:10" ht="12.75">
      <c r="A18" s="15">
        <v>10</v>
      </c>
      <c r="B18" s="16" t="s">
        <v>149</v>
      </c>
      <c r="C18" s="16">
        <v>0</v>
      </c>
      <c r="D18" s="390">
        <f>C18/'- 3 -'!E18</f>
        <v>0</v>
      </c>
      <c r="E18" s="16">
        <v>132675</v>
      </c>
      <c r="F18" s="390">
        <f>E18/'- 3 -'!E18</f>
        <v>0.0023768405600303934</v>
      </c>
      <c r="G18" s="16">
        <f>IF(AND(E18&gt;0,'- 7 -'!D18=0),"N/A ",IF(E18&gt;0,E18/'- 7 -'!D18,0))</f>
        <v>3685.4166666666665</v>
      </c>
      <c r="H18" s="16">
        <v>326190</v>
      </c>
      <c r="I18" s="390">
        <f>H18/'- 3 -'!E18</f>
        <v>0.0058436150162149165</v>
      </c>
      <c r="J18"/>
    </row>
    <row r="19" spans="1:10" ht="12.75">
      <c r="A19" s="13">
        <v>11</v>
      </c>
      <c r="B19" s="14" t="s">
        <v>150</v>
      </c>
      <c r="C19" s="14">
        <v>0</v>
      </c>
      <c r="D19" s="389">
        <f>C19/'- 3 -'!E19</f>
        <v>0</v>
      </c>
      <c r="E19" s="14">
        <v>1306100</v>
      </c>
      <c r="F19" s="389">
        <f>E19/'- 3 -'!E19</f>
        <v>0.045369194993958646</v>
      </c>
      <c r="G19" s="14">
        <f>IF(AND(E19&gt;0,'- 7 -'!D19=0),"N/A ",IF(E19&gt;0,E19/'- 7 -'!D19,0))</f>
        <v>5224.4</v>
      </c>
      <c r="H19" s="14">
        <v>339540</v>
      </c>
      <c r="I19" s="389">
        <f>H19/'- 3 -'!E19</f>
        <v>0.0117943928246296</v>
      </c>
      <c r="J19"/>
    </row>
    <row r="20" spans="1:10" ht="12.75">
      <c r="A20" s="15">
        <v>12</v>
      </c>
      <c r="B20" s="16" t="s">
        <v>151</v>
      </c>
      <c r="C20" s="16">
        <v>54803</v>
      </c>
      <c r="D20" s="390">
        <f>C20/'- 3 -'!E20</f>
        <v>0.0011481673957374943</v>
      </c>
      <c r="E20" s="16">
        <v>538176</v>
      </c>
      <c r="F20" s="390">
        <f>E20/'- 3 -'!E20</f>
        <v>0.011275224647709463</v>
      </c>
      <c r="G20" s="16">
        <f>IF(AND(E20&gt;0,'- 7 -'!D20=0),"N/A ",IF(E20&gt;0,E20/'- 7 -'!D20,0))</f>
        <v>5125.4857142857145</v>
      </c>
      <c r="H20" s="16">
        <v>0</v>
      </c>
      <c r="I20" s="390">
        <f>H20/'- 3 -'!E20</f>
        <v>0</v>
      </c>
      <c r="J20"/>
    </row>
    <row r="21" spans="1:10" ht="12.75">
      <c r="A21" s="13">
        <v>13</v>
      </c>
      <c r="B21" s="14" t="s">
        <v>152</v>
      </c>
      <c r="C21" s="14">
        <v>0</v>
      </c>
      <c r="D21" s="389">
        <f>C21/'- 3 -'!E21</f>
        <v>0</v>
      </c>
      <c r="E21" s="14">
        <v>0</v>
      </c>
      <c r="F21" s="389">
        <f>E21/'- 3 -'!E21</f>
        <v>0</v>
      </c>
      <c r="G21" s="14">
        <f>IF(AND(E21&gt;0,'- 7 -'!D21=0),"N/A ",IF(E21&gt;0,E21/'- 7 -'!D21,0))</f>
        <v>0</v>
      </c>
      <c r="H21" s="14">
        <v>128216</v>
      </c>
      <c r="I21" s="389">
        <f>H21/'- 3 -'!E21</f>
        <v>0.006931191426375255</v>
      </c>
      <c r="J21"/>
    </row>
    <row r="22" spans="1:10" ht="12.75">
      <c r="A22" s="15">
        <v>14</v>
      </c>
      <c r="B22" s="16" t="s">
        <v>153</v>
      </c>
      <c r="C22" s="16">
        <v>0</v>
      </c>
      <c r="D22" s="390">
        <f>C22/'- 3 -'!E22</f>
        <v>0</v>
      </c>
      <c r="E22" s="16">
        <v>0</v>
      </c>
      <c r="F22" s="390">
        <f>E22/'- 3 -'!E22</f>
        <v>0</v>
      </c>
      <c r="G22" s="16">
        <f>IF(AND(E22&gt;0,'- 7 -'!D22=0),"N/A ",IF(E22&gt;0,E22/'- 7 -'!D22,0))</f>
        <v>0</v>
      </c>
      <c r="H22" s="16">
        <v>266958</v>
      </c>
      <c r="I22" s="390">
        <f>H22/'- 3 -'!E22</f>
        <v>0.012785237671619131</v>
      </c>
      <c r="J22"/>
    </row>
    <row r="23" spans="1:10" ht="12.75">
      <c r="A23" s="13">
        <v>15</v>
      </c>
      <c r="B23" s="14" t="s">
        <v>154</v>
      </c>
      <c r="C23" s="14">
        <v>98953</v>
      </c>
      <c r="D23" s="389">
        <f>C23/'- 3 -'!E23</f>
        <v>0.003494876373423583</v>
      </c>
      <c r="E23" s="14">
        <v>1112033</v>
      </c>
      <c r="F23" s="389">
        <f>E23/'- 3 -'!E23</f>
        <v>0.03927539193523539</v>
      </c>
      <c r="G23" s="14">
        <f>IF(AND(E23&gt;0,'- 7 -'!D23=0),"N/A ",IF(E23&gt;0,E23/'- 7 -'!D23,0))</f>
        <v>4448.132</v>
      </c>
      <c r="H23" s="14">
        <v>304770</v>
      </c>
      <c r="I23" s="389">
        <f>H23/'- 3 -'!E23</f>
        <v>0.010764034160948182</v>
      </c>
      <c r="J23"/>
    </row>
    <row r="24" spans="1:10" ht="12.75">
      <c r="A24" s="15">
        <v>16</v>
      </c>
      <c r="B24" s="16" t="s">
        <v>155</v>
      </c>
      <c r="C24" s="16">
        <v>0</v>
      </c>
      <c r="D24" s="390">
        <f>C24/'- 3 -'!E24</f>
        <v>0</v>
      </c>
      <c r="E24" s="16">
        <v>167921</v>
      </c>
      <c r="F24" s="390">
        <f>E24/'- 3 -'!E24</f>
        <v>0.03004603321183419</v>
      </c>
      <c r="G24" s="16">
        <f>IF(AND(E24&gt;0,'- 7 -'!D24=0),"N/A ",IF(E24&gt;0,E24/'- 7 -'!D24,0))</f>
        <v>5997.178571428572</v>
      </c>
      <c r="H24" s="16">
        <v>130982</v>
      </c>
      <c r="I24" s="390">
        <f>H24/'- 3 -'!E24</f>
        <v>0.023436553630293205</v>
      </c>
      <c r="J24"/>
    </row>
    <row r="25" spans="1:10" ht="12.75">
      <c r="A25" s="13">
        <v>17</v>
      </c>
      <c r="B25" s="14" t="s">
        <v>156</v>
      </c>
      <c r="C25" s="14">
        <v>2000</v>
      </c>
      <c r="D25" s="389">
        <f>C25/'- 3 -'!E25</f>
        <v>0.0004697688478895517</v>
      </c>
      <c r="E25" s="14">
        <v>98870</v>
      </c>
      <c r="F25" s="389">
        <f>E25/'- 3 -'!E25</f>
        <v>0.02322302299541999</v>
      </c>
      <c r="G25" s="14">
        <f>IF(AND(E25&gt;0,'- 7 -'!D25=0),"N/A ",IF(E25&gt;0,E25/'- 7 -'!D25,0))</f>
        <v>6591.333333333333</v>
      </c>
      <c r="H25" s="14">
        <v>0</v>
      </c>
      <c r="I25" s="389">
        <f>H25/'- 3 -'!E25</f>
        <v>0</v>
      </c>
      <c r="J25"/>
    </row>
    <row r="26" spans="1:10" ht="12.75">
      <c r="A26" s="15">
        <v>18</v>
      </c>
      <c r="B26" s="16" t="s">
        <v>157</v>
      </c>
      <c r="C26" s="16">
        <v>37000</v>
      </c>
      <c r="D26" s="390">
        <f>C26/'- 3 -'!E26</f>
        <v>0.004396612840436847</v>
      </c>
      <c r="E26" s="16">
        <v>320200</v>
      </c>
      <c r="F26" s="390">
        <f>E26/'- 3 -'!E26</f>
        <v>0.03804852517588861</v>
      </c>
      <c r="G26" s="16">
        <f>IF(AND(E26&gt;0,'- 7 -'!D26=0),"N/A ",IF(E26&gt;0,E26/'- 7 -'!D26,0))</f>
        <v>4158.441558441558</v>
      </c>
      <c r="H26" s="16">
        <v>127200</v>
      </c>
      <c r="I26" s="390">
        <f>H26/'- 3 -'!E26</f>
        <v>0.015114841981177487</v>
      </c>
      <c r="J26"/>
    </row>
    <row r="27" spans="1:10" ht="12.75">
      <c r="A27" s="13">
        <v>19</v>
      </c>
      <c r="B27" s="14" t="s">
        <v>158</v>
      </c>
      <c r="C27" s="14">
        <v>0</v>
      </c>
      <c r="D27" s="389">
        <f>C27/'- 3 -'!E27</f>
        <v>0</v>
      </c>
      <c r="E27" s="14">
        <v>72600</v>
      </c>
      <c r="F27" s="389">
        <f>E27/'- 3 -'!E27</f>
        <v>0.00541552599974638</v>
      </c>
      <c r="G27" s="14">
        <f>IF(AND(E27&gt;0,'- 7 -'!D27=0),"N/A ",IF(E27&gt;0,E27/'- 7 -'!D27,0))</f>
        <v>3630</v>
      </c>
      <c r="H27" s="14">
        <v>162700</v>
      </c>
      <c r="I27" s="389">
        <f>H27/'- 3 -'!E27</f>
        <v>0.012136447385106558</v>
      </c>
      <c r="J27"/>
    </row>
    <row r="28" spans="1:10" ht="12.75">
      <c r="A28" s="15">
        <v>20</v>
      </c>
      <c r="B28" s="16" t="s">
        <v>159</v>
      </c>
      <c r="C28" s="16">
        <v>0</v>
      </c>
      <c r="D28" s="390">
        <f>C28/'- 3 -'!E28</f>
        <v>0</v>
      </c>
      <c r="E28" s="16">
        <v>0</v>
      </c>
      <c r="F28" s="390">
        <f>E28/'- 3 -'!E28</f>
        <v>0</v>
      </c>
      <c r="G28" s="16">
        <f>IF(AND(E28&gt;0,'- 7 -'!D28=0),"N/A ",IF(E28&gt;0,E28/'- 7 -'!D28,0))</f>
        <v>0</v>
      </c>
      <c r="H28" s="16">
        <v>95950</v>
      </c>
      <c r="I28" s="390">
        <f>H28/'- 3 -'!E28</f>
        <v>0.013061936700746625</v>
      </c>
      <c r="J28"/>
    </row>
    <row r="29" spans="1:10" ht="12.75">
      <c r="A29" s="13">
        <v>21</v>
      </c>
      <c r="B29" s="14" t="s">
        <v>160</v>
      </c>
      <c r="C29" s="14">
        <v>0</v>
      </c>
      <c r="D29" s="389">
        <f>C29/'- 3 -'!E29</f>
        <v>0</v>
      </c>
      <c r="E29" s="14">
        <v>0</v>
      </c>
      <c r="F29" s="389">
        <f>E29/'- 3 -'!E29</f>
        <v>0</v>
      </c>
      <c r="G29" s="14">
        <f>IF(AND(E29&gt;0,'- 7 -'!D29=0),"N/A ",IF(E29&gt;0,E29/'- 7 -'!D29,0))</f>
        <v>0</v>
      </c>
      <c r="H29" s="14">
        <v>0</v>
      </c>
      <c r="I29" s="389">
        <f>H29/'- 3 -'!E29</f>
        <v>0</v>
      </c>
      <c r="J29"/>
    </row>
    <row r="30" spans="1:10" ht="12.75">
      <c r="A30" s="15">
        <v>22</v>
      </c>
      <c r="B30" s="16" t="s">
        <v>161</v>
      </c>
      <c r="C30" s="16">
        <v>0</v>
      </c>
      <c r="D30" s="390">
        <f>C30/'- 3 -'!E30</f>
        <v>0</v>
      </c>
      <c r="E30" s="16">
        <v>0</v>
      </c>
      <c r="F30" s="390">
        <f>E30/'- 3 -'!E30</f>
        <v>0</v>
      </c>
      <c r="G30" s="16">
        <f>IF(AND(E30&gt;0,'- 7 -'!D30=0),"N/A ",IF(E30&gt;0,E30/'- 7 -'!D30,0))</f>
        <v>0</v>
      </c>
      <c r="H30" s="16">
        <v>0</v>
      </c>
      <c r="I30" s="390">
        <f>H30/'- 3 -'!E30</f>
        <v>0</v>
      </c>
      <c r="J30"/>
    </row>
    <row r="31" spans="1:10" ht="12.75">
      <c r="A31" s="13">
        <v>23</v>
      </c>
      <c r="B31" s="14" t="s">
        <v>162</v>
      </c>
      <c r="C31" s="14">
        <v>0</v>
      </c>
      <c r="D31" s="389">
        <f>C31/'- 3 -'!E31</f>
        <v>0</v>
      </c>
      <c r="E31" s="14">
        <v>95050</v>
      </c>
      <c r="F31" s="389">
        <f>E31/'- 3 -'!E31</f>
        <v>0.010435955021637727</v>
      </c>
      <c r="G31" s="14">
        <f>IF(AND(E31&gt;0,'- 7 -'!D31=0),"N/A ",IF(E31&gt;0,E31/'- 7 -'!D31,0))</f>
        <v>4132.608695652174</v>
      </c>
      <c r="H31" s="14">
        <v>42400</v>
      </c>
      <c r="I31" s="389">
        <f>H31/'- 3 -'!E31</f>
        <v>0.004655281356311831</v>
      </c>
      <c r="J31"/>
    </row>
    <row r="32" spans="1:10" ht="12.75">
      <c r="A32" s="15">
        <v>24</v>
      </c>
      <c r="B32" s="16" t="s">
        <v>163</v>
      </c>
      <c r="C32" s="16">
        <v>0</v>
      </c>
      <c r="D32" s="390">
        <f>C32/'- 3 -'!E32</f>
        <v>0</v>
      </c>
      <c r="E32" s="16">
        <v>200518</v>
      </c>
      <c r="F32" s="390">
        <f>E32/'- 3 -'!E32</f>
        <v>0.009257883996522304</v>
      </c>
      <c r="G32" s="16">
        <f>IF(AND(E32&gt;0,'- 7 -'!D32=0),"N/A ",IF(E32&gt;0,E32/'- 7 -'!D32,0))</f>
        <v>4663.209302325581</v>
      </c>
      <c r="H32" s="16">
        <v>166697</v>
      </c>
      <c r="I32" s="390">
        <f>H32/'- 3 -'!E32</f>
        <v>0.007696373834609752</v>
      </c>
      <c r="J32"/>
    </row>
    <row r="33" spans="1:10" ht="12.75">
      <c r="A33" s="13">
        <v>25</v>
      </c>
      <c r="B33" s="14" t="s">
        <v>164</v>
      </c>
      <c r="C33" s="14">
        <v>0</v>
      </c>
      <c r="D33" s="389">
        <f>C33/'- 3 -'!E33</f>
        <v>0</v>
      </c>
      <c r="E33" s="14">
        <v>0</v>
      </c>
      <c r="F33" s="389">
        <f>E33/'- 3 -'!E33</f>
        <v>0</v>
      </c>
      <c r="G33" s="14">
        <f>IF(AND(E33&gt;0,'- 7 -'!D33=0),"N/A ",IF(E33&gt;0,E33/'- 7 -'!D33,0))</f>
        <v>0</v>
      </c>
      <c r="H33" s="14">
        <v>127627</v>
      </c>
      <c r="I33" s="389">
        <f>H33/'- 3 -'!E33</f>
        <v>0.013420851865035404</v>
      </c>
      <c r="J33"/>
    </row>
    <row r="34" spans="1:10" ht="12.75">
      <c r="A34" s="15">
        <v>26</v>
      </c>
      <c r="B34" s="16" t="s">
        <v>165</v>
      </c>
      <c r="C34" s="16">
        <v>0</v>
      </c>
      <c r="D34" s="390">
        <f>C34/'- 3 -'!E34</f>
        <v>0</v>
      </c>
      <c r="E34" s="16">
        <v>240400</v>
      </c>
      <c r="F34" s="390">
        <f>E34/'- 3 -'!E34</f>
        <v>0.016993842912987847</v>
      </c>
      <c r="G34" s="16">
        <f>IF(AND(E34&gt;0,'- 7 -'!D34=0),"N/A ",IF(E34&gt;0,E34/'- 7 -'!D34,0))</f>
        <v>4370.909090909091</v>
      </c>
      <c r="H34" s="16">
        <v>252600</v>
      </c>
      <c r="I34" s="390">
        <f>H34/'- 3 -'!E34</f>
        <v>0.017856259233863272</v>
      </c>
      <c r="J34"/>
    </row>
    <row r="35" spans="1:10" ht="12.75">
      <c r="A35" s="13">
        <v>28</v>
      </c>
      <c r="B35" s="14" t="s">
        <v>166</v>
      </c>
      <c r="C35" s="14">
        <v>0</v>
      </c>
      <c r="D35" s="389">
        <f>C35/'- 3 -'!E35</f>
        <v>0</v>
      </c>
      <c r="E35" s="14">
        <v>0</v>
      </c>
      <c r="F35" s="389">
        <f>E35/'- 3 -'!E35</f>
        <v>0</v>
      </c>
      <c r="G35" s="14">
        <f>IF(AND(E35&gt;0,'- 7 -'!D35=0),"N/A ",IF(E35&gt;0,E35/'- 7 -'!D35,0))</f>
        <v>0</v>
      </c>
      <c r="H35" s="14">
        <v>0</v>
      </c>
      <c r="I35" s="389">
        <f>H35/'- 3 -'!E35</f>
        <v>0</v>
      </c>
      <c r="J35"/>
    </row>
    <row r="36" spans="1:10" ht="12.75">
      <c r="A36" s="15">
        <v>30</v>
      </c>
      <c r="B36" s="16" t="s">
        <v>167</v>
      </c>
      <c r="C36" s="16">
        <v>0</v>
      </c>
      <c r="D36" s="390">
        <f>C36/'- 3 -'!E36</f>
        <v>0</v>
      </c>
      <c r="E36" s="16">
        <v>0</v>
      </c>
      <c r="F36" s="390">
        <f>E36/'- 3 -'!E36</f>
        <v>0</v>
      </c>
      <c r="G36" s="16">
        <f>IF(AND(E36&gt;0,'- 7 -'!D36=0),"N/A ",IF(E36&gt;0,E36/'- 7 -'!D36,0))</f>
        <v>0</v>
      </c>
      <c r="H36" s="16">
        <v>201038</v>
      </c>
      <c r="I36" s="390">
        <f>H36/'- 3 -'!E36</f>
        <v>0.02303889008836552</v>
      </c>
      <c r="J36"/>
    </row>
    <row r="37" spans="1:10" ht="12.75">
      <c r="A37" s="13">
        <v>31</v>
      </c>
      <c r="B37" s="14" t="s">
        <v>168</v>
      </c>
      <c r="C37" s="14">
        <v>0</v>
      </c>
      <c r="D37" s="389">
        <f>C37/'- 3 -'!E37</f>
        <v>0</v>
      </c>
      <c r="E37" s="14">
        <v>0</v>
      </c>
      <c r="F37" s="389">
        <f>E37/'- 3 -'!E37</f>
        <v>0</v>
      </c>
      <c r="G37" s="14">
        <f>IF(AND(E37&gt;0,'- 7 -'!D37=0),"N/A ",IF(E37&gt;0,E37/'- 7 -'!D37,0))</f>
        <v>0</v>
      </c>
      <c r="H37" s="14">
        <v>203269</v>
      </c>
      <c r="I37" s="389">
        <f>H37/'- 3 -'!E37</f>
        <v>0.020697574939346246</v>
      </c>
      <c r="J37"/>
    </row>
    <row r="38" spans="1:10" ht="12.75">
      <c r="A38" s="15">
        <v>32</v>
      </c>
      <c r="B38" s="16" t="s">
        <v>169</v>
      </c>
      <c r="C38" s="16">
        <v>0</v>
      </c>
      <c r="D38" s="390">
        <f>C38/'- 3 -'!E38</f>
        <v>0</v>
      </c>
      <c r="E38" s="16">
        <v>0</v>
      </c>
      <c r="F38" s="390">
        <f>E38/'- 3 -'!E38</f>
        <v>0</v>
      </c>
      <c r="G38" s="16">
        <f>IF(AND(E38&gt;0,'- 7 -'!D38=0),"N/A ",IF(E38&gt;0,E38/'- 7 -'!D38,0))</f>
        <v>0</v>
      </c>
      <c r="H38" s="16">
        <v>194197</v>
      </c>
      <c r="I38" s="390">
        <f>H38/'- 3 -'!E38</f>
        <v>0.03119602959331283</v>
      </c>
      <c r="J38"/>
    </row>
    <row r="39" spans="1:10" ht="12.75">
      <c r="A39" s="13">
        <v>33</v>
      </c>
      <c r="B39" s="14" t="s">
        <v>170</v>
      </c>
      <c r="C39" s="14">
        <v>96673</v>
      </c>
      <c r="D39" s="389">
        <f>C39/'- 3 -'!E39</f>
        <v>0.008282194135048606</v>
      </c>
      <c r="E39" s="14">
        <v>698898</v>
      </c>
      <c r="F39" s="389">
        <f>E39/'- 3 -'!E39</f>
        <v>0.059876169319222544</v>
      </c>
      <c r="G39" s="14">
        <f>IF(AND(E39&gt;0,'- 7 -'!D39=0),"N/A ",IF(E39&gt;0,E39/'- 7 -'!D39,0))</f>
        <v>5776.01652892562</v>
      </c>
      <c r="H39" s="14">
        <v>211340</v>
      </c>
      <c r="I39" s="389">
        <f>H39/'- 3 -'!E39</f>
        <v>0.01810597486890003</v>
      </c>
      <c r="J39"/>
    </row>
    <row r="40" spans="1:10" ht="12.75">
      <c r="A40" s="15">
        <v>34</v>
      </c>
      <c r="B40" s="16" t="s">
        <v>171</v>
      </c>
      <c r="C40" s="16">
        <v>0</v>
      </c>
      <c r="D40" s="390">
        <f>C40/'- 3 -'!E40</f>
        <v>0</v>
      </c>
      <c r="E40" s="16">
        <v>0</v>
      </c>
      <c r="F40" s="390">
        <f>E40/'- 3 -'!E40</f>
        <v>0</v>
      </c>
      <c r="G40" s="16">
        <f>IF(AND(E40&gt;0,'- 7 -'!D40=0),"N/A ",IF(E40&gt;0,E40/'- 7 -'!D40,0))</f>
        <v>0</v>
      </c>
      <c r="H40" s="16">
        <v>0</v>
      </c>
      <c r="I40" s="390">
        <f>H40/'- 3 -'!E40</f>
        <v>0</v>
      </c>
      <c r="J40"/>
    </row>
    <row r="41" spans="1:10" ht="12.75">
      <c r="A41" s="13">
        <v>35</v>
      </c>
      <c r="B41" s="14" t="s">
        <v>172</v>
      </c>
      <c r="C41" s="14">
        <v>49136</v>
      </c>
      <c r="D41" s="389">
        <f>C41/'- 3 -'!E41</f>
        <v>0.0038007546280120473</v>
      </c>
      <c r="E41" s="14">
        <v>589530</v>
      </c>
      <c r="F41" s="389">
        <f>E41/'- 3 -'!E41</f>
        <v>0.04560116565963738</v>
      </c>
      <c r="G41" s="14">
        <f>IF(AND(E41&gt;0,'- 7 -'!D41=0),"N/A ",IF(E41&gt;0,E41/'- 7 -'!D41,0))</f>
        <v>4151.619718309859</v>
      </c>
      <c r="H41" s="14">
        <v>208483</v>
      </c>
      <c r="I41" s="389">
        <f>H41/'- 3 -'!E41</f>
        <v>0.016126520822041593</v>
      </c>
      <c r="J41"/>
    </row>
    <row r="42" spans="1:10" ht="12.75">
      <c r="A42" s="15">
        <v>36</v>
      </c>
      <c r="B42" s="16" t="s">
        <v>173</v>
      </c>
      <c r="C42" s="16">
        <v>0</v>
      </c>
      <c r="D42" s="390">
        <f>C42/'- 3 -'!E42</f>
        <v>0</v>
      </c>
      <c r="E42" s="16">
        <v>0</v>
      </c>
      <c r="F42" s="390">
        <f>E42/'- 3 -'!E42</f>
        <v>0</v>
      </c>
      <c r="G42" s="16">
        <f>IF(AND(E42&gt;0,'- 7 -'!D42=0),"N/A ",IF(E42&gt;0,E42/'- 7 -'!D42,0))</f>
        <v>0</v>
      </c>
      <c r="H42" s="16">
        <v>72336</v>
      </c>
      <c r="I42" s="390">
        <f>H42/'- 3 -'!E42</f>
        <v>0.010468568894706046</v>
      </c>
      <c r="J42"/>
    </row>
    <row r="43" spans="1:10" ht="12.75">
      <c r="A43" s="13">
        <v>37</v>
      </c>
      <c r="B43" s="14" t="s">
        <v>174</v>
      </c>
      <c r="C43" s="14">
        <v>0</v>
      </c>
      <c r="D43" s="389">
        <f>C43/'- 3 -'!E43</f>
        <v>0</v>
      </c>
      <c r="E43" s="14">
        <v>308096</v>
      </c>
      <c r="F43" s="389">
        <f>E43/'- 3 -'!E43</f>
        <v>0.04662370249060969</v>
      </c>
      <c r="G43" s="14">
        <f>IF(AND(E43&gt;0,'- 7 -'!D43=0),"N/A ",IF(E43&gt;0,E43/'- 7 -'!D43,0))</f>
        <v>5601.745454545455</v>
      </c>
      <c r="H43" s="14">
        <v>52974</v>
      </c>
      <c r="I43" s="389">
        <f>H43/'- 3 -'!E43</f>
        <v>0.008016475435375849</v>
      </c>
      <c r="J43"/>
    </row>
    <row r="44" spans="1:10" ht="12.75">
      <c r="A44" s="15">
        <v>38</v>
      </c>
      <c r="B44" s="16" t="s">
        <v>175</v>
      </c>
      <c r="C44" s="16">
        <v>0</v>
      </c>
      <c r="D44" s="390">
        <f>C44/'- 3 -'!E44</f>
        <v>0</v>
      </c>
      <c r="E44" s="16">
        <v>0</v>
      </c>
      <c r="F44" s="390">
        <f>E44/'- 3 -'!E44</f>
        <v>0</v>
      </c>
      <c r="G44" s="16">
        <f>IF(AND(E44&gt;0,'- 7 -'!D44=0),"N/A ",IF(E44&gt;0,E44/'- 7 -'!D44,0))</f>
        <v>0</v>
      </c>
      <c r="H44" s="16">
        <v>189291</v>
      </c>
      <c r="I44" s="390">
        <f>H44/'- 3 -'!E44</f>
        <v>0.02094146366881575</v>
      </c>
      <c r="J44"/>
    </row>
    <row r="45" spans="1:10" ht="12.75">
      <c r="A45" s="13">
        <v>39</v>
      </c>
      <c r="B45" s="14" t="s">
        <v>176</v>
      </c>
      <c r="C45" s="14">
        <v>0</v>
      </c>
      <c r="D45" s="389">
        <f>C45/'- 3 -'!E45</f>
        <v>0</v>
      </c>
      <c r="E45" s="14">
        <v>57850</v>
      </c>
      <c r="F45" s="389">
        <f>E45/'- 3 -'!E45</f>
        <v>0.0040063020481656535</v>
      </c>
      <c r="G45" s="14">
        <f>IF(AND(E45&gt;0,'- 7 -'!D45=0),"N/A ",IF(E45&gt;0,E45/'- 7 -'!D45,0))</f>
        <v>3856.6666666666665</v>
      </c>
      <c r="H45" s="14">
        <v>157000</v>
      </c>
      <c r="I45" s="389">
        <f>H45/'- 3 -'!E45</f>
        <v>0.01087276441766651</v>
      </c>
      <c r="J45"/>
    </row>
    <row r="46" spans="1:10" ht="12.75">
      <c r="A46" s="15">
        <v>40</v>
      </c>
      <c r="B46" s="16" t="s">
        <v>177</v>
      </c>
      <c r="C46" s="16">
        <v>170000</v>
      </c>
      <c r="D46" s="390">
        <f>C46/'- 3 -'!E46</f>
        <v>0.004156906088155752</v>
      </c>
      <c r="E46" s="16">
        <v>1553500</v>
      </c>
      <c r="F46" s="390">
        <f>E46/'- 3 -'!E46</f>
        <v>0.03798678592911742</v>
      </c>
      <c r="G46" s="16">
        <f>IF(AND(E46&gt;0,'- 7 -'!D46=0),"N/A ",IF(E46&gt;0,E46/'- 7 -'!D46,0))</f>
        <v>4824.534161490683</v>
      </c>
      <c r="H46" s="16">
        <v>573900</v>
      </c>
      <c r="I46" s="390">
        <f>H46/'- 3 -'!E46</f>
        <v>0.01403322590583874</v>
      </c>
      <c r="J46"/>
    </row>
    <row r="47" spans="1:10" ht="12.75">
      <c r="A47" s="13">
        <v>41</v>
      </c>
      <c r="B47" s="14" t="s">
        <v>178</v>
      </c>
      <c r="C47" s="14">
        <v>0</v>
      </c>
      <c r="D47" s="389">
        <f>C47/'- 3 -'!E47</f>
        <v>0</v>
      </c>
      <c r="E47" s="14">
        <v>124100</v>
      </c>
      <c r="F47" s="389">
        <f>E47/'- 3 -'!E47</f>
        <v>0.010460555235482607</v>
      </c>
      <c r="G47" s="14">
        <f>IF(AND(E47&gt;0,'- 7 -'!D47=0),"N/A ",IF(E47&gt;0,E47/'- 7 -'!D47,0))</f>
        <v>4136.666666666667</v>
      </c>
      <c r="H47" s="14">
        <v>146050</v>
      </c>
      <c r="I47" s="389">
        <f>H47/'- 3 -'!E47</f>
        <v>0.012310750138132433</v>
      </c>
      <c r="J47"/>
    </row>
    <row r="48" spans="1:10" ht="12.75">
      <c r="A48" s="15">
        <v>42</v>
      </c>
      <c r="B48" s="16" t="s">
        <v>179</v>
      </c>
      <c r="C48" s="16">
        <v>0</v>
      </c>
      <c r="D48" s="390">
        <f>C48/'- 3 -'!E48</f>
        <v>0</v>
      </c>
      <c r="E48" s="16">
        <v>0</v>
      </c>
      <c r="F48" s="390">
        <f>E48/'- 3 -'!E48</f>
        <v>0</v>
      </c>
      <c r="G48" s="16">
        <f>IF(AND(E48&gt;0,'- 7 -'!D48=0),"N/A ",IF(E48&gt;0,E48/'- 7 -'!D48,0))</f>
        <v>0</v>
      </c>
      <c r="H48" s="16">
        <v>0</v>
      </c>
      <c r="I48" s="390">
        <f>H48/'- 3 -'!E48</f>
        <v>0</v>
      </c>
      <c r="J48"/>
    </row>
    <row r="49" spans="1:10" ht="12.75">
      <c r="A49" s="13">
        <v>43</v>
      </c>
      <c r="B49" s="14" t="s">
        <v>180</v>
      </c>
      <c r="C49" s="14">
        <v>0</v>
      </c>
      <c r="D49" s="389">
        <f>C49/'- 3 -'!E49</f>
        <v>0</v>
      </c>
      <c r="E49" s="14">
        <v>0</v>
      </c>
      <c r="F49" s="389">
        <f>E49/'- 3 -'!E49</f>
        <v>0</v>
      </c>
      <c r="G49" s="14">
        <f>IF(AND(E49&gt;0,'- 7 -'!D49=0),"N/A ",IF(E49&gt;0,E49/'- 7 -'!D49,0))</f>
        <v>0</v>
      </c>
      <c r="H49" s="14">
        <v>0</v>
      </c>
      <c r="I49" s="389">
        <f>H49/'- 3 -'!E49</f>
        <v>0</v>
      </c>
      <c r="J49"/>
    </row>
    <row r="50" spans="1:10" ht="12.75">
      <c r="A50" s="15">
        <v>44</v>
      </c>
      <c r="B50" s="16" t="s">
        <v>181</v>
      </c>
      <c r="C50" s="16">
        <v>0</v>
      </c>
      <c r="D50" s="390">
        <f>C50/'- 3 -'!E50</f>
        <v>0</v>
      </c>
      <c r="E50" s="16">
        <v>0</v>
      </c>
      <c r="F50" s="390">
        <f>E50/'- 3 -'!E50</f>
        <v>0</v>
      </c>
      <c r="G50" s="16">
        <f>IF(AND(E50&gt;0,'- 7 -'!D50=0),"N/A ",IF(E50&gt;0,E50/'- 7 -'!D50,0))</f>
        <v>0</v>
      </c>
      <c r="H50" s="16">
        <v>178583</v>
      </c>
      <c r="I50" s="390">
        <f>H50/'- 3 -'!E50</f>
        <v>0.02068714263208133</v>
      </c>
      <c r="J50"/>
    </row>
    <row r="51" spans="1:10" ht="12.75">
      <c r="A51" s="13">
        <v>45</v>
      </c>
      <c r="B51" s="14" t="s">
        <v>182</v>
      </c>
      <c r="C51" s="14">
        <v>0</v>
      </c>
      <c r="D51" s="389">
        <f>C51/'- 3 -'!E51</f>
        <v>0</v>
      </c>
      <c r="E51" s="14">
        <v>84825</v>
      </c>
      <c r="F51" s="389">
        <f>E51/'- 3 -'!E51</f>
        <v>0.007418968595000844</v>
      </c>
      <c r="G51" s="14">
        <f>IF(AND(E51&gt;0,'- 7 -'!D51=0),"N/A ",IF(E51&gt;0,E51/'- 7 -'!D51,0))</f>
        <v>2875.423728813559</v>
      </c>
      <c r="H51" s="14">
        <v>158225</v>
      </c>
      <c r="I51" s="389">
        <f>H51/'- 3 -'!E51</f>
        <v>0.013838683241308677</v>
      </c>
      <c r="J51"/>
    </row>
    <row r="52" spans="1:10" ht="12.75">
      <c r="A52" s="15">
        <v>46</v>
      </c>
      <c r="B52" s="16" t="s">
        <v>183</v>
      </c>
      <c r="C52" s="16">
        <v>15545</v>
      </c>
      <c r="D52" s="390">
        <f>C52/'- 3 -'!E52</f>
        <v>0.0014551549695578211</v>
      </c>
      <c r="E52" s="16">
        <v>0</v>
      </c>
      <c r="F52" s="390">
        <f>E52/'- 3 -'!E52</f>
        <v>0</v>
      </c>
      <c r="G52" s="16">
        <f>IF(AND(E52&gt;0,'- 7 -'!D52=0),"N/A ",IF(E52&gt;0,E52/'- 7 -'!D52,0))</f>
        <v>0</v>
      </c>
      <c r="H52" s="16">
        <v>178888</v>
      </c>
      <c r="I52" s="390">
        <f>H52/'- 3 -'!E52</f>
        <v>0.01674556205817044</v>
      </c>
      <c r="J52"/>
    </row>
    <row r="53" spans="1:10" ht="12.75">
      <c r="A53" s="13">
        <v>47</v>
      </c>
      <c r="B53" s="14" t="s">
        <v>184</v>
      </c>
      <c r="C53" s="14">
        <v>5518</v>
      </c>
      <c r="D53" s="389">
        <f>C53/'- 3 -'!E53</f>
        <v>0.000666615766441417</v>
      </c>
      <c r="E53" s="14">
        <v>0</v>
      </c>
      <c r="F53" s="389">
        <f>E53/'- 3 -'!E53</f>
        <v>0</v>
      </c>
      <c r="G53" s="14">
        <f>IF(AND(E53&gt;0,'- 7 -'!D53=0),"N/A ",IF(E53&gt;0,E53/'- 7 -'!D53,0))</f>
        <v>0</v>
      </c>
      <c r="H53" s="14">
        <v>121190</v>
      </c>
      <c r="I53" s="389">
        <f>H53/'- 3 -'!E53</f>
        <v>0.014640660517404012</v>
      </c>
      <c r="J53"/>
    </row>
    <row r="54" spans="1:10" ht="12.75">
      <c r="A54" s="15">
        <v>48</v>
      </c>
      <c r="B54" s="16" t="s">
        <v>185</v>
      </c>
      <c r="C54" s="16">
        <v>0</v>
      </c>
      <c r="D54" s="390">
        <f>C54/'- 3 -'!E54</f>
        <v>0</v>
      </c>
      <c r="E54" s="16">
        <v>191193</v>
      </c>
      <c r="F54" s="390">
        <f>E54/'- 3 -'!E54</f>
        <v>0.0036248223805182478</v>
      </c>
      <c r="G54" s="16">
        <f>IF(AND(E54&gt;0,'- 7 -'!D54=0),"N/A ",IF(E54&gt;0,E54/'- 7 -'!D54,0))</f>
        <v>4779.825</v>
      </c>
      <c r="H54" s="16">
        <v>62957</v>
      </c>
      <c r="I54" s="390">
        <f>H54/'- 3 -'!E54</f>
        <v>0.0011935998839407683</v>
      </c>
      <c r="J54"/>
    </row>
    <row r="55" spans="1:10" ht="12.75">
      <c r="A55" s="13">
        <v>49</v>
      </c>
      <c r="B55" s="14" t="s">
        <v>186</v>
      </c>
      <c r="C55" s="14">
        <v>36241</v>
      </c>
      <c r="D55" s="389">
        <f>C55/'- 3 -'!E55</f>
        <v>0.0011455452888505674</v>
      </c>
      <c r="E55" s="14">
        <v>0</v>
      </c>
      <c r="F55" s="389">
        <f>E55/'- 3 -'!E55</f>
        <v>0</v>
      </c>
      <c r="G55" s="14">
        <f>IF(AND(E55&gt;0,'- 7 -'!D55=0),"N/A ",IF(E55&gt;0,E55/'- 7 -'!D55,0))</f>
        <v>0</v>
      </c>
      <c r="H55" s="14">
        <v>29100</v>
      </c>
      <c r="I55" s="389">
        <f>H55/'- 3 -'!E55</f>
        <v>0.0009198247262920867</v>
      </c>
      <c r="J55"/>
    </row>
    <row r="56" spans="1:10" ht="12.75">
      <c r="A56" s="15">
        <v>50</v>
      </c>
      <c r="B56" s="16" t="s">
        <v>459</v>
      </c>
      <c r="C56" s="16">
        <v>67700</v>
      </c>
      <c r="D56" s="390">
        <f>C56/'- 3 -'!E56</f>
        <v>0.004801759671148262</v>
      </c>
      <c r="E56" s="16">
        <v>0</v>
      </c>
      <c r="F56" s="390">
        <f>E56/'- 3 -'!E56</f>
        <v>0</v>
      </c>
      <c r="G56" s="16">
        <f>IF(AND(E56&gt;0,'- 7 -'!D56=0),"N/A ",IF(E56&gt;0,E56/'- 7 -'!D56,0))</f>
        <v>0</v>
      </c>
      <c r="H56" s="16">
        <v>50600</v>
      </c>
      <c r="I56" s="390">
        <f>H56/'- 3 -'!E56</f>
        <v>0.0035889075237828956</v>
      </c>
      <c r="J56"/>
    </row>
    <row r="57" spans="1:10" ht="12.75">
      <c r="A57" s="13">
        <v>2264</v>
      </c>
      <c r="B57" s="14" t="s">
        <v>187</v>
      </c>
      <c r="C57" s="14">
        <v>0</v>
      </c>
      <c r="D57" s="389">
        <f>C57/'- 3 -'!E57</f>
        <v>0</v>
      </c>
      <c r="E57" s="14">
        <v>0</v>
      </c>
      <c r="F57" s="389">
        <f>E57/'- 3 -'!E57</f>
        <v>0</v>
      </c>
      <c r="G57" s="14">
        <f>IF(AND(E57&gt;0,'- 7 -'!D57=0),"N/A ",IF(E57&gt;0,E57/'- 7 -'!D57,0))</f>
        <v>0</v>
      </c>
      <c r="H57" s="14">
        <v>0</v>
      </c>
      <c r="I57" s="389">
        <f>H57/'- 3 -'!E57</f>
        <v>0</v>
      </c>
      <c r="J57"/>
    </row>
    <row r="58" spans="1:10" ht="12.75">
      <c r="A58" s="15">
        <v>2309</v>
      </c>
      <c r="B58" s="16" t="s">
        <v>188</v>
      </c>
      <c r="C58" s="16">
        <v>0</v>
      </c>
      <c r="D58" s="390">
        <f>C58/'- 3 -'!E58</f>
        <v>0</v>
      </c>
      <c r="E58" s="16">
        <v>0</v>
      </c>
      <c r="F58" s="390">
        <f>E58/'- 3 -'!E58</f>
        <v>0</v>
      </c>
      <c r="G58" s="16">
        <f>IF(AND(E58&gt;0,'- 7 -'!D58=0),"N/A ",IF(E58&gt;0,E58/'- 7 -'!D58,0))</f>
        <v>0</v>
      </c>
      <c r="H58" s="16">
        <v>0</v>
      </c>
      <c r="I58" s="390">
        <f>H58/'- 3 -'!E58</f>
        <v>0</v>
      </c>
      <c r="J58"/>
    </row>
    <row r="59" spans="1:10" ht="12.75">
      <c r="A59" s="13">
        <v>2312</v>
      </c>
      <c r="B59" s="14" t="s">
        <v>189</v>
      </c>
      <c r="C59" s="14">
        <v>0</v>
      </c>
      <c r="D59" s="389">
        <f>C59/'- 3 -'!E59</f>
        <v>0</v>
      </c>
      <c r="E59" s="14">
        <v>0</v>
      </c>
      <c r="F59" s="389">
        <f>E59/'- 3 -'!E59</f>
        <v>0</v>
      </c>
      <c r="G59" s="14">
        <f>IF(AND(E59&gt;0,'- 7 -'!D59=0),"N/A ",IF(E59&gt;0,E59/'- 7 -'!D59,0))</f>
        <v>0</v>
      </c>
      <c r="H59" s="14">
        <v>0</v>
      </c>
      <c r="I59" s="389">
        <f>H59/'- 3 -'!E59</f>
        <v>0</v>
      </c>
      <c r="J59"/>
    </row>
    <row r="60" spans="1:10" ht="12.75">
      <c r="A60" s="15">
        <v>2355</v>
      </c>
      <c r="B60" s="16" t="s">
        <v>190</v>
      </c>
      <c r="C60" s="16">
        <v>0</v>
      </c>
      <c r="D60" s="390">
        <f>C60/'- 3 -'!E60</f>
        <v>0</v>
      </c>
      <c r="E60" s="16">
        <v>507937</v>
      </c>
      <c r="F60" s="390">
        <f>E60/'- 3 -'!E60</f>
        <v>0.021639938170266257</v>
      </c>
      <c r="G60" s="16">
        <f>IF(AND(E60&gt;0,'- 7 -'!D60=0),"N/A ",IF(E60&gt;0,E60/'- 7 -'!D60,0))</f>
        <v>5115.176233635449</v>
      </c>
      <c r="H60" s="16">
        <v>199262</v>
      </c>
      <c r="I60" s="390">
        <f>H60/'- 3 -'!E60</f>
        <v>0.008489275952890998</v>
      </c>
      <c r="J60"/>
    </row>
    <row r="61" spans="1:10" ht="12.75">
      <c r="A61" s="13">
        <v>2439</v>
      </c>
      <c r="B61" s="14" t="s">
        <v>191</v>
      </c>
      <c r="C61" s="14">
        <v>2407</v>
      </c>
      <c r="D61" s="389">
        <f>C61/'- 3 -'!E61</f>
        <v>0.0021444582636926377</v>
      </c>
      <c r="E61" s="14">
        <v>0</v>
      </c>
      <c r="F61" s="389">
        <f>E61/'- 3 -'!E61</f>
        <v>0</v>
      </c>
      <c r="G61" s="14">
        <f>IF(AND(E61&gt;0,'- 7 -'!D61=0),"N/A ",IF(E61&gt;0,E61/'- 7 -'!D61,0))</f>
        <v>0</v>
      </c>
      <c r="H61" s="14">
        <v>46774</v>
      </c>
      <c r="I61" s="389">
        <f>H61/'- 3 -'!E61</f>
        <v>0.04167216070874925</v>
      </c>
      <c r="J61"/>
    </row>
    <row r="62" spans="1:10" ht="12.75">
      <c r="A62" s="15">
        <v>2460</v>
      </c>
      <c r="B62" s="16" t="s">
        <v>192</v>
      </c>
      <c r="C62" s="16">
        <v>0</v>
      </c>
      <c r="D62" s="390">
        <f>C62/'- 3 -'!E62</f>
        <v>0</v>
      </c>
      <c r="E62" s="16">
        <v>0</v>
      </c>
      <c r="F62" s="390">
        <f>E62/'- 3 -'!E62</f>
        <v>0</v>
      </c>
      <c r="G62" s="16">
        <f>IF(AND(E62&gt;0,'- 7 -'!D62=0),"N/A ",IF(E62&gt;0,E62/'- 7 -'!D62,0))</f>
        <v>0</v>
      </c>
      <c r="H62" s="16">
        <v>0</v>
      </c>
      <c r="I62" s="390">
        <f>H62/'- 3 -'!E62</f>
        <v>0</v>
      </c>
      <c r="J62"/>
    </row>
    <row r="63" spans="1:10" ht="12.75">
      <c r="A63" s="13">
        <v>3000</v>
      </c>
      <c r="B63" s="14" t="s">
        <v>193</v>
      </c>
      <c r="C63" s="14">
        <v>44875</v>
      </c>
      <c r="D63" s="389">
        <f>C63/'- 3 -'!E63</f>
        <v>0.007146383412427939</v>
      </c>
      <c r="E63" s="14">
        <v>3313362</v>
      </c>
      <c r="F63" s="389">
        <f>E63/'- 3 -'!E63</f>
        <v>0.5276558269898398</v>
      </c>
      <c r="G63" s="14">
        <f>IF(AND(E63&gt;0,'- 7 -'!D63=0),"N/A ",IF(E63&gt;0,E63/'- 7 -'!D63,0))</f>
        <v>4264.3011583011585</v>
      </c>
      <c r="H63" s="14">
        <v>332390</v>
      </c>
      <c r="I63" s="389">
        <f>H63/'- 3 -'!E63</f>
        <v>0.05293340128037711</v>
      </c>
      <c r="J63"/>
    </row>
    <row r="64" spans="1:10" ht="4.5" customHeight="1">
      <c r="A64" s="17"/>
      <c r="B64" s="17"/>
      <c r="C64" s="17"/>
      <c r="D64" s="203"/>
      <c r="E64" s="17"/>
      <c r="F64" s="203"/>
      <c r="G64" s="17"/>
      <c r="H64" s="17"/>
      <c r="I64" s="203"/>
      <c r="J64"/>
    </row>
    <row r="65" spans="1:10" ht="12.75">
      <c r="A65" s="19"/>
      <c r="B65" s="20" t="s">
        <v>194</v>
      </c>
      <c r="C65" s="20">
        <f>SUM(C11:C63)</f>
        <v>1192590</v>
      </c>
      <c r="D65" s="106">
        <f>C65/'- 3 -'!E65</f>
        <v>0.0009981768776618737</v>
      </c>
      <c r="E65" s="20">
        <f>SUM(E11:E63)</f>
        <v>18696259</v>
      </c>
      <c r="F65" s="106">
        <f>E65/'- 3 -'!E65</f>
        <v>0.01564844031274596</v>
      </c>
      <c r="G65" s="20">
        <f>E65/'- 7 -'!D65</f>
        <v>4799.080804969454</v>
      </c>
      <c r="H65" s="20">
        <f>SUM(H11:H63)</f>
        <v>7316786</v>
      </c>
      <c r="I65" s="106">
        <f>H65/'- 3 -'!E65</f>
        <v>0.0061240213350775285</v>
      </c>
      <c r="J65"/>
    </row>
    <row r="66" spans="1:10" ht="4.5" customHeight="1">
      <c r="A66" s="17"/>
      <c r="B66" s="17"/>
      <c r="C66" s="17"/>
      <c r="D66" s="203"/>
      <c r="E66" s="17"/>
      <c r="F66" s="203"/>
      <c r="G66" s="17"/>
      <c r="H66" s="17"/>
      <c r="I66" s="203"/>
      <c r="J66"/>
    </row>
    <row r="67" spans="1:10" ht="12.75">
      <c r="A67" s="15">
        <v>2155</v>
      </c>
      <c r="B67" s="16" t="s">
        <v>195</v>
      </c>
      <c r="C67" s="16">
        <v>0</v>
      </c>
      <c r="D67" s="390">
        <f>C67/'- 3 -'!E67</f>
        <v>0</v>
      </c>
      <c r="E67" s="16">
        <v>0</v>
      </c>
      <c r="F67" s="390">
        <f>E67/'- 3 -'!E67</f>
        <v>0</v>
      </c>
      <c r="G67" s="16">
        <f>IF(AND(E67&gt;0,'- 7 -'!D67=0),"N/A ",IF(E67&gt;0,E67/'- 7 -'!D67,0))</f>
        <v>0</v>
      </c>
      <c r="H67" s="16">
        <v>0</v>
      </c>
      <c r="I67" s="390">
        <f>H67/'- 3 -'!E67</f>
        <v>0</v>
      </c>
      <c r="J67"/>
    </row>
    <row r="68" spans="1:10" ht="12.75">
      <c r="A68" s="13">
        <v>2408</v>
      </c>
      <c r="B68" s="14" t="s">
        <v>197</v>
      </c>
      <c r="C68" s="14">
        <v>0</v>
      </c>
      <c r="D68" s="389">
        <f>C68/'- 3 -'!E68</f>
        <v>0</v>
      </c>
      <c r="E68" s="14">
        <v>0</v>
      </c>
      <c r="F68" s="389">
        <f>E68/'- 3 -'!E68</f>
        <v>0</v>
      </c>
      <c r="G68" s="14">
        <f>IF(AND(E68&gt;0,'- 7 -'!D68=0),"N/A ",IF(E68&gt;0,E68/'- 7 -'!D68,0))</f>
        <v>0</v>
      </c>
      <c r="H68" s="14">
        <v>0</v>
      </c>
      <c r="I68" s="389">
        <f>H68/'- 3 -'!E68</f>
        <v>0</v>
      </c>
      <c r="J68"/>
    </row>
    <row r="69" ht="6.75" customHeight="1">
      <c r="J69"/>
    </row>
    <row r="70" spans="1:10" ht="12" customHeight="1">
      <c r="A70" s="6"/>
      <c r="B70" s="6"/>
      <c r="J70"/>
    </row>
    <row r="71" spans="1:10" ht="12" customHeight="1">
      <c r="A71" s="6"/>
      <c r="B71" s="6"/>
      <c r="J71"/>
    </row>
    <row r="72" spans="1:10" ht="12" customHeight="1">
      <c r="A72" s="6"/>
      <c r="B72" s="6"/>
      <c r="J72"/>
    </row>
    <row r="73" spans="1:10" ht="12" customHeight="1">
      <c r="A73" s="6"/>
      <c r="B73" s="6"/>
      <c r="J73"/>
    </row>
    <row r="74" spans="1:10" ht="12" customHeight="1">
      <c r="A74" s="6"/>
      <c r="B74" s="6"/>
      <c r="J74"/>
    </row>
  </sheetData>
  <printOptions/>
  <pageMargins left="0.5905511811023623" right="0" top="0.5905511811023623" bottom="0" header="0.31496062992125984" footer="0"/>
  <pageSetup fitToHeight="1" fitToWidth="1" orientation="portrait" scale="82" r:id="rId1"/>
  <headerFooter alignWithMargins="0">
    <oddHeader>&amp;C&amp;"Times New Roman,Bold"&amp;12&amp;A</oddHead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G74"/>
  <sheetViews>
    <sheetView showGridLines="0" showZeros="0" workbookViewId="0" topLeftCell="A1">
      <selection activeCell="A1" sqref="A1"/>
    </sheetView>
  </sheetViews>
  <sheetFormatPr defaultColWidth="15.83203125" defaultRowHeight="12"/>
  <cols>
    <col min="1" max="1" width="6.83203125" style="17" customWidth="1"/>
    <col min="2" max="2" width="35.83203125" style="17" customWidth="1"/>
    <col min="3" max="3" width="17.83203125" style="17" customWidth="1"/>
    <col min="4" max="5" width="20.83203125" style="17" customWidth="1"/>
    <col min="6" max="6" width="16.83203125" style="17" customWidth="1"/>
    <col min="7" max="7" width="20.83203125" style="17" customWidth="1"/>
    <col min="8" max="16384" width="15.83203125" style="17" customWidth="1"/>
  </cols>
  <sheetData>
    <row r="1" spans="2:7" ht="6.75" customHeight="1">
      <c r="B1" s="21"/>
      <c r="C1" s="59"/>
      <c r="D1" s="59"/>
      <c r="E1" s="59"/>
      <c r="F1" s="59"/>
      <c r="G1" s="59"/>
    </row>
    <row r="2" spans="1:7" ht="12.75">
      <c r="A2" s="60" t="s">
        <v>11</v>
      </c>
      <c r="B2" s="262"/>
      <c r="C2" s="60"/>
      <c r="D2" s="60"/>
      <c r="E2" s="60"/>
      <c r="F2" s="60"/>
      <c r="G2" s="60"/>
    </row>
    <row r="3" spans="1:7" ht="12.75">
      <c r="A3" s="64" t="s">
        <v>460</v>
      </c>
      <c r="B3" s="264"/>
      <c r="C3" s="64"/>
      <c r="D3" s="263"/>
      <c r="E3" s="64"/>
      <c r="F3" s="64"/>
      <c r="G3" s="64"/>
    </row>
    <row r="4" spans="1:7" ht="12.75">
      <c r="A4" s="10"/>
      <c r="C4" s="59"/>
      <c r="D4" s="59"/>
      <c r="E4" s="59"/>
      <c r="F4" s="59"/>
      <c r="G4" s="59"/>
    </row>
    <row r="5" spans="1:7" ht="12.75">
      <c r="A5" s="10"/>
      <c r="C5" s="59"/>
      <c r="D5" s="59"/>
      <c r="E5" s="59"/>
      <c r="F5" s="59"/>
      <c r="G5" s="59"/>
    </row>
    <row r="6" spans="1:7" ht="12.75">
      <c r="A6" s="10"/>
      <c r="C6" s="59"/>
      <c r="D6" s="213" t="s">
        <v>39</v>
      </c>
      <c r="E6" s="265"/>
      <c r="F6" s="212" t="s">
        <v>40</v>
      </c>
      <c r="G6" s="212" t="s">
        <v>41</v>
      </c>
    </row>
    <row r="7" spans="3:7" ht="12.75">
      <c r="C7" s="59"/>
      <c r="D7" s="75" t="s">
        <v>86</v>
      </c>
      <c r="E7" s="76" t="s">
        <v>115</v>
      </c>
      <c r="F7" s="76" t="s">
        <v>87</v>
      </c>
      <c r="G7" s="76" t="s">
        <v>88</v>
      </c>
    </row>
    <row r="8" spans="1:7" ht="12.75">
      <c r="A8" s="47"/>
      <c r="B8" s="48"/>
      <c r="C8" s="213" t="s">
        <v>79</v>
      </c>
      <c r="D8" s="75" t="s">
        <v>114</v>
      </c>
      <c r="E8" s="75" t="s">
        <v>88</v>
      </c>
      <c r="F8" s="76" t="s">
        <v>116</v>
      </c>
      <c r="G8" s="76" t="s">
        <v>117</v>
      </c>
    </row>
    <row r="9" spans="1:7" ht="12.75">
      <c r="A9" s="54" t="s">
        <v>119</v>
      </c>
      <c r="B9" s="55" t="s">
        <v>120</v>
      </c>
      <c r="C9" s="266" t="s">
        <v>137</v>
      </c>
      <c r="D9" s="266" t="s">
        <v>138</v>
      </c>
      <c r="E9" s="341" t="s">
        <v>433</v>
      </c>
      <c r="F9" s="267" t="s">
        <v>139</v>
      </c>
      <c r="G9" s="267" t="s">
        <v>140</v>
      </c>
    </row>
    <row r="10" spans="1:2" ht="4.5" customHeight="1">
      <c r="A10" s="80"/>
      <c r="B10" s="80"/>
    </row>
    <row r="11" spans="1:7" ht="12.75">
      <c r="A11" s="13">
        <v>1</v>
      </c>
      <c r="B11" s="14" t="s">
        <v>142</v>
      </c>
      <c r="C11" s="14">
        <v>224161800</v>
      </c>
      <c r="D11" s="14">
        <v>-1324800</v>
      </c>
      <c r="E11" s="14">
        <f>C11+D11</f>
        <v>222837000</v>
      </c>
      <c r="F11" s="14">
        <f>'- 16 -'!C11</f>
        <v>4815900</v>
      </c>
      <c r="G11" s="14">
        <f>E11-F11</f>
        <v>218021100</v>
      </c>
    </row>
    <row r="12" spans="1:7" ht="12.75">
      <c r="A12" s="15">
        <v>2</v>
      </c>
      <c r="B12" s="16" t="s">
        <v>143</v>
      </c>
      <c r="C12" s="16">
        <v>56081078</v>
      </c>
      <c r="D12" s="16">
        <v>-741133</v>
      </c>
      <c r="E12" s="16">
        <f aca="true" t="shared" si="0" ref="E12:E63">C12+D12</f>
        <v>55339945</v>
      </c>
      <c r="F12" s="16">
        <f>'- 16 -'!C12</f>
        <v>408325</v>
      </c>
      <c r="G12" s="16">
        <f aca="true" t="shared" si="1" ref="G12:G63">E12-F12</f>
        <v>54931620</v>
      </c>
    </row>
    <row r="13" spans="1:7" ht="12.75">
      <c r="A13" s="13">
        <v>3</v>
      </c>
      <c r="B13" s="14" t="s">
        <v>144</v>
      </c>
      <c r="C13" s="14">
        <v>39701179</v>
      </c>
      <c r="D13" s="14">
        <v>-956550</v>
      </c>
      <c r="E13" s="14">
        <f t="shared" si="0"/>
        <v>38744629</v>
      </c>
      <c r="F13" s="14">
        <f>'- 16 -'!C13</f>
        <v>0</v>
      </c>
      <c r="G13" s="14">
        <f t="shared" si="1"/>
        <v>38744629</v>
      </c>
    </row>
    <row r="14" spans="1:7" ht="12.75">
      <c r="A14" s="15">
        <v>4</v>
      </c>
      <c r="B14" s="16" t="s">
        <v>145</v>
      </c>
      <c r="C14" s="16">
        <v>36702515</v>
      </c>
      <c r="D14" s="16">
        <v>-33228</v>
      </c>
      <c r="E14" s="16">
        <f t="shared" si="0"/>
        <v>36669287</v>
      </c>
      <c r="F14" s="16">
        <f>'- 16 -'!C14</f>
        <v>90003</v>
      </c>
      <c r="G14" s="16">
        <f t="shared" si="1"/>
        <v>36579284</v>
      </c>
    </row>
    <row r="15" spans="1:7" ht="12.75">
      <c r="A15" s="13">
        <v>5</v>
      </c>
      <c r="B15" s="14" t="s">
        <v>146</v>
      </c>
      <c r="C15" s="14">
        <v>46004470</v>
      </c>
      <c r="D15" s="14">
        <v>-471802</v>
      </c>
      <c r="E15" s="14">
        <f t="shared" si="0"/>
        <v>45532668</v>
      </c>
      <c r="F15" s="14">
        <f>'- 16 -'!C15</f>
        <v>0</v>
      </c>
      <c r="G15" s="14">
        <f t="shared" si="1"/>
        <v>45532668</v>
      </c>
    </row>
    <row r="16" spans="1:7" ht="12.75">
      <c r="A16" s="15">
        <v>6</v>
      </c>
      <c r="B16" s="16" t="s">
        <v>147</v>
      </c>
      <c r="C16" s="16">
        <v>56769807</v>
      </c>
      <c r="D16" s="16">
        <v>-2763838</v>
      </c>
      <c r="E16" s="16">
        <f t="shared" si="0"/>
        <v>54005969</v>
      </c>
      <c r="F16" s="16">
        <f>'- 16 -'!C16</f>
        <v>135056</v>
      </c>
      <c r="G16" s="16">
        <f t="shared" si="1"/>
        <v>53870913</v>
      </c>
    </row>
    <row r="17" spans="1:7" ht="12.75">
      <c r="A17" s="13">
        <v>9</v>
      </c>
      <c r="B17" s="14" t="s">
        <v>148</v>
      </c>
      <c r="C17" s="14">
        <v>75030070</v>
      </c>
      <c r="D17" s="14">
        <v>-127687</v>
      </c>
      <c r="E17" s="14">
        <f t="shared" si="0"/>
        <v>74902383</v>
      </c>
      <c r="F17" s="14">
        <f>'- 16 -'!C17</f>
        <v>348300</v>
      </c>
      <c r="G17" s="14">
        <f t="shared" si="1"/>
        <v>74554083</v>
      </c>
    </row>
    <row r="18" spans="1:7" ht="12.75">
      <c r="A18" s="15">
        <v>10</v>
      </c>
      <c r="B18" s="16" t="s">
        <v>149</v>
      </c>
      <c r="C18" s="16">
        <v>56152394</v>
      </c>
      <c r="D18" s="16">
        <v>-332495</v>
      </c>
      <c r="E18" s="16">
        <f t="shared" si="0"/>
        <v>55819899</v>
      </c>
      <c r="F18" s="16">
        <f>'- 16 -'!C18</f>
        <v>36824</v>
      </c>
      <c r="G18" s="16">
        <f t="shared" si="1"/>
        <v>55783075</v>
      </c>
    </row>
    <row r="19" spans="1:7" ht="12.75">
      <c r="A19" s="13">
        <v>11</v>
      </c>
      <c r="B19" s="14" t="s">
        <v>150</v>
      </c>
      <c r="C19" s="14">
        <v>28596245</v>
      </c>
      <c r="D19" s="14">
        <v>192011</v>
      </c>
      <c r="E19" s="14">
        <f t="shared" si="0"/>
        <v>28788256</v>
      </c>
      <c r="F19" s="14">
        <f>'- 16 -'!C19</f>
        <v>267275</v>
      </c>
      <c r="G19" s="14">
        <f t="shared" si="1"/>
        <v>28520981</v>
      </c>
    </row>
    <row r="20" spans="1:7" ht="12.75">
      <c r="A20" s="15">
        <v>12</v>
      </c>
      <c r="B20" s="16" t="s">
        <v>151</v>
      </c>
      <c r="C20" s="16">
        <v>47464987</v>
      </c>
      <c r="D20" s="16">
        <v>265858</v>
      </c>
      <c r="E20" s="16">
        <f t="shared" si="0"/>
        <v>47730845</v>
      </c>
      <c r="F20" s="16">
        <f>'- 16 -'!C20</f>
        <v>169379</v>
      </c>
      <c r="G20" s="16">
        <f t="shared" si="1"/>
        <v>47561466</v>
      </c>
    </row>
    <row r="21" spans="1:7" ht="12.75">
      <c r="A21" s="13">
        <v>13</v>
      </c>
      <c r="B21" s="14" t="s">
        <v>152</v>
      </c>
      <c r="C21" s="14">
        <v>18394703</v>
      </c>
      <c r="D21" s="14">
        <v>103704</v>
      </c>
      <c r="E21" s="14">
        <f t="shared" si="0"/>
        <v>18498407</v>
      </c>
      <c r="F21" s="14">
        <f>'- 16 -'!C21</f>
        <v>0</v>
      </c>
      <c r="G21" s="14">
        <f t="shared" si="1"/>
        <v>18498407</v>
      </c>
    </row>
    <row r="22" spans="1:7" ht="12.75">
      <c r="A22" s="15">
        <v>14</v>
      </c>
      <c r="B22" s="16" t="s">
        <v>153</v>
      </c>
      <c r="C22" s="16">
        <v>21715523</v>
      </c>
      <c r="D22" s="16">
        <v>-835348</v>
      </c>
      <c r="E22" s="16">
        <f t="shared" si="0"/>
        <v>20880175</v>
      </c>
      <c r="F22" s="16">
        <f>'- 16 -'!C22</f>
        <v>0</v>
      </c>
      <c r="G22" s="16">
        <f t="shared" si="1"/>
        <v>20880175</v>
      </c>
    </row>
    <row r="23" spans="1:7" ht="12.75">
      <c r="A23" s="13">
        <v>15</v>
      </c>
      <c r="B23" s="14" t="s">
        <v>154</v>
      </c>
      <c r="C23" s="14">
        <v>28116573</v>
      </c>
      <c r="D23" s="14">
        <v>197161</v>
      </c>
      <c r="E23" s="14">
        <f t="shared" si="0"/>
        <v>28313734</v>
      </c>
      <c r="F23" s="14">
        <f>'- 16 -'!C23</f>
        <v>71715</v>
      </c>
      <c r="G23" s="14">
        <f t="shared" si="1"/>
        <v>28242019</v>
      </c>
    </row>
    <row r="24" spans="1:7" ht="12.75">
      <c r="A24" s="15">
        <v>16</v>
      </c>
      <c r="B24" s="16" t="s">
        <v>155</v>
      </c>
      <c r="C24" s="16">
        <v>5603791</v>
      </c>
      <c r="D24" s="16">
        <v>-15000</v>
      </c>
      <c r="E24" s="16">
        <f t="shared" si="0"/>
        <v>5588791</v>
      </c>
      <c r="F24" s="16">
        <f>'- 16 -'!C24</f>
        <v>0</v>
      </c>
      <c r="G24" s="16">
        <f t="shared" si="1"/>
        <v>5588791</v>
      </c>
    </row>
    <row r="25" spans="1:7" ht="12.75">
      <c r="A25" s="13">
        <v>17</v>
      </c>
      <c r="B25" s="14" t="s">
        <v>156</v>
      </c>
      <c r="C25" s="14">
        <v>4342413</v>
      </c>
      <c r="D25" s="14">
        <v>-85000</v>
      </c>
      <c r="E25" s="14">
        <f t="shared" si="0"/>
        <v>4257413</v>
      </c>
      <c r="F25" s="14">
        <f>'- 16 -'!C25</f>
        <v>0</v>
      </c>
      <c r="G25" s="14">
        <f t="shared" si="1"/>
        <v>4257413</v>
      </c>
    </row>
    <row r="26" spans="1:7" ht="12.75">
      <c r="A26" s="15">
        <v>18</v>
      </c>
      <c r="B26" s="16" t="s">
        <v>157</v>
      </c>
      <c r="C26" s="16">
        <v>8405569.29</v>
      </c>
      <c r="D26" s="16">
        <v>10000</v>
      </c>
      <c r="E26" s="16">
        <f t="shared" si="0"/>
        <v>8415569.29</v>
      </c>
      <c r="F26" s="16">
        <f>'- 16 -'!C26</f>
        <v>0</v>
      </c>
      <c r="G26" s="16">
        <f t="shared" si="1"/>
        <v>8415569.29</v>
      </c>
    </row>
    <row r="27" spans="1:7" ht="12.75">
      <c r="A27" s="13">
        <v>19</v>
      </c>
      <c r="B27" s="14" t="s">
        <v>158</v>
      </c>
      <c r="C27" s="14">
        <v>13418900</v>
      </c>
      <c r="D27" s="14">
        <v>-13000</v>
      </c>
      <c r="E27" s="14">
        <f t="shared" si="0"/>
        <v>13405900</v>
      </c>
      <c r="F27" s="14">
        <f>'- 16 -'!C27</f>
        <v>0</v>
      </c>
      <c r="G27" s="14">
        <f t="shared" si="1"/>
        <v>13405900</v>
      </c>
    </row>
    <row r="28" spans="1:7" ht="12.75">
      <c r="A28" s="15">
        <v>20</v>
      </c>
      <c r="B28" s="16" t="s">
        <v>159</v>
      </c>
      <c r="C28" s="16">
        <v>7462061.320000001</v>
      </c>
      <c r="D28" s="16">
        <v>-116290</v>
      </c>
      <c r="E28" s="16">
        <f t="shared" si="0"/>
        <v>7345771.320000001</v>
      </c>
      <c r="F28" s="16">
        <f>'- 16 -'!C28</f>
        <v>0</v>
      </c>
      <c r="G28" s="16">
        <f t="shared" si="1"/>
        <v>7345771.320000001</v>
      </c>
    </row>
    <row r="29" spans="1:7" ht="12.75">
      <c r="A29" s="13">
        <v>21</v>
      </c>
      <c r="B29" s="14" t="s">
        <v>160</v>
      </c>
      <c r="C29" s="14">
        <v>20930000</v>
      </c>
      <c r="D29" s="14">
        <v>56000</v>
      </c>
      <c r="E29" s="14">
        <f t="shared" si="0"/>
        <v>20986000</v>
      </c>
      <c r="F29" s="14">
        <f>'- 16 -'!C29</f>
        <v>45000</v>
      </c>
      <c r="G29" s="14">
        <f t="shared" si="1"/>
        <v>20941000</v>
      </c>
    </row>
    <row r="30" spans="1:7" ht="12.75">
      <c r="A30" s="15">
        <v>22</v>
      </c>
      <c r="B30" s="16" t="s">
        <v>161</v>
      </c>
      <c r="C30" s="16">
        <v>11472515</v>
      </c>
      <c r="D30" s="16">
        <v>114388</v>
      </c>
      <c r="E30" s="16">
        <f t="shared" si="0"/>
        <v>11586903</v>
      </c>
      <c r="F30" s="16">
        <f>'- 16 -'!C30</f>
        <v>170850</v>
      </c>
      <c r="G30" s="16">
        <f t="shared" si="1"/>
        <v>11416053</v>
      </c>
    </row>
    <row r="31" spans="1:7" ht="12.75">
      <c r="A31" s="13">
        <v>23</v>
      </c>
      <c r="B31" s="14" t="s">
        <v>162</v>
      </c>
      <c r="C31" s="14">
        <v>8958224</v>
      </c>
      <c r="D31" s="14">
        <v>149711</v>
      </c>
      <c r="E31" s="14">
        <f t="shared" si="0"/>
        <v>9107935</v>
      </c>
      <c r="F31" s="14">
        <f>'- 16 -'!C31</f>
        <v>0</v>
      </c>
      <c r="G31" s="14">
        <f t="shared" si="1"/>
        <v>9107935</v>
      </c>
    </row>
    <row r="32" spans="1:7" ht="12.75">
      <c r="A32" s="15">
        <v>24</v>
      </c>
      <c r="B32" s="16" t="s">
        <v>163</v>
      </c>
      <c r="C32" s="16">
        <v>21419161</v>
      </c>
      <c r="D32" s="16">
        <v>240000</v>
      </c>
      <c r="E32" s="16">
        <f t="shared" si="0"/>
        <v>21659161</v>
      </c>
      <c r="F32" s="16">
        <f>'- 16 -'!C32</f>
        <v>1610</v>
      </c>
      <c r="G32" s="16">
        <f t="shared" si="1"/>
        <v>21657551</v>
      </c>
    </row>
    <row r="33" spans="1:7" ht="12.75">
      <c r="A33" s="13">
        <v>25</v>
      </c>
      <c r="B33" s="14" t="s">
        <v>164</v>
      </c>
      <c r="C33" s="14">
        <v>9394605</v>
      </c>
      <c r="D33" s="14">
        <v>115000</v>
      </c>
      <c r="E33" s="14">
        <f t="shared" si="0"/>
        <v>9509605</v>
      </c>
      <c r="F33" s="14">
        <f>'- 16 -'!C33</f>
        <v>0</v>
      </c>
      <c r="G33" s="14">
        <f t="shared" si="1"/>
        <v>9509605</v>
      </c>
    </row>
    <row r="34" spans="1:7" ht="12.75">
      <c r="A34" s="15">
        <v>26</v>
      </c>
      <c r="B34" s="16" t="s">
        <v>165</v>
      </c>
      <c r="C34" s="16">
        <v>14076300</v>
      </c>
      <c r="D34" s="16">
        <v>70000</v>
      </c>
      <c r="E34" s="16">
        <f t="shared" si="0"/>
        <v>14146300</v>
      </c>
      <c r="F34" s="16">
        <f>'- 16 -'!C34</f>
        <v>0</v>
      </c>
      <c r="G34" s="16">
        <f t="shared" si="1"/>
        <v>14146300</v>
      </c>
    </row>
    <row r="35" spans="1:7" ht="12.75">
      <c r="A35" s="13">
        <v>28</v>
      </c>
      <c r="B35" s="14" t="s">
        <v>166</v>
      </c>
      <c r="C35" s="14">
        <v>5816124</v>
      </c>
      <c r="D35" s="14">
        <v>47000</v>
      </c>
      <c r="E35" s="14">
        <f t="shared" si="0"/>
        <v>5863124</v>
      </c>
      <c r="F35" s="14">
        <f>'- 16 -'!C35</f>
        <v>0</v>
      </c>
      <c r="G35" s="14">
        <f t="shared" si="1"/>
        <v>5863124</v>
      </c>
    </row>
    <row r="36" spans="1:7" ht="12.75">
      <c r="A36" s="15">
        <v>30</v>
      </c>
      <c r="B36" s="16" t="s">
        <v>167</v>
      </c>
      <c r="C36" s="16">
        <v>8537878</v>
      </c>
      <c r="D36" s="16">
        <v>188150</v>
      </c>
      <c r="E36" s="16">
        <f t="shared" si="0"/>
        <v>8726028</v>
      </c>
      <c r="F36" s="16">
        <f>'- 16 -'!C36</f>
        <v>0</v>
      </c>
      <c r="G36" s="16">
        <f t="shared" si="1"/>
        <v>8726028</v>
      </c>
    </row>
    <row r="37" spans="1:7" ht="12.75">
      <c r="A37" s="13">
        <v>31</v>
      </c>
      <c r="B37" s="14" t="s">
        <v>168</v>
      </c>
      <c r="C37" s="14">
        <v>9642309</v>
      </c>
      <c r="D37" s="14">
        <v>178600</v>
      </c>
      <c r="E37" s="14">
        <f t="shared" si="0"/>
        <v>9820909</v>
      </c>
      <c r="F37" s="14">
        <f>'- 16 -'!C37</f>
        <v>0</v>
      </c>
      <c r="G37" s="14">
        <f t="shared" si="1"/>
        <v>9820909</v>
      </c>
    </row>
    <row r="38" spans="1:7" ht="12.75">
      <c r="A38" s="15">
        <v>32</v>
      </c>
      <c r="B38" s="16" t="s">
        <v>169</v>
      </c>
      <c r="C38" s="16">
        <v>6168800</v>
      </c>
      <c r="D38" s="16">
        <v>56255</v>
      </c>
      <c r="E38" s="16">
        <f t="shared" si="0"/>
        <v>6225055</v>
      </c>
      <c r="F38" s="16">
        <f>'- 16 -'!C38</f>
        <v>0</v>
      </c>
      <c r="G38" s="16">
        <f t="shared" si="1"/>
        <v>6225055</v>
      </c>
    </row>
    <row r="39" spans="1:7" ht="12.75">
      <c r="A39" s="13">
        <v>33</v>
      </c>
      <c r="B39" s="14" t="s">
        <v>170</v>
      </c>
      <c r="C39" s="14">
        <v>11588785</v>
      </c>
      <c r="D39" s="14">
        <v>83605</v>
      </c>
      <c r="E39" s="14">
        <f t="shared" si="0"/>
        <v>11672390</v>
      </c>
      <c r="F39" s="14">
        <f>'- 16 -'!C39</f>
        <v>0</v>
      </c>
      <c r="G39" s="14">
        <f t="shared" si="1"/>
        <v>11672390</v>
      </c>
    </row>
    <row r="40" spans="1:7" ht="12.75">
      <c r="A40" s="15">
        <v>34</v>
      </c>
      <c r="B40" s="16" t="s">
        <v>171</v>
      </c>
      <c r="C40" s="16">
        <v>5382520</v>
      </c>
      <c r="D40" s="16">
        <v>60000</v>
      </c>
      <c r="E40" s="16">
        <f t="shared" si="0"/>
        <v>5442520</v>
      </c>
      <c r="F40" s="16">
        <f>'- 16 -'!C40</f>
        <v>0</v>
      </c>
      <c r="G40" s="16">
        <f t="shared" si="1"/>
        <v>5442520</v>
      </c>
    </row>
    <row r="41" spans="1:7" ht="12.75">
      <c r="A41" s="13">
        <v>35</v>
      </c>
      <c r="B41" s="14" t="s">
        <v>172</v>
      </c>
      <c r="C41" s="14">
        <v>12746870</v>
      </c>
      <c r="D41" s="14">
        <v>181089</v>
      </c>
      <c r="E41" s="14">
        <f t="shared" si="0"/>
        <v>12927959</v>
      </c>
      <c r="F41" s="14">
        <f>'- 16 -'!C41</f>
        <v>4000</v>
      </c>
      <c r="G41" s="14">
        <f t="shared" si="1"/>
        <v>12923959</v>
      </c>
    </row>
    <row r="42" spans="1:7" ht="12.75">
      <c r="A42" s="15">
        <v>36</v>
      </c>
      <c r="B42" s="16" t="s">
        <v>173</v>
      </c>
      <c r="C42" s="16">
        <v>6870885</v>
      </c>
      <c r="D42" s="16">
        <v>38942</v>
      </c>
      <c r="E42" s="16">
        <f t="shared" si="0"/>
        <v>6909827</v>
      </c>
      <c r="F42" s="16">
        <f>'- 16 -'!C42</f>
        <v>0</v>
      </c>
      <c r="G42" s="16">
        <f t="shared" si="1"/>
        <v>6909827</v>
      </c>
    </row>
    <row r="43" spans="1:7" ht="12.75">
      <c r="A43" s="13">
        <v>37</v>
      </c>
      <c r="B43" s="14" t="s">
        <v>174</v>
      </c>
      <c r="C43" s="14">
        <v>6633251</v>
      </c>
      <c r="D43" s="14">
        <v>-25110</v>
      </c>
      <c r="E43" s="14">
        <f t="shared" si="0"/>
        <v>6608141</v>
      </c>
      <c r="F43" s="14">
        <f>'- 16 -'!C43</f>
        <v>0</v>
      </c>
      <c r="G43" s="14">
        <f t="shared" si="1"/>
        <v>6608141</v>
      </c>
    </row>
    <row r="44" spans="1:7" ht="12.75">
      <c r="A44" s="15">
        <v>38</v>
      </c>
      <c r="B44" s="16" t="s">
        <v>175</v>
      </c>
      <c r="C44" s="16">
        <v>8800177</v>
      </c>
      <c r="D44" s="16">
        <v>238876</v>
      </c>
      <c r="E44" s="16">
        <f t="shared" si="0"/>
        <v>9039053</v>
      </c>
      <c r="F44" s="16">
        <f>'- 16 -'!C44</f>
        <v>0</v>
      </c>
      <c r="G44" s="16">
        <f t="shared" si="1"/>
        <v>9039053</v>
      </c>
    </row>
    <row r="45" spans="1:7" ht="12.75">
      <c r="A45" s="13">
        <v>39</v>
      </c>
      <c r="B45" s="14" t="s">
        <v>176</v>
      </c>
      <c r="C45" s="14">
        <v>14468750</v>
      </c>
      <c r="D45" s="14">
        <v>-29000</v>
      </c>
      <c r="E45" s="14">
        <f t="shared" si="0"/>
        <v>14439750</v>
      </c>
      <c r="F45" s="14">
        <f>'- 16 -'!C45</f>
        <v>0</v>
      </c>
      <c r="G45" s="14">
        <f t="shared" si="1"/>
        <v>14439750</v>
      </c>
    </row>
    <row r="46" spans="1:7" ht="12.75">
      <c r="A46" s="15">
        <v>40</v>
      </c>
      <c r="B46" s="16" t="s">
        <v>177</v>
      </c>
      <c r="C46" s="16">
        <v>40760200</v>
      </c>
      <c r="D46" s="16">
        <v>135600</v>
      </c>
      <c r="E46" s="16">
        <f t="shared" si="0"/>
        <v>40895800</v>
      </c>
      <c r="F46" s="16">
        <f>'- 16 -'!C46</f>
        <v>43100</v>
      </c>
      <c r="G46" s="16">
        <f t="shared" si="1"/>
        <v>40852700</v>
      </c>
    </row>
    <row r="47" spans="1:7" ht="12.75">
      <c r="A47" s="13">
        <v>41</v>
      </c>
      <c r="B47" s="14" t="s">
        <v>178</v>
      </c>
      <c r="C47" s="14">
        <v>11706865</v>
      </c>
      <c r="D47" s="14">
        <v>156750</v>
      </c>
      <c r="E47" s="14">
        <f t="shared" si="0"/>
        <v>11863615</v>
      </c>
      <c r="F47" s="14">
        <f>'- 16 -'!C47</f>
        <v>0</v>
      </c>
      <c r="G47" s="14">
        <f t="shared" si="1"/>
        <v>11863615</v>
      </c>
    </row>
    <row r="48" spans="1:7" ht="12.75">
      <c r="A48" s="15">
        <v>42</v>
      </c>
      <c r="B48" s="16" t="s">
        <v>179</v>
      </c>
      <c r="C48" s="16">
        <v>7301435</v>
      </c>
      <c r="D48" s="16">
        <v>-33330</v>
      </c>
      <c r="E48" s="16">
        <f t="shared" si="0"/>
        <v>7268105</v>
      </c>
      <c r="F48" s="16">
        <f>'- 16 -'!C48</f>
        <v>0</v>
      </c>
      <c r="G48" s="16">
        <f t="shared" si="1"/>
        <v>7268105</v>
      </c>
    </row>
    <row r="49" spans="1:7" ht="12.75">
      <c r="A49" s="13">
        <v>43</v>
      </c>
      <c r="B49" s="14" t="s">
        <v>180</v>
      </c>
      <c r="C49" s="14">
        <v>6125623</v>
      </c>
      <c r="D49" s="14">
        <v>100000</v>
      </c>
      <c r="E49" s="14">
        <f t="shared" si="0"/>
        <v>6225623</v>
      </c>
      <c r="F49" s="14">
        <f>'- 16 -'!C49</f>
        <v>15000</v>
      </c>
      <c r="G49" s="14">
        <f t="shared" si="1"/>
        <v>6210623</v>
      </c>
    </row>
    <row r="50" spans="1:7" ht="12.75">
      <c r="A50" s="15">
        <v>44</v>
      </c>
      <c r="B50" s="16" t="s">
        <v>181</v>
      </c>
      <c r="C50" s="16">
        <v>8537560</v>
      </c>
      <c r="D50" s="16">
        <v>95000</v>
      </c>
      <c r="E50" s="16">
        <f t="shared" si="0"/>
        <v>8632560</v>
      </c>
      <c r="F50" s="16">
        <f>'- 16 -'!C50</f>
        <v>0</v>
      </c>
      <c r="G50" s="16">
        <f t="shared" si="1"/>
        <v>8632560</v>
      </c>
    </row>
    <row r="51" spans="1:7" ht="12.75">
      <c r="A51" s="13">
        <v>45</v>
      </c>
      <c r="B51" s="14" t="s">
        <v>182</v>
      </c>
      <c r="C51" s="14">
        <v>11377430</v>
      </c>
      <c r="D51" s="14">
        <v>56100</v>
      </c>
      <c r="E51" s="14">
        <f t="shared" si="0"/>
        <v>11433530</v>
      </c>
      <c r="F51" s="14">
        <f>'- 16 -'!C51</f>
        <v>9500</v>
      </c>
      <c r="G51" s="14">
        <f t="shared" si="1"/>
        <v>11424030</v>
      </c>
    </row>
    <row r="52" spans="1:7" ht="12.75">
      <c r="A52" s="15">
        <v>46</v>
      </c>
      <c r="B52" s="16" t="s">
        <v>183</v>
      </c>
      <c r="C52" s="16">
        <v>10682711</v>
      </c>
      <c r="D52" s="16">
        <v>0</v>
      </c>
      <c r="E52" s="16">
        <f t="shared" si="0"/>
        <v>10682711</v>
      </c>
      <c r="F52" s="16">
        <f>'- 16 -'!C52</f>
        <v>0</v>
      </c>
      <c r="G52" s="16">
        <f t="shared" si="1"/>
        <v>10682711</v>
      </c>
    </row>
    <row r="53" spans="1:7" ht="12.75">
      <c r="A53" s="13">
        <v>47</v>
      </c>
      <c r="B53" s="14" t="s">
        <v>184</v>
      </c>
      <c r="C53" s="14">
        <v>8244297</v>
      </c>
      <c r="D53" s="14">
        <v>33335</v>
      </c>
      <c r="E53" s="14">
        <f t="shared" si="0"/>
        <v>8277632</v>
      </c>
      <c r="F53" s="14">
        <f>'- 16 -'!C53</f>
        <v>0</v>
      </c>
      <c r="G53" s="14">
        <f t="shared" si="1"/>
        <v>8277632</v>
      </c>
    </row>
    <row r="54" spans="1:7" ht="12.75">
      <c r="A54" s="15">
        <v>48</v>
      </c>
      <c r="B54" s="16" t="s">
        <v>185</v>
      </c>
      <c r="C54" s="16">
        <v>54672289</v>
      </c>
      <c r="D54" s="16">
        <v>-1926808</v>
      </c>
      <c r="E54" s="16">
        <f t="shared" si="0"/>
        <v>52745481</v>
      </c>
      <c r="F54" s="16">
        <f>'- 16 -'!C54</f>
        <v>599817</v>
      </c>
      <c r="G54" s="16">
        <f t="shared" si="1"/>
        <v>52145664</v>
      </c>
    </row>
    <row r="55" spans="1:7" ht="12.75">
      <c r="A55" s="13">
        <v>49</v>
      </c>
      <c r="B55" s="14" t="s">
        <v>186</v>
      </c>
      <c r="C55" s="14">
        <v>31885018</v>
      </c>
      <c r="D55" s="14">
        <v>-248556</v>
      </c>
      <c r="E55" s="14">
        <f t="shared" si="0"/>
        <v>31636462</v>
      </c>
      <c r="F55" s="14">
        <f>'- 16 -'!C55</f>
        <v>20000</v>
      </c>
      <c r="G55" s="14">
        <f t="shared" si="1"/>
        <v>31616462</v>
      </c>
    </row>
    <row r="56" spans="1:7" ht="12.75">
      <c r="A56" s="15">
        <v>50</v>
      </c>
      <c r="B56" s="16" t="s">
        <v>459</v>
      </c>
      <c r="C56" s="16">
        <v>13936268</v>
      </c>
      <c r="D56" s="16">
        <v>162730</v>
      </c>
      <c r="E56" s="16">
        <f>C56+D56</f>
        <v>14098998</v>
      </c>
      <c r="F56" s="16">
        <f>'- 16 -'!C56</f>
        <v>0</v>
      </c>
      <c r="G56" s="16">
        <f>E56-F56</f>
        <v>14098998</v>
      </c>
    </row>
    <row r="57" spans="1:7" ht="12.75">
      <c r="A57" s="13">
        <v>2264</v>
      </c>
      <c r="B57" s="14" t="s">
        <v>187</v>
      </c>
      <c r="C57" s="14">
        <v>1925039</v>
      </c>
      <c r="D57" s="14">
        <v>-500</v>
      </c>
      <c r="E57" s="14">
        <f t="shared" si="0"/>
        <v>1924539</v>
      </c>
      <c r="F57" s="14">
        <f>'- 16 -'!C57</f>
        <v>0</v>
      </c>
      <c r="G57" s="14">
        <f t="shared" si="1"/>
        <v>1924539</v>
      </c>
    </row>
    <row r="58" spans="1:7" ht="12.75">
      <c r="A58" s="15">
        <v>2309</v>
      </c>
      <c r="B58" s="16" t="s">
        <v>188</v>
      </c>
      <c r="C58" s="16">
        <v>1932405</v>
      </c>
      <c r="D58" s="16">
        <v>-3900</v>
      </c>
      <c r="E58" s="16">
        <f t="shared" si="0"/>
        <v>1928505</v>
      </c>
      <c r="F58" s="16">
        <f>'- 16 -'!C58</f>
        <v>0</v>
      </c>
      <c r="G58" s="16">
        <f t="shared" si="1"/>
        <v>1928505</v>
      </c>
    </row>
    <row r="59" spans="1:7" ht="12.75">
      <c r="A59" s="13">
        <v>2312</v>
      </c>
      <c r="B59" s="14" t="s">
        <v>189</v>
      </c>
      <c r="C59" s="14">
        <v>1766424</v>
      </c>
      <c r="D59" s="14">
        <v>-2000</v>
      </c>
      <c r="E59" s="14">
        <f t="shared" si="0"/>
        <v>1764424</v>
      </c>
      <c r="F59" s="14">
        <f>'- 16 -'!C59</f>
        <v>0</v>
      </c>
      <c r="G59" s="14">
        <f t="shared" si="1"/>
        <v>1764424</v>
      </c>
    </row>
    <row r="60" spans="1:7" ht="12.75">
      <c r="A60" s="15">
        <v>2355</v>
      </c>
      <c r="B60" s="16" t="s">
        <v>190</v>
      </c>
      <c r="C60" s="16">
        <v>23404402</v>
      </c>
      <c r="D60" s="16">
        <v>67800</v>
      </c>
      <c r="E60" s="16">
        <f t="shared" si="0"/>
        <v>23472202</v>
      </c>
      <c r="F60" s="16">
        <f>'- 16 -'!C60</f>
        <v>2420</v>
      </c>
      <c r="G60" s="16">
        <f t="shared" si="1"/>
        <v>23469782</v>
      </c>
    </row>
    <row r="61" spans="1:7" ht="12.75">
      <c r="A61" s="13">
        <v>2439</v>
      </c>
      <c r="B61" s="14" t="s">
        <v>191</v>
      </c>
      <c r="C61" s="14">
        <v>1122428</v>
      </c>
      <c r="D61" s="14">
        <v>0</v>
      </c>
      <c r="E61" s="14">
        <f t="shared" si="0"/>
        <v>1122428</v>
      </c>
      <c r="F61" s="14">
        <f>'- 16 -'!C61</f>
        <v>0</v>
      </c>
      <c r="G61" s="14">
        <f t="shared" si="1"/>
        <v>1122428</v>
      </c>
    </row>
    <row r="62" spans="1:7" ht="12.75">
      <c r="A62" s="15">
        <v>2460</v>
      </c>
      <c r="B62" s="16" t="s">
        <v>192</v>
      </c>
      <c r="C62" s="16">
        <v>2772092</v>
      </c>
      <c r="D62" s="16">
        <v>-3200</v>
      </c>
      <c r="E62" s="16">
        <f t="shared" si="0"/>
        <v>2768892</v>
      </c>
      <c r="F62" s="16">
        <f>'- 16 -'!C62</f>
        <v>0</v>
      </c>
      <c r="G62" s="16">
        <f t="shared" si="1"/>
        <v>2768892</v>
      </c>
    </row>
    <row r="63" spans="1:7" ht="12.75">
      <c r="A63" s="13">
        <v>3000</v>
      </c>
      <c r="B63" s="14" t="s">
        <v>193</v>
      </c>
      <c r="C63" s="14">
        <v>6279400</v>
      </c>
      <c r="D63" s="14">
        <v>0</v>
      </c>
      <c r="E63" s="14">
        <f t="shared" si="0"/>
        <v>6279400</v>
      </c>
      <c r="F63" s="14">
        <f>'- 16 -'!C63</f>
        <v>253759</v>
      </c>
      <c r="G63" s="14">
        <f t="shared" si="1"/>
        <v>6025641</v>
      </c>
    </row>
    <row r="64" ht="4.5" customHeight="1"/>
    <row r="65" spans="1:7" ht="12.75">
      <c r="A65" s="19"/>
      <c r="B65" s="20" t="s">
        <v>194</v>
      </c>
      <c r="C65" s="20">
        <f>SUM(C11:C63)</f>
        <v>1201463118.6100001</v>
      </c>
      <c r="D65" s="20">
        <f>SUM(D11:D63)</f>
        <v>-6694910</v>
      </c>
      <c r="E65" s="20">
        <f>SUM(E11:E63)</f>
        <v>1194768208.6100001</v>
      </c>
      <c r="F65" s="20">
        <f>SUM(F11:F63)</f>
        <v>7507833</v>
      </c>
      <c r="G65" s="20">
        <f>SUM(G11:G63)</f>
        <v>1187260375.6100001</v>
      </c>
    </row>
    <row r="66" ht="4.5" customHeight="1"/>
    <row r="67" spans="1:7" ht="12.75">
      <c r="A67" s="15">
        <v>2155</v>
      </c>
      <c r="B67" s="16" t="s">
        <v>195</v>
      </c>
      <c r="C67" s="16">
        <v>1351756</v>
      </c>
      <c r="D67" s="16">
        <v>-199818</v>
      </c>
      <c r="E67" s="16">
        <f>C67+D67</f>
        <v>1151938</v>
      </c>
      <c r="F67" s="16">
        <f>'- 16 -'!C67</f>
        <v>700</v>
      </c>
      <c r="G67" s="16">
        <f>E67-F67</f>
        <v>1151238</v>
      </c>
    </row>
    <row r="68" spans="1:7" ht="12.75">
      <c r="A68" s="13">
        <v>2408</v>
      </c>
      <c r="B68" s="14" t="s">
        <v>197</v>
      </c>
      <c r="C68" s="14">
        <v>2312939</v>
      </c>
      <c r="D68" s="14">
        <v>0</v>
      </c>
      <c r="E68" s="14">
        <f>C68+D68</f>
        <v>2312939</v>
      </c>
      <c r="F68" s="14">
        <f>'- 16 -'!C68</f>
        <v>5300</v>
      </c>
      <c r="G68" s="14">
        <f>E68-F68</f>
        <v>2307639</v>
      </c>
    </row>
    <row r="69" ht="6.75" customHeight="1"/>
    <row r="70" spans="1:7" ht="12" customHeight="1">
      <c r="A70" s="57" t="s">
        <v>315</v>
      </c>
      <c r="B70" s="279" t="s">
        <v>367</v>
      </c>
      <c r="C70" s="246"/>
      <c r="D70" s="246"/>
      <c r="E70" s="246"/>
      <c r="F70" s="246"/>
      <c r="G70" s="246"/>
    </row>
    <row r="71" spans="1:7" ht="12" customHeight="1">
      <c r="A71" s="57" t="s">
        <v>370</v>
      </c>
      <c r="B71" s="279" t="s">
        <v>416</v>
      </c>
      <c r="C71" s="246"/>
      <c r="D71" s="246"/>
      <c r="E71" s="246"/>
      <c r="F71" s="246"/>
      <c r="G71" s="246"/>
    </row>
    <row r="72" spans="1:7" ht="12" customHeight="1">
      <c r="A72" s="57"/>
      <c r="B72" s="279" t="s">
        <v>458</v>
      </c>
      <c r="C72" s="246"/>
      <c r="D72" s="246"/>
      <c r="E72" s="246"/>
      <c r="F72" s="246"/>
      <c r="G72" s="246"/>
    </row>
    <row r="73" spans="1:7" ht="12" customHeight="1">
      <c r="A73" s="57" t="s">
        <v>368</v>
      </c>
      <c r="B73" s="279" t="s">
        <v>452</v>
      </c>
      <c r="C73" s="246"/>
      <c r="D73" s="246"/>
      <c r="E73" s="246"/>
      <c r="F73" s="246"/>
      <c r="G73" s="246"/>
    </row>
    <row r="74" spans="1:7" ht="12" customHeight="1">
      <c r="A74" s="57" t="s">
        <v>369</v>
      </c>
      <c r="B74" s="279" t="s">
        <v>366</v>
      </c>
      <c r="C74" s="246"/>
      <c r="D74" s="246"/>
      <c r="E74" s="246"/>
      <c r="F74" s="246"/>
      <c r="G74" s="246"/>
    </row>
    <row r="75" ht="12" customHeight="1"/>
  </sheetData>
  <printOptions/>
  <pageMargins left="0.5905511811023623" right="0" top="0.5905511811023623" bottom="0" header="0.31496062992125984" footer="0"/>
  <pageSetup fitToHeight="1" fitToWidth="1" horizontalDpi="600" verticalDpi="600" orientation="portrait" scale="82" r:id="rId1"/>
  <headerFooter alignWithMargins="0">
    <oddHeader>&amp;C&amp;"Times New Roman,Bold"&amp;12&amp;A</oddHeader>
  </headerFooter>
</worksheet>
</file>

<file path=xl/worksheets/sheet20.xml><?xml version="1.0" encoding="utf-8"?>
<worksheet xmlns="http://schemas.openxmlformats.org/spreadsheetml/2006/main" xmlns:r="http://schemas.openxmlformats.org/officeDocument/2006/relationships">
  <sheetPr codeName="Sheet19">
    <pageSetUpPr fitToPage="1"/>
  </sheetPr>
  <dimension ref="A1:F74"/>
  <sheetViews>
    <sheetView showGridLines="0" showZeros="0" workbookViewId="0" topLeftCell="A1">
      <selection activeCell="A1" sqref="A1"/>
    </sheetView>
  </sheetViews>
  <sheetFormatPr defaultColWidth="15.83203125" defaultRowHeight="12"/>
  <cols>
    <col min="1" max="1" width="6.83203125" style="85" customWidth="1"/>
    <col min="2" max="2" width="35.83203125" style="85" customWidth="1"/>
    <col min="3" max="3" width="20.83203125" style="85" customWidth="1"/>
    <col min="4" max="5" width="15.83203125" style="85" customWidth="1"/>
    <col min="6" max="6" width="43.83203125" style="85" customWidth="1"/>
    <col min="7" max="16384" width="15.83203125" style="85" customWidth="1"/>
  </cols>
  <sheetData>
    <row r="1" spans="1:6" ht="6.75" customHeight="1">
      <c r="A1" s="17"/>
      <c r="B1" s="83"/>
      <c r="C1" s="147"/>
      <c r="D1" s="147"/>
      <c r="E1" s="147"/>
      <c r="F1" s="147"/>
    </row>
    <row r="2" spans="1:6" ht="12.75">
      <c r="A2" s="8"/>
      <c r="B2" s="86"/>
      <c r="C2" s="205" t="s">
        <v>0</v>
      </c>
      <c r="D2" s="206"/>
      <c r="E2" s="205"/>
      <c r="F2" s="225" t="s">
        <v>380</v>
      </c>
    </row>
    <row r="3" spans="1:6" ht="12.75">
      <c r="A3" s="9"/>
      <c r="B3" s="89"/>
      <c r="C3" s="208" t="str">
        <f>YEAR</f>
        <v>OPERATING FUND BUDGET 1999/2000</v>
      </c>
      <c r="D3" s="209"/>
      <c r="E3" s="208"/>
      <c r="F3" s="226"/>
    </row>
    <row r="4" spans="1:6" ht="12.75">
      <c r="A4" s="10"/>
      <c r="C4" s="147"/>
      <c r="D4" s="147"/>
      <c r="E4" s="147"/>
      <c r="F4" s="147"/>
    </row>
    <row r="5" spans="1:6" ht="16.5">
      <c r="A5" s="10"/>
      <c r="C5" s="365" t="s">
        <v>439</v>
      </c>
      <c r="D5" s="227"/>
      <c r="E5" s="241"/>
      <c r="F5" s="147"/>
    </row>
    <row r="6" spans="1:6" ht="12.75">
      <c r="A6" s="10"/>
      <c r="C6" s="70" t="s">
        <v>21</v>
      </c>
      <c r="D6" s="68"/>
      <c r="E6" s="69"/>
      <c r="F6" s="187"/>
    </row>
    <row r="7" spans="3:6" ht="12.75">
      <c r="C7" s="71" t="s">
        <v>19</v>
      </c>
      <c r="D7" s="72"/>
      <c r="E7" s="73"/>
      <c r="F7" s="147"/>
    </row>
    <row r="8" spans="1:6" ht="12.75">
      <c r="A8" s="97"/>
      <c r="B8" s="48"/>
      <c r="C8" s="147"/>
      <c r="D8" s="234"/>
      <c r="E8" s="235" t="s">
        <v>89</v>
      </c>
      <c r="F8" s="147"/>
    </row>
    <row r="9" spans="1:5" ht="12.75">
      <c r="A9" s="54" t="s">
        <v>119</v>
      </c>
      <c r="B9" s="55" t="s">
        <v>120</v>
      </c>
      <c r="C9" s="78" t="s">
        <v>121</v>
      </c>
      <c r="D9" s="79" t="s">
        <v>122</v>
      </c>
      <c r="E9" s="79" t="s">
        <v>123</v>
      </c>
    </row>
    <row r="10" spans="1:2" ht="4.5" customHeight="1">
      <c r="A10" s="80"/>
      <c r="B10" s="80"/>
    </row>
    <row r="11" spans="1:5" ht="12.75">
      <c r="A11" s="13">
        <v>1</v>
      </c>
      <c r="B11" s="14" t="s">
        <v>142</v>
      </c>
      <c r="C11" s="14">
        <v>0</v>
      </c>
      <c r="D11" s="389">
        <f>C11/'- 3 -'!E11</f>
        <v>0</v>
      </c>
      <c r="E11" s="14">
        <f>IF(AND(C11&gt;0,'- 7 -'!F11=0),"N/A ",IF(C11&gt;0,C11/'- 7 -'!F11,0))</f>
        <v>0</v>
      </c>
    </row>
    <row r="12" spans="1:5" ht="12.75">
      <c r="A12" s="15">
        <v>2</v>
      </c>
      <c r="B12" s="16" t="s">
        <v>143</v>
      </c>
      <c r="C12" s="16">
        <v>0</v>
      </c>
      <c r="D12" s="390">
        <f>C12/'- 3 -'!E12</f>
        <v>0</v>
      </c>
      <c r="E12" s="16">
        <f>IF(AND(C12&gt;0,'- 7 -'!F12=0),"N/A ",IF(C12&gt;0,C12/'- 7 -'!F12,0))</f>
        <v>0</v>
      </c>
    </row>
    <row r="13" spans="1:5" ht="12.75">
      <c r="A13" s="13">
        <v>3</v>
      </c>
      <c r="B13" s="14" t="s">
        <v>144</v>
      </c>
      <c r="C13" s="14">
        <v>0</v>
      </c>
      <c r="D13" s="389">
        <f>C13/'- 3 -'!E13</f>
        <v>0</v>
      </c>
      <c r="E13" s="14">
        <f>IF(AND(C13&gt;0,'- 7 -'!F13=0),"N/A ",IF(C13&gt;0,C13/'- 7 -'!F13,0))</f>
        <v>0</v>
      </c>
    </row>
    <row r="14" spans="1:5" ht="12.75">
      <c r="A14" s="15">
        <v>4</v>
      </c>
      <c r="B14" s="16" t="s">
        <v>145</v>
      </c>
      <c r="C14" s="16">
        <v>161028</v>
      </c>
      <c r="D14" s="390">
        <f>C14/'- 3 -'!E14</f>
        <v>0.004391358904796813</v>
      </c>
      <c r="E14" s="16">
        <f>IF(AND(C14&gt;0,'- 7 -'!F14=0),"N/A ",IF(C14&gt;0,C14/'- 7 -'!F14,0))</f>
        <v>5367.6</v>
      </c>
    </row>
    <row r="15" spans="1:5" ht="12.75">
      <c r="A15" s="13">
        <v>5</v>
      </c>
      <c r="B15" s="14" t="s">
        <v>146</v>
      </c>
      <c r="C15" s="14">
        <v>0</v>
      </c>
      <c r="D15" s="389">
        <f>C15/'- 3 -'!E15</f>
        <v>0</v>
      </c>
      <c r="E15" s="14">
        <f>IF(AND(C15&gt;0,'- 7 -'!F15=0),"N/A ",IF(C15&gt;0,C15/'- 7 -'!F15,0))</f>
        <v>0</v>
      </c>
    </row>
    <row r="16" spans="1:5" ht="12.75">
      <c r="A16" s="15">
        <v>6</v>
      </c>
      <c r="B16" s="16" t="s">
        <v>147</v>
      </c>
      <c r="C16" s="16">
        <v>0</v>
      </c>
      <c r="D16" s="390">
        <f>C16/'- 3 -'!E16</f>
        <v>0</v>
      </c>
      <c r="E16" s="16">
        <f>IF(AND(C16&gt;0,'- 7 -'!F16=0),"N/A ",IF(C16&gt;0,C16/'- 7 -'!F16,0))</f>
        <v>0</v>
      </c>
    </row>
    <row r="17" spans="1:5" ht="12.75">
      <c r="A17" s="13">
        <v>9</v>
      </c>
      <c r="B17" s="14" t="s">
        <v>148</v>
      </c>
      <c r="C17" s="14">
        <v>0</v>
      </c>
      <c r="D17" s="389">
        <f>C17/'- 3 -'!E17</f>
        <v>0</v>
      </c>
      <c r="E17" s="14">
        <f>IF(AND(C17&gt;0,'- 7 -'!F17=0),"N/A ",IF(C17&gt;0,C17/'- 7 -'!F17,0))</f>
        <v>0</v>
      </c>
    </row>
    <row r="18" spans="1:5" ht="12.75">
      <c r="A18" s="15">
        <v>10</v>
      </c>
      <c r="B18" s="16" t="s">
        <v>149</v>
      </c>
      <c r="C18" s="16">
        <v>305001</v>
      </c>
      <c r="D18" s="390">
        <f>C18/'- 3 -'!E18</f>
        <v>0.005464019202184511</v>
      </c>
      <c r="E18" s="16">
        <f>IF(AND(C18&gt;0,'- 7 -'!F18=0),"N/A ",IF(C18&gt;0,C18/'- 7 -'!F18,0))</f>
        <v>3388.9</v>
      </c>
    </row>
    <row r="19" spans="1:5" ht="12.75">
      <c r="A19" s="13">
        <v>11</v>
      </c>
      <c r="B19" s="14" t="s">
        <v>150</v>
      </c>
      <c r="C19" s="14">
        <v>0</v>
      </c>
      <c r="D19" s="389">
        <f>C19/'- 3 -'!E19</f>
        <v>0</v>
      </c>
      <c r="E19" s="14">
        <f>IF(AND(C19&gt;0,'- 7 -'!F19=0),"N/A ",IF(C19&gt;0,C19/'- 7 -'!F19,0))</f>
        <v>0</v>
      </c>
    </row>
    <row r="20" spans="1:5" ht="12.75">
      <c r="A20" s="15">
        <v>12</v>
      </c>
      <c r="B20" s="16" t="s">
        <v>151</v>
      </c>
      <c r="C20" s="16">
        <v>0</v>
      </c>
      <c r="D20" s="390">
        <f>C20/'- 3 -'!E20</f>
        <v>0</v>
      </c>
      <c r="E20" s="16">
        <f>IF(AND(C20&gt;0,'- 7 -'!F20=0),"N/A ",IF(C20&gt;0,C20/'- 7 -'!F20,0))</f>
        <v>0</v>
      </c>
    </row>
    <row r="21" spans="1:5" ht="12.75">
      <c r="A21" s="13">
        <v>13</v>
      </c>
      <c r="B21" s="14" t="s">
        <v>152</v>
      </c>
      <c r="C21" s="14">
        <v>0</v>
      </c>
      <c r="D21" s="389">
        <f>C21/'- 3 -'!E21</f>
        <v>0</v>
      </c>
      <c r="E21" s="14">
        <f>IF(AND(C21&gt;0,'- 7 -'!F21=0),"N/A ",IF(C21&gt;0,C21/'- 7 -'!F21,0))</f>
        <v>0</v>
      </c>
    </row>
    <row r="22" spans="1:5" ht="12.75">
      <c r="A22" s="15">
        <v>14</v>
      </c>
      <c r="B22" s="16" t="s">
        <v>153</v>
      </c>
      <c r="C22" s="16">
        <v>0</v>
      </c>
      <c r="D22" s="390">
        <f>C22/'- 3 -'!E22</f>
        <v>0</v>
      </c>
      <c r="E22" s="16">
        <f>IF(AND(C22&gt;0,'- 7 -'!F22=0),"N/A ",IF(C22&gt;0,C22/'- 7 -'!F22,0))</f>
        <v>0</v>
      </c>
    </row>
    <row r="23" spans="1:5" ht="12.75">
      <c r="A23" s="13">
        <v>15</v>
      </c>
      <c r="B23" s="14" t="s">
        <v>154</v>
      </c>
      <c r="C23" s="14">
        <v>0</v>
      </c>
      <c r="D23" s="389">
        <f>C23/'- 3 -'!E23</f>
        <v>0</v>
      </c>
      <c r="E23" s="14">
        <f>IF(AND(C23&gt;0,'- 7 -'!F23=0),"N/A ",IF(C23&gt;0,C23/'- 7 -'!F23,0))</f>
        <v>0</v>
      </c>
    </row>
    <row r="24" spans="1:5" ht="12.75">
      <c r="A24" s="15">
        <v>16</v>
      </c>
      <c r="B24" s="16" t="s">
        <v>155</v>
      </c>
      <c r="C24" s="16">
        <v>0</v>
      </c>
      <c r="D24" s="390">
        <f>C24/'- 3 -'!E24</f>
        <v>0</v>
      </c>
      <c r="E24" s="16">
        <f>IF(AND(C24&gt;0,'- 7 -'!F24=0),"N/A ",IF(C24&gt;0,C24/'- 7 -'!F24,0))</f>
        <v>0</v>
      </c>
    </row>
    <row r="25" spans="1:5" ht="12.75">
      <c r="A25" s="13">
        <v>17</v>
      </c>
      <c r="B25" s="14" t="s">
        <v>156</v>
      </c>
      <c r="C25" s="14">
        <v>0</v>
      </c>
      <c r="D25" s="389">
        <f>C25/'- 3 -'!E25</f>
        <v>0</v>
      </c>
      <c r="E25" s="14">
        <f>IF(AND(C25&gt;0,'- 7 -'!F25=0),"N/A ",IF(C25&gt;0,C25/'- 7 -'!F25,0))</f>
        <v>0</v>
      </c>
    </row>
    <row r="26" spans="1:5" ht="12.75">
      <c r="A26" s="15">
        <v>18</v>
      </c>
      <c r="B26" s="16" t="s">
        <v>157</v>
      </c>
      <c r="C26" s="16">
        <v>0</v>
      </c>
      <c r="D26" s="390">
        <f>C26/'- 3 -'!E26</f>
        <v>0</v>
      </c>
      <c r="E26" s="16">
        <f>IF(AND(C26&gt;0,'- 7 -'!F26=0),"N/A ",IF(C26&gt;0,C26/'- 7 -'!F26,0))</f>
        <v>0</v>
      </c>
    </row>
    <row r="27" spans="1:5" ht="12.75">
      <c r="A27" s="13">
        <v>19</v>
      </c>
      <c r="B27" s="14" t="s">
        <v>158</v>
      </c>
      <c r="C27" s="14">
        <v>583000</v>
      </c>
      <c r="D27" s="389">
        <f>C27/'- 3 -'!E27</f>
        <v>0.0434883148464482</v>
      </c>
      <c r="E27" s="14">
        <f>IF(AND(C27&gt;0,'- 7 -'!F27=0),"N/A ",IF(C27&gt;0,C27/'- 7 -'!F27,0))</f>
        <v>3533.3333333333335</v>
      </c>
    </row>
    <row r="28" spans="1:5" ht="12.75">
      <c r="A28" s="15">
        <v>20</v>
      </c>
      <c r="B28" s="16" t="s">
        <v>159</v>
      </c>
      <c r="C28" s="16">
        <v>0</v>
      </c>
      <c r="D28" s="390">
        <f>C28/'- 3 -'!E28</f>
        <v>0</v>
      </c>
      <c r="E28" s="16">
        <f>IF(AND(C28&gt;0,'- 7 -'!F28=0),"N/A ",IF(C28&gt;0,C28/'- 7 -'!F28,0))</f>
        <v>0</v>
      </c>
    </row>
    <row r="29" spans="1:5" ht="12.75">
      <c r="A29" s="13">
        <v>21</v>
      </c>
      <c r="B29" s="14" t="s">
        <v>160</v>
      </c>
      <c r="C29" s="14">
        <v>0</v>
      </c>
      <c r="D29" s="389">
        <f>C29/'- 3 -'!E29</f>
        <v>0</v>
      </c>
      <c r="E29" s="14">
        <f>IF(AND(C29&gt;0,'- 7 -'!F29=0),"N/A ",IF(C29&gt;0,C29/'- 7 -'!F29,0))</f>
        <v>0</v>
      </c>
    </row>
    <row r="30" spans="1:5" ht="12.75">
      <c r="A30" s="15">
        <v>22</v>
      </c>
      <c r="B30" s="16" t="s">
        <v>161</v>
      </c>
      <c r="C30" s="16">
        <v>77800</v>
      </c>
      <c r="D30" s="390">
        <f>C30/'- 3 -'!E30</f>
        <v>0.006714477544172071</v>
      </c>
      <c r="E30" s="16">
        <f>IF(AND(C30&gt;0,'- 7 -'!F30=0),"N/A ",IF(C30&gt;0,C30/'- 7 -'!F30,0))</f>
        <v>3890</v>
      </c>
    </row>
    <row r="31" spans="1:5" ht="12.75">
      <c r="A31" s="13">
        <v>23</v>
      </c>
      <c r="B31" s="14" t="s">
        <v>162</v>
      </c>
      <c r="C31" s="14">
        <v>0</v>
      </c>
      <c r="D31" s="389">
        <f>C31/'- 3 -'!E31</f>
        <v>0</v>
      </c>
      <c r="E31" s="14">
        <f>IF(AND(C31&gt;0,'- 7 -'!F31=0),"N/A ",IF(C31&gt;0,C31/'- 7 -'!F31,0))</f>
        <v>0</v>
      </c>
    </row>
    <row r="32" spans="1:5" ht="12.75">
      <c r="A32" s="15">
        <v>24</v>
      </c>
      <c r="B32" s="16" t="s">
        <v>163</v>
      </c>
      <c r="C32" s="16">
        <v>0</v>
      </c>
      <c r="D32" s="390">
        <f>C32/'- 3 -'!E32</f>
        <v>0</v>
      </c>
      <c r="E32" s="16">
        <f>IF(AND(C32&gt;0,'- 7 -'!F32=0),"N/A ",IF(C32&gt;0,C32/'- 7 -'!F32,0))</f>
        <v>0</v>
      </c>
    </row>
    <row r="33" spans="1:5" ht="12.75">
      <c r="A33" s="13">
        <v>25</v>
      </c>
      <c r="B33" s="14" t="s">
        <v>164</v>
      </c>
      <c r="C33" s="14">
        <v>0</v>
      </c>
      <c r="D33" s="389">
        <f>C33/'- 3 -'!E33</f>
        <v>0</v>
      </c>
      <c r="E33" s="14">
        <f>IF(AND(C33&gt;0,'- 7 -'!F33=0),"N/A ",IF(C33&gt;0,C33/'- 7 -'!F33,0))</f>
        <v>0</v>
      </c>
    </row>
    <row r="34" spans="1:5" ht="12.75">
      <c r="A34" s="15">
        <v>26</v>
      </c>
      <c r="B34" s="16" t="s">
        <v>165</v>
      </c>
      <c r="C34" s="16">
        <v>0</v>
      </c>
      <c r="D34" s="390">
        <f>C34/'- 3 -'!E34</f>
        <v>0</v>
      </c>
      <c r="E34" s="16">
        <f>IF(AND(C34&gt;0,'- 7 -'!F34=0),"N/A ",IF(C34&gt;0,C34/'- 7 -'!F34,0))</f>
        <v>0</v>
      </c>
    </row>
    <row r="35" spans="1:5" ht="12.75">
      <c r="A35" s="13">
        <v>28</v>
      </c>
      <c r="B35" s="14" t="s">
        <v>166</v>
      </c>
      <c r="C35" s="14">
        <v>0</v>
      </c>
      <c r="D35" s="389">
        <f>C35/'- 3 -'!E35</f>
        <v>0</v>
      </c>
      <c r="E35" s="14">
        <f>IF(AND(C35&gt;0,'- 7 -'!F35=0),"N/A ",IF(C35&gt;0,C35/'- 7 -'!F35,0))</f>
        <v>0</v>
      </c>
    </row>
    <row r="36" spans="1:5" ht="12.75">
      <c r="A36" s="15">
        <v>30</v>
      </c>
      <c r="B36" s="16" t="s">
        <v>167</v>
      </c>
      <c r="C36" s="16">
        <v>0</v>
      </c>
      <c r="D36" s="390">
        <f>C36/'- 3 -'!E36</f>
        <v>0</v>
      </c>
      <c r="E36" s="16">
        <f>IF(AND(C36&gt;0,'- 7 -'!F36=0),"N/A ",IF(C36&gt;0,C36/'- 7 -'!F36,0))</f>
        <v>0</v>
      </c>
    </row>
    <row r="37" spans="1:5" ht="12.75">
      <c r="A37" s="13">
        <v>31</v>
      </c>
      <c r="B37" s="14" t="s">
        <v>168</v>
      </c>
      <c r="C37" s="14">
        <v>0</v>
      </c>
      <c r="D37" s="389">
        <f>C37/'- 3 -'!E37</f>
        <v>0</v>
      </c>
      <c r="E37" s="14">
        <f>IF(AND(C37&gt;0,'- 7 -'!F37=0),"N/A ",IF(C37&gt;0,C37/'- 7 -'!F37,0))</f>
        <v>0</v>
      </c>
    </row>
    <row r="38" spans="1:5" ht="12.75">
      <c r="A38" s="15">
        <v>32</v>
      </c>
      <c r="B38" s="16" t="s">
        <v>169</v>
      </c>
      <c r="C38" s="16">
        <v>0</v>
      </c>
      <c r="D38" s="390">
        <f>C38/'- 3 -'!E38</f>
        <v>0</v>
      </c>
      <c r="E38" s="16">
        <f>IF(AND(C38&gt;0,'- 7 -'!F38=0),"N/A ",IF(C38&gt;0,C38/'- 7 -'!F38,0))</f>
        <v>0</v>
      </c>
    </row>
    <row r="39" spans="1:5" ht="12.75">
      <c r="A39" s="13">
        <v>33</v>
      </c>
      <c r="B39" s="14" t="s">
        <v>170</v>
      </c>
      <c r="C39" s="14">
        <v>0</v>
      </c>
      <c r="D39" s="389">
        <f>C39/'- 3 -'!E39</f>
        <v>0</v>
      </c>
      <c r="E39" s="14">
        <f>IF(AND(C39&gt;0,'- 7 -'!F39=0),"N/A ",IF(C39&gt;0,C39/'- 7 -'!F39,0))</f>
        <v>0</v>
      </c>
    </row>
    <row r="40" spans="1:5" ht="12.75">
      <c r="A40" s="15">
        <v>34</v>
      </c>
      <c r="B40" s="16" t="s">
        <v>171</v>
      </c>
      <c r="C40" s="16">
        <v>0</v>
      </c>
      <c r="D40" s="390">
        <f>C40/'- 3 -'!E40</f>
        <v>0</v>
      </c>
      <c r="E40" s="16">
        <f>IF(AND(C40&gt;0,'- 7 -'!F40=0),"N/A ",IF(C40&gt;0,C40/'- 7 -'!F40,0))</f>
        <v>0</v>
      </c>
    </row>
    <row r="41" spans="1:5" ht="12.75">
      <c r="A41" s="13">
        <v>35</v>
      </c>
      <c r="B41" s="14" t="s">
        <v>172</v>
      </c>
      <c r="C41" s="14">
        <v>0</v>
      </c>
      <c r="D41" s="389">
        <f>C41/'- 3 -'!E41</f>
        <v>0</v>
      </c>
      <c r="E41" s="14">
        <f>IF(AND(C41&gt;0,'- 7 -'!F41=0),"N/A ",IF(C41&gt;0,C41/'- 7 -'!F41,0))</f>
        <v>0</v>
      </c>
    </row>
    <row r="42" spans="1:5" ht="12.75">
      <c r="A42" s="15">
        <v>36</v>
      </c>
      <c r="B42" s="16" t="s">
        <v>173</v>
      </c>
      <c r="C42" s="16">
        <v>0</v>
      </c>
      <c r="D42" s="390">
        <f>C42/'- 3 -'!E42</f>
        <v>0</v>
      </c>
      <c r="E42" s="16">
        <f>IF(AND(C42&gt;0,'- 7 -'!F42=0),"N/A ",IF(C42&gt;0,C42/'- 7 -'!F42,0))</f>
        <v>0</v>
      </c>
    </row>
    <row r="43" spans="1:5" ht="12.75">
      <c r="A43" s="13">
        <v>37</v>
      </c>
      <c r="B43" s="14" t="s">
        <v>174</v>
      </c>
      <c r="C43" s="14">
        <v>0</v>
      </c>
      <c r="D43" s="389">
        <f>C43/'- 3 -'!E43</f>
        <v>0</v>
      </c>
      <c r="E43" s="14">
        <f>IF(AND(C43&gt;0,'- 7 -'!F43=0),"N/A ",IF(C43&gt;0,C43/'- 7 -'!F43,0))</f>
        <v>0</v>
      </c>
    </row>
    <row r="44" spans="1:5" ht="12.75">
      <c r="A44" s="15">
        <v>38</v>
      </c>
      <c r="B44" s="16" t="s">
        <v>175</v>
      </c>
      <c r="C44" s="16">
        <v>0</v>
      </c>
      <c r="D44" s="390">
        <f>C44/'- 3 -'!E44</f>
        <v>0</v>
      </c>
      <c r="E44" s="16">
        <f>IF(AND(C44&gt;0,'- 7 -'!F44=0),"N/A ",IF(C44&gt;0,C44/'- 7 -'!F44,0))</f>
        <v>0</v>
      </c>
    </row>
    <row r="45" spans="1:5" ht="12.75">
      <c r="A45" s="13">
        <v>39</v>
      </c>
      <c r="B45" s="14" t="s">
        <v>176</v>
      </c>
      <c r="C45" s="14">
        <v>0</v>
      </c>
      <c r="D45" s="389">
        <f>C45/'- 3 -'!E45</f>
        <v>0</v>
      </c>
      <c r="E45" s="14">
        <f>IF(AND(C45&gt;0,'- 7 -'!F45=0),"N/A ",IF(C45&gt;0,C45/'- 7 -'!F45,0))</f>
        <v>0</v>
      </c>
    </row>
    <row r="46" spans="1:5" ht="12.75">
      <c r="A46" s="15">
        <v>40</v>
      </c>
      <c r="B46" s="16" t="s">
        <v>177</v>
      </c>
      <c r="C46" s="16">
        <v>0</v>
      </c>
      <c r="D46" s="390">
        <f>C46/'- 3 -'!E46</f>
        <v>0</v>
      </c>
      <c r="E46" s="16">
        <f>IF(AND(C46&gt;0,'- 7 -'!F46=0),"N/A ",IF(C46&gt;0,C46/'- 7 -'!F46,0))</f>
        <v>0</v>
      </c>
    </row>
    <row r="47" spans="1:5" ht="12.75">
      <c r="A47" s="13">
        <v>41</v>
      </c>
      <c r="B47" s="14" t="s">
        <v>178</v>
      </c>
      <c r="C47" s="14">
        <v>0</v>
      </c>
      <c r="D47" s="389">
        <f>C47/'- 3 -'!E47</f>
        <v>0</v>
      </c>
      <c r="E47" s="14">
        <f>IF(AND(C47&gt;0,'- 7 -'!F47=0),"N/A ",IF(C47&gt;0,C47/'- 7 -'!F47,0))</f>
        <v>0</v>
      </c>
    </row>
    <row r="48" spans="1:5" ht="12.75">
      <c r="A48" s="15">
        <v>42</v>
      </c>
      <c r="B48" s="16" t="s">
        <v>179</v>
      </c>
      <c r="C48" s="16">
        <v>0</v>
      </c>
      <c r="D48" s="390">
        <f>C48/'- 3 -'!E48</f>
        <v>0</v>
      </c>
      <c r="E48" s="16">
        <f>IF(AND(C48&gt;0,'- 7 -'!F48=0),"N/A ",IF(C48&gt;0,C48/'- 7 -'!F48,0))</f>
        <v>0</v>
      </c>
    </row>
    <row r="49" spans="1:5" ht="12.75">
      <c r="A49" s="13">
        <v>43</v>
      </c>
      <c r="B49" s="14" t="s">
        <v>180</v>
      </c>
      <c r="C49" s="14">
        <v>0</v>
      </c>
      <c r="D49" s="389">
        <f>C49/'- 3 -'!E49</f>
        <v>0</v>
      </c>
      <c r="E49" s="14">
        <f>IF(AND(C49&gt;0,'- 7 -'!F49=0),"N/A ",IF(C49&gt;0,C49/'- 7 -'!F49,0))</f>
        <v>0</v>
      </c>
    </row>
    <row r="50" spans="1:5" ht="12.75">
      <c r="A50" s="15">
        <v>44</v>
      </c>
      <c r="B50" s="16" t="s">
        <v>181</v>
      </c>
      <c r="C50" s="16">
        <v>0</v>
      </c>
      <c r="D50" s="390">
        <f>C50/'- 3 -'!E50</f>
        <v>0</v>
      </c>
      <c r="E50" s="16">
        <f>IF(AND(C50&gt;0,'- 7 -'!F50=0),"N/A ",IF(C50&gt;0,C50/'- 7 -'!F50,0))</f>
        <v>0</v>
      </c>
    </row>
    <row r="51" spans="1:5" ht="12.75">
      <c r="A51" s="13">
        <v>45</v>
      </c>
      <c r="B51" s="14" t="s">
        <v>182</v>
      </c>
      <c r="C51" s="14">
        <v>0</v>
      </c>
      <c r="D51" s="389">
        <f>C51/'- 3 -'!E51</f>
        <v>0</v>
      </c>
      <c r="E51" s="14">
        <f>IF(AND(C51&gt;0,'- 7 -'!F51=0),"N/A ",IF(C51&gt;0,C51/'- 7 -'!F51,0))</f>
        <v>0</v>
      </c>
    </row>
    <row r="52" spans="1:5" ht="12.75">
      <c r="A52" s="15">
        <v>46</v>
      </c>
      <c r="B52" s="16" t="s">
        <v>183</v>
      </c>
      <c r="C52" s="16">
        <v>208300</v>
      </c>
      <c r="D52" s="390">
        <f>C52/'- 3 -'!E52</f>
        <v>0.01949879576448338</v>
      </c>
      <c r="E52" s="16">
        <f>IF(AND(C52&gt;0,'- 7 -'!F52=0),"N/A ",IF(C52&gt;0,C52/'- 7 -'!F52,0))</f>
        <v>3204.6153846153848</v>
      </c>
    </row>
    <row r="53" spans="1:5" ht="12.75">
      <c r="A53" s="13">
        <v>47</v>
      </c>
      <c r="B53" s="14" t="s">
        <v>184</v>
      </c>
      <c r="C53" s="14">
        <v>0</v>
      </c>
      <c r="D53" s="389">
        <f>C53/'- 3 -'!E53</f>
        <v>0</v>
      </c>
      <c r="E53" s="14">
        <f>IF(AND(C53&gt;0,'- 7 -'!F53=0),"N/A ",IF(C53&gt;0,C53/'- 7 -'!F53,0))</f>
        <v>0</v>
      </c>
    </row>
    <row r="54" spans="1:5" ht="12.75">
      <c r="A54" s="15">
        <v>48</v>
      </c>
      <c r="B54" s="16" t="s">
        <v>185</v>
      </c>
      <c r="C54" s="16">
        <v>0</v>
      </c>
      <c r="D54" s="390">
        <f>C54/'- 3 -'!E54</f>
        <v>0</v>
      </c>
      <c r="E54" s="16">
        <f>IF(AND(C54&gt;0,'- 7 -'!F54=0),"N/A ",IF(C54&gt;0,C54/'- 7 -'!F54,0))</f>
        <v>0</v>
      </c>
    </row>
    <row r="55" spans="1:5" ht="12.75">
      <c r="A55" s="13">
        <v>49</v>
      </c>
      <c r="B55" s="14" t="s">
        <v>186</v>
      </c>
      <c r="C55" s="14">
        <v>92764</v>
      </c>
      <c r="D55" s="389">
        <f>C55/'- 3 -'!E55</f>
        <v>0.0029321862855587327</v>
      </c>
      <c r="E55" s="14">
        <f>IF(AND(C55&gt;0,'- 7 -'!F55=0),"N/A ",IF(C55&gt;0,C55/'- 7 -'!F55,0))</f>
        <v>6184.266666666666</v>
      </c>
    </row>
    <row r="56" spans="1:5" ht="12.75">
      <c r="A56" s="15">
        <v>50</v>
      </c>
      <c r="B56" s="16" t="s">
        <v>459</v>
      </c>
      <c r="C56" s="16">
        <v>0</v>
      </c>
      <c r="D56" s="390">
        <f>C56/'- 3 -'!E56</f>
        <v>0</v>
      </c>
      <c r="E56" s="16">
        <f>IF(AND(C56&gt;0,'- 7 -'!F56=0),"N/A ",IF(C56&gt;0,C56/'- 7 -'!F56,0))</f>
        <v>0</v>
      </c>
    </row>
    <row r="57" spans="1:5" ht="12.75">
      <c r="A57" s="13">
        <v>2264</v>
      </c>
      <c r="B57" s="14" t="s">
        <v>187</v>
      </c>
      <c r="C57" s="14">
        <v>0</v>
      </c>
      <c r="D57" s="389">
        <f>C57/'- 3 -'!E57</f>
        <v>0</v>
      </c>
      <c r="E57" s="14">
        <f>IF(AND(C57&gt;0,'- 7 -'!F57=0),"N/A ",IF(C57&gt;0,C57/'- 7 -'!F57,0))</f>
        <v>0</v>
      </c>
    </row>
    <row r="58" spans="1:5" ht="12.75">
      <c r="A58" s="15">
        <v>2309</v>
      </c>
      <c r="B58" s="16" t="s">
        <v>188</v>
      </c>
      <c r="C58" s="16">
        <v>0</v>
      </c>
      <c r="D58" s="390">
        <f>C58/'- 3 -'!E58</f>
        <v>0</v>
      </c>
      <c r="E58" s="16">
        <f>IF(AND(C58&gt;0,'- 7 -'!F58=0),"N/A ",IF(C58&gt;0,C58/'- 7 -'!F58,0))</f>
        <v>0</v>
      </c>
    </row>
    <row r="59" spans="1:5" ht="12.75">
      <c r="A59" s="13">
        <v>2312</v>
      </c>
      <c r="B59" s="14" t="s">
        <v>189</v>
      </c>
      <c r="C59" s="14">
        <v>0</v>
      </c>
      <c r="D59" s="389">
        <f>C59/'- 3 -'!E59</f>
        <v>0</v>
      </c>
      <c r="E59" s="14">
        <f>IF(AND(C59&gt;0,'- 7 -'!F59=0),"N/A ",IF(C59&gt;0,C59/'- 7 -'!F59,0))</f>
        <v>0</v>
      </c>
    </row>
    <row r="60" spans="1:5" ht="12.75">
      <c r="A60" s="15">
        <v>2355</v>
      </c>
      <c r="B60" s="16" t="s">
        <v>190</v>
      </c>
      <c r="C60" s="16">
        <v>0</v>
      </c>
      <c r="D60" s="390">
        <f>C60/'- 3 -'!E60</f>
        <v>0</v>
      </c>
      <c r="E60" s="16">
        <f>IF(AND(C60&gt;0,'- 7 -'!F60=0),"N/A ",IF(C60&gt;0,C60/'- 7 -'!F60,0))</f>
        <v>0</v>
      </c>
    </row>
    <row r="61" spans="1:5" ht="12.75">
      <c r="A61" s="13">
        <v>2439</v>
      </c>
      <c r="B61" s="14" t="s">
        <v>191</v>
      </c>
      <c r="C61" s="14">
        <v>0</v>
      </c>
      <c r="D61" s="389">
        <f>C61/'- 3 -'!E61</f>
        <v>0</v>
      </c>
      <c r="E61" s="14">
        <f>IF(AND(C61&gt;0,'- 7 -'!F61=0),"N/A ",IF(C61&gt;0,C61/'- 7 -'!F61,0))</f>
        <v>0</v>
      </c>
    </row>
    <row r="62" spans="1:5" ht="12.75">
      <c r="A62" s="15">
        <v>2460</v>
      </c>
      <c r="B62" s="16" t="s">
        <v>192</v>
      </c>
      <c r="C62" s="16">
        <v>0</v>
      </c>
      <c r="D62" s="390">
        <f>C62/'- 3 -'!E62</f>
        <v>0</v>
      </c>
      <c r="E62" s="16">
        <f>IF(AND(C62&gt;0,'- 7 -'!F62=0),"N/A ",IF(C62&gt;0,C62/'- 7 -'!F62,0))</f>
        <v>0</v>
      </c>
    </row>
    <row r="63" spans="1:5" ht="12.75">
      <c r="A63" s="13">
        <v>3000</v>
      </c>
      <c r="B63" s="14" t="s">
        <v>193</v>
      </c>
      <c r="C63" s="14">
        <v>0</v>
      </c>
      <c r="D63" s="389">
        <f>C63/'- 3 -'!E63</f>
        <v>0</v>
      </c>
      <c r="E63" s="14">
        <f>IF(AND(C63&gt;0,'- 7 -'!F63=0),"N/A ",IF(C63&gt;0,C63/'- 7 -'!F63,0))</f>
        <v>0</v>
      </c>
    </row>
    <row r="64" spans="1:5" ht="4.5" customHeight="1">
      <c r="A64" s="17"/>
      <c r="B64" s="17"/>
      <c r="C64" s="17"/>
      <c r="D64" s="203"/>
      <c r="E64" s="17"/>
    </row>
    <row r="65" spans="1:5" ht="12.75">
      <c r="A65" s="19"/>
      <c r="B65" s="20" t="s">
        <v>194</v>
      </c>
      <c r="C65" s="20">
        <f>SUM(C11:C63)</f>
        <v>1427893</v>
      </c>
      <c r="D65" s="106">
        <f>C65/'- 3 -'!E65</f>
        <v>0.0011951213546778404</v>
      </c>
      <c r="E65" s="20">
        <f>C65/'- 7 -'!F65</f>
        <v>3708.812987012987</v>
      </c>
    </row>
    <row r="66" spans="1:5" ht="4.5" customHeight="1">
      <c r="A66" s="17"/>
      <c r="B66" s="17"/>
      <c r="C66" s="17"/>
      <c r="D66" s="203"/>
      <c r="E66" s="17"/>
    </row>
    <row r="67" spans="1:5" ht="12.75">
      <c r="A67" s="15">
        <v>2155</v>
      </c>
      <c r="B67" s="16" t="s">
        <v>195</v>
      </c>
      <c r="C67" s="16">
        <v>0</v>
      </c>
      <c r="D67" s="390">
        <f>C67/'- 3 -'!E67</f>
        <v>0</v>
      </c>
      <c r="E67" s="16">
        <f>IF(AND(C67&gt;0,'- 7 -'!F67=0),"N/A ",IF(C67&gt;0,C67/'- 7 -'!F67,0))</f>
        <v>0</v>
      </c>
    </row>
    <row r="68" spans="1:5" ht="12.75">
      <c r="A68" s="13">
        <v>2408</v>
      </c>
      <c r="B68" s="14" t="s">
        <v>197</v>
      </c>
      <c r="C68" s="14">
        <v>0</v>
      </c>
      <c r="D68" s="389">
        <f>C68/'- 3 -'!E68</f>
        <v>0</v>
      </c>
      <c r="E68" s="14">
        <f>IF(AND(C68&gt;0,'- 7 -'!F68=0),"N/A ",IF(C68&gt;0,C68/'- 7 -'!F68,0))</f>
        <v>0</v>
      </c>
    </row>
    <row r="69" ht="6.75" customHeight="1"/>
    <row r="70" spans="1:2" ht="12" customHeight="1">
      <c r="A70" s="6"/>
      <c r="B70" s="6"/>
    </row>
    <row r="71" spans="1:2" ht="12" customHeight="1">
      <c r="A71" s="6"/>
      <c r="B71" s="6"/>
    </row>
    <row r="72" spans="1:2" ht="12" customHeight="1">
      <c r="A72" s="6"/>
      <c r="B72" s="6"/>
    </row>
    <row r="73" spans="1:2" ht="12" customHeight="1">
      <c r="A73" s="6"/>
      <c r="B73" s="6"/>
    </row>
    <row r="74" spans="1:2" ht="12" customHeight="1">
      <c r="A74" s="6"/>
      <c r="B74" s="6"/>
    </row>
    <row r="75" ht="12" customHeight="1"/>
  </sheetData>
  <printOptions/>
  <pageMargins left="0" right="0.5905511811023623" top="0.5905511811023623" bottom="0" header="0.31496062992125984" footer="0"/>
  <pageSetup fitToHeight="1" fitToWidth="1" orientation="portrait" scale="82" r:id="rId1"/>
  <headerFooter alignWithMargins="0">
    <oddHeader>&amp;C&amp;"Times New Roman,Bold"&amp;12&amp;A</oddHeader>
  </headerFooter>
</worksheet>
</file>

<file path=xl/worksheets/sheet21.xml><?xml version="1.0" encoding="utf-8"?>
<worksheet xmlns="http://schemas.openxmlformats.org/spreadsheetml/2006/main" xmlns:r="http://schemas.openxmlformats.org/officeDocument/2006/relationships">
  <sheetPr codeName="Sheet20">
    <pageSetUpPr fitToPage="1"/>
  </sheetPr>
  <dimension ref="A1:J74"/>
  <sheetViews>
    <sheetView showGridLines="0" showZeros="0" workbookViewId="0" topLeftCell="A1">
      <selection activeCell="A1" sqref="A1"/>
    </sheetView>
  </sheetViews>
  <sheetFormatPr defaultColWidth="15.83203125" defaultRowHeight="12"/>
  <cols>
    <col min="1" max="1" width="6.83203125" style="85" customWidth="1"/>
    <col min="2" max="2" width="35.83203125" style="85" customWidth="1"/>
    <col min="3" max="3" width="15.83203125" style="85" customWidth="1"/>
    <col min="4" max="4" width="8.83203125" style="85" customWidth="1"/>
    <col min="5" max="5" width="15.83203125" style="85" customWidth="1"/>
    <col min="6" max="6" width="8.83203125" style="85" customWidth="1"/>
    <col min="7" max="7" width="17.83203125" style="85" customWidth="1"/>
    <col min="8" max="8" width="8.83203125" style="85" customWidth="1"/>
    <col min="9" max="9" width="16.83203125" style="85" customWidth="1"/>
    <col min="10" max="10" width="8.83203125" style="85" customWidth="1"/>
    <col min="11" max="16384" width="15.83203125" style="85" customWidth="1"/>
  </cols>
  <sheetData>
    <row r="1" spans="1:10" ht="6.75" customHeight="1">
      <c r="A1" s="17"/>
      <c r="B1" s="83"/>
      <c r="C1" s="147"/>
      <c r="D1" s="147"/>
      <c r="E1" s="147"/>
      <c r="F1" s="147"/>
      <c r="G1" s="147"/>
      <c r="H1" s="147"/>
      <c r="I1" s="147"/>
      <c r="J1" s="147"/>
    </row>
    <row r="2" spans="1:10" ht="12.75">
      <c r="A2" s="8"/>
      <c r="B2" s="86"/>
      <c r="C2" s="205" t="s">
        <v>0</v>
      </c>
      <c r="D2" s="205"/>
      <c r="E2" s="205"/>
      <c r="F2" s="205"/>
      <c r="G2" s="205"/>
      <c r="H2" s="220"/>
      <c r="I2" s="220"/>
      <c r="J2" s="225" t="s">
        <v>381</v>
      </c>
    </row>
    <row r="3" spans="1:10" ht="12.75">
      <c r="A3" s="9"/>
      <c r="B3" s="89"/>
      <c r="C3" s="208" t="str">
        <f>YEAR</f>
        <v>OPERATING FUND BUDGET 1999/2000</v>
      </c>
      <c r="D3" s="208"/>
      <c r="E3" s="208"/>
      <c r="F3" s="208"/>
      <c r="G3" s="208"/>
      <c r="H3" s="221"/>
      <c r="I3" s="221"/>
      <c r="J3" s="226"/>
    </row>
    <row r="4" spans="1:10" ht="12.75">
      <c r="A4" s="10"/>
      <c r="C4" s="147"/>
      <c r="D4" s="147"/>
      <c r="E4" s="147"/>
      <c r="F4" s="147"/>
      <c r="G4" s="147"/>
      <c r="H4" s="147"/>
      <c r="I4" s="147"/>
      <c r="J4" s="147"/>
    </row>
    <row r="5" spans="1:10" ht="12.75">
      <c r="A5" s="10"/>
      <c r="C5" s="59"/>
      <c r="D5" s="147"/>
      <c r="E5" s="147"/>
      <c r="F5" s="147"/>
      <c r="G5" s="147"/>
      <c r="H5" s="147"/>
      <c r="I5" s="147"/>
      <c r="J5" s="147"/>
    </row>
    <row r="6" spans="1:10" ht="16.5">
      <c r="A6" s="10"/>
      <c r="C6" s="365" t="s">
        <v>22</v>
      </c>
      <c r="D6" s="227"/>
      <c r="E6" s="228"/>
      <c r="F6" s="228"/>
      <c r="G6" s="228"/>
      <c r="H6" s="228"/>
      <c r="I6" s="228"/>
      <c r="J6" s="229"/>
    </row>
    <row r="7" spans="3:10" ht="12.75">
      <c r="C7" s="70" t="s">
        <v>53</v>
      </c>
      <c r="D7" s="69"/>
      <c r="E7" s="70" t="s">
        <v>54</v>
      </c>
      <c r="F7" s="69"/>
      <c r="G7" s="70" t="s">
        <v>55</v>
      </c>
      <c r="H7" s="69"/>
      <c r="I7" s="244"/>
      <c r="J7" s="211"/>
    </row>
    <row r="8" spans="1:10" ht="12.75">
      <c r="A8" s="97"/>
      <c r="B8" s="48"/>
      <c r="C8" s="71" t="s">
        <v>90</v>
      </c>
      <c r="D8" s="73"/>
      <c r="E8" s="71" t="s">
        <v>91</v>
      </c>
      <c r="F8" s="73"/>
      <c r="G8" s="71" t="s">
        <v>92</v>
      </c>
      <c r="H8" s="73"/>
      <c r="I8" s="71" t="s">
        <v>464</v>
      </c>
      <c r="J8" s="73"/>
    </row>
    <row r="9" spans="1:10" ht="12.75">
      <c r="A9" s="54" t="s">
        <v>119</v>
      </c>
      <c r="B9" s="55" t="s">
        <v>120</v>
      </c>
      <c r="C9" s="230" t="s">
        <v>121</v>
      </c>
      <c r="D9" s="138" t="s">
        <v>122</v>
      </c>
      <c r="E9" s="138" t="s">
        <v>121</v>
      </c>
      <c r="F9" s="138" t="s">
        <v>122</v>
      </c>
      <c r="G9" s="138" t="s">
        <v>121</v>
      </c>
      <c r="H9" s="138" t="s">
        <v>122</v>
      </c>
      <c r="I9" s="138" t="s">
        <v>121</v>
      </c>
      <c r="J9" s="138" t="s">
        <v>122</v>
      </c>
    </row>
    <row r="10" spans="1:2" ht="4.5" customHeight="1">
      <c r="A10" s="80"/>
      <c r="B10" s="80"/>
    </row>
    <row r="11" spans="1:10" ht="12.75">
      <c r="A11" s="13">
        <v>1</v>
      </c>
      <c r="B11" s="14" t="s">
        <v>142</v>
      </c>
      <c r="C11" s="14">
        <v>24200</v>
      </c>
      <c r="D11" s="389">
        <f>C11/'- 3 -'!E11</f>
        <v>0.0001085995593191436</v>
      </c>
      <c r="E11" s="14">
        <v>1832400</v>
      </c>
      <c r="F11" s="389">
        <f>E11/'- 3 -'!E11</f>
        <v>0.008223050929603253</v>
      </c>
      <c r="G11" s="14">
        <v>140700</v>
      </c>
      <c r="H11" s="389">
        <f>G11/'- 3 -'!E11</f>
        <v>0.0006314032229836158</v>
      </c>
      <c r="I11" s="14">
        <v>2818600</v>
      </c>
      <c r="J11" s="389">
        <f>I11/'- 3 -'!E11</f>
        <v>0.012648707351113146</v>
      </c>
    </row>
    <row r="12" spans="1:10" ht="12.75">
      <c r="A12" s="15">
        <v>2</v>
      </c>
      <c r="B12" s="16" t="s">
        <v>143</v>
      </c>
      <c r="C12" s="16">
        <v>298402</v>
      </c>
      <c r="D12" s="390">
        <f>C12/'- 3 -'!E12</f>
        <v>0.005392162930411297</v>
      </c>
      <c r="E12" s="16">
        <v>0</v>
      </c>
      <c r="F12" s="390">
        <f>E12/'- 3 -'!E12</f>
        <v>0</v>
      </c>
      <c r="G12" s="16">
        <v>109923</v>
      </c>
      <c r="H12" s="390">
        <f>G12/'- 3 -'!E12</f>
        <v>0.0019863228993089893</v>
      </c>
      <c r="I12" s="16">
        <v>0</v>
      </c>
      <c r="J12" s="390">
        <f>I12/'- 3 -'!E12</f>
        <v>0</v>
      </c>
    </row>
    <row r="13" spans="1:10" ht="12.75">
      <c r="A13" s="13">
        <v>3</v>
      </c>
      <c r="B13" s="14" t="s">
        <v>144</v>
      </c>
      <c r="C13" s="14">
        <v>0</v>
      </c>
      <c r="D13" s="389">
        <f>C13/'- 3 -'!E13</f>
        <v>0</v>
      </c>
      <c r="E13" s="14">
        <v>0</v>
      </c>
      <c r="F13" s="389">
        <f>E13/'- 3 -'!E13</f>
        <v>0</v>
      </c>
      <c r="G13" s="14">
        <v>0</v>
      </c>
      <c r="H13" s="389">
        <f>G13/'- 3 -'!E13</f>
        <v>0</v>
      </c>
      <c r="I13" s="14">
        <v>0</v>
      </c>
      <c r="J13" s="389">
        <f>I13/'- 3 -'!E13</f>
        <v>0</v>
      </c>
    </row>
    <row r="14" spans="1:10" ht="12.75">
      <c r="A14" s="15">
        <v>4</v>
      </c>
      <c r="B14" s="16" t="s">
        <v>145</v>
      </c>
      <c r="C14" s="16">
        <v>90003</v>
      </c>
      <c r="D14" s="390">
        <f>C14/'- 3 -'!E14</f>
        <v>0.002454451868671458</v>
      </c>
      <c r="E14" s="16">
        <v>0</v>
      </c>
      <c r="F14" s="390">
        <f>E14/'- 3 -'!E14</f>
        <v>0</v>
      </c>
      <c r="G14" s="16">
        <v>0</v>
      </c>
      <c r="H14" s="390">
        <f>G14/'- 3 -'!E14</f>
        <v>0</v>
      </c>
      <c r="I14" s="16">
        <v>0</v>
      </c>
      <c r="J14" s="390">
        <f>I14/'- 3 -'!E14</f>
        <v>0</v>
      </c>
    </row>
    <row r="15" spans="1:10" ht="12.75">
      <c r="A15" s="13">
        <v>5</v>
      </c>
      <c r="B15" s="14" t="s">
        <v>146</v>
      </c>
      <c r="C15" s="14">
        <v>0</v>
      </c>
      <c r="D15" s="389">
        <f>C15/'- 3 -'!E15</f>
        <v>0</v>
      </c>
      <c r="E15" s="14">
        <v>0</v>
      </c>
      <c r="F15" s="389">
        <f>E15/'- 3 -'!E15</f>
        <v>0</v>
      </c>
      <c r="G15" s="14">
        <v>0</v>
      </c>
      <c r="H15" s="389">
        <f>G15/'- 3 -'!E15</f>
        <v>0</v>
      </c>
      <c r="I15" s="14">
        <v>0</v>
      </c>
      <c r="J15" s="389">
        <f>I15/'- 3 -'!E15</f>
        <v>0</v>
      </c>
    </row>
    <row r="16" spans="1:10" ht="12.75">
      <c r="A16" s="15">
        <v>6</v>
      </c>
      <c r="B16" s="16" t="s">
        <v>147</v>
      </c>
      <c r="C16" s="16">
        <v>81556</v>
      </c>
      <c r="D16" s="390">
        <f>C16/'- 3 -'!E16</f>
        <v>0.0015101293710700755</v>
      </c>
      <c r="E16" s="16">
        <v>0</v>
      </c>
      <c r="F16" s="390">
        <f>E16/'- 3 -'!E16</f>
        <v>0</v>
      </c>
      <c r="G16" s="16">
        <v>0</v>
      </c>
      <c r="H16" s="390">
        <f>G16/'- 3 -'!E16</f>
        <v>0</v>
      </c>
      <c r="I16" s="16">
        <v>53500</v>
      </c>
      <c r="J16" s="390">
        <f>I16/'- 3 -'!E16</f>
        <v>0.0009906312392987523</v>
      </c>
    </row>
    <row r="17" spans="1:10" ht="12.75">
      <c r="A17" s="13">
        <v>9</v>
      </c>
      <c r="B17" s="14" t="s">
        <v>148</v>
      </c>
      <c r="C17" s="14">
        <v>348300</v>
      </c>
      <c r="D17" s="389">
        <f>C17/'- 3 -'!E17</f>
        <v>0.004650052322100353</v>
      </c>
      <c r="E17" s="14">
        <v>0</v>
      </c>
      <c r="F17" s="389">
        <f>E17/'- 3 -'!E17</f>
        <v>0</v>
      </c>
      <c r="G17" s="14">
        <v>0</v>
      </c>
      <c r="H17" s="389">
        <f>G17/'- 3 -'!E17</f>
        <v>0</v>
      </c>
      <c r="I17" s="14">
        <v>0</v>
      </c>
      <c r="J17" s="389">
        <f>I17/'- 3 -'!E17</f>
        <v>0</v>
      </c>
    </row>
    <row r="18" spans="1:10" ht="12.75">
      <c r="A18" s="15">
        <v>10</v>
      </c>
      <c r="B18" s="16" t="s">
        <v>149</v>
      </c>
      <c r="C18" s="16">
        <v>36824</v>
      </c>
      <c r="D18" s="390">
        <f>C18/'- 3 -'!E18</f>
        <v>0.0006596930603546953</v>
      </c>
      <c r="E18" s="16">
        <v>0</v>
      </c>
      <c r="F18" s="390">
        <f>E18/'- 3 -'!E18</f>
        <v>0</v>
      </c>
      <c r="G18" s="16">
        <v>0</v>
      </c>
      <c r="H18" s="390">
        <f>G18/'- 3 -'!E18</f>
        <v>0</v>
      </c>
      <c r="I18" s="16">
        <v>0</v>
      </c>
      <c r="J18" s="390">
        <f>I18/'- 3 -'!E18</f>
        <v>0</v>
      </c>
    </row>
    <row r="19" spans="1:10" ht="12.75">
      <c r="A19" s="13">
        <v>11</v>
      </c>
      <c r="B19" s="14" t="s">
        <v>150</v>
      </c>
      <c r="C19" s="14">
        <v>172890</v>
      </c>
      <c r="D19" s="389">
        <f>C19/'- 3 -'!E19</f>
        <v>0.006005573939595369</v>
      </c>
      <c r="E19" s="14">
        <v>0</v>
      </c>
      <c r="F19" s="389">
        <f>E19/'- 3 -'!E19</f>
        <v>0</v>
      </c>
      <c r="G19" s="14">
        <v>94385</v>
      </c>
      <c r="H19" s="389">
        <f>G19/'- 3 -'!E19</f>
        <v>0.0032785938821719525</v>
      </c>
      <c r="I19" s="14">
        <v>0</v>
      </c>
      <c r="J19" s="389">
        <f>I19/'- 3 -'!E19</f>
        <v>0</v>
      </c>
    </row>
    <row r="20" spans="1:10" ht="12.75">
      <c r="A20" s="15">
        <v>12</v>
      </c>
      <c r="B20" s="16" t="s">
        <v>151</v>
      </c>
      <c r="C20" s="16">
        <v>169379</v>
      </c>
      <c r="D20" s="390">
        <f>C20/'- 3 -'!E20</f>
        <v>0.0035486277269970814</v>
      </c>
      <c r="E20" s="16">
        <v>0</v>
      </c>
      <c r="F20" s="390">
        <f>E20/'- 3 -'!E20</f>
        <v>0</v>
      </c>
      <c r="G20" s="16">
        <v>0</v>
      </c>
      <c r="H20" s="390">
        <f>G20/'- 3 -'!E20</f>
        <v>0</v>
      </c>
      <c r="I20" s="16">
        <v>0</v>
      </c>
      <c r="J20" s="390">
        <f>I20/'- 3 -'!E20</f>
        <v>0</v>
      </c>
    </row>
    <row r="21" spans="1:10" ht="12.75">
      <c r="A21" s="13">
        <v>13</v>
      </c>
      <c r="B21" s="14" t="s">
        <v>152</v>
      </c>
      <c r="C21" s="14">
        <v>0</v>
      </c>
      <c r="D21" s="389">
        <f>C21/'- 3 -'!E21</f>
        <v>0</v>
      </c>
      <c r="E21" s="14">
        <v>0</v>
      </c>
      <c r="F21" s="389">
        <f>E21/'- 3 -'!E21</f>
        <v>0</v>
      </c>
      <c r="G21" s="14">
        <v>0</v>
      </c>
      <c r="H21" s="389">
        <f>G21/'- 3 -'!E21</f>
        <v>0</v>
      </c>
      <c r="I21" s="14">
        <v>0</v>
      </c>
      <c r="J21" s="389">
        <f>I21/'- 3 -'!E21</f>
        <v>0</v>
      </c>
    </row>
    <row r="22" spans="1:10" ht="12.75">
      <c r="A22" s="15">
        <v>14</v>
      </c>
      <c r="B22" s="16" t="s">
        <v>153</v>
      </c>
      <c r="C22" s="16">
        <v>0</v>
      </c>
      <c r="D22" s="390">
        <f>C22/'- 3 -'!E22</f>
        <v>0</v>
      </c>
      <c r="E22" s="16">
        <v>0</v>
      </c>
      <c r="F22" s="390">
        <f>E22/'- 3 -'!E22</f>
        <v>0</v>
      </c>
      <c r="G22" s="16">
        <v>0</v>
      </c>
      <c r="H22" s="390">
        <f>G22/'- 3 -'!E22</f>
        <v>0</v>
      </c>
      <c r="I22" s="16">
        <v>0</v>
      </c>
      <c r="J22" s="390">
        <f>I22/'- 3 -'!E22</f>
        <v>0</v>
      </c>
    </row>
    <row r="23" spans="1:10" ht="12.75">
      <c r="A23" s="13">
        <v>15</v>
      </c>
      <c r="B23" s="14" t="s">
        <v>154</v>
      </c>
      <c r="C23" s="14">
        <v>71715</v>
      </c>
      <c r="D23" s="389">
        <f>C23/'- 3 -'!E23</f>
        <v>0.002532869737350785</v>
      </c>
      <c r="E23" s="14">
        <v>0</v>
      </c>
      <c r="F23" s="389">
        <f>E23/'- 3 -'!E23</f>
        <v>0</v>
      </c>
      <c r="G23" s="14">
        <v>0</v>
      </c>
      <c r="H23" s="389">
        <f>G23/'- 3 -'!E23</f>
        <v>0</v>
      </c>
      <c r="I23" s="14">
        <v>0</v>
      </c>
      <c r="J23" s="389">
        <f>I23/'- 3 -'!E23</f>
        <v>0</v>
      </c>
    </row>
    <row r="24" spans="1:10" ht="12.75">
      <c r="A24" s="15">
        <v>16</v>
      </c>
      <c r="B24" s="16" t="s">
        <v>155</v>
      </c>
      <c r="C24" s="16">
        <v>0</v>
      </c>
      <c r="D24" s="390">
        <f>C24/'- 3 -'!E24</f>
        <v>0</v>
      </c>
      <c r="E24" s="16">
        <v>0</v>
      </c>
      <c r="F24" s="390">
        <f>E24/'- 3 -'!E24</f>
        <v>0</v>
      </c>
      <c r="G24" s="16">
        <v>0</v>
      </c>
      <c r="H24" s="390">
        <f>G24/'- 3 -'!E24</f>
        <v>0</v>
      </c>
      <c r="I24" s="16">
        <v>0</v>
      </c>
      <c r="J24" s="390">
        <f>I24/'- 3 -'!E24</f>
        <v>0</v>
      </c>
    </row>
    <row r="25" spans="1:10" ht="12.75">
      <c r="A25" s="13">
        <v>17</v>
      </c>
      <c r="B25" s="14" t="s">
        <v>156</v>
      </c>
      <c r="C25" s="14">
        <v>0</v>
      </c>
      <c r="D25" s="389">
        <f>C25/'- 3 -'!E25</f>
        <v>0</v>
      </c>
      <c r="E25" s="14">
        <v>0</v>
      </c>
      <c r="F25" s="389">
        <f>E25/'- 3 -'!E25</f>
        <v>0</v>
      </c>
      <c r="G25" s="14">
        <v>0</v>
      </c>
      <c r="H25" s="389">
        <f>G25/'- 3 -'!E25</f>
        <v>0</v>
      </c>
      <c r="I25" s="14">
        <v>0</v>
      </c>
      <c r="J25" s="389">
        <f>I25/'- 3 -'!E25</f>
        <v>0</v>
      </c>
    </row>
    <row r="26" spans="1:10" ht="12.75">
      <c r="A26" s="15">
        <v>18</v>
      </c>
      <c r="B26" s="16" t="s">
        <v>157</v>
      </c>
      <c r="C26" s="16">
        <v>0</v>
      </c>
      <c r="D26" s="390">
        <f>C26/'- 3 -'!E26</f>
        <v>0</v>
      </c>
      <c r="E26" s="16">
        <v>0</v>
      </c>
      <c r="F26" s="390">
        <f>E26/'- 3 -'!E26</f>
        <v>0</v>
      </c>
      <c r="G26" s="16">
        <v>0</v>
      </c>
      <c r="H26" s="390">
        <f>G26/'- 3 -'!E26</f>
        <v>0</v>
      </c>
      <c r="I26" s="16">
        <v>0</v>
      </c>
      <c r="J26" s="390">
        <f>I26/'- 3 -'!E26</f>
        <v>0</v>
      </c>
    </row>
    <row r="27" spans="1:10" ht="12.75">
      <c r="A27" s="13">
        <v>19</v>
      </c>
      <c r="B27" s="14" t="s">
        <v>158</v>
      </c>
      <c r="C27" s="14">
        <v>0</v>
      </c>
      <c r="D27" s="389">
        <f>C27/'- 3 -'!E27</f>
        <v>0</v>
      </c>
      <c r="E27" s="14">
        <v>0</v>
      </c>
      <c r="F27" s="389">
        <f>E27/'- 3 -'!E27</f>
        <v>0</v>
      </c>
      <c r="G27" s="14">
        <v>0</v>
      </c>
      <c r="H27" s="389">
        <f>G27/'- 3 -'!E27</f>
        <v>0</v>
      </c>
      <c r="I27" s="14">
        <v>0</v>
      </c>
      <c r="J27" s="389">
        <f>I27/'- 3 -'!E27</f>
        <v>0</v>
      </c>
    </row>
    <row r="28" spans="1:10" ht="12.75">
      <c r="A28" s="15">
        <v>20</v>
      </c>
      <c r="B28" s="16" t="s">
        <v>159</v>
      </c>
      <c r="C28" s="16">
        <v>0</v>
      </c>
      <c r="D28" s="390">
        <f>C28/'- 3 -'!E28</f>
        <v>0</v>
      </c>
      <c r="E28" s="16">
        <v>0</v>
      </c>
      <c r="F28" s="390">
        <f>E28/'- 3 -'!E28</f>
        <v>0</v>
      </c>
      <c r="G28" s="16">
        <v>0</v>
      </c>
      <c r="H28" s="390">
        <f>G28/'- 3 -'!E28</f>
        <v>0</v>
      </c>
      <c r="I28" s="16">
        <v>0</v>
      </c>
      <c r="J28" s="390">
        <f>I28/'- 3 -'!E28</f>
        <v>0</v>
      </c>
    </row>
    <row r="29" spans="1:10" ht="12.75">
      <c r="A29" s="13">
        <v>21</v>
      </c>
      <c r="B29" s="14" t="s">
        <v>160</v>
      </c>
      <c r="C29" s="14">
        <v>45000</v>
      </c>
      <c r="D29" s="389">
        <f>C29/'- 3 -'!E29</f>
        <v>0.002144286667302011</v>
      </c>
      <c r="E29" s="14">
        <v>0</v>
      </c>
      <c r="F29" s="389">
        <f>E29/'- 3 -'!E29</f>
        <v>0</v>
      </c>
      <c r="G29" s="14">
        <v>0</v>
      </c>
      <c r="H29" s="389">
        <f>G29/'- 3 -'!E29</f>
        <v>0</v>
      </c>
      <c r="I29" s="14">
        <v>0</v>
      </c>
      <c r="J29" s="389">
        <f>I29/'- 3 -'!E29</f>
        <v>0</v>
      </c>
    </row>
    <row r="30" spans="1:10" ht="12.75">
      <c r="A30" s="15">
        <v>22</v>
      </c>
      <c r="B30" s="16" t="s">
        <v>161</v>
      </c>
      <c r="C30" s="16">
        <v>170850</v>
      </c>
      <c r="D30" s="390">
        <f>C30/'- 3 -'!E30</f>
        <v>0.014745096252208205</v>
      </c>
      <c r="E30" s="16">
        <v>0</v>
      </c>
      <c r="F30" s="390">
        <f>E30/'- 3 -'!E30</f>
        <v>0</v>
      </c>
      <c r="G30" s="16">
        <v>0</v>
      </c>
      <c r="H30" s="390">
        <f>G30/'- 3 -'!E30</f>
        <v>0</v>
      </c>
      <c r="I30" s="16">
        <v>0</v>
      </c>
      <c r="J30" s="390">
        <f>I30/'- 3 -'!E30</f>
        <v>0</v>
      </c>
    </row>
    <row r="31" spans="1:10" ht="12.75">
      <c r="A31" s="13">
        <v>23</v>
      </c>
      <c r="B31" s="14" t="s">
        <v>162</v>
      </c>
      <c r="C31" s="14">
        <v>0</v>
      </c>
      <c r="D31" s="389">
        <f>C31/'- 3 -'!E31</f>
        <v>0</v>
      </c>
      <c r="E31" s="14">
        <v>0</v>
      </c>
      <c r="F31" s="389">
        <f>E31/'- 3 -'!E31</f>
        <v>0</v>
      </c>
      <c r="G31" s="14">
        <v>0</v>
      </c>
      <c r="H31" s="389">
        <f>G31/'- 3 -'!E31</f>
        <v>0</v>
      </c>
      <c r="I31" s="14">
        <v>0</v>
      </c>
      <c r="J31" s="389">
        <f>I31/'- 3 -'!E31</f>
        <v>0</v>
      </c>
    </row>
    <row r="32" spans="1:10" ht="12.75">
      <c r="A32" s="15">
        <v>24</v>
      </c>
      <c r="B32" s="16" t="s">
        <v>163</v>
      </c>
      <c r="C32" s="16">
        <v>1610</v>
      </c>
      <c r="D32" s="390">
        <f>C32/'- 3 -'!E32</f>
        <v>7.433344255578505E-05</v>
      </c>
      <c r="E32" s="16">
        <v>0</v>
      </c>
      <c r="F32" s="390">
        <f>E32/'- 3 -'!E32</f>
        <v>0</v>
      </c>
      <c r="G32" s="16">
        <v>0</v>
      </c>
      <c r="H32" s="390">
        <f>G32/'- 3 -'!E32</f>
        <v>0</v>
      </c>
      <c r="I32" s="16">
        <v>0</v>
      </c>
      <c r="J32" s="390">
        <f>I32/'- 3 -'!E32</f>
        <v>0</v>
      </c>
    </row>
    <row r="33" spans="1:10" ht="12.75">
      <c r="A33" s="13">
        <v>25</v>
      </c>
      <c r="B33" s="14" t="s">
        <v>164</v>
      </c>
      <c r="C33" s="14">
        <v>0</v>
      </c>
      <c r="D33" s="389">
        <f>C33/'- 3 -'!E33</f>
        <v>0</v>
      </c>
      <c r="E33" s="14">
        <v>0</v>
      </c>
      <c r="F33" s="389">
        <f>E33/'- 3 -'!E33</f>
        <v>0</v>
      </c>
      <c r="G33" s="14">
        <v>0</v>
      </c>
      <c r="H33" s="389">
        <f>G33/'- 3 -'!E33</f>
        <v>0</v>
      </c>
      <c r="I33" s="14">
        <v>0</v>
      </c>
      <c r="J33" s="389">
        <f>I33/'- 3 -'!E33</f>
        <v>0</v>
      </c>
    </row>
    <row r="34" spans="1:10" ht="12.75">
      <c r="A34" s="15">
        <v>26</v>
      </c>
      <c r="B34" s="16" t="s">
        <v>165</v>
      </c>
      <c r="C34" s="16">
        <v>0</v>
      </c>
      <c r="D34" s="390">
        <f>C34/'- 3 -'!E34</f>
        <v>0</v>
      </c>
      <c r="E34" s="16">
        <v>0</v>
      </c>
      <c r="F34" s="390">
        <f>E34/'- 3 -'!E34</f>
        <v>0</v>
      </c>
      <c r="G34" s="16">
        <v>0</v>
      </c>
      <c r="H34" s="390">
        <f>G34/'- 3 -'!E34</f>
        <v>0</v>
      </c>
      <c r="I34" s="16">
        <v>0</v>
      </c>
      <c r="J34" s="390">
        <f>I34/'- 3 -'!E34</f>
        <v>0</v>
      </c>
    </row>
    <row r="35" spans="1:10" ht="12.75">
      <c r="A35" s="13">
        <v>28</v>
      </c>
      <c r="B35" s="14" t="s">
        <v>166</v>
      </c>
      <c r="C35" s="14">
        <v>0</v>
      </c>
      <c r="D35" s="389">
        <f>C35/'- 3 -'!E35</f>
        <v>0</v>
      </c>
      <c r="E35" s="14">
        <v>0</v>
      </c>
      <c r="F35" s="389">
        <f>E35/'- 3 -'!E35</f>
        <v>0</v>
      </c>
      <c r="G35" s="14">
        <v>0</v>
      </c>
      <c r="H35" s="389">
        <f>G35/'- 3 -'!E35</f>
        <v>0</v>
      </c>
      <c r="I35" s="14">
        <v>0</v>
      </c>
      <c r="J35" s="389">
        <f>I35/'- 3 -'!E35</f>
        <v>0</v>
      </c>
    </row>
    <row r="36" spans="1:10" ht="12.75">
      <c r="A36" s="15">
        <v>30</v>
      </c>
      <c r="B36" s="16" t="s">
        <v>167</v>
      </c>
      <c r="C36" s="16">
        <v>0</v>
      </c>
      <c r="D36" s="390">
        <f>C36/'- 3 -'!E36</f>
        <v>0</v>
      </c>
      <c r="E36" s="16">
        <v>0</v>
      </c>
      <c r="F36" s="390">
        <f>E36/'- 3 -'!E36</f>
        <v>0</v>
      </c>
      <c r="G36" s="16">
        <v>0</v>
      </c>
      <c r="H36" s="390">
        <f>G36/'- 3 -'!E36</f>
        <v>0</v>
      </c>
      <c r="I36" s="16">
        <v>0</v>
      </c>
      <c r="J36" s="390">
        <f>I36/'- 3 -'!E36</f>
        <v>0</v>
      </c>
    </row>
    <row r="37" spans="1:10" ht="12.75">
      <c r="A37" s="13">
        <v>31</v>
      </c>
      <c r="B37" s="14" t="s">
        <v>168</v>
      </c>
      <c r="C37" s="14">
        <v>0</v>
      </c>
      <c r="D37" s="389">
        <f>C37/'- 3 -'!E37</f>
        <v>0</v>
      </c>
      <c r="E37" s="14">
        <v>0</v>
      </c>
      <c r="F37" s="389">
        <f>E37/'- 3 -'!E37</f>
        <v>0</v>
      </c>
      <c r="G37" s="14">
        <v>0</v>
      </c>
      <c r="H37" s="389">
        <f>G37/'- 3 -'!E37</f>
        <v>0</v>
      </c>
      <c r="I37" s="14">
        <v>0</v>
      </c>
      <c r="J37" s="389">
        <f>I37/'- 3 -'!E37</f>
        <v>0</v>
      </c>
    </row>
    <row r="38" spans="1:10" ht="12.75">
      <c r="A38" s="15">
        <v>32</v>
      </c>
      <c r="B38" s="16" t="s">
        <v>169</v>
      </c>
      <c r="C38" s="16">
        <v>0</v>
      </c>
      <c r="D38" s="390">
        <f>C38/'- 3 -'!E38</f>
        <v>0</v>
      </c>
      <c r="E38" s="16">
        <v>0</v>
      </c>
      <c r="F38" s="390">
        <f>E38/'- 3 -'!E38</f>
        <v>0</v>
      </c>
      <c r="G38" s="16">
        <v>0</v>
      </c>
      <c r="H38" s="390">
        <f>G38/'- 3 -'!E38</f>
        <v>0</v>
      </c>
      <c r="I38" s="16">
        <v>0</v>
      </c>
      <c r="J38" s="390">
        <f>I38/'- 3 -'!E38</f>
        <v>0</v>
      </c>
    </row>
    <row r="39" spans="1:10" ht="12.75">
      <c r="A39" s="13">
        <v>33</v>
      </c>
      <c r="B39" s="14" t="s">
        <v>170</v>
      </c>
      <c r="C39" s="14">
        <v>0</v>
      </c>
      <c r="D39" s="389">
        <f>C39/'- 3 -'!E39</f>
        <v>0</v>
      </c>
      <c r="E39" s="14">
        <v>0</v>
      </c>
      <c r="F39" s="389">
        <f>E39/'- 3 -'!E39</f>
        <v>0</v>
      </c>
      <c r="G39" s="14">
        <v>0</v>
      </c>
      <c r="H39" s="389">
        <f>G39/'- 3 -'!E39</f>
        <v>0</v>
      </c>
      <c r="I39" s="14">
        <v>0</v>
      </c>
      <c r="J39" s="389">
        <f>I39/'- 3 -'!E39</f>
        <v>0</v>
      </c>
    </row>
    <row r="40" spans="1:10" ht="12.75">
      <c r="A40" s="15">
        <v>34</v>
      </c>
      <c r="B40" s="16" t="s">
        <v>171</v>
      </c>
      <c r="C40" s="16">
        <v>0</v>
      </c>
      <c r="D40" s="390">
        <f>C40/'- 3 -'!E40</f>
        <v>0</v>
      </c>
      <c r="E40" s="16">
        <v>0</v>
      </c>
      <c r="F40" s="390">
        <f>E40/'- 3 -'!E40</f>
        <v>0</v>
      </c>
      <c r="G40" s="16">
        <v>0</v>
      </c>
      <c r="H40" s="390">
        <f>G40/'- 3 -'!E40</f>
        <v>0</v>
      </c>
      <c r="I40" s="16">
        <v>0</v>
      </c>
      <c r="J40" s="390">
        <f>I40/'- 3 -'!E40</f>
        <v>0</v>
      </c>
    </row>
    <row r="41" spans="1:10" ht="12.75">
      <c r="A41" s="13">
        <v>35</v>
      </c>
      <c r="B41" s="14" t="s">
        <v>172</v>
      </c>
      <c r="C41" s="14">
        <v>4000</v>
      </c>
      <c r="D41" s="389">
        <f>C41/'- 3 -'!E41</f>
        <v>0.00030940692185054113</v>
      </c>
      <c r="E41" s="14">
        <v>0</v>
      </c>
      <c r="F41" s="389">
        <f>E41/'- 3 -'!E41</f>
        <v>0</v>
      </c>
      <c r="G41" s="14">
        <v>0</v>
      </c>
      <c r="H41" s="389">
        <f>G41/'- 3 -'!E41</f>
        <v>0</v>
      </c>
      <c r="I41" s="14">
        <v>0</v>
      </c>
      <c r="J41" s="389">
        <f>I41/'- 3 -'!E41</f>
        <v>0</v>
      </c>
    </row>
    <row r="42" spans="1:10" ht="12.75">
      <c r="A42" s="15">
        <v>36</v>
      </c>
      <c r="B42" s="16" t="s">
        <v>173</v>
      </c>
      <c r="C42" s="16">
        <v>0</v>
      </c>
      <c r="D42" s="390">
        <f>C42/'- 3 -'!E42</f>
        <v>0</v>
      </c>
      <c r="E42" s="16">
        <v>0</v>
      </c>
      <c r="F42" s="390">
        <f>E42/'- 3 -'!E42</f>
        <v>0</v>
      </c>
      <c r="G42" s="16">
        <v>0</v>
      </c>
      <c r="H42" s="390">
        <f>G42/'- 3 -'!E42</f>
        <v>0</v>
      </c>
      <c r="I42" s="16">
        <v>0</v>
      </c>
      <c r="J42" s="390">
        <f>I42/'- 3 -'!E42</f>
        <v>0</v>
      </c>
    </row>
    <row r="43" spans="1:10" ht="12.75">
      <c r="A43" s="13">
        <v>37</v>
      </c>
      <c r="B43" s="14" t="s">
        <v>174</v>
      </c>
      <c r="C43" s="14">
        <v>0</v>
      </c>
      <c r="D43" s="389">
        <f>C43/'- 3 -'!E43</f>
        <v>0</v>
      </c>
      <c r="E43" s="14">
        <v>0</v>
      </c>
      <c r="F43" s="389">
        <f>E43/'- 3 -'!E43</f>
        <v>0</v>
      </c>
      <c r="G43" s="14">
        <v>0</v>
      </c>
      <c r="H43" s="389">
        <f>G43/'- 3 -'!E43</f>
        <v>0</v>
      </c>
      <c r="I43" s="14">
        <v>0</v>
      </c>
      <c r="J43" s="389">
        <f>I43/'- 3 -'!E43</f>
        <v>0</v>
      </c>
    </row>
    <row r="44" spans="1:10" ht="12.75">
      <c r="A44" s="15">
        <v>38</v>
      </c>
      <c r="B44" s="16" t="s">
        <v>175</v>
      </c>
      <c r="C44" s="16">
        <v>0</v>
      </c>
      <c r="D44" s="390">
        <f>C44/'- 3 -'!E44</f>
        <v>0</v>
      </c>
      <c r="E44" s="16">
        <v>0</v>
      </c>
      <c r="F44" s="390">
        <f>E44/'- 3 -'!E44</f>
        <v>0</v>
      </c>
      <c r="G44" s="16">
        <v>0</v>
      </c>
      <c r="H44" s="390">
        <f>G44/'- 3 -'!E44</f>
        <v>0</v>
      </c>
      <c r="I44" s="16">
        <v>0</v>
      </c>
      <c r="J44" s="390">
        <f>I44/'- 3 -'!E44</f>
        <v>0</v>
      </c>
    </row>
    <row r="45" spans="1:10" ht="12.75">
      <c r="A45" s="13">
        <v>39</v>
      </c>
      <c r="B45" s="14" t="s">
        <v>176</v>
      </c>
      <c r="C45" s="14">
        <v>0</v>
      </c>
      <c r="D45" s="389">
        <f>C45/'- 3 -'!E45</f>
        <v>0</v>
      </c>
      <c r="E45" s="14">
        <v>0</v>
      </c>
      <c r="F45" s="389">
        <f>E45/'- 3 -'!E45</f>
        <v>0</v>
      </c>
      <c r="G45" s="14">
        <v>0</v>
      </c>
      <c r="H45" s="389">
        <f>G45/'- 3 -'!E45</f>
        <v>0</v>
      </c>
      <c r="I45" s="14">
        <v>0</v>
      </c>
      <c r="J45" s="389">
        <f>I45/'- 3 -'!E45</f>
        <v>0</v>
      </c>
    </row>
    <row r="46" spans="1:10" ht="12.75">
      <c r="A46" s="15">
        <v>40</v>
      </c>
      <c r="B46" s="16" t="s">
        <v>177</v>
      </c>
      <c r="C46" s="16">
        <v>0</v>
      </c>
      <c r="D46" s="390">
        <f>C46/'- 3 -'!E46</f>
        <v>0</v>
      </c>
      <c r="E46" s="16">
        <v>0</v>
      </c>
      <c r="F46" s="390">
        <f>E46/'- 3 -'!E46</f>
        <v>0</v>
      </c>
      <c r="G46" s="16">
        <v>43100</v>
      </c>
      <c r="H46" s="390">
        <f>G46/'- 3 -'!E46</f>
        <v>0.0010538979552912524</v>
      </c>
      <c r="I46" s="16">
        <v>0</v>
      </c>
      <c r="J46" s="390">
        <f>I46/'- 3 -'!E46</f>
        <v>0</v>
      </c>
    </row>
    <row r="47" spans="1:10" ht="12.75">
      <c r="A47" s="13">
        <v>41</v>
      </c>
      <c r="B47" s="14" t="s">
        <v>178</v>
      </c>
      <c r="C47" s="14">
        <v>0</v>
      </c>
      <c r="D47" s="389">
        <f>C47/'- 3 -'!E47</f>
        <v>0</v>
      </c>
      <c r="E47" s="14">
        <v>0</v>
      </c>
      <c r="F47" s="389">
        <f>E47/'- 3 -'!E47</f>
        <v>0</v>
      </c>
      <c r="G47" s="14">
        <v>0</v>
      </c>
      <c r="H47" s="389">
        <f>G47/'- 3 -'!E47</f>
        <v>0</v>
      </c>
      <c r="I47" s="14">
        <v>0</v>
      </c>
      <c r="J47" s="389">
        <f>I47/'- 3 -'!E47</f>
        <v>0</v>
      </c>
    </row>
    <row r="48" spans="1:10" ht="12.75">
      <c r="A48" s="15">
        <v>42</v>
      </c>
      <c r="B48" s="16" t="s">
        <v>179</v>
      </c>
      <c r="C48" s="16">
        <v>0</v>
      </c>
      <c r="D48" s="390">
        <f>C48/'- 3 -'!E48</f>
        <v>0</v>
      </c>
      <c r="E48" s="16">
        <v>0</v>
      </c>
      <c r="F48" s="390">
        <f>E48/'- 3 -'!E48</f>
        <v>0</v>
      </c>
      <c r="G48" s="16">
        <v>0</v>
      </c>
      <c r="H48" s="390">
        <f>G48/'- 3 -'!E48</f>
        <v>0</v>
      </c>
      <c r="I48" s="16">
        <v>0</v>
      </c>
      <c r="J48" s="390">
        <f>I48/'- 3 -'!E48</f>
        <v>0</v>
      </c>
    </row>
    <row r="49" spans="1:10" ht="12.75">
      <c r="A49" s="13">
        <v>43</v>
      </c>
      <c r="B49" s="14" t="s">
        <v>180</v>
      </c>
      <c r="C49" s="14">
        <v>0</v>
      </c>
      <c r="D49" s="389">
        <f>C49/'- 3 -'!E49</f>
        <v>0</v>
      </c>
      <c r="E49" s="14">
        <v>0</v>
      </c>
      <c r="F49" s="389">
        <f>E49/'- 3 -'!E49</f>
        <v>0</v>
      </c>
      <c r="G49" s="14">
        <v>0</v>
      </c>
      <c r="H49" s="389">
        <f>G49/'- 3 -'!E49</f>
        <v>0</v>
      </c>
      <c r="I49" s="14">
        <v>15000</v>
      </c>
      <c r="J49" s="389">
        <f>I49/'- 3 -'!E49</f>
        <v>0.0024093974209488753</v>
      </c>
    </row>
    <row r="50" spans="1:10" ht="12.75">
      <c r="A50" s="15">
        <v>44</v>
      </c>
      <c r="B50" s="16" t="s">
        <v>181</v>
      </c>
      <c r="C50" s="16">
        <v>0</v>
      </c>
      <c r="D50" s="390">
        <f>C50/'- 3 -'!E50</f>
        <v>0</v>
      </c>
      <c r="E50" s="16">
        <v>0</v>
      </c>
      <c r="F50" s="390">
        <f>E50/'- 3 -'!E50</f>
        <v>0</v>
      </c>
      <c r="G50" s="16">
        <v>0</v>
      </c>
      <c r="H50" s="390">
        <f>G50/'- 3 -'!E50</f>
        <v>0</v>
      </c>
      <c r="I50" s="16">
        <v>0</v>
      </c>
      <c r="J50" s="390">
        <f>I50/'- 3 -'!E50</f>
        <v>0</v>
      </c>
    </row>
    <row r="51" spans="1:10" ht="12.75">
      <c r="A51" s="13">
        <v>45</v>
      </c>
      <c r="B51" s="14" t="s">
        <v>182</v>
      </c>
      <c r="C51" s="14">
        <v>0</v>
      </c>
      <c r="D51" s="389">
        <f>C51/'- 3 -'!E51</f>
        <v>0</v>
      </c>
      <c r="E51" s="14">
        <v>0</v>
      </c>
      <c r="F51" s="389">
        <f>E51/'- 3 -'!E51</f>
        <v>0</v>
      </c>
      <c r="G51" s="14">
        <v>9500</v>
      </c>
      <c r="H51" s="389">
        <f>G51/'- 3 -'!E51</f>
        <v>0.0008308894978191337</v>
      </c>
      <c r="I51" s="14">
        <v>0</v>
      </c>
      <c r="J51" s="389">
        <f>I51/'- 3 -'!E51</f>
        <v>0</v>
      </c>
    </row>
    <row r="52" spans="1:10" ht="12.75">
      <c r="A52" s="15">
        <v>46</v>
      </c>
      <c r="B52" s="16" t="s">
        <v>183</v>
      </c>
      <c r="C52" s="16">
        <v>0</v>
      </c>
      <c r="D52" s="390">
        <f>C52/'- 3 -'!E52</f>
        <v>0</v>
      </c>
      <c r="E52" s="16">
        <v>0</v>
      </c>
      <c r="F52" s="390">
        <f>E52/'- 3 -'!E52</f>
        <v>0</v>
      </c>
      <c r="G52" s="16">
        <v>0</v>
      </c>
      <c r="H52" s="390">
        <f>G52/'- 3 -'!E52</f>
        <v>0</v>
      </c>
      <c r="I52" s="16">
        <v>0</v>
      </c>
      <c r="J52" s="390">
        <f>I52/'- 3 -'!E52</f>
        <v>0</v>
      </c>
    </row>
    <row r="53" spans="1:10" ht="12.75">
      <c r="A53" s="13">
        <v>47</v>
      </c>
      <c r="B53" s="14" t="s">
        <v>184</v>
      </c>
      <c r="C53" s="14">
        <v>0</v>
      </c>
      <c r="D53" s="389">
        <f>C53/'- 3 -'!E53</f>
        <v>0</v>
      </c>
      <c r="E53" s="14">
        <v>0</v>
      </c>
      <c r="F53" s="389">
        <f>E53/'- 3 -'!E53</f>
        <v>0</v>
      </c>
      <c r="G53" s="14">
        <v>0</v>
      </c>
      <c r="H53" s="389">
        <f>G53/'- 3 -'!E53</f>
        <v>0</v>
      </c>
      <c r="I53" s="14">
        <v>0</v>
      </c>
      <c r="J53" s="389">
        <f>I53/'- 3 -'!E53</f>
        <v>0</v>
      </c>
    </row>
    <row r="54" spans="1:10" ht="12.75">
      <c r="A54" s="15">
        <v>48</v>
      </c>
      <c r="B54" s="16" t="s">
        <v>185</v>
      </c>
      <c r="C54" s="16">
        <v>20000</v>
      </c>
      <c r="D54" s="390">
        <f>C54/'- 3 -'!E54</f>
        <v>0.00037917940306582854</v>
      </c>
      <c r="E54" s="16">
        <v>0</v>
      </c>
      <c r="F54" s="390">
        <f>E54/'- 3 -'!E54</f>
        <v>0</v>
      </c>
      <c r="G54" s="16">
        <v>0</v>
      </c>
      <c r="H54" s="390">
        <f>G54/'- 3 -'!E54</f>
        <v>0</v>
      </c>
      <c r="I54" s="16">
        <v>579817</v>
      </c>
      <c r="J54" s="390">
        <f>I54/'- 3 -'!E54</f>
        <v>0.010992733197370975</v>
      </c>
    </row>
    <row r="55" spans="1:10" ht="12.75">
      <c r="A55" s="13">
        <v>49</v>
      </c>
      <c r="B55" s="14" t="s">
        <v>186</v>
      </c>
      <c r="C55" s="14">
        <v>0</v>
      </c>
      <c r="D55" s="389">
        <f>C55/'- 3 -'!E55</f>
        <v>0</v>
      </c>
      <c r="E55" s="14">
        <v>0</v>
      </c>
      <c r="F55" s="389">
        <f>E55/'- 3 -'!E55</f>
        <v>0</v>
      </c>
      <c r="G55" s="14">
        <v>0</v>
      </c>
      <c r="H55" s="389">
        <f>G55/'- 3 -'!E55</f>
        <v>0</v>
      </c>
      <c r="I55" s="14">
        <v>20000</v>
      </c>
      <c r="J55" s="389">
        <f>I55/'- 3 -'!E55</f>
        <v>0.0006321819424687881</v>
      </c>
    </row>
    <row r="56" spans="1:10" ht="12.75">
      <c r="A56" s="15">
        <v>50</v>
      </c>
      <c r="B56" s="16" t="s">
        <v>459</v>
      </c>
      <c r="C56" s="16">
        <v>0</v>
      </c>
      <c r="D56" s="390">
        <f>C56/'- 3 -'!E56</f>
        <v>0</v>
      </c>
      <c r="E56" s="16">
        <v>0</v>
      </c>
      <c r="F56" s="390">
        <f>E56/'- 3 -'!E56</f>
        <v>0</v>
      </c>
      <c r="G56" s="16">
        <v>0</v>
      </c>
      <c r="H56" s="390">
        <f>G56/'- 3 -'!E56</f>
        <v>0</v>
      </c>
      <c r="I56" s="16">
        <v>0</v>
      </c>
      <c r="J56" s="390">
        <f>I56/'- 3 -'!E56</f>
        <v>0</v>
      </c>
    </row>
    <row r="57" spans="1:10" ht="12.75">
      <c r="A57" s="13">
        <v>2264</v>
      </c>
      <c r="B57" s="14" t="s">
        <v>187</v>
      </c>
      <c r="C57" s="14">
        <v>0</v>
      </c>
      <c r="D57" s="389">
        <f>C57/'- 3 -'!E57</f>
        <v>0</v>
      </c>
      <c r="E57" s="14">
        <v>0</v>
      </c>
      <c r="F57" s="389">
        <f>E57/'- 3 -'!E57</f>
        <v>0</v>
      </c>
      <c r="G57" s="14">
        <v>0</v>
      </c>
      <c r="H57" s="389">
        <f>G57/'- 3 -'!E57</f>
        <v>0</v>
      </c>
      <c r="I57" s="14">
        <v>0</v>
      </c>
      <c r="J57" s="389">
        <f>I57/'- 3 -'!E57</f>
        <v>0</v>
      </c>
    </row>
    <row r="58" spans="1:10" ht="12.75">
      <c r="A58" s="15">
        <v>2309</v>
      </c>
      <c r="B58" s="16" t="s">
        <v>188</v>
      </c>
      <c r="C58" s="16">
        <v>0</v>
      </c>
      <c r="D58" s="390">
        <f>C58/'- 3 -'!E58</f>
        <v>0</v>
      </c>
      <c r="E58" s="16">
        <v>0</v>
      </c>
      <c r="F58" s="390">
        <f>E58/'- 3 -'!E58</f>
        <v>0</v>
      </c>
      <c r="G58" s="16">
        <v>0</v>
      </c>
      <c r="H58" s="390">
        <f>G58/'- 3 -'!E58</f>
        <v>0</v>
      </c>
      <c r="I58" s="16">
        <v>0</v>
      </c>
      <c r="J58" s="390">
        <f>I58/'- 3 -'!E58</f>
        <v>0</v>
      </c>
    </row>
    <row r="59" spans="1:10" ht="12.75">
      <c r="A59" s="13">
        <v>2312</v>
      </c>
      <c r="B59" s="14" t="s">
        <v>189</v>
      </c>
      <c r="C59" s="14">
        <v>0</v>
      </c>
      <c r="D59" s="389">
        <f>C59/'- 3 -'!E59</f>
        <v>0</v>
      </c>
      <c r="E59" s="14">
        <v>0</v>
      </c>
      <c r="F59" s="389">
        <f>E59/'- 3 -'!E59</f>
        <v>0</v>
      </c>
      <c r="G59" s="14">
        <v>0</v>
      </c>
      <c r="H59" s="389">
        <f>G59/'- 3 -'!E59</f>
        <v>0</v>
      </c>
      <c r="I59" s="14">
        <v>0</v>
      </c>
      <c r="J59" s="389">
        <f>I59/'- 3 -'!E59</f>
        <v>0</v>
      </c>
    </row>
    <row r="60" spans="1:10" ht="12.75">
      <c r="A60" s="15">
        <v>2355</v>
      </c>
      <c r="B60" s="16" t="s">
        <v>190</v>
      </c>
      <c r="C60" s="16">
        <v>0</v>
      </c>
      <c r="D60" s="390">
        <f>C60/'- 3 -'!E60</f>
        <v>0</v>
      </c>
      <c r="E60" s="16">
        <v>0</v>
      </c>
      <c r="F60" s="390">
        <f>E60/'- 3 -'!E60</f>
        <v>0</v>
      </c>
      <c r="G60" s="16">
        <v>2420</v>
      </c>
      <c r="H60" s="390">
        <f>G60/'- 3 -'!E60</f>
        <v>0.00010310068054117803</v>
      </c>
      <c r="I60" s="16">
        <v>0</v>
      </c>
      <c r="J60" s="390">
        <f>I60/'- 3 -'!E60</f>
        <v>0</v>
      </c>
    </row>
    <row r="61" spans="1:10" ht="12.75">
      <c r="A61" s="13">
        <v>2439</v>
      </c>
      <c r="B61" s="14" t="s">
        <v>191</v>
      </c>
      <c r="C61" s="14">
        <v>0</v>
      </c>
      <c r="D61" s="389">
        <f>C61/'- 3 -'!E61</f>
        <v>0</v>
      </c>
      <c r="E61" s="14">
        <v>0</v>
      </c>
      <c r="F61" s="389">
        <f>E61/'- 3 -'!E61</f>
        <v>0</v>
      </c>
      <c r="G61" s="14">
        <v>0</v>
      </c>
      <c r="H61" s="389">
        <f>G61/'- 3 -'!E61</f>
        <v>0</v>
      </c>
      <c r="I61" s="14">
        <v>0</v>
      </c>
      <c r="J61" s="389">
        <f>I61/'- 3 -'!E61</f>
        <v>0</v>
      </c>
    </row>
    <row r="62" spans="1:10" ht="12.75">
      <c r="A62" s="15">
        <v>2460</v>
      </c>
      <c r="B62" s="16" t="s">
        <v>192</v>
      </c>
      <c r="C62" s="16">
        <v>0</v>
      </c>
      <c r="D62" s="390">
        <f>C62/'- 3 -'!E62</f>
        <v>0</v>
      </c>
      <c r="E62" s="16">
        <v>0</v>
      </c>
      <c r="F62" s="390">
        <f>E62/'- 3 -'!E62</f>
        <v>0</v>
      </c>
      <c r="G62" s="16">
        <v>0</v>
      </c>
      <c r="H62" s="390">
        <f>G62/'- 3 -'!E62</f>
        <v>0</v>
      </c>
      <c r="I62" s="16">
        <v>0</v>
      </c>
      <c r="J62" s="390">
        <f>I62/'- 3 -'!E62</f>
        <v>0</v>
      </c>
    </row>
    <row r="63" spans="1:10" ht="12.75">
      <c r="A63" s="13">
        <v>3000</v>
      </c>
      <c r="B63" s="14" t="s">
        <v>193</v>
      </c>
      <c r="C63" s="14">
        <v>253759</v>
      </c>
      <c r="D63" s="389">
        <f>C63/'- 3 -'!E63</f>
        <v>0.04041134503296493</v>
      </c>
      <c r="E63" s="14">
        <v>0</v>
      </c>
      <c r="F63" s="389">
        <f>E63/'- 3 -'!E63</f>
        <v>0</v>
      </c>
      <c r="G63" s="14">
        <v>0</v>
      </c>
      <c r="H63" s="389">
        <f>G63/'- 3 -'!E63</f>
        <v>0</v>
      </c>
      <c r="I63" s="14">
        <v>0</v>
      </c>
      <c r="J63" s="389">
        <f>I63/'- 3 -'!E63</f>
        <v>0</v>
      </c>
    </row>
    <row r="64" spans="1:10" ht="4.5" customHeight="1">
      <c r="A64" s="17"/>
      <c r="B64" s="17"/>
      <c r="C64" s="17"/>
      <c r="D64" s="203"/>
      <c r="E64" s="17"/>
      <c r="F64" s="203"/>
      <c r="G64" s="17"/>
      <c r="H64" s="203"/>
      <c r="I64" s="17"/>
      <c r="J64" s="203"/>
    </row>
    <row r="65" spans="1:10" ht="12.75">
      <c r="A65" s="19"/>
      <c r="B65" s="20" t="s">
        <v>194</v>
      </c>
      <c r="C65" s="20">
        <f>SUM(C11:C63)</f>
        <v>1788488</v>
      </c>
      <c r="D65" s="106">
        <f>C65/'- 3 -'!E65</f>
        <v>0.0014969330344676117</v>
      </c>
      <c r="E65" s="20">
        <f>SUM(E11:E63)</f>
        <v>1832400</v>
      </c>
      <c r="F65" s="106">
        <f>E65/'- 3 -'!E65</f>
        <v>0.001533686606987831</v>
      </c>
      <c r="G65" s="20">
        <f>SUM(G11:G63)</f>
        <v>400028</v>
      </c>
      <c r="H65" s="106">
        <f>G65/'- 3 -'!E65</f>
        <v>0.00033481640800050647</v>
      </c>
      <c r="I65" s="20">
        <f>SUM(I11:I63)</f>
        <v>3486917</v>
      </c>
      <c r="J65" s="106">
        <f>I65/'- 3 -'!E65</f>
        <v>0.0029184882681609833</v>
      </c>
    </row>
    <row r="66" spans="1:10" ht="4.5" customHeight="1">
      <c r="A66" s="17"/>
      <c r="B66" s="17"/>
      <c r="C66" s="17"/>
      <c r="D66" s="203"/>
      <c r="E66" s="17"/>
      <c r="F66" s="203"/>
      <c r="G66" s="17"/>
      <c r="H66" s="203"/>
      <c r="I66" s="17"/>
      <c r="J66" s="203"/>
    </row>
    <row r="67" spans="1:10" ht="12.75">
      <c r="A67" s="15">
        <v>2155</v>
      </c>
      <c r="B67" s="16" t="s">
        <v>195</v>
      </c>
      <c r="C67" s="16">
        <v>0</v>
      </c>
      <c r="D67" s="390">
        <f>C67/'- 3 -'!E67</f>
        <v>0</v>
      </c>
      <c r="E67" s="16">
        <v>0</v>
      </c>
      <c r="F67" s="390">
        <f>E67/'- 3 -'!E67</f>
        <v>0</v>
      </c>
      <c r="G67" s="16">
        <v>700</v>
      </c>
      <c r="H67" s="390">
        <f>G67/'- 3 -'!E67</f>
        <v>0.0006076715934364523</v>
      </c>
      <c r="I67" s="16">
        <v>0</v>
      </c>
      <c r="J67" s="390">
        <f>I67/'- 3 -'!E67</f>
        <v>0</v>
      </c>
    </row>
    <row r="68" spans="1:10" ht="12.75">
      <c r="A68" s="13">
        <v>2408</v>
      </c>
      <c r="B68" s="14" t="s">
        <v>197</v>
      </c>
      <c r="C68" s="14">
        <v>5300</v>
      </c>
      <c r="D68" s="389">
        <f>C68/'- 3 -'!E68</f>
        <v>0.0022914568866710277</v>
      </c>
      <c r="E68" s="14">
        <v>0</v>
      </c>
      <c r="F68" s="389">
        <f>E68/'- 3 -'!E68</f>
        <v>0</v>
      </c>
      <c r="G68" s="14">
        <v>0</v>
      </c>
      <c r="H68" s="389">
        <f>G68/'- 3 -'!E68</f>
        <v>0</v>
      </c>
      <c r="I68" s="14">
        <v>0</v>
      </c>
      <c r="J68" s="389">
        <f>I68/'- 3 -'!E68</f>
        <v>0</v>
      </c>
    </row>
    <row r="69" ht="6.75" customHeight="1"/>
    <row r="70" spans="1:2" ht="12" customHeight="1">
      <c r="A70" s="6"/>
      <c r="B70" s="6"/>
    </row>
    <row r="71" spans="1:2" ht="12" customHeight="1">
      <c r="A71" s="6"/>
      <c r="B71" s="6"/>
    </row>
    <row r="72" spans="1:2" ht="12" customHeight="1">
      <c r="A72" s="6"/>
      <c r="B72" s="6"/>
    </row>
    <row r="73" spans="1:2" ht="12" customHeight="1">
      <c r="A73" s="6"/>
      <c r="B73" s="6"/>
    </row>
    <row r="74" spans="1:2" ht="12" customHeight="1">
      <c r="A74" s="6"/>
      <c r="B74" s="6"/>
    </row>
    <row r="75" ht="12" customHeight="1"/>
  </sheetData>
  <printOptions/>
  <pageMargins left="0.5905511811023623" right="0" top="0.5905511811023623" bottom="0" header="0.31496062992125984" footer="0"/>
  <pageSetup fitToHeight="1" fitToWidth="1" orientation="portrait" scale="82" r:id="rId1"/>
  <headerFooter alignWithMargins="0">
    <oddHeader>&amp;C&amp;"Times New Roman,Bold"&amp;12&amp;A</oddHeader>
  </headerFooter>
</worksheet>
</file>

<file path=xl/worksheets/sheet22.xml><?xml version="1.0" encoding="utf-8"?>
<worksheet xmlns="http://schemas.openxmlformats.org/spreadsheetml/2006/main" xmlns:r="http://schemas.openxmlformats.org/officeDocument/2006/relationships">
  <sheetPr codeName="Sheet21">
    <pageSetUpPr fitToPage="1"/>
  </sheetPr>
  <dimension ref="A1:K74"/>
  <sheetViews>
    <sheetView showGridLines="0" showZeros="0" workbookViewId="0" topLeftCell="A1">
      <selection activeCell="A1" sqref="A1"/>
    </sheetView>
  </sheetViews>
  <sheetFormatPr defaultColWidth="15.83203125" defaultRowHeight="12"/>
  <cols>
    <col min="1" max="1" width="6.83203125" style="85" customWidth="1"/>
    <col min="2" max="2" width="35.83203125" style="85" customWidth="1"/>
    <col min="3" max="3" width="15.83203125" style="85" customWidth="1"/>
    <col min="4" max="4" width="7.83203125" style="85" customWidth="1"/>
    <col min="5" max="5" width="9.83203125" style="85" customWidth="1"/>
    <col min="6" max="6" width="15.83203125" style="85" customWidth="1"/>
    <col min="7" max="7" width="7.83203125" style="85" customWidth="1"/>
    <col min="8" max="8" width="9.83203125" style="85" customWidth="1"/>
    <col min="9" max="9" width="15.83203125" style="85" customWidth="1"/>
    <col min="10" max="10" width="7.83203125" style="85" customWidth="1"/>
    <col min="11" max="11" width="9.83203125" style="85" customWidth="1"/>
    <col min="12" max="16384" width="15.83203125" style="85" customWidth="1"/>
  </cols>
  <sheetData>
    <row r="1" spans="1:11" ht="6.75" customHeight="1">
      <c r="A1" s="17"/>
      <c r="B1" s="83"/>
      <c r="C1" s="147"/>
      <c r="D1" s="147"/>
      <c r="E1" s="147"/>
      <c r="F1" s="147"/>
      <c r="G1" s="147"/>
      <c r="H1" s="147"/>
      <c r="I1" s="147"/>
      <c r="J1" s="147"/>
      <c r="K1" s="147"/>
    </row>
    <row r="2" spans="1:11" ht="12.75">
      <c r="A2" s="8"/>
      <c r="B2" s="86"/>
      <c r="C2" s="205" t="s">
        <v>0</v>
      </c>
      <c r="D2" s="205"/>
      <c r="E2" s="205"/>
      <c r="F2" s="205"/>
      <c r="G2" s="205"/>
      <c r="H2" s="220"/>
      <c r="I2" s="220"/>
      <c r="J2" s="237"/>
      <c r="K2" s="225" t="s">
        <v>382</v>
      </c>
    </row>
    <row r="3" spans="1:11" ht="12.75">
      <c r="A3" s="9"/>
      <c r="B3" s="89"/>
      <c r="C3" s="208" t="str">
        <f>YEAR</f>
        <v>OPERATING FUND BUDGET 1999/2000</v>
      </c>
      <c r="D3" s="208"/>
      <c r="E3" s="208"/>
      <c r="F3" s="208"/>
      <c r="G3" s="208"/>
      <c r="H3" s="221"/>
      <c r="I3" s="221"/>
      <c r="J3" s="221"/>
      <c r="K3" s="226"/>
    </row>
    <row r="4" spans="1:11" ht="12.75">
      <c r="A4" s="10"/>
      <c r="C4" s="147"/>
      <c r="D4" s="147"/>
      <c r="E4" s="147"/>
      <c r="F4" s="147"/>
      <c r="G4" s="147"/>
      <c r="H4" s="147"/>
      <c r="I4" s="147"/>
      <c r="J4" s="147"/>
      <c r="K4" s="147"/>
    </row>
    <row r="5" spans="1:11" ht="16.5">
      <c r="A5" s="10"/>
      <c r="C5" s="365" t="s">
        <v>453</v>
      </c>
      <c r="D5" s="227"/>
      <c r="E5" s="240"/>
      <c r="F5" s="240"/>
      <c r="G5" s="240"/>
      <c r="H5" s="240"/>
      <c r="I5" s="240"/>
      <c r="J5" s="240"/>
      <c r="K5" s="241"/>
    </row>
    <row r="6" spans="1:11" ht="12.75">
      <c r="A6" s="10"/>
      <c r="C6" s="210"/>
      <c r="D6" s="68"/>
      <c r="E6" s="69"/>
      <c r="F6" s="70" t="s">
        <v>23</v>
      </c>
      <c r="G6" s="68"/>
      <c r="H6" s="69"/>
      <c r="I6" s="70" t="s">
        <v>20</v>
      </c>
      <c r="J6" s="68"/>
      <c r="K6" s="69"/>
    </row>
    <row r="7" spans="3:11" ht="12.75">
      <c r="C7" s="71" t="s">
        <v>56</v>
      </c>
      <c r="D7" s="72"/>
      <c r="E7" s="73"/>
      <c r="F7" s="71" t="s">
        <v>57</v>
      </c>
      <c r="G7" s="72"/>
      <c r="H7" s="73"/>
      <c r="I7" s="71" t="s">
        <v>58</v>
      </c>
      <c r="J7" s="72"/>
      <c r="K7" s="73"/>
    </row>
    <row r="8" spans="1:11" ht="12.75">
      <c r="A8" s="97"/>
      <c r="B8" s="48"/>
      <c r="C8" s="243"/>
      <c r="D8" s="234"/>
      <c r="E8" s="235" t="s">
        <v>89</v>
      </c>
      <c r="F8" s="76"/>
      <c r="G8" s="77"/>
      <c r="H8" s="235" t="s">
        <v>89</v>
      </c>
      <c r="I8" s="76"/>
      <c r="J8" s="77"/>
      <c r="K8" s="235" t="s">
        <v>89</v>
      </c>
    </row>
    <row r="9" spans="1:11" ht="12.75">
      <c r="A9" s="54" t="s">
        <v>119</v>
      </c>
      <c r="B9" s="55" t="s">
        <v>120</v>
      </c>
      <c r="C9" s="78" t="s">
        <v>121</v>
      </c>
      <c r="D9" s="79" t="s">
        <v>122</v>
      </c>
      <c r="E9" s="79" t="s">
        <v>123</v>
      </c>
      <c r="F9" s="79" t="s">
        <v>121</v>
      </c>
      <c r="G9" s="79" t="s">
        <v>122</v>
      </c>
      <c r="H9" s="79" t="s">
        <v>123</v>
      </c>
      <c r="I9" s="79" t="s">
        <v>121</v>
      </c>
      <c r="J9" s="79" t="s">
        <v>122</v>
      </c>
      <c r="K9" s="79" t="s">
        <v>123</v>
      </c>
    </row>
    <row r="10" spans="1:2" ht="4.5" customHeight="1">
      <c r="A10" s="80"/>
      <c r="B10" s="80"/>
    </row>
    <row r="11" spans="1:11" ht="12.75">
      <c r="A11" s="13">
        <v>1</v>
      </c>
      <c r="B11" s="14" t="s">
        <v>142</v>
      </c>
      <c r="C11" s="14">
        <v>584100</v>
      </c>
      <c r="D11" s="389">
        <f>C11/'- 3 -'!E11</f>
        <v>0.002621198454475693</v>
      </c>
      <c r="E11" s="14">
        <f>C11/'- 7 -'!I11</f>
        <v>19.509018036072145</v>
      </c>
      <c r="F11" s="14">
        <v>1070200</v>
      </c>
      <c r="G11" s="389">
        <f>F11/'- 3 -'!E11</f>
        <v>0.004802613569559812</v>
      </c>
      <c r="H11" s="14">
        <f>F11/'- 7 -'!I11</f>
        <v>35.74482297929192</v>
      </c>
      <c r="I11" s="14">
        <v>4182500</v>
      </c>
      <c r="J11" s="389">
        <f>I11/'- 3 -'!E11</f>
        <v>0.018769324663318928</v>
      </c>
      <c r="K11" s="14">
        <f>I11/'- 7 -'!I11</f>
        <v>139.69605878423513</v>
      </c>
    </row>
    <row r="12" spans="1:11" ht="12.75">
      <c r="A12" s="15">
        <v>2</v>
      </c>
      <c r="B12" s="16" t="s">
        <v>143</v>
      </c>
      <c r="C12" s="16">
        <v>273750</v>
      </c>
      <c r="D12" s="390">
        <f>C12/'- 3 -'!E12</f>
        <v>0.004946698085804025</v>
      </c>
      <c r="E12" s="16">
        <f>C12/'- 7 -'!I12</f>
        <v>29.964207138869735</v>
      </c>
      <c r="F12" s="16">
        <v>516947</v>
      </c>
      <c r="G12" s="390">
        <f>F12/'- 3 -'!E12</f>
        <v>0.009341299489907336</v>
      </c>
      <c r="H12" s="16">
        <f>F12/'- 7 -'!I12</f>
        <v>56.58413511531431</v>
      </c>
      <c r="I12" s="16">
        <v>891282</v>
      </c>
      <c r="J12" s="390">
        <f>I12/'- 3 -'!E12</f>
        <v>0.016105581601138202</v>
      </c>
      <c r="K12" s="16">
        <f>I12/'- 7 -'!I12</f>
        <v>97.55820444619579</v>
      </c>
    </row>
    <row r="13" spans="1:11" ht="12.75">
      <c r="A13" s="13">
        <v>3</v>
      </c>
      <c r="B13" s="14" t="s">
        <v>144</v>
      </c>
      <c r="C13" s="14">
        <v>150420</v>
      </c>
      <c r="D13" s="389">
        <f>C13/'- 3 -'!E13</f>
        <v>0.0038823445696176367</v>
      </c>
      <c r="E13" s="14">
        <f>C13/'- 7 -'!I13</f>
        <v>25.170682730923694</v>
      </c>
      <c r="F13" s="14">
        <v>317270</v>
      </c>
      <c r="G13" s="389">
        <f>F13/'- 3 -'!E13</f>
        <v>0.008188747916517667</v>
      </c>
      <c r="H13" s="14">
        <f>F13/'- 7 -'!I13</f>
        <v>53.090696117804555</v>
      </c>
      <c r="I13" s="14">
        <v>725890</v>
      </c>
      <c r="J13" s="389">
        <f>I13/'- 3 -'!E13</f>
        <v>0.01873524198670221</v>
      </c>
      <c r="K13" s="14">
        <f>I13/'- 7 -'!I13</f>
        <v>121.46753681392235</v>
      </c>
    </row>
    <row r="14" spans="1:11" ht="12.75">
      <c r="A14" s="15">
        <v>4</v>
      </c>
      <c r="B14" s="16" t="s">
        <v>145</v>
      </c>
      <c r="C14" s="16">
        <v>206200</v>
      </c>
      <c r="D14" s="390">
        <f>C14/'- 3 -'!E14</f>
        <v>0.005623234506850379</v>
      </c>
      <c r="E14" s="16">
        <f>C14/'- 7 -'!I14</f>
        <v>34.60892917086271</v>
      </c>
      <c r="F14" s="16">
        <v>314731</v>
      </c>
      <c r="G14" s="390">
        <f>F14/'- 3 -'!E14</f>
        <v>0.008582959357786258</v>
      </c>
      <c r="H14" s="16">
        <f>F14/'- 7 -'!I14</f>
        <v>52.82494125545485</v>
      </c>
      <c r="I14" s="16">
        <v>624577</v>
      </c>
      <c r="J14" s="390">
        <f>I14/'- 3 -'!E14</f>
        <v>0.017032700963070267</v>
      </c>
      <c r="K14" s="16">
        <f>I14/'- 7 -'!I14</f>
        <v>104.82997650218194</v>
      </c>
    </row>
    <row r="15" spans="1:11" ht="12.75">
      <c r="A15" s="13">
        <v>5</v>
      </c>
      <c r="B15" s="14" t="s">
        <v>146</v>
      </c>
      <c r="C15" s="14">
        <v>185354</v>
      </c>
      <c r="D15" s="389">
        <f>C15/'- 3 -'!E15</f>
        <v>0.0040707915468515925</v>
      </c>
      <c r="E15" s="14">
        <f>C15/'- 7 -'!I15</f>
        <v>26.970389232448163</v>
      </c>
      <c r="F15" s="14">
        <v>597055</v>
      </c>
      <c r="G15" s="389">
        <f>F15/'- 3 -'!E15</f>
        <v>0.013112673300848525</v>
      </c>
      <c r="H15" s="14">
        <f>F15/'- 7 -'!I15</f>
        <v>86.87595489268826</v>
      </c>
      <c r="I15" s="14">
        <v>762734</v>
      </c>
      <c r="J15" s="389">
        <f>I15/'- 3 -'!E15</f>
        <v>0.01675135750885496</v>
      </c>
      <c r="K15" s="14">
        <f>I15/'- 7 -'!I15</f>
        <v>110.98348490360131</v>
      </c>
    </row>
    <row r="16" spans="1:11" ht="12.75">
      <c r="A16" s="15">
        <v>6</v>
      </c>
      <c r="B16" s="16" t="s">
        <v>147</v>
      </c>
      <c r="C16" s="16">
        <v>188940</v>
      </c>
      <c r="D16" s="390">
        <f>C16/'- 3 -'!E16</f>
        <v>0.0034985021748244164</v>
      </c>
      <c r="E16" s="16">
        <f>C16/'- 7 -'!I16</f>
        <v>21.380559013239786</v>
      </c>
      <c r="F16" s="16">
        <v>384367</v>
      </c>
      <c r="G16" s="390">
        <f>F16/'- 3 -'!E16</f>
        <v>0.007117120701972776</v>
      </c>
      <c r="H16" s="16">
        <f>F16/'- 7 -'!I16</f>
        <v>43.49519067556863</v>
      </c>
      <c r="I16" s="16">
        <v>1135296</v>
      </c>
      <c r="J16" s="390">
        <f>I16/'- 3 -'!E16</f>
        <v>0.021021676326185353</v>
      </c>
      <c r="K16" s="16">
        <f>I16/'- 7 -'!I16</f>
        <v>128.4707479913998</v>
      </c>
    </row>
    <row r="17" spans="1:11" ht="12.75">
      <c r="A17" s="13">
        <v>9</v>
      </c>
      <c r="B17" s="14" t="s">
        <v>148</v>
      </c>
      <c r="C17" s="14">
        <v>194514</v>
      </c>
      <c r="D17" s="389">
        <f>C17/'- 3 -'!E17</f>
        <v>0.002596900021191582</v>
      </c>
      <c r="E17" s="14">
        <f>C17/'- 7 -'!I17</f>
        <v>15.263781535684858</v>
      </c>
      <c r="F17" s="14">
        <v>751300</v>
      </c>
      <c r="G17" s="389">
        <f>F17/'- 3 -'!E17</f>
        <v>0.010030388485770873</v>
      </c>
      <c r="H17" s="14">
        <f>F17/'- 7 -'!I17</f>
        <v>58.955545964609406</v>
      </c>
      <c r="I17" s="14">
        <v>856500</v>
      </c>
      <c r="J17" s="389">
        <f>I17/'- 3 -'!E17</f>
        <v>0.0114348831865603</v>
      </c>
      <c r="K17" s="14">
        <f>I17/'- 7 -'!I17</f>
        <v>67.2107348844509</v>
      </c>
    </row>
    <row r="18" spans="1:11" ht="12.75">
      <c r="A18" s="15">
        <v>10</v>
      </c>
      <c r="B18" s="16" t="s">
        <v>149</v>
      </c>
      <c r="C18" s="16">
        <v>199224</v>
      </c>
      <c r="D18" s="390">
        <f>C18/'- 3 -'!E18</f>
        <v>0.0035690498114301496</v>
      </c>
      <c r="E18" s="16">
        <f>C18/'- 7 -'!I18</f>
        <v>22.94942978919479</v>
      </c>
      <c r="F18" s="16">
        <v>405375</v>
      </c>
      <c r="G18" s="390">
        <f>F18/'- 3 -'!E18</f>
        <v>0.007262195153738992</v>
      </c>
      <c r="H18" s="16">
        <f>F18/'- 7 -'!I18</f>
        <v>46.69680912337288</v>
      </c>
      <c r="I18" s="16">
        <v>1065173</v>
      </c>
      <c r="J18" s="390">
        <f>I18/'- 3 -'!E18</f>
        <v>0.019082316863382357</v>
      </c>
      <c r="K18" s="16">
        <f>I18/'- 7 -'!I18</f>
        <v>122.70164727565948</v>
      </c>
    </row>
    <row r="19" spans="1:11" ht="12.75">
      <c r="A19" s="13">
        <v>11</v>
      </c>
      <c r="B19" s="14" t="s">
        <v>150</v>
      </c>
      <c r="C19" s="14">
        <v>136110</v>
      </c>
      <c r="D19" s="389">
        <f>C19/'- 3 -'!E19</f>
        <v>0.004727969627614816</v>
      </c>
      <c r="E19" s="14">
        <f>C19/'- 7 -'!I19</f>
        <v>29.391060246167136</v>
      </c>
      <c r="F19" s="14">
        <v>196520</v>
      </c>
      <c r="G19" s="389">
        <f>F19/'- 3 -'!E19</f>
        <v>0.006826394763197882</v>
      </c>
      <c r="H19" s="14">
        <f>F19/'- 7 -'!I19</f>
        <v>42.43575901533146</v>
      </c>
      <c r="I19" s="14">
        <v>408365</v>
      </c>
      <c r="J19" s="389">
        <f>I19/'- 3 -'!E19</f>
        <v>0.01418512465638766</v>
      </c>
      <c r="K19" s="14">
        <f>I19/'- 7 -'!I19</f>
        <v>88.18073850140358</v>
      </c>
    </row>
    <row r="20" spans="1:11" ht="12.75">
      <c r="A20" s="15">
        <v>12</v>
      </c>
      <c r="B20" s="16" t="s">
        <v>151</v>
      </c>
      <c r="C20" s="16">
        <v>173266</v>
      </c>
      <c r="D20" s="390">
        <f>C20/'- 3 -'!E20</f>
        <v>0.003630063536482541</v>
      </c>
      <c r="E20" s="16">
        <f>C20/'- 7 -'!I20</f>
        <v>21.74659554439912</v>
      </c>
      <c r="F20" s="16">
        <v>350670</v>
      </c>
      <c r="G20" s="390">
        <f>F20/'- 3 -'!E20</f>
        <v>0.0073468215364718556</v>
      </c>
      <c r="H20" s="16">
        <f>F20/'- 7 -'!I20</f>
        <v>44.01255098839034</v>
      </c>
      <c r="I20" s="16">
        <v>753776</v>
      </c>
      <c r="J20" s="390">
        <f>I20/'- 3 -'!E20</f>
        <v>0.01579221989470331</v>
      </c>
      <c r="K20" s="16">
        <f>I20/'- 7 -'!I20</f>
        <v>94.60633824913712</v>
      </c>
    </row>
    <row r="21" spans="1:11" ht="12.75">
      <c r="A21" s="13">
        <v>13</v>
      </c>
      <c r="B21" s="14" t="s">
        <v>152</v>
      </c>
      <c r="C21" s="14">
        <v>111850</v>
      </c>
      <c r="D21" s="389">
        <f>C21/'- 3 -'!E21</f>
        <v>0.006046466595745244</v>
      </c>
      <c r="E21" s="14">
        <f>C21/'- 7 -'!I21</f>
        <v>37.11630993860959</v>
      </c>
      <c r="F21" s="14">
        <v>142425</v>
      </c>
      <c r="G21" s="389">
        <f>F21/'- 3 -'!E21</f>
        <v>0.007699311621806137</v>
      </c>
      <c r="H21" s="14">
        <f>F21/'- 7 -'!I21</f>
        <v>47.26231956197113</v>
      </c>
      <c r="I21" s="14">
        <v>246818</v>
      </c>
      <c r="J21" s="389">
        <f>I21/'- 3 -'!E21</f>
        <v>0.01334266242493205</v>
      </c>
      <c r="K21" s="14">
        <f>I21/'- 7 -'!I21</f>
        <v>81.90409822465571</v>
      </c>
    </row>
    <row r="22" spans="1:11" ht="12.75">
      <c r="A22" s="15">
        <v>14</v>
      </c>
      <c r="B22" s="16" t="s">
        <v>153</v>
      </c>
      <c r="C22" s="16">
        <v>128955</v>
      </c>
      <c r="D22" s="390">
        <f>C22/'- 3 -'!E22</f>
        <v>0.006175953985059991</v>
      </c>
      <c r="E22" s="16">
        <f>C22/'- 7 -'!I22</f>
        <v>35.865665415102214</v>
      </c>
      <c r="F22" s="16">
        <v>260722</v>
      </c>
      <c r="G22" s="390">
        <f>F22/'- 3 -'!E22</f>
        <v>0.012486581170895359</v>
      </c>
      <c r="H22" s="16">
        <f>F22/'- 7 -'!I22</f>
        <v>72.51341955221805</v>
      </c>
      <c r="I22" s="16">
        <v>354429</v>
      </c>
      <c r="J22" s="390">
        <f>I22/'- 3 -'!E22</f>
        <v>0.016974426699009944</v>
      </c>
      <c r="K22" s="16">
        <f>I22/'- 7 -'!I22</f>
        <v>98.57571964956195</v>
      </c>
    </row>
    <row r="23" spans="1:11" ht="12.75">
      <c r="A23" s="13">
        <v>15</v>
      </c>
      <c r="B23" s="14" t="s">
        <v>154</v>
      </c>
      <c r="C23" s="14">
        <v>130100</v>
      </c>
      <c r="D23" s="389">
        <f>C23/'- 3 -'!E23</f>
        <v>0.00459494321730931</v>
      </c>
      <c r="E23" s="14">
        <f>C23/'- 7 -'!I23</f>
        <v>22.96152488528062</v>
      </c>
      <c r="F23" s="14">
        <v>230920</v>
      </c>
      <c r="G23" s="389">
        <f>F23/'- 3 -'!E23</f>
        <v>0.008155759321606964</v>
      </c>
      <c r="H23" s="14">
        <f>F23/'- 7 -'!I23</f>
        <v>40.75538298623368</v>
      </c>
      <c r="I23" s="14">
        <v>421900</v>
      </c>
      <c r="J23" s="389">
        <f>I23/'- 3 -'!E23</f>
        <v>0.014900895798484227</v>
      </c>
      <c r="K23" s="14">
        <f>I23/'- 7 -'!I23</f>
        <v>74.46170137663255</v>
      </c>
    </row>
    <row r="24" spans="1:11" ht="12.75">
      <c r="A24" s="15">
        <v>16</v>
      </c>
      <c r="B24" s="16" t="s">
        <v>155</v>
      </c>
      <c r="C24" s="16">
        <v>47050</v>
      </c>
      <c r="D24" s="390">
        <f>C24/'- 3 -'!E24</f>
        <v>0.008418636517271804</v>
      </c>
      <c r="E24" s="16">
        <f>C24/'- 7 -'!I24</f>
        <v>60.28187059577194</v>
      </c>
      <c r="F24" s="16">
        <v>48324</v>
      </c>
      <c r="G24" s="390">
        <f>F24/'- 3 -'!E24</f>
        <v>0.008646592796187942</v>
      </c>
      <c r="H24" s="16">
        <f>F24/'- 7 -'!I24</f>
        <v>61.91415759128763</v>
      </c>
      <c r="I24" s="16">
        <v>107904</v>
      </c>
      <c r="J24" s="390">
        <f>I24/'- 3 -'!E24</f>
        <v>0.01930721689181077</v>
      </c>
      <c r="K24" s="16">
        <f>I24/'- 7 -'!I24</f>
        <v>138.2498398462524</v>
      </c>
    </row>
    <row r="25" spans="1:11" ht="12.75">
      <c r="A25" s="13">
        <v>17</v>
      </c>
      <c r="B25" s="14" t="s">
        <v>156</v>
      </c>
      <c r="C25" s="14">
        <v>52825</v>
      </c>
      <c r="D25" s="389">
        <f>C25/'- 3 -'!E25</f>
        <v>0.012407769694882784</v>
      </c>
      <c r="E25" s="14">
        <f>C25/'- 7 -'!I25</f>
        <v>98.27906976744185</v>
      </c>
      <c r="F25" s="14">
        <v>59255</v>
      </c>
      <c r="G25" s="389">
        <f>F25/'- 3 -'!E25</f>
        <v>0.013918076540847693</v>
      </c>
      <c r="H25" s="14">
        <f>F25/'- 7 -'!I25</f>
        <v>110.24186046511628</v>
      </c>
      <c r="I25" s="14">
        <v>101045</v>
      </c>
      <c r="J25" s="389">
        <f>I25/'- 3 -'!E25</f>
        <v>0.023733896617499875</v>
      </c>
      <c r="K25" s="14">
        <f>I25/'- 7 -'!I25</f>
        <v>187.9906976744186</v>
      </c>
    </row>
    <row r="26" spans="1:11" ht="12.75">
      <c r="A26" s="15">
        <v>18</v>
      </c>
      <c r="B26" s="16" t="s">
        <v>157</v>
      </c>
      <c r="C26" s="16">
        <v>82600</v>
      </c>
      <c r="D26" s="390">
        <f>C26/'- 3 -'!E26</f>
        <v>0.009815141097840097</v>
      </c>
      <c r="E26" s="16">
        <f>C26/'- 7 -'!I26</f>
        <v>53.881278538812786</v>
      </c>
      <c r="F26" s="16">
        <v>85606</v>
      </c>
      <c r="G26" s="390">
        <f>F26/'- 3 -'!E26</f>
        <v>0.010172336184282075</v>
      </c>
      <c r="H26" s="16">
        <f>F26/'- 7 -'!I26</f>
        <v>55.842139595564255</v>
      </c>
      <c r="I26" s="16">
        <v>135200</v>
      </c>
      <c r="J26" s="390">
        <f>I26/'- 3 -'!E26</f>
        <v>0.01606546097370437</v>
      </c>
      <c r="K26" s="16">
        <f>I26/'- 7 -'!I26</f>
        <v>88.19308545335943</v>
      </c>
    </row>
    <row r="27" spans="1:11" ht="12.75">
      <c r="A27" s="13">
        <v>19</v>
      </c>
      <c r="B27" s="14" t="s">
        <v>158</v>
      </c>
      <c r="C27" s="14">
        <v>81000</v>
      </c>
      <c r="D27" s="389">
        <f>C27/'- 3 -'!E27</f>
        <v>0.006042115784841003</v>
      </c>
      <c r="E27" s="14">
        <f>C27/'- 7 -'!I27</f>
        <v>34.568111983612155</v>
      </c>
      <c r="F27" s="14">
        <v>95700</v>
      </c>
      <c r="G27" s="389">
        <f>F27/'- 3 -'!E27</f>
        <v>0.007138647908756592</v>
      </c>
      <c r="H27" s="14">
        <f>F27/'- 7 -'!I27</f>
        <v>40.84158415841584</v>
      </c>
      <c r="I27" s="14">
        <v>245400</v>
      </c>
      <c r="J27" s="389">
        <f>I27/'- 3 -'!E27</f>
        <v>0.018305373007407186</v>
      </c>
      <c r="K27" s="14">
        <f>I27/'- 7 -'!I27</f>
        <v>104.72857630590646</v>
      </c>
    </row>
    <row r="28" spans="1:11" ht="12.75">
      <c r="A28" s="15">
        <v>20</v>
      </c>
      <c r="B28" s="16" t="s">
        <v>159</v>
      </c>
      <c r="C28" s="16">
        <v>85929</v>
      </c>
      <c r="D28" s="390">
        <f>C28/'- 3 -'!E28</f>
        <v>0.011697750482110024</v>
      </c>
      <c r="E28" s="16">
        <f>C28/'- 7 -'!I28</f>
        <v>86.7969696969697</v>
      </c>
      <c r="F28" s="16">
        <v>89246.4</v>
      </c>
      <c r="G28" s="390">
        <f>F28/'- 3 -'!E28</f>
        <v>0.01214935724408039</v>
      </c>
      <c r="H28" s="16">
        <f>F28/'- 7 -'!I28</f>
        <v>90.14787878787878</v>
      </c>
      <c r="I28" s="16">
        <v>205615</v>
      </c>
      <c r="J28" s="390">
        <f>I28/'- 3 -'!E28</f>
        <v>0.027990933973152866</v>
      </c>
      <c r="K28" s="16">
        <f>I28/'- 7 -'!I28</f>
        <v>207.6919191919192</v>
      </c>
    </row>
    <row r="29" spans="1:11" ht="12.75">
      <c r="A29" s="13">
        <v>21</v>
      </c>
      <c r="B29" s="14" t="s">
        <v>160</v>
      </c>
      <c r="C29" s="14">
        <v>124000</v>
      </c>
      <c r="D29" s="389">
        <f>C29/'- 3 -'!E29</f>
        <v>0.0059087010387877635</v>
      </c>
      <c r="E29" s="14">
        <f>C29/'- 7 -'!I29</f>
        <v>35.49957056971085</v>
      </c>
      <c r="F29" s="14">
        <v>219400</v>
      </c>
      <c r="G29" s="389">
        <f>F29/'- 3 -'!E29</f>
        <v>0.010454588773468027</v>
      </c>
      <c r="H29" s="14">
        <f>F29/'- 7 -'!I29</f>
        <v>62.81133695963355</v>
      </c>
      <c r="I29" s="14">
        <v>257400</v>
      </c>
      <c r="J29" s="389">
        <f>I29/'- 3 -'!E29</f>
        <v>0.012265319736967503</v>
      </c>
      <c r="K29" s="14">
        <f>I29/'- 7 -'!I29</f>
        <v>73.69023761809333</v>
      </c>
    </row>
    <row r="30" spans="1:11" ht="12.75">
      <c r="A30" s="15">
        <v>22</v>
      </c>
      <c r="B30" s="16" t="s">
        <v>161</v>
      </c>
      <c r="C30" s="16">
        <v>104000</v>
      </c>
      <c r="D30" s="390">
        <f>C30/'- 3 -'!E30</f>
        <v>0.008975651215859838</v>
      </c>
      <c r="E30" s="16">
        <f>C30/'- 7 -'!I30</f>
        <v>57.01754385964912</v>
      </c>
      <c r="F30" s="16">
        <v>87050</v>
      </c>
      <c r="G30" s="390">
        <f>F30/'- 3 -'!E30</f>
        <v>0.007512792676351912</v>
      </c>
      <c r="H30" s="16">
        <f>F30/'- 7 -'!I30</f>
        <v>47.72478070175438</v>
      </c>
      <c r="I30" s="16">
        <v>230600</v>
      </c>
      <c r="J30" s="390">
        <f>I30/'- 3 -'!E30</f>
        <v>0.01990178048439691</v>
      </c>
      <c r="K30" s="16">
        <f>I30/'- 7 -'!I30</f>
        <v>126.42543859649123</v>
      </c>
    </row>
    <row r="31" spans="1:11" ht="12.75">
      <c r="A31" s="13">
        <v>23</v>
      </c>
      <c r="B31" s="14" t="s">
        <v>162</v>
      </c>
      <c r="C31" s="14">
        <v>63028</v>
      </c>
      <c r="D31" s="389">
        <f>C31/'- 3 -'!E31</f>
        <v>0.0069201196539061816</v>
      </c>
      <c r="E31" s="14">
        <f>C31/'- 7 -'!I31</f>
        <v>44.9397504456328</v>
      </c>
      <c r="F31" s="14">
        <v>88650</v>
      </c>
      <c r="G31" s="389">
        <f>F31/'- 3 -'!E31</f>
        <v>0.009733271043326506</v>
      </c>
      <c r="H31" s="14">
        <f>F31/'- 7 -'!I31</f>
        <v>63.20855614973262</v>
      </c>
      <c r="I31" s="14">
        <v>144555</v>
      </c>
      <c r="J31" s="389">
        <f>I31/'- 3 -'!E31</f>
        <v>0.01587132538824662</v>
      </c>
      <c r="K31" s="14">
        <f>I31/'- 7 -'!I31</f>
        <v>103.06951871657753</v>
      </c>
    </row>
    <row r="32" spans="1:11" ht="12.75">
      <c r="A32" s="15">
        <v>24</v>
      </c>
      <c r="B32" s="16" t="s">
        <v>163</v>
      </c>
      <c r="C32" s="16">
        <v>99542</v>
      </c>
      <c r="D32" s="390">
        <f>C32/'- 3 -'!E32</f>
        <v>0.004595838222911774</v>
      </c>
      <c r="E32" s="16">
        <f>C32/'- 7 -'!I32</f>
        <v>27.134251056290037</v>
      </c>
      <c r="F32" s="16">
        <v>185446</v>
      </c>
      <c r="G32" s="390">
        <f>F32/'- 3 -'!E32</f>
        <v>0.008562012166583923</v>
      </c>
      <c r="H32" s="16">
        <f>F32/'- 7 -'!I32</f>
        <v>50.55090636499932</v>
      </c>
      <c r="I32" s="16">
        <v>291657</v>
      </c>
      <c r="J32" s="390">
        <f>I32/'- 3 -'!E32</f>
        <v>0.013465757053100994</v>
      </c>
      <c r="K32" s="16">
        <f>I32/'- 7 -'!I32</f>
        <v>79.50306664849394</v>
      </c>
    </row>
    <row r="33" spans="1:11" ht="12.75">
      <c r="A33" s="13">
        <v>25</v>
      </c>
      <c r="B33" s="14" t="s">
        <v>164</v>
      </c>
      <c r="C33" s="14">
        <v>83290</v>
      </c>
      <c r="D33" s="389">
        <f>C33/'- 3 -'!E33</f>
        <v>0.00875851310333079</v>
      </c>
      <c r="E33" s="14">
        <f>C33/'- 7 -'!I33</f>
        <v>54.72404730617608</v>
      </c>
      <c r="F33" s="14">
        <v>86540</v>
      </c>
      <c r="G33" s="389">
        <f>F33/'- 3 -'!E33</f>
        <v>0.009100272829418256</v>
      </c>
      <c r="H33" s="14">
        <f>F33/'- 7 -'!I33</f>
        <v>56.85939553219448</v>
      </c>
      <c r="I33" s="14">
        <v>202445</v>
      </c>
      <c r="J33" s="389">
        <f>I33/'- 3 -'!E33</f>
        <v>0.021288476230085267</v>
      </c>
      <c r="K33" s="14">
        <f>I33/'- 7 -'!I33</f>
        <v>133.0124835742444</v>
      </c>
    </row>
    <row r="34" spans="1:11" ht="12.75">
      <c r="A34" s="15">
        <v>26</v>
      </c>
      <c r="B34" s="16" t="s">
        <v>165</v>
      </c>
      <c r="C34" s="16">
        <v>104200</v>
      </c>
      <c r="D34" s="390">
        <f>C34/'- 3 -'!E34</f>
        <v>0.007365883658624517</v>
      </c>
      <c r="E34" s="16">
        <f>C34/'- 7 -'!I34</f>
        <v>38.88059701492537</v>
      </c>
      <c r="F34" s="16">
        <v>96100</v>
      </c>
      <c r="G34" s="390">
        <f>F34/'- 3 -'!E34</f>
        <v>0.006793295773453129</v>
      </c>
      <c r="H34" s="16">
        <f>F34/'- 7 -'!I34</f>
        <v>35.85820895522388</v>
      </c>
      <c r="I34" s="16">
        <v>221000</v>
      </c>
      <c r="J34" s="390">
        <f>I34/'- 3 -'!E34</f>
        <v>0.015622459583071192</v>
      </c>
      <c r="K34" s="16">
        <f>I34/'- 7 -'!I34</f>
        <v>82.46268656716418</v>
      </c>
    </row>
    <row r="35" spans="1:11" ht="12.75">
      <c r="A35" s="13">
        <v>28</v>
      </c>
      <c r="B35" s="14" t="s">
        <v>166</v>
      </c>
      <c r="C35" s="14">
        <v>73300</v>
      </c>
      <c r="D35" s="389">
        <f>C35/'- 3 -'!E35</f>
        <v>0.012501867605051505</v>
      </c>
      <c r="E35" s="14">
        <f>C35/'- 7 -'!I35</f>
        <v>83.05949008498584</v>
      </c>
      <c r="F35" s="14">
        <v>93254</v>
      </c>
      <c r="G35" s="389">
        <f>F35/'- 3 -'!E35</f>
        <v>0.015905172737264297</v>
      </c>
      <c r="H35" s="14">
        <f>F35/'- 7 -'!I35</f>
        <v>105.67025495750708</v>
      </c>
      <c r="I35" s="14">
        <v>120152</v>
      </c>
      <c r="J35" s="389">
        <f>I35/'- 3 -'!E35</f>
        <v>0.020492829419947456</v>
      </c>
      <c r="K35" s="14">
        <f>I35/'- 7 -'!I35</f>
        <v>136.14957507082153</v>
      </c>
    </row>
    <row r="36" spans="1:11" ht="12.75">
      <c r="A36" s="15">
        <v>30</v>
      </c>
      <c r="B36" s="16" t="s">
        <v>167</v>
      </c>
      <c r="C36" s="16">
        <v>92386</v>
      </c>
      <c r="D36" s="390">
        <f>C36/'- 3 -'!E36</f>
        <v>0.010587405862094414</v>
      </c>
      <c r="E36" s="16">
        <f>C36/'- 7 -'!I36</f>
        <v>66.36925287356321</v>
      </c>
      <c r="F36" s="16">
        <v>86030</v>
      </c>
      <c r="G36" s="390">
        <f>F36/'- 3 -'!E36</f>
        <v>0.009859010308011847</v>
      </c>
      <c r="H36" s="16">
        <f>F36/'- 7 -'!I36</f>
        <v>61.80316091954023</v>
      </c>
      <c r="I36" s="16">
        <v>152029</v>
      </c>
      <c r="J36" s="390">
        <f>I36/'- 3 -'!E36</f>
        <v>0.017422474463753727</v>
      </c>
      <c r="K36" s="16">
        <f>I36/'- 7 -'!I36</f>
        <v>109.21623563218391</v>
      </c>
    </row>
    <row r="37" spans="1:11" ht="12.75">
      <c r="A37" s="13">
        <v>31</v>
      </c>
      <c r="B37" s="14" t="s">
        <v>168</v>
      </c>
      <c r="C37" s="14">
        <v>88160</v>
      </c>
      <c r="D37" s="389">
        <f>C37/'- 3 -'!E37</f>
        <v>0.008976765796322927</v>
      </c>
      <c r="E37" s="14">
        <f>C37/'- 7 -'!I37</f>
        <v>52.63283582089552</v>
      </c>
      <c r="F37" s="14">
        <v>85865</v>
      </c>
      <c r="G37" s="389">
        <f>F37/'- 3 -'!E37</f>
        <v>0.008743080706684076</v>
      </c>
      <c r="H37" s="14">
        <f>F37/'- 7 -'!I37</f>
        <v>51.26268656716418</v>
      </c>
      <c r="I37" s="14">
        <v>209110</v>
      </c>
      <c r="J37" s="389">
        <f>I37/'- 3 -'!E37</f>
        <v>0.02129232640278003</v>
      </c>
      <c r="K37" s="14">
        <f>I37/'- 7 -'!I37</f>
        <v>124.84179104477612</v>
      </c>
    </row>
    <row r="38" spans="1:11" ht="12.75">
      <c r="A38" s="15">
        <v>32</v>
      </c>
      <c r="B38" s="16" t="s">
        <v>169</v>
      </c>
      <c r="C38" s="16">
        <v>102000</v>
      </c>
      <c r="D38" s="390">
        <f>C38/'- 3 -'!E38</f>
        <v>0.01638539739809528</v>
      </c>
      <c r="E38" s="16">
        <f>C38/'- 7 -'!I38</f>
        <v>117.03958691910499</v>
      </c>
      <c r="F38" s="16">
        <v>77097</v>
      </c>
      <c r="G38" s="390">
        <f>F38/'- 3 -'!E38</f>
        <v>0.012384950815695604</v>
      </c>
      <c r="H38" s="16">
        <f>F38/'- 7 -'!I38</f>
        <v>88.46471600688469</v>
      </c>
      <c r="I38" s="16">
        <v>152951</v>
      </c>
      <c r="J38" s="390">
        <f>I38/'- 3 -'!E38</f>
        <v>0.02457022468074579</v>
      </c>
      <c r="K38" s="16">
        <f>I38/'- 7 -'!I38</f>
        <v>175.5031554790591</v>
      </c>
    </row>
    <row r="39" spans="1:11" ht="12.75">
      <c r="A39" s="13">
        <v>33</v>
      </c>
      <c r="B39" s="14" t="s">
        <v>170</v>
      </c>
      <c r="C39" s="14">
        <v>107721</v>
      </c>
      <c r="D39" s="389">
        <f>C39/'- 3 -'!E39</f>
        <v>0.009228701234280212</v>
      </c>
      <c r="E39" s="14">
        <f>C39/'- 7 -'!I39</f>
        <v>59.154859967051074</v>
      </c>
      <c r="F39" s="14">
        <v>130326</v>
      </c>
      <c r="G39" s="389">
        <f>F39/'- 3 -'!E39</f>
        <v>0.0111653226117359</v>
      </c>
      <c r="H39" s="14">
        <f>F39/'- 7 -'!I39</f>
        <v>71.56836902800659</v>
      </c>
      <c r="I39" s="14">
        <v>205953</v>
      </c>
      <c r="J39" s="389">
        <f>I39/'- 3 -'!E39</f>
        <v>0.017644458418541533</v>
      </c>
      <c r="K39" s="14">
        <f>I39/'- 7 -'!I39</f>
        <v>113.0988467874794</v>
      </c>
    </row>
    <row r="40" spans="1:11" ht="12.75">
      <c r="A40" s="15">
        <v>34</v>
      </c>
      <c r="B40" s="16" t="s">
        <v>171</v>
      </c>
      <c r="C40" s="16">
        <v>84380</v>
      </c>
      <c r="D40" s="390">
        <f>C40/'- 3 -'!E40</f>
        <v>0.015503847482416233</v>
      </c>
      <c r="E40" s="16">
        <f>C40/'- 7 -'!I40</f>
        <v>109.65562053281351</v>
      </c>
      <c r="F40" s="16">
        <v>27000</v>
      </c>
      <c r="G40" s="390">
        <f>F40/'- 3 -'!E40</f>
        <v>0.004960937212908726</v>
      </c>
      <c r="H40" s="16">
        <f>F40/'- 7 -'!I40</f>
        <v>35.08771929824562</v>
      </c>
      <c r="I40" s="16">
        <v>93800</v>
      </c>
      <c r="J40" s="390">
        <f>I40/'- 3 -'!E40</f>
        <v>0.017234663354475502</v>
      </c>
      <c r="K40" s="16">
        <f>I40/'- 7 -'!I40</f>
        <v>121.89733593242366</v>
      </c>
    </row>
    <row r="41" spans="1:11" ht="12.75">
      <c r="A41" s="13">
        <v>35</v>
      </c>
      <c r="B41" s="14" t="s">
        <v>172</v>
      </c>
      <c r="C41" s="14">
        <v>127470</v>
      </c>
      <c r="D41" s="389">
        <f>C41/'- 3 -'!E41</f>
        <v>0.00986002508207212</v>
      </c>
      <c r="E41" s="14">
        <f>C41/'- 7 -'!I41</f>
        <v>64.46017699115045</v>
      </c>
      <c r="F41" s="14">
        <v>111597</v>
      </c>
      <c r="G41" s="389">
        <f>F41/'- 3 -'!E41</f>
        <v>0.00863222106443871</v>
      </c>
      <c r="H41" s="14">
        <f>F41/'- 7 -'!I41</f>
        <v>56.43337547408344</v>
      </c>
      <c r="I41" s="14">
        <v>238611</v>
      </c>
      <c r="J41" s="389">
        <f>I41/'- 3 -'!E41</f>
        <v>0.018456973757419868</v>
      </c>
      <c r="K41" s="14">
        <f>I41/'- 7 -'!I41</f>
        <v>120.66295828065739</v>
      </c>
    </row>
    <row r="42" spans="1:11" ht="12.75">
      <c r="A42" s="15">
        <v>36</v>
      </c>
      <c r="B42" s="16" t="s">
        <v>173</v>
      </c>
      <c r="C42" s="16">
        <v>72806</v>
      </c>
      <c r="D42" s="390">
        <f>C42/'- 3 -'!E42</f>
        <v>0.0105365879637797</v>
      </c>
      <c r="E42" s="16">
        <f>C42/'- 7 -'!I42</f>
        <v>69.33904761904762</v>
      </c>
      <c r="F42" s="16">
        <v>49397</v>
      </c>
      <c r="G42" s="390">
        <f>F42/'- 3 -'!E42</f>
        <v>0.007148804159641044</v>
      </c>
      <c r="H42" s="16">
        <f>F42/'- 7 -'!I42</f>
        <v>47.044761904761906</v>
      </c>
      <c r="I42" s="16">
        <v>89247</v>
      </c>
      <c r="J42" s="390">
        <f>I42/'- 3 -'!E42</f>
        <v>0.012915952888545546</v>
      </c>
      <c r="K42" s="16">
        <f>I42/'- 7 -'!I42</f>
        <v>84.99714285714286</v>
      </c>
    </row>
    <row r="43" spans="1:11" ht="12.75">
      <c r="A43" s="13">
        <v>37</v>
      </c>
      <c r="B43" s="14" t="s">
        <v>174</v>
      </c>
      <c r="C43" s="14">
        <v>68732</v>
      </c>
      <c r="D43" s="389">
        <f>C43/'- 3 -'!E43</f>
        <v>0.01040110978261511</v>
      </c>
      <c r="E43" s="14">
        <f>C43/'- 7 -'!I43</f>
        <v>68.18650793650794</v>
      </c>
      <c r="F43" s="14">
        <v>92330</v>
      </c>
      <c r="G43" s="389">
        <f>F43/'- 3 -'!E43</f>
        <v>0.0139721594923595</v>
      </c>
      <c r="H43" s="14">
        <f>F43/'- 7 -'!I43</f>
        <v>91.59722222222223</v>
      </c>
      <c r="I43" s="14">
        <v>145773</v>
      </c>
      <c r="J43" s="389">
        <f>I43/'- 3 -'!E43</f>
        <v>0.022059607989599495</v>
      </c>
      <c r="K43" s="14">
        <f>I43/'- 7 -'!I43</f>
        <v>144.61607142857142</v>
      </c>
    </row>
    <row r="44" spans="1:11" ht="12.75">
      <c r="A44" s="15">
        <v>38</v>
      </c>
      <c r="B44" s="16" t="s">
        <v>175</v>
      </c>
      <c r="C44" s="16">
        <v>106509</v>
      </c>
      <c r="D44" s="390">
        <f>C44/'- 3 -'!E44</f>
        <v>0.011783203395311434</v>
      </c>
      <c r="E44" s="16">
        <f>C44/'- 7 -'!I44</f>
        <v>90.5303867403315</v>
      </c>
      <c r="F44" s="16">
        <v>86889</v>
      </c>
      <c r="G44" s="390">
        <f>F44/'- 3 -'!E44</f>
        <v>0.00961262203020604</v>
      </c>
      <c r="H44" s="16">
        <f>F44/'- 7 -'!I44</f>
        <v>73.85380365490863</v>
      </c>
      <c r="I44" s="16">
        <v>206445</v>
      </c>
      <c r="J44" s="390">
        <f>I44/'- 3 -'!E44</f>
        <v>0.02283922884399505</v>
      </c>
      <c r="K44" s="16">
        <f>I44/'- 7 -'!I44</f>
        <v>175.47386315342118</v>
      </c>
    </row>
    <row r="45" spans="1:11" ht="12.75">
      <c r="A45" s="13">
        <v>39</v>
      </c>
      <c r="B45" s="14" t="s">
        <v>176</v>
      </c>
      <c r="C45" s="14">
        <v>124200</v>
      </c>
      <c r="D45" s="389">
        <f>C45/'- 3 -'!E45</f>
        <v>0.008601256946969303</v>
      </c>
      <c r="E45" s="14">
        <f>C45/'- 7 -'!I45</f>
        <v>54.11764705882353</v>
      </c>
      <c r="F45" s="14">
        <v>130350</v>
      </c>
      <c r="G45" s="389">
        <f>F45/'- 3 -'!E45</f>
        <v>0.00902716459772503</v>
      </c>
      <c r="H45" s="14">
        <f>F45/'- 7 -'!I45</f>
        <v>56.79738562091503</v>
      </c>
      <c r="I45" s="14">
        <v>292050</v>
      </c>
      <c r="J45" s="389">
        <f>I45/'- 3 -'!E45</f>
        <v>0.02022541941515608</v>
      </c>
      <c r="K45" s="14">
        <f>I45/'- 7 -'!I45</f>
        <v>127.25490196078431</v>
      </c>
    </row>
    <row r="46" spans="1:11" ht="12.75">
      <c r="A46" s="15">
        <v>40</v>
      </c>
      <c r="B46" s="16" t="s">
        <v>177</v>
      </c>
      <c r="C46" s="16">
        <v>148000</v>
      </c>
      <c r="D46" s="390">
        <f>C46/'- 3 -'!E46</f>
        <v>0.00361895353557089</v>
      </c>
      <c r="E46" s="16">
        <f>C46/'- 7 -'!I46</f>
        <v>19.86443862827998</v>
      </c>
      <c r="F46" s="16">
        <v>474700</v>
      </c>
      <c r="G46" s="390">
        <f>F46/'- 3 -'!E46</f>
        <v>0.01160754894145609</v>
      </c>
      <c r="H46" s="16">
        <f>F46/'- 7 -'!I46</f>
        <v>63.71384470840883</v>
      </c>
      <c r="I46" s="16">
        <v>696300</v>
      </c>
      <c r="J46" s="390">
        <f>I46/'- 3 -'!E46</f>
        <v>0.017026198289310884</v>
      </c>
      <c r="K46" s="16">
        <f>I46/'- 7 -'!I46</f>
        <v>93.45681497886048</v>
      </c>
    </row>
    <row r="47" spans="1:11" ht="12.75">
      <c r="A47" s="13">
        <v>41</v>
      </c>
      <c r="B47" s="14" t="s">
        <v>178</v>
      </c>
      <c r="C47" s="14">
        <v>135340</v>
      </c>
      <c r="D47" s="389">
        <f>C47/'- 3 -'!E47</f>
        <v>0.011407989891782563</v>
      </c>
      <c r="E47" s="14">
        <f>C47/'- 7 -'!I47</f>
        <v>80.17772511848341</v>
      </c>
      <c r="F47" s="14">
        <v>112570</v>
      </c>
      <c r="G47" s="389">
        <f>F47/'- 3 -'!E47</f>
        <v>0.009488676090719397</v>
      </c>
      <c r="H47" s="14">
        <f>F47/'- 7 -'!I47</f>
        <v>66.68838862559242</v>
      </c>
      <c r="I47" s="14">
        <v>186186</v>
      </c>
      <c r="J47" s="389">
        <f>I47/'- 3 -'!E47</f>
        <v>0.015693867341446937</v>
      </c>
      <c r="K47" s="14">
        <f>I47/'- 7 -'!I47</f>
        <v>110.29976303317535</v>
      </c>
    </row>
    <row r="48" spans="1:11" ht="12.75">
      <c r="A48" s="15">
        <v>42</v>
      </c>
      <c r="B48" s="16" t="s">
        <v>179</v>
      </c>
      <c r="C48" s="16">
        <v>76318</v>
      </c>
      <c r="D48" s="390">
        <f>C48/'- 3 -'!E48</f>
        <v>0.010500398659623107</v>
      </c>
      <c r="E48" s="16">
        <f>C48/'- 7 -'!I48</f>
        <v>69.38</v>
      </c>
      <c r="F48" s="16">
        <v>90788</v>
      </c>
      <c r="G48" s="390">
        <f>F48/'- 3 -'!E48</f>
        <v>0.012491288994861797</v>
      </c>
      <c r="H48" s="16">
        <f>F48/'- 7 -'!I48</f>
        <v>82.53454545454545</v>
      </c>
      <c r="I48" s="16">
        <v>143042</v>
      </c>
      <c r="J48" s="390">
        <f>I48/'- 3 -'!E48</f>
        <v>0.019680783367879248</v>
      </c>
      <c r="K48" s="16">
        <f>I48/'- 7 -'!I48</f>
        <v>130.0381818181818</v>
      </c>
    </row>
    <row r="49" spans="1:11" ht="12.75">
      <c r="A49" s="13">
        <v>43</v>
      </c>
      <c r="B49" s="14" t="s">
        <v>180</v>
      </c>
      <c r="C49" s="14">
        <v>69000</v>
      </c>
      <c r="D49" s="389">
        <f>C49/'- 3 -'!E49</f>
        <v>0.011083228136364826</v>
      </c>
      <c r="E49" s="14">
        <f>C49/'- 7 -'!I49</f>
        <v>79.49308755760369</v>
      </c>
      <c r="F49" s="14">
        <v>88800</v>
      </c>
      <c r="G49" s="389">
        <f>F49/'- 3 -'!E49</f>
        <v>0.014263632732017343</v>
      </c>
      <c r="H49" s="14">
        <f>F49/'- 7 -'!I49</f>
        <v>102.3041474654378</v>
      </c>
      <c r="I49" s="14">
        <v>115300</v>
      </c>
      <c r="J49" s="389">
        <f>I49/'- 3 -'!E49</f>
        <v>0.018520234842360355</v>
      </c>
      <c r="K49" s="14">
        <f>I49/'- 7 -'!I49</f>
        <v>132.83410138248848</v>
      </c>
    </row>
    <row r="50" spans="1:11" ht="12.75">
      <c r="A50" s="15">
        <v>44</v>
      </c>
      <c r="B50" s="16" t="s">
        <v>181</v>
      </c>
      <c r="C50" s="16">
        <v>79600</v>
      </c>
      <c r="D50" s="390">
        <f>C50/'- 3 -'!E50</f>
        <v>0.009220903185150175</v>
      </c>
      <c r="E50" s="16">
        <f>C50/'- 7 -'!I50</f>
        <v>60.16628873771731</v>
      </c>
      <c r="F50" s="16">
        <v>68662</v>
      </c>
      <c r="G50" s="390">
        <f>F50/'- 3 -'!E50</f>
        <v>0.007953839880637957</v>
      </c>
      <c r="H50" s="16">
        <f>F50/'- 7 -'!I50</f>
        <v>51.89871504157218</v>
      </c>
      <c r="I50" s="16">
        <v>198526</v>
      </c>
      <c r="J50" s="390">
        <f>I50/'- 3 -'!E50</f>
        <v>0.02299734956953673</v>
      </c>
      <c r="K50" s="16">
        <f>I50/'- 7 -'!I50</f>
        <v>150.05744520030234</v>
      </c>
    </row>
    <row r="51" spans="1:11" ht="12.75">
      <c r="A51" s="13">
        <v>45</v>
      </c>
      <c r="B51" s="14" t="s">
        <v>182</v>
      </c>
      <c r="C51" s="14">
        <v>68740</v>
      </c>
      <c r="D51" s="389">
        <f>C51/'- 3 -'!E51</f>
        <v>0.006012141482114448</v>
      </c>
      <c r="E51" s="14">
        <f>C51/'- 7 -'!I51</f>
        <v>36.15040757296871</v>
      </c>
      <c r="F51" s="14">
        <v>69750</v>
      </c>
      <c r="G51" s="389">
        <f>F51/'- 3 -'!E51</f>
        <v>0.006100478155040482</v>
      </c>
      <c r="H51" s="14">
        <f>F51/'- 7 -'!I51</f>
        <v>36.68156718380226</v>
      </c>
      <c r="I51" s="14">
        <v>363750</v>
      </c>
      <c r="J51" s="389">
        <f>I51/'- 3 -'!E51</f>
        <v>0.03181432156123262</v>
      </c>
      <c r="K51" s="14">
        <f>I51/'- 7 -'!I51</f>
        <v>191.29634499079674</v>
      </c>
    </row>
    <row r="52" spans="1:11" ht="12.75">
      <c r="A52" s="15">
        <v>46</v>
      </c>
      <c r="B52" s="16" t="s">
        <v>183</v>
      </c>
      <c r="C52" s="16">
        <v>90975</v>
      </c>
      <c r="D52" s="390">
        <f>C52/'- 3 -'!E52</f>
        <v>0.008516096709908187</v>
      </c>
      <c r="E52" s="16">
        <f>C52/'- 7 -'!I52</f>
        <v>57.57911392405063</v>
      </c>
      <c r="F52" s="16">
        <v>141455</v>
      </c>
      <c r="G52" s="390">
        <f>F52/'- 3 -'!E52</f>
        <v>0.013241488981589037</v>
      </c>
      <c r="H52" s="16">
        <f>F52/'- 7 -'!I52</f>
        <v>89.52848101265823</v>
      </c>
      <c r="I52" s="16">
        <v>305132</v>
      </c>
      <c r="J52" s="390">
        <f>I52/'- 3 -'!E52</f>
        <v>0.028563161542046772</v>
      </c>
      <c r="K52" s="16">
        <f>I52/'- 7 -'!I52</f>
        <v>193.12151898734177</v>
      </c>
    </row>
    <row r="53" spans="1:11" ht="12.75">
      <c r="A53" s="13">
        <v>47</v>
      </c>
      <c r="B53" s="14" t="s">
        <v>184</v>
      </c>
      <c r="C53" s="14">
        <v>85358</v>
      </c>
      <c r="D53" s="389">
        <f>C53/'- 3 -'!E53</f>
        <v>0.010311886297917086</v>
      </c>
      <c r="E53" s="14">
        <f>C53/'- 7 -'!I53</f>
        <v>59.89614763876219</v>
      </c>
      <c r="F53" s="14">
        <v>95954</v>
      </c>
      <c r="G53" s="389">
        <f>F53/'- 3 -'!E53</f>
        <v>0.011591962532279763</v>
      </c>
      <c r="H53" s="14">
        <f>F53/'- 7 -'!I53</f>
        <v>67.33141533927443</v>
      </c>
      <c r="I53" s="14">
        <v>143842</v>
      </c>
      <c r="J53" s="389">
        <f>I53/'- 3 -'!E53</f>
        <v>0.017377191931218977</v>
      </c>
      <c r="K53" s="14">
        <f>I53/'- 7 -'!I53</f>
        <v>100.93467125114026</v>
      </c>
    </row>
    <row r="54" spans="1:11" ht="12.75">
      <c r="A54" s="15">
        <v>48</v>
      </c>
      <c r="B54" s="16" t="s">
        <v>185</v>
      </c>
      <c r="C54" s="16">
        <v>580550</v>
      </c>
      <c r="D54" s="390">
        <f>C54/'- 3 -'!E54</f>
        <v>0.011006630122493337</v>
      </c>
      <c r="E54" s="16">
        <f>C54/'- 7 -'!I54</f>
        <v>111.09941632379676</v>
      </c>
      <c r="F54" s="16">
        <v>1133534</v>
      </c>
      <c r="G54" s="390">
        <f>F54/'- 3 -'!E54</f>
        <v>0.021490637273741044</v>
      </c>
      <c r="H54" s="16">
        <f>F54/'- 7 -'!I54</f>
        <v>216.92354798583867</v>
      </c>
      <c r="I54" s="16">
        <v>1423799</v>
      </c>
      <c r="J54" s="390">
        <f>I54/'- 3 -'!E54</f>
        <v>0.026993762745286178</v>
      </c>
      <c r="K54" s="16">
        <f>I54/'- 7 -'!I54</f>
        <v>272.47134245526746</v>
      </c>
    </row>
    <row r="55" spans="1:11" ht="12.75">
      <c r="A55" s="13">
        <v>49</v>
      </c>
      <c r="B55" s="14" t="s">
        <v>186</v>
      </c>
      <c r="C55" s="14">
        <v>533759</v>
      </c>
      <c r="D55" s="389">
        <f>C55/'- 3 -'!E55</f>
        <v>0.016871640071509892</v>
      </c>
      <c r="E55" s="14">
        <f>C55/'- 7 -'!I55</f>
        <v>123.15620673742501</v>
      </c>
      <c r="F55" s="14">
        <v>314094</v>
      </c>
      <c r="G55" s="389">
        <f>F55/'- 3 -'!E55</f>
        <v>0.009928227751889576</v>
      </c>
      <c r="H55" s="14">
        <f>F55/'- 7 -'!I55</f>
        <v>72.47208121827411</v>
      </c>
      <c r="I55" s="14">
        <v>576432</v>
      </c>
      <c r="J55" s="389">
        <f>I55/'- 3 -'!E55</f>
        <v>0.018220495073058424</v>
      </c>
      <c r="K55" s="14">
        <f>I55/'- 7 -'!I55</f>
        <v>133.00230733733272</v>
      </c>
    </row>
    <row r="56" spans="1:11" ht="12.75">
      <c r="A56" s="15">
        <v>50</v>
      </c>
      <c r="B56" s="16" t="s">
        <v>459</v>
      </c>
      <c r="C56" s="16">
        <v>130500</v>
      </c>
      <c r="D56" s="390">
        <f>C56/'- 3 -'!E56</f>
        <v>0.00925597691410411</v>
      </c>
      <c r="E56" s="16">
        <f>C56/'- 7 -'!I56</f>
        <v>69.86081370449679</v>
      </c>
      <c r="F56" s="16">
        <v>256500</v>
      </c>
      <c r="G56" s="390">
        <f>F56/'- 3 -'!E56</f>
        <v>0.01819278221048049</v>
      </c>
      <c r="H56" s="16">
        <f>F56/'- 7 -'!I56</f>
        <v>137.31263383297645</v>
      </c>
      <c r="I56" s="16">
        <v>190800</v>
      </c>
      <c r="J56" s="390">
        <f>I56/'- 3 -'!E56</f>
        <v>0.013532876591655663</v>
      </c>
      <c r="K56" s="16">
        <f>I56/'- 7 -'!I56</f>
        <v>102.14132762312634</v>
      </c>
    </row>
    <row r="57" spans="1:11" ht="12.75">
      <c r="A57" s="13">
        <v>2264</v>
      </c>
      <c r="B57" s="14" t="s">
        <v>187</v>
      </c>
      <c r="C57" s="14">
        <v>18460</v>
      </c>
      <c r="D57" s="389">
        <f>C57/'- 3 -'!E57</f>
        <v>0.00959190746459282</v>
      </c>
      <c r="E57" s="14">
        <f>C57/'- 7 -'!I57</f>
        <v>89.82968369829683</v>
      </c>
      <c r="F57" s="14">
        <v>45000</v>
      </c>
      <c r="G57" s="389">
        <f>F57/'- 3 -'!E57</f>
        <v>0.023382222963525292</v>
      </c>
      <c r="H57" s="14">
        <f>F57/'- 7 -'!I57</f>
        <v>218.97810218978103</v>
      </c>
      <c r="I57" s="14">
        <v>90600</v>
      </c>
      <c r="J57" s="389">
        <f>I57/'- 3 -'!E57</f>
        <v>0.04707620889989759</v>
      </c>
      <c r="K57" s="14">
        <f>I57/'- 7 -'!I57</f>
        <v>440.8759124087591</v>
      </c>
    </row>
    <row r="58" spans="1:11" ht="12.75">
      <c r="A58" s="15">
        <v>2309</v>
      </c>
      <c r="B58" s="16" t="s">
        <v>188</v>
      </c>
      <c r="C58" s="16">
        <v>31000</v>
      </c>
      <c r="D58" s="390">
        <f>C58/'- 3 -'!E58</f>
        <v>0.01607462775569677</v>
      </c>
      <c r="E58" s="16">
        <f>C58/'- 7 -'!I58</f>
        <v>115.4562383612663</v>
      </c>
      <c r="F58" s="16">
        <v>0</v>
      </c>
      <c r="G58" s="390">
        <f>F58/'- 3 -'!E58</f>
        <v>0</v>
      </c>
      <c r="H58" s="16">
        <f>F58/'- 7 -'!I58</f>
        <v>0</v>
      </c>
      <c r="I58" s="16">
        <v>120510</v>
      </c>
      <c r="J58" s="390">
        <f>I58/'- 3 -'!E58</f>
        <v>0.06248881905932315</v>
      </c>
      <c r="K58" s="16">
        <f>I58/'- 7 -'!I58</f>
        <v>448.8268156424581</v>
      </c>
    </row>
    <row r="59" spans="1:11" ht="12.75">
      <c r="A59" s="13">
        <v>2312</v>
      </c>
      <c r="B59" s="14" t="s">
        <v>189</v>
      </c>
      <c r="C59" s="14">
        <v>33000</v>
      </c>
      <c r="D59" s="389">
        <f>C59/'- 3 -'!E59</f>
        <v>0.018702987490535155</v>
      </c>
      <c r="E59" s="14">
        <f>C59/'- 7 -'!I59</f>
        <v>138.94736842105263</v>
      </c>
      <c r="F59" s="14">
        <v>0</v>
      </c>
      <c r="G59" s="389">
        <f>F59/'- 3 -'!E59</f>
        <v>0</v>
      </c>
      <c r="H59" s="14">
        <f>F59/'- 7 -'!I59</f>
        <v>0</v>
      </c>
      <c r="I59" s="14">
        <v>82006</v>
      </c>
      <c r="J59" s="389">
        <f>I59/'- 3 -'!E59</f>
        <v>0.04647749067117654</v>
      </c>
      <c r="K59" s="14">
        <f>I59/'- 7 -'!I59</f>
        <v>345.2884210526316</v>
      </c>
    </row>
    <row r="60" spans="1:11" ht="12.75">
      <c r="A60" s="15">
        <v>2355</v>
      </c>
      <c r="B60" s="16" t="s">
        <v>190</v>
      </c>
      <c r="C60" s="16">
        <v>145768</v>
      </c>
      <c r="D60" s="390">
        <f>C60/'- 3 -'!E60</f>
        <v>0.006210239669886959</v>
      </c>
      <c r="E60" s="16">
        <f>C60/'- 7 -'!I60</f>
        <v>42.38057857246693</v>
      </c>
      <c r="F60" s="16">
        <v>317088</v>
      </c>
      <c r="G60" s="390">
        <f>F60/'- 3 -'!E60</f>
        <v>0.013509086194810355</v>
      </c>
      <c r="H60" s="16">
        <f>F60/'- 7 -'!I60</f>
        <v>92.1901439162669</v>
      </c>
      <c r="I60" s="16">
        <v>599053</v>
      </c>
      <c r="J60" s="390">
        <f>I60/'- 3 -'!E60</f>
        <v>0.025521806603402614</v>
      </c>
      <c r="K60" s="16">
        <f>I60/'- 7 -'!I60</f>
        <v>174.1686291612153</v>
      </c>
    </row>
    <row r="61" spans="1:11" ht="12.75">
      <c r="A61" s="13">
        <v>2439</v>
      </c>
      <c r="B61" s="14" t="s">
        <v>191</v>
      </c>
      <c r="C61" s="14">
        <v>22830</v>
      </c>
      <c r="D61" s="389">
        <f>C61/'- 3 -'!E61</f>
        <v>0.020339834715456136</v>
      </c>
      <c r="E61" s="14">
        <f>C61/'- 7 -'!I61</f>
        <v>162.49110320284697</v>
      </c>
      <c r="F61" s="14">
        <v>0</v>
      </c>
      <c r="G61" s="389">
        <f>F61/'- 3 -'!E61</f>
        <v>0</v>
      </c>
      <c r="H61" s="14">
        <f>F61/'- 7 -'!I61</f>
        <v>0</v>
      </c>
      <c r="I61" s="14">
        <v>42055</v>
      </c>
      <c r="J61" s="389">
        <f>I61/'- 3 -'!E61</f>
        <v>0.037467882126960485</v>
      </c>
      <c r="K61" s="14">
        <f>I61/'- 7 -'!I61</f>
        <v>299.3238434163701</v>
      </c>
    </row>
    <row r="62" spans="1:11" ht="12.75">
      <c r="A62" s="15">
        <v>2460</v>
      </c>
      <c r="B62" s="16" t="s">
        <v>192</v>
      </c>
      <c r="C62" s="16">
        <v>47400</v>
      </c>
      <c r="D62" s="390">
        <f>C62/'- 3 -'!E62</f>
        <v>0.017118760861745422</v>
      </c>
      <c r="E62" s="16">
        <f>C62/'- 7 -'!I62</f>
        <v>158.2637729549249</v>
      </c>
      <c r="F62" s="16">
        <v>0</v>
      </c>
      <c r="G62" s="390">
        <f>F62/'- 3 -'!E62</f>
        <v>0</v>
      </c>
      <c r="H62" s="16">
        <f>F62/'- 7 -'!I62</f>
        <v>0</v>
      </c>
      <c r="I62" s="16">
        <v>150825</v>
      </c>
      <c r="J62" s="390">
        <f>I62/'- 3 -'!E62</f>
        <v>0.05447124698254753</v>
      </c>
      <c r="K62" s="16">
        <f>I62/'- 7 -'!I62</f>
        <v>503.5893155258765</v>
      </c>
    </row>
    <row r="63" spans="1:11" ht="12.75">
      <c r="A63" s="13">
        <v>3000</v>
      </c>
      <c r="B63" s="14" t="s">
        <v>193</v>
      </c>
      <c r="C63" s="14">
        <v>13825</v>
      </c>
      <c r="D63" s="389">
        <f>C63/'- 3 -'!E63</f>
        <v>0.0022016434691212537</v>
      </c>
      <c r="E63" s="14">
        <f>C63/'- 7 -'!I63</f>
        <v>16.438763376932222</v>
      </c>
      <c r="F63" s="14">
        <v>100682</v>
      </c>
      <c r="G63" s="389">
        <f>F63/'- 3 -'!E63</f>
        <v>0.01603369748702105</v>
      </c>
      <c r="H63" s="14">
        <f>F63/'- 7 -'!I63</f>
        <v>119.71700356718192</v>
      </c>
      <c r="I63" s="14">
        <v>463875</v>
      </c>
      <c r="J63" s="389">
        <f>I63/'- 3 -'!E63</f>
        <v>0.07387250374239578</v>
      </c>
      <c r="K63" s="14">
        <f>I63/'- 7 -'!I63</f>
        <v>551.5755053507729</v>
      </c>
    </row>
    <row r="64" spans="1:11" ht="4.5" customHeight="1">
      <c r="A64" s="17"/>
      <c r="B64" s="17"/>
      <c r="C64" s="17"/>
      <c r="D64" s="203"/>
      <c r="E64" s="17"/>
      <c r="F64" s="17"/>
      <c r="G64" s="203"/>
      <c r="H64" s="17"/>
      <c r="I64" s="17"/>
      <c r="J64" s="203"/>
      <c r="K64" s="17"/>
    </row>
    <row r="65" spans="1:11" ht="12.75">
      <c r="A65" s="19"/>
      <c r="B65" s="20" t="s">
        <v>194</v>
      </c>
      <c r="C65" s="20">
        <f>SUM(C11:C63)</f>
        <v>6948334</v>
      </c>
      <c r="D65" s="106">
        <f>C65/'- 3 -'!E65</f>
        <v>0.005815633484325574</v>
      </c>
      <c r="E65" s="20">
        <f>C65/'- 7 -'!I65</f>
        <v>37.98861380481855</v>
      </c>
      <c r="F65" s="20">
        <f>SUM(F11:F63)</f>
        <v>10959531.4</v>
      </c>
      <c r="G65" s="106">
        <f>F65/'- 3 -'!E65</f>
        <v>0.009172935236325362</v>
      </c>
      <c r="H65" s="20">
        <f>F65/'- 7 -'!I65</f>
        <v>59.919026033633735</v>
      </c>
      <c r="I65" s="20">
        <f>SUM(I11:I63)</f>
        <v>22370215</v>
      </c>
      <c r="J65" s="106">
        <f>I65/'- 3 -'!E65</f>
        <v>0.01872347693786197</v>
      </c>
      <c r="K65" s="20">
        <f>I65/'- 7 -'!I65</f>
        <v>122.30463566745051</v>
      </c>
    </row>
    <row r="66" spans="1:11" ht="4.5" customHeight="1">
      <c r="A66" s="17"/>
      <c r="B66" s="17"/>
      <c r="C66" s="17"/>
      <c r="D66" s="203"/>
      <c r="E66" s="17"/>
      <c r="F66" s="17"/>
      <c r="G66" s="203"/>
      <c r="H66" s="17"/>
      <c r="I66" s="17"/>
      <c r="J66" s="203"/>
      <c r="K66" s="17"/>
    </row>
    <row r="67" spans="1:11" ht="12.75">
      <c r="A67" s="15">
        <v>2155</v>
      </c>
      <c r="B67" s="16" t="s">
        <v>195</v>
      </c>
      <c r="C67" s="16">
        <v>5400</v>
      </c>
      <c r="D67" s="390">
        <f>C67/'- 3 -'!E67</f>
        <v>0.004687752292224061</v>
      </c>
      <c r="E67" s="16">
        <f>C67/'- 7 -'!I67</f>
        <v>41.53846153846154</v>
      </c>
      <c r="F67" s="16">
        <v>1200</v>
      </c>
      <c r="G67" s="390">
        <f>F67/'- 3 -'!E67</f>
        <v>0.0010417227316053468</v>
      </c>
      <c r="H67" s="16">
        <f>F67/'- 7 -'!I67</f>
        <v>9.23076923076923</v>
      </c>
      <c r="I67" s="16">
        <v>27699</v>
      </c>
      <c r="J67" s="390">
        <f>I67/'- 3 -'!E67</f>
        <v>0.024045564952280416</v>
      </c>
      <c r="K67" s="16">
        <f>I67/'- 7 -'!I67</f>
        <v>213.06923076923076</v>
      </c>
    </row>
    <row r="68" spans="1:11" ht="12.75">
      <c r="A68" s="13">
        <v>2408</v>
      </c>
      <c r="B68" s="14" t="s">
        <v>197</v>
      </c>
      <c r="C68" s="14">
        <v>39800</v>
      </c>
      <c r="D68" s="389">
        <f>C68/'- 3 -'!E68</f>
        <v>0.01720754416783149</v>
      </c>
      <c r="E68" s="14">
        <f>C68/'- 7 -'!I68</f>
        <v>143.42342342342343</v>
      </c>
      <c r="F68" s="14">
        <v>49399</v>
      </c>
      <c r="G68" s="389">
        <f>F68/'- 3 -'!E68</f>
        <v>0.021357675234841906</v>
      </c>
      <c r="H68" s="14">
        <f>F68/'- 7 -'!I68</f>
        <v>178.0144144144144</v>
      </c>
      <c r="I68" s="14">
        <v>64456</v>
      </c>
      <c r="J68" s="389">
        <f>I68/'- 3 -'!E68</f>
        <v>0.0278675745447675</v>
      </c>
      <c r="K68" s="14">
        <f>I68/'- 7 -'!I68</f>
        <v>232.27387387387387</v>
      </c>
    </row>
    <row r="69" ht="6.75" customHeight="1"/>
    <row r="70" spans="1:2" ht="12" customHeight="1">
      <c r="A70" s="6"/>
      <c r="B70" s="6"/>
    </row>
    <row r="71" spans="1:2" ht="12" customHeight="1">
      <c r="A71" s="6"/>
      <c r="B71" s="6"/>
    </row>
    <row r="72" spans="1:2" ht="12" customHeight="1">
      <c r="A72" s="6"/>
      <c r="B72" s="6"/>
    </row>
    <row r="73" spans="1:2" ht="12" customHeight="1">
      <c r="A73" s="6"/>
      <c r="B73" s="6"/>
    </row>
    <row r="74" spans="1:2" ht="12" customHeight="1">
      <c r="A74" s="6"/>
      <c r="B74" s="6"/>
    </row>
    <row r="75" ht="12" customHeight="1"/>
  </sheetData>
  <printOptions/>
  <pageMargins left="0" right="0.5905511811023623" top="0.5905511811023623" bottom="0" header="0.31496062992125984" footer="0"/>
  <pageSetup fitToHeight="1" fitToWidth="1" orientation="portrait" scale="82" r:id="rId1"/>
  <headerFooter alignWithMargins="0">
    <oddHeader>&amp;C&amp;"Times New Roman,Bold"&amp;12&amp;A</oddHeader>
  </headerFooter>
</worksheet>
</file>

<file path=xl/worksheets/sheet23.xml><?xml version="1.0" encoding="utf-8"?>
<worksheet xmlns="http://schemas.openxmlformats.org/spreadsheetml/2006/main" xmlns:r="http://schemas.openxmlformats.org/officeDocument/2006/relationships">
  <sheetPr codeName="Sheet22">
    <pageSetUpPr fitToPage="1"/>
  </sheetPr>
  <dimension ref="A1:F74"/>
  <sheetViews>
    <sheetView showGridLines="0" showZeros="0" workbookViewId="0" topLeftCell="A1">
      <selection activeCell="A1" sqref="A1"/>
    </sheetView>
  </sheetViews>
  <sheetFormatPr defaultColWidth="15.83203125" defaultRowHeight="12"/>
  <cols>
    <col min="1" max="1" width="6.83203125" style="85" customWidth="1"/>
    <col min="2" max="2" width="35.83203125" style="85" customWidth="1"/>
    <col min="3" max="3" width="20.83203125" style="85" customWidth="1"/>
    <col min="4" max="5" width="15.83203125" style="85" customWidth="1"/>
    <col min="6" max="6" width="43.83203125" style="85" customWidth="1"/>
    <col min="7" max="16384" width="15.83203125" style="85" customWidth="1"/>
  </cols>
  <sheetData>
    <row r="1" spans="1:6" ht="6.75" customHeight="1">
      <c r="A1" s="17"/>
      <c r="B1" s="83"/>
      <c r="C1" s="147"/>
      <c r="D1" s="147"/>
      <c r="E1" s="147"/>
      <c r="F1" s="147"/>
    </row>
    <row r="2" spans="1:6" ht="12.75">
      <c r="A2" s="8"/>
      <c r="B2" s="86"/>
      <c r="C2" s="205" t="s">
        <v>0</v>
      </c>
      <c r="D2" s="205"/>
      <c r="E2" s="205"/>
      <c r="F2" s="225" t="s">
        <v>383</v>
      </c>
    </row>
    <row r="3" spans="1:6" ht="12.75">
      <c r="A3" s="9"/>
      <c r="B3" s="89"/>
      <c r="C3" s="208" t="str">
        <f>YEAR</f>
        <v>OPERATING FUND BUDGET 1999/2000</v>
      </c>
      <c r="D3" s="208"/>
      <c r="E3" s="208"/>
      <c r="F3" s="226"/>
    </row>
    <row r="4" spans="1:6" ht="12.75">
      <c r="A4" s="10"/>
      <c r="C4" s="147"/>
      <c r="D4" s="147"/>
      <c r="E4" s="147"/>
      <c r="F4" s="147"/>
    </row>
    <row r="5" spans="1:6" ht="16.5">
      <c r="A5" s="10"/>
      <c r="C5" s="394" t="s">
        <v>454</v>
      </c>
      <c r="D5" s="373"/>
      <c r="E5" s="375"/>
      <c r="F5" s="242"/>
    </row>
    <row r="6" spans="1:6" ht="12.75">
      <c r="A6" s="10"/>
      <c r="C6" s="70" t="s">
        <v>24</v>
      </c>
      <c r="D6" s="68"/>
      <c r="E6" s="69"/>
      <c r="F6" s="187"/>
    </row>
    <row r="7" spans="3:6" ht="12.75">
      <c r="C7" s="71" t="s">
        <v>59</v>
      </c>
      <c r="D7" s="72"/>
      <c r="E7" s="73"/>
      <c r="F7" s="187"/>
    </row>
    <row r="8" spans="1:6" ht="12.75">
      <c r="A8" s="97"/>
      <c r="B8" s="48"/>
      <c r="C8" s="76"/>
      <c r="D8" s="234"/>
      <c r="E8" s="235" t="s">
        <v>89</v>
      </c>
      <c r="F8" s="187"/>
    </row>
    <row r="9" spans="1:5" ht="12.75">
      <c r="A9" s="54" t="s">
        <v>119</v>
      </c>
      <c r="B9" s="55" t="s">
        <v>120</v>
      </c>
      <c r="C9" s="78" t="s">
        <v>121</v>
      </c>
      <c r="D9" s="79" t="s">
        <v>122</v>
      </c>
      <c r="E9" s="79" t="s">
        <v>123</v>
      </c>
    </row>
    <row r="10" spans="1:2" ht="4.5" customHeight="1">
      <c r="A10" s="80"/>
      <c r="B10" s="80"/>
    </row>
    <row r="11" spans="1:5" ht="12.75">
      <c r="A11" s="13">
        <v>1</v>
      </c>
      <c r="B11" s="14" t="s">
        <v>142</v>
      </c>
      <c r="C11" s="14">
        <v>829900</v>
      </c>
      <c r="D11" s="389">
        <f>C11/'- 3 -'!E11</f>
        <v>0.003724246871031292</v>
      </c>
      <c r="E11" s="14">
        <f>C11/'- 7 -'!I11</f>
        <v>27.7187708750835</v>
      </c>
    </row>
    <row r="12" spans="1:5" ht="12.75">
      <c r="A12" s="15">
        <v>2</v>
      </c>
      <c r="B12" s="16" t="s">
        <v>143</v>
      </c>
      <c r="C12" s="16">
        <v>62576</v>
      </c>
      <c r="D12" s="390">
        <f>C12/'- 3 -'!E12</f>
        <v>0.0011307564544923202</v>
      </c>
      <c r="E12" s="16">
        <f>C12/'- 7 -'!I12</f>
        <v>6.849462012500137</v>
      </c>
    </row>
    <row r="13" spans="1:5" ht="12.75">
      <c r="A13" s="13">
        <v>3</v>
      </c>
      <c r="B13" s="14" t="s">
        <v>144</v>
      </c>
      <c r="C13" s="14">
        <v>211500</v>
      </c>
      <c r="D13" s="389">
        <f>C13/'- 3 -'!E13</f>
        <v>0.005458821143957786</v>
      </c>
      <c r="E13" s="14">
        <f>C13/'- 7 -'!I13</f>
        <v>35.39156626506024</v>
      </c>
    </row>
    <row r="14" spans="1:5" ht="12.75">
      <c r="A14" s="15">
        <v>4</v>
      </c>
      <c r="B14" s="16" t="s">
        <v>145</v>
      </c>
      <c r="C14" s="16">
        <v>28900</v>
      </c>
      <c r="D14" s="390">
        <f>C14/'- 3 -'!E14</f>
        <v>0.0007881254958679725</v>
      </c>
      <c r="E14" s="16">
        <f>C14/'- 7 -'!I14</f>
        <v>4.850621013763008</v>
      </c>
    </row>
    <row r="15" spans="1:5" ht="12.75">
      <c r="A15" s="13">
        <v>5</v>
      </c>
      <c r="B15" s="14" t="s">
        <v>146</v>
      </c>
      <c r="C15" s="14">
        <v>300181</v>
      </c>
      <c r="D15" s="389">
        <f>C15/'- 3 -'!E15</f>
        <v>0.006592651236690106</v>
      </c>
      <c r="E15" s="14">
        <f>C15/'- 7 -'!I15</f>
        <v>43.67857402691888</v>
      </c>
    </row>
    <row r="16" spans="1:5" ht="12.75">
      <c r="A16" s="15">
        <v>6</v>
      </c>
      <c r="B16" s="16" t="s">
        <v>147</v>
      </c>
      <c r="C16" s="16">
        <v>402941</v>
      </c>
      <c r="D16" s="390">
        <f>C16/'- 3 -'!E16</f>
        <v>0.007461045648491188</v>
      </c>
      <c r="E16" s="16">
        <f>C16/'- 7 -'!I16</f>
        <v>45.59703519293878</v>
      </c>
    </row>
    <row r="17" spans="1:5" ht="12.75">
      <c r="A17" s="13">
        <v>9</v>
      </c>
      <c r="B17" s="14" t="s">
        <v>148</v>
      </c>
      <c r="C17" s="14">
        <v>206500</v>
      </c>
      <c r="D17" s="389">
        <f>C17/'- 3 -'!E17</f>
        <v>0.0027569216322530085</v>
      </c>
      <c r="E17" s="14">
        <f>C17/'- 7 -'!I17</f>
        <v>16.204339467179345</v>
      </c>
    </row>
    <row r="18" spans="1:5" ht="12.75">
      <c r="A18" s="15">
        <v>10</v>
      </c>
      <c r="B18" s="16" t="s">
        <v>149</v>
      </c>
      <c r="C18" s="16">
        <v>159813</v>
      </c>
      <c r="D18" s="390">
        <f>C18/'- 3 -'!E18</f>
        <v>0.0028630112713030884</v>
      </c>
      <c r="E18" s="16">
        <f>C18/'- 7 -'!I18</f>
        <v>18.40951503283032</v>
      </c>
    </row>
    <row r="19" spans="1:5" ht="12.75">
      <c r="A19" s="13">
        <v>11</v>
      </c>
      <c r="B19" s="14" t="s">
        <v>150</v>
      </c>
      <c r="C19" s="14">
        <v>8610</v>
      </c>
      <c r="D19" s="389">
        <f>C19/'- 3 -'!E19</f>
        <v>0.00029908029163003134</v>
      </c>
      <c r="E19" s="14">
        <f>C19/'- 7 -'!I19</f>
        <v>1.8592096739365147</v>
      </c>
    </row>
    <row r="20" spans="1:5" ht="12.75">
      <c r="A20" s="15">
        <v>12</v>
      </c>
      <c r="B20" s="16" t="s">
        <v>151</v>
      </c>
      <c r="C20" s="16">
        <v>29650</v>
      </c>
      <c r="D20" s="390">
        <f>C20/'- 3 -'!E20</f>
        <v>0.0006211916005258235</v>
      </c>
      <c r="E20" s="16">
        <f>C20/'- 7 -'!I20</f>
        <v>3.7213680577345465</v>
      </c>
    </row>
    <row r="21" spans="1:5" ht="12.75">
      <c r="A21" s="13">
        <v>13</v>
      </c>
      <c r="B21" s="14" t="s">
        <v>152</v>
      </c>
      <c r="C21" s="14">
        <v>0</v>
      </c>
      <c r="D21" s="389">
        <f>C21/'- 3 -'!E21</f>
        <v>0</v>
      </c>
      <c r="E21" s="14">
        <f>C21/'- 7 -'!I21</f>
        <v>0</v>
      </c>
    </row>
    <row r="22" spans="1:5" ht="12.75">
      <c r="A22" s="15">
        <v>14</v>
      </c>
      <c r="B22" s="16" t="s">
        <v>153</v>
      </c>
      <c r="C22" s="16">
        <v>22400</v>
      </c>
      <c r="D22" s="390">
        <f>C22/'- 3 -'!E22</f>
        <v>0.0010727879435876375</v>
      </c>
      <c r="E22" s="16">
        <f>C22/'- 7 -'!I22</f>
        <v>6.23000973439021</v>
      </c>
    </row>
    <row r="23" spans="1:5" ht="12.75">
      <c r="A23" s="13">
        <v>15</v>
      </c>
      <c r="B23" s="14" t="s">
        <v>154</v>
      </c>
      <c r="C23" s="14">
        <v>11000</v>
      </c>
      <c r="D23" s="389">
        <f>C23/'- 3 -'!E23</f>
        <v>0.00038850403835820454</v>
      </c>
      <c r="E23" s="14">
        <f>C23/'- 7 -'!I23</f>
        <v>1.941404871161313</v>
      </c>
    </row>
    <row r="24" spans="1:5" ht="12.75">
      <c r="A24" s="15">
        <v>16</v>
      </c>
      <c r="B24" s="16" t="s">
        <v>155</v>
      </c>
      <c r="C24" s="16">
        <v>4000</v>
      </c>
      <c r="D24" s="390">
        <f>C24/'- 3 -'!E24</f>
        <v>0.0007157183011495689</v>
      </c>
      <c r="E24" s="16">
        <f>C24/'- 7 -'!I24</f>
        <v>5.1249199231262015</v>
      </c>
    </row>
    <row r="25" spans="1:5" ht="12.75">
      <c r="A25" s="13">
        <v>17</v>
      </c>
      <c r="B25" s="14" t="s">
        <v>156</v>
      </c>
      <c r="C25" s="14">
        <v>6500</v>
      </c>
      <c r="D25" s="389">
        <f>C25/'- 3 -'!E25</f>
        <v>0.001526748755641043</v>
      </c>
      <c r="E25" s="14">
        <f>C25/'- 7 -'!I25</f>
        <v>12.093023255813954</v>
      </c>
    </row>
    <row r="26" spans="1:5" ht="12.75">
      <c r="A26" s="15">
        <v>18</v>
      </c>
      <c r="B26" s="16" t="s">
        <v>157</v>
      </c>
      <c r="C26" s="16">
        <v>4000</v>
      </c>
      <c r="D26" s="390">
        <f>C26/'- 3 -'!E26</f>
        <v>0.000475309496263443</v>
      </c>
      <c r="E26" s="16">
        <f>C26/'- 7 -'!I26</f>
        <v>2.609262883235486</v>
      </c>
    </row>
    <row r="27" spans="1:5" ht="12.75">
      <c r="A27" s="13">
        <v>19</v>
      </c>
      <c r="B27" s="14" t="s">
        <v>158</v>
      </c>
      <c r="C27" s="14">
        <v>6000</v>
      </c>
      <c r="D27" s="389">
        <f>C27/'- 3 -'!E27</f>
        <v>0.00044756413221044465</v>
      </c>
      <c r="E27" s="14">
        <f>C27/'- 7 -'!I27</f>
        <v>2.5606008876749744</v>
      </c>
    </row>
    <row r="28" spans="1:5" ht="12.75">
      <c r="A28" s="15">
        <v>20</v>
      </c>
      <c r="B28" s="16" t="s">
        <v>159</v>
      </c>
      <c r="C28" s="16">
        <v>414</v>
      </c>
      <c r="D28" s="390">
        <f>C28/'- 3 -'!E28</f>
        <v>5.635895564470144E-05</v>
      </c>
      <c r="E28" s="16">
        <f>C28/'- 7 -'!I28</f>
        <v>0.41818181818181815</v>
      </c>
    </row>
    <row r="29" spans="1:5" ht="12.75">
      <c r="A29" s="13">
        <v>21</v>
      </c>
      <c r="B29" s="14" t="s">
        <v>160</v>
      </c>
      <c r="C29" s="14">
        <v>5200</v>
      </c>
      <c r="D29" s="389">
        <f>C29/'- 3 -'!E29</f>
        <v>0.0002477842371104546</v>
      </c>
      <c r="E29" s="14">
        <f>C29/'- 7 -'!I29</f>
        <v>1.4886916690523906</v>
      </c>
    </row>
    <row r="30" spans="1:5" ht="12.75">
      <c r="A30" s="15">
        <v>22</v>
      </c>
      <c r="B30" s="16" t="s">
        <v>161</v>
      </c>
      <c r="C30" s="16">
        <v>0</v>
      </c>
      <c r="D30" s="390">
        <f>C30/'- 3 -'!E30</f>
        <v>0</v>
      </c>
      <c r="E30" s="16">
        <f>C30/'- 7 -'!I30</f>
        <v>0</v>
      </c>
    </row>
    <row r="31" spans="1:5" ht="12.75">
      <c r="A31" s="13">
        <v>23</v>
      </c>
      <c r="B31" s="14" t="s">
        <v>162</v>
      </c>
      <c r="C31" s="14">
        <v>1500</v>
      </c>
      <c r="D31" s="389">
        <f>C31/'- 3 -'!E31</f>
        <v>0.00016469155741669214</v>
      </c>
      <c r="E31" s="14">
        <f>C31/'- 7 -'!I31</f>
        <v>1.0695187165775402</v>
      </c>
    </row>
    <row r="32" spans="1:5" ht="12.75">
      <c r="A32" s="15">
        <v>24</v>
      </c>
      <c r="B32" s="16" t="s">
        <v>163</v>
      </c>
      <c r="C32" s="16">
        <v>0</v>
      </c>
      <c r="D32" s="390">
        <f>C32/'- 3 -'!E32</f>
        <v>0</v>
      </c>
      <c r="E32" s="16">
        <f>C32/'- 7 -'!I32</f>
        <v>0</v>
      </c>
    </row>
    <row r="33" spans="1:5" ht="12.75">
      <c r="A33" s="13">
        <v>25</v>
      </c>
      <c r="B33" s="14" t="s">
        <v>164</v>
      </c>
      <c r="C33" s="14">
        <v>9450</v>
      </c>
      <c r="D33" s="389">
        <f>C33/'- 3 -'!E33</f>
        <v>0.0009937321266235558</v>
      </c>
      <c r="E33" s="14">
        <f>C33/'- 7 -'!I33</f>
        <v>6.2089356110381075</v>
      </c>
    </row>
    <row r="34" spans="1:5" ht="12.75">
      <c r="A34" s="15">
        <v>26</v>
      </c>
      <c r="B34" s="16" t="s">
        <v>165</v>
      </c>
      <c r="C34" s="16">
        <v>0</v>
      </c>
      <c r="D34" s="390">
        <f>C34/'- 3 -'!E34</f>
        <v>0</v>
      </c>
      <c r="E34" s="16">
        <f>C34/'- 7 -'!I34</f>
        <v>0</v>
      </c>
    </row>
    <row r="35" spans="1:5" ht="12.75">
      <c r="A35" s="13">
        <v>28</v>
      </c>
      <c r="B35" s="14" t="s">
        <v>166</v>
      </c>
      <c r="C35" s="14">
        <v>11100</v>
      </c>
      <c r="D35" s="389">
        <f>C35/'- 3 -'!E35</f>
        <v>0.0018931886823474993</v>
      </c>
      <c r="E35" s="14">
        <f>C35/'- 7 -'!I35</f>
        <v>12.577903682719548</v>
      </c>
    </row>
    <row r="36" spans="1:5" ht="12.75">
      <c r="A36" s="15">
        <v>30</v>
      </c>
      <c r="B36" s="16" t="s">
        <v>167</v>
      </c>
      <c r="C36" s="16">
        <v>8327</v>
      </c>
      <c r="D36" s="390">
        <f>C36/'- 3 -'!E36</f>
        <v>0.0009542715196421556</v>
      </c>
      <c r="E36" s="16">
        <f>C36/'- 7 -'!I36</f>
        <v>5.982040229885057</v>
      </c>
    </row>
    <row r="37" spans="1:5" ht="12.75">
      <c r="A37" s="13">
        <v>31</v>
      </c>
      <c r="B37" s="14" t="s">
        <v>168</v>
      </c>
      <c r="C37" s="14">
        <v>5600</v>
      </c>
      <c r="D37" s="389">
        <f>C37/'- 3 -'!E37</f>
        <v>0.0005702119834324909</v>
      </c>
      <c r="E37" s="14">
        <f>C37/'- 7 -'!I37</f>
        <v>3.343283582089552</v>
      </c>
    </row>
    <row r="38" spans="1:5" ht="12.75">
      <c r="A38" s="15">
        <v>32</v>
      </c>
      <c r="B38" s="16" t="s">
        <v>169</v>
      </c>
      <c r="C38" s="16">
        <v>4600</v>
      </c>
      <c r="D38" s="390">
        <f>C38/'- 3 -'!E38</f>
        <v>0.0007389492944239047</v>
      </c>
      <c r="E38" s="16">
        <f>C38/'- 7 -'!I38</f>
        <v>5.278255880665519</v>
      </c>
    </row>
    <row r="39" spans="1:5" ht="12.75">
      <c r="A39" s="13">
        <v>33</v>
      </c>
      <c r="B39" s="14" t="s">
        <v>170</v>
      </c>
      <c r="C39" s="14">
        <v>11000</v>
      </c>
      <c r="D39" s="389">
        <f>C39/'- 3 -'!E39</f>
        <v>0.0009423948308786804</v>
      </c>
      <c r="E39" s="14">
        <f>C39/'- 7 -'!I39</f>
        <v>6.040637012630423</v>
      </c>
    </row>
    <row r="40" spans="1:5" ht="12.75">
      <c r="A40" s="15">
        <v>34</v>
      </c>
      <c r="B40" s="16" t="s">
        <v>171</v>
      </c>
      <c r="C40" s="16">
        <v>5800</v>
      </c>
      <c r="D40" s="390">
        <f>C40/'- 3 -'!E40</f>
        <v>0.0010656828086989115</v>
      </c>
      <c r="E40" s="16">
        <f>C40/'- 7 -'!I40</f>
        <v>7.537361923326835</v>
      </c>
    </row>
    <row r="41" spans="1:5" ht="12.75">
      <c r="A41" s="13">
        <v>35</v>
      </c>
      <c r="B41" s="14" t="s">
        <v>172</v>
      </c>
      <c r="C41" s="14">
        <v>10000</v>
      </c>
      <c r="D41" s="389">
        <f>C41/'- 3 -'!E41</f>
        <v>0.0007735173046263528</v>
      </c>
      <c r="E41" s="14">
        <f>C41/'- 7 -'!I41</f>
        <v>5.056890012642225</v>
      </c>
    </row>
    <row r="42" spans="1:5" ht="12.75">
      <c r="A42" s="15">
        <v>36</v>
      </c>
      <c r="B42" s="16" t="s">
        <v>173</v>
      </c>
      <c r="C42" s="16">
        <v>4520</v>
      </c>
      <c r="D42" s="390">
        <f>C42/'- 3 -'!E42</f>
        <v>0.0006541408344955669</v>
      </c>
      <c r="E42" s="16">
        <f>C42/'- 7 -'!I42</f>
        <v>4.304761904761905</v>
      </c>
    </row>
    <row r="43" spans="1:5" ht="12.75">
      <c r="A43" s="13">
        <v>37</v>
      </c>
      <c r="B43" s="14" t="s">
        <v>174</v>
      </c>
      <c r="C43" s="14">
        <v>4700</v>
      </c>
      <c r="D43" s="389">
        <f>C43/'- 3 -'!E43</f>
        <v>0.000711243903542615</v>
      </c>
      <c r="E43" s="14">
        <f>C43/'- 7 -'!I43</f>
        <v>4.662698412698413</v>
      </c>
    </row>
    <row r="44" spans="1:5" ht="12.75">
      <c r="A44" s="15">
        <v>38</v>
      </c>
      <c r="B44" s="16" t="s">
        <v>175</v>
      </c>
      <c r="C44" s="16">
        <v>0</v>
      </c>
      <c r="D44" s="390">
        <f>C44/'- 3 -'!E44</f>
        <v>0</v>
      </c>
      <c r="E44" s="16">
        <f>C44/'- 7 -'!I44</f>
        <v>0</v>
      </c>
    </row>
    <row r="45" spans="1:5" ht="12.75">
      <c r="A45" s="13">
        <v>39</v>
      </c>
      <c r="B45" s="14" t="s">
        <v>176</v>
      </c>
      <c r="C45" s="14">
        <v>0</v>
      </c>
      <c r="D45" s="389">
        <f>C45/'- 3 -'!E45</f>
        <v>0</v>
      </c>
      <c r="E45" s="14">
        <f>C45/'- 7 -'!I45</f>
        <v>0</v>
      </c>
    </row>
    <row r="46" spans="1:5" ht="12.75">
      <c r="A46" s="15">
        <v>40</v>
      </c>
      <c r="B46" s="16" t="s">
        <v>177</v>
      </c>
      <c r="C46" s="16">
        <v>64600</v>
      </c>
      <c r="D46" s="390">
        <f>C46/'- 3 -'!E46</f>
        <v>0.0015796243134991858</v>
      </c>
      <c r="E46" s="16">
        <f>C46/'- 7 -'!I46</f>
        <v>8.67055902288437</v>
      </c>
    </row>
    <row r="47" spans="1:5" ht="12.75">
      <c r="A47" s="13">
        <v>41</v>
      </c>
      <c r="B47" s="14" t="s">
        <v>178</v>
      </c>
      <c r="C47" s="14">
        <v>33872</v>
      </c>
      <c r="D47" s="389">
        <f>C47/'- 3 -'!E47</f>
        <v>0.002855116252508194</v>
      </c>
      <c r="E47" s="14">
        <f>C47/'- 7 -'!I47</f>
        <v>20.066350710900473</v>
      </c>
    </row>
    <row r="48" spans="1:5" ht="12.75">
      <c r="A48" s="15">
        <v>42</v>
      </c>
      <c r="B48" s="16" t="s">
        <v>179</v>
      </c>
      <c r="C48" s="16">
        <v>10400</v>
      </c>
      <c r="D48" s="390">
        <f>C48/'- 3 -'!E48</f>
        <v>0.0014309094323761145</v>
      </c>
      <c r="E48" s="16">
        <f>C48/'- 7 -'!I48</f>
        <v>9.454545454545455</v>
      </c>
    </row>
    <row r="49" spans="1:5" ht="12.75">
      <c r="A49" s="13">
        <v>43</v>
      </c>
      <c r="B49" s="14" t="s">
        <v>180</v>
      </c>
      <c r="C49" s="14">
        <v>12000</v>
      </c>
      <c r="D49" s="389">
        <f>C49/'- 3 -'!E49</f>
        <v>0.0019275179367591003</v>
      </c>
      <c r="E49" s="14">
        <f>C49/'- 7 -'!I49</f>
        <v>13.824884792626728</v>
      </c>
    </row>
    <row r="50" spans="1:5" ht="12.75">
      <c r="A50" s="15">
        <v>44</v>
      </c>
      <c r="B50" s="16" t="s">
        <v>181</v>
      </c>
      <c r="C50" s="16">
        <v>0</v>
      </c>
      <c r="D50" s="390">
        <f>C50/'- 3 -'!E50</f>
        <v>0</v>
      </c>
      <c r="E50" s="16">
        <f>C50/'- 7 -'!I50</f>
        <v>0</v>
      </c>
    </row>
    <row r="51" spans="1:5" ht="12.75">
      <c r="A51" s="13">
        <v>45</v>
      </c>
      <c r="B51" s="14" t="s">
        <v>182</v>
      </c>
      <c r="C51" s="14">
        <v>0</v>
      </c>
      <c r="D51" s="389">
        <f>C51/'- 3 -'!E51</f>
        <v>0</v>
      </c>
      <c r="E51" s="14">
        <f>C51/'- 7 -'!I51</f>
        <v>0</v>
      </c>
    </row>
    <row r="52" spans="1:5" ht="12.75">
      <c r="A52" s="15">
        <v>46</v>
      </c>
      <c r="B52" s="16" t="s">
        <v>183</v>
      </c>
      <c r="C52" s="16">
        <v>5561</v>
      </c>
      <c r="D52" s="390">
        <f>C52/'- 3 -'!E52</f>
        <v>0.0005205607453014502</v>
      </c>
      <c r="E52" s="16">
        <f>C52/'- 7 -'!I52</f>
        <v>3.519620253164557</v>
      </c>
    </row>
    <row r="53" spans="1:5" ht="12.75">
      <c r="A53" s="13">
        <v>47</v>
      </c>
      <c r="B53" s="14" t="s">
        <v>184</v>
      </c>
      <c r="C53" s="14">
        <v>5498</v>
      </c>
      <c r="D53" s="389">
        <f>C53/'- 3 -'!E53</f>
        <v>0.0006641996165086827</v>
      </c>
      <c r="E53" s="14">
        <f>C53/'- 7 -'!I53</f>
        <v>3.8579748789558623</v>
      </c>
    </row>
    <row r="54" spans="1:5" ht="12.75">
      <c r="A54" s="15">
        <v>48</v>
      </c>
      <c r="B54" s="16" t="s">
        <v>185</v>
      </c>
      <c r="C54" s="16">
        <v>30000</v>
      </c>
      <c r="D54" s="390">
        <f>C54/'- 3 -'!E54</f>
        <v>0.0005687691045987428</v>
      </c>
      <c r="E54" s="16">
        <f>C54/'- 7 -'!I54</f>
        <v>5.741077408860396</v>
      </c>
    </row>
    <row r="55" spans="1:5" ht="12.75">
      <c r="A55" s="13">
        <v>49</v>
      </c>
      <c r="B55" s="14" t="s">
        <v>186</v>
      </c>
      <c r="C55" s="14">
        <v>37463</v>
      </c>
      <c r="D55" s="389">
        <f>C55/'- 3 -'!E55</f>
        <v>0.0011841716055354104</v>
      </c>
      <c r="E55" s="14">
        <f>C55/'- 7 -'!I55</f>
        <v>8.643977849561606</v>
      </c>
    </row>
    <row r="56" spans="1:5" ht="12.75">
      <c r="A56" s="15">
        <v>50</v>
      </c>
      <c r="B56" s="16" t="s">
        <v>459</v>
      </c>
      <c r="C56" s="16">
        <v>6000</v>
      </c>
      <c r="D56" s="390">
        <f>C56/'- 3 -'!E56</f>
        <v>0.0004255621569703038</v>
      </c>
      <c r="E56" s="16">
        <f>C56/'- 7 -'!I56</f>
        <v>3.2119914346895073</v>
      </c>
    </row>
    <row r="57" spans="1:5" ht="12.75">
      <c r="A57" s="13">
        <v>2264</v>
      </c>
      <c r="B57" s="14" t="s">
        <v>187</v>
      </c>
      <c r="C57" s="14">
        <v>25538</v>
      </c>
      <c r="D57" s="389">
        <f>C57/'- 3 -'!E57</f>
        <v>0.013269671334277975</v>
      </c>
      <c r="E57" s="14">
        <f>C57/'- 7 -'!I57</f>
        <v>124.27250608272506</v>
      </c>
    </row>
    <row r="58" spans="1:5" ht="12.75">
      <c r="A58" s="15">
        <v>2309</v>
      </c>
      <c r="B58" s="16" t="s">
        <v>188</v>
      </c>
      <c r="C58" s="16">
        <v>0</v>
      </c>
      <c r="D58" s="390">
        <f>C58/'- 3 -'!E58</f>
        <v>0</v>
      </c>
      <c r="E58" s="16">
        <f>C58/'- 7 -'!I58</f>
        <v>0</v>
      </c>
    </row>
    <row r="59" spans="1:5" ht="12.75">
      <c r="A59" s="13">
        <v>2312</v>
      </c>
      <c r="B59" s="14" t="s">
        <v>189</v>
      </c>
      <c r="C59" s="14">
        <v>4500</v>
      </c>
      <c r="D59" s="389">
        <f>C59/'- 3 -'!E59</f>
        <v>0.002550407385072976</v>
      </c>
      <c r="E59" s="14">
        <f>C59/'- 7 -'!I59</f>
        <v>18.94736842105263</v>
      </c>
    </row>
    <row r="60" spans="1:5" ht="12.75">
      <c r="A60" s="15">
        <v>2355</v>
      </c>
      <c r="B60" s="16" t="s">
        <v>190</v>
      </c>
      <c r="C60" s="16">
        <v>0</v>
      </c>
      <c r="D60" s="390">
        <f>C60/'- 3 -'!E60</f>
        <v>0</v>
      </c>
      <c r="E60" s="16">
        <f>C60/'- 7 -'!I60</f>
        <v>0</v>
      </c>
    </row>
    <row r="61" spans="1:5" ht="12.75">
      <c r="A61" s="13">
        <v>2439</v>
      </c>
      <c r="B61" s="14" t="s">
        <v>191</v>
      </c>
      <c r="C61" s="14">
        <v>1100</v>
      </c>
      <c r="D61" s="389">
        <f>C61/'- 3 -'!E61</f>
        <v>0.0009800183174332785</v>
      </c>
      <c r="E61" s="14">
        <f>C61/'- 7 -'!I61</f>
        <v>7.829181494661921</v>
      </c>
    </row>
    <row r="62" spans="1:5" ht="12.75">
      <c r="A62" s="15">
        <v>2460</v>
      </c>
      <c r="B62" s="16" t="s">
        <v>192</v>
      </c>
      <c r="C62" s="16">
        <v>0</v>
      </c>
      <c r="D62" s="390">
        <f>C62/'- 3 -'!E62</f>
        <v>0</v>
      </c>
      <c r="E62" s="16">
        <f>C62/'- 7 -'!I62</f>
        <v>0</v>
      </c>
    </row>
    <row r="63" spans="1:5" ht="12.75">
      <c r="A63" s="13">
        <v>3000</v>
      </c>
      <c r="B63" s="14" t="s">
        <v>193</v>
      </c>
      <c r="C63" s="14">
        <v>210442</v>
      </c>
      <c r="D63" s="389">
        <f>C63/'- 3 -'!E63</f>
        <v>0.03351307449756346</v>
      </c>
      <c r="E63" s="14">
        <f>C63/'- 7 -'!I63</f>
        <v>250.22829964328182</v>
      </c>
    </row>
    <row r="64" spans="1:5" ht="4.5" customHeight="1">
      <c r="A64" s="17"/>
      <c r="B64" s="17"/>
      <c r="C64" s="17"/>
      <c r="D64" s="203"/>
      <c r="E64" s="17"/>
    </row>
    <row r="65" spans="1:6" ht="12.75">
      <c r="A65" s="19"/>
      <c r="B65" s="20" t="s">
        <v>194</v>
      </c>
      <c r="C65" s="20">
        <f>SUM(C11:C63)</f>
        <v>2823656</v>
      </c>
      <c r="D65" s="106">
        <f>C65/'- 3 -'!E65</f>
        <v>0.0023633504638402264</v>
      </c>
      <c r="E65" s="20">
        <f>C65/'- 7 -'!I65</f>
        <v>15.437769298605787</v>
      </c>
      <c r="F65" s="80"/>
    </row>
    <row r="66" spans="1:5" ht="4.5" customHeight="1">
      <c r="A66" s="17"/>
      <c r="B66" s="17"/>
      <c r="C66" s="17"/>
      <c r="D66" s="203"/>
      <c r="E66" s="17"/>
    </row>
    <row r="67" spans="1:5" ht="12.75">
      <c r="A67" s="15">
        <v>2155</v>
      </c>
      <c r="B67" s="16" t="s">
        <v>195</v>
      </c>
      <c r="C67" s="16">
        <v>0</v>
      </c>
      <c r="D67" s="390">
        <f>C67/'- 3 -'!E67</f>
        <v>0</v>
      </c>
      <c r="E67" s="16">
        <f>C67/'- 7 -'!I67</f>
        <v>0</v>
      </c>
    </row>
    <row r="68" spans="1:5" ht="12.75">
      <c r="A68" s="13">
        <v>2408</v>
      </c>
      <c r="B68" s="14" t="s">
        <v>197</v>
      </c>
      <c r="C68" s="14">
        <v>4200</v>
      </c>
      <c r="D68" s="389">
        <f>C68/'- 3 -'!E68</f>
        <v>0.0018158714950977956</v>
      </c>
      <c r="E68" s="14">
        <f>C68/'- 7 -'!I68</f>
        <v>15.135135135135135</v>
      </c>
    </row>
    <row r="69" ht="6.75" customHeight="1"/>
    <row r="70" spans="1:2" ht="12" customHeight="1">
      <c r="A70" s="6"/>
      <c r="B70" s="6"/>
    </row>
    <row r="71" spans="1:2" ht="12" customHeight="1">
      <c r="A71" s="6"/>
      <c r="B71" s="6"/>
    </row>
    <row r="72" spans="1:2" ht="12" customHeight="1">
      <c r="A72" s="6"/>
      <c r="B72" s="6"/>
    </row>
    <row r="73" spans="1:2" ht="12" customHeight="1">
      <c r="A73" s="6"/>
      <c r="B73" s="6"/>
    </row>
    <row r="74" spans="1:2" ht="12" customHeight="1">
      <c r="A74" s="6"/>
      <c r="B74" s="6"/>
    </row>
    <row r="75" ht="12" customHeight="1"/>
  </sheetData>
  <printOptions/>
  <pageMargins left="0.5905511811023623" right="0" top="0.5905511811023623" bottom="0" header="0.31496062992125984" footer="0"/>
  <pageSetup fitToHeight="1" fitToWidth="1" orientation="portrait" scale="82" r:id="rId1"/>
  <headerFooter alignWithMargins="0">
    <oddHeader>&amp;C&amp;"Times New Roman,Bold"&amp;12&amp;A</oddHeader>
  </headerFooter>
</worksheet>
</file>

<file path=xl/worksheets/sheet24.xml><?xml version="1.0" encoding="utf-8"?>
<worksheet xmlns="http://schemas.openxmlformats.org/spreadsheetml/2006/main" xmlns:r="http://schemas.openxmlformats.org/officeDocument/2006/relationships">
  <sheetPr codeName="Sheet24">
    <pageSetUpPr fitToPage="1"/>
  </sheetPr>
  <dimension ref="A1:K74"/>
  <sheetViews>
    <sheetView showGridLines="0" showZeros="0" workbookViewId="0" topLeftCell="A1">
      <selection activeCell="A1" sqref="A1"/>
    </sheetView>
  </sheetViews>
  <sheetFormatPr defaultColWidth="15.83203125" defaultRowHeight="12"/>
  <cols>
    <col min="1" max="1" width="6.83203125" style="85" customWidth="1"/>
    <col min="2" max="2" width="35.83203125" style="85" customWidth="1"/>
    <col min="3" max="3" width="15.83203125" style="85" customWidth="1"/>
    <col min="4" max="4" width="7.83203125" style="85" customWidth="1"/>
    <col min="5" max="5" width="9.83203125" style="85" customWidth="1"/>
    <col min="6" max="6" width="15.83203125" style="85" customWidth="1"/>
    <col min="7" max="7" width="7.83203125" style="85" customWidth="1"/>
    <col min="8" max="8" width="9.83203125" style="85" customWidth="1"/>
    <col min="9" max="9" width="15.83203125" style="85" customWidth="1"/>
    <col min="10" max="10" width="7.83203125" style="85" customWidth="1"/>
    <col min="11" max="11" width="9.83203125" style="85" customWidth="1"/>
    <col min="12" max="16384" width="15.83203125" style="85" customWidth="1"/>
  </cols>
  <sheetData>
    <row r="1" spans="1:11" ht="6.75" customHeight="1">
      <c r="A1" s="17"/>
      <c r="B1" s="83"/>
      <c r="C1" s="147"/>
      <c r="D1" s="147"/>
      <c r="E1" s="147"/>
      <c r="F1" s="147"/>
      <c r="G1" s="147"/>
      <c r="H1" s="147"/>
      <c r="I1" s="147"/>
      <c r="J1" s="147"/>
      <c r="K1" s="147"/>
    </row>
    <row r="2" spans="1:11" ht="12.75">
      <c r="A2" s="8"/>
      <c r="B2" s="86"/>
      <c r="C2" s="205" t="s">
        <v>0</v>
      </c>
      <c r="D2" s="205"/>
      <c r="E2" s="206"/>
      <c r="F2" s="205"/>
      <c r="G2" s="205"/>
      <c r="H2" s="205"/>
      <c r="I2" s="220"/>
      <c r="J2" s="220"/>
      <c r="K2" s="225" t="s">
        <v>384</v>
      </c>
    </row>
    <row r="3" spans="1:11" ht="12.75">
      <c r="A3" s="9"/>
      <c r="B3" s="89"/>
      <c r="C3" s="208" t="str">
        <f>YEAR</f>
        <v>OPERATING FUND BUDGET 1999/2000</v>
      </c>
      <c r="D3" s="208"/>
      <c r="E3" s="209"/>
      <c r="F3" s="208"/>
      <c r="G3" s="208"/>
      <c r="H3" s="208"/>
      <c r="I3" s="221"/>
      <c r="J3" s="221"/>
      <c r="K3" s="208"/>
    </row>
    <row r="4" spans="1:11" ht="12.75">
      <c r="A4" s="10"/>
      <c r="C4" s="147"/>
      <c r="D4" s="147"/>
      <c r="E4" s="147"/>
      <c r="F4" s="147"/>
      <c r="G4" s="147"/>
      <c r="H4" s="147"/>
      <c r="I4" s="147"/>
      <c r="J4" s="147"/>
      <c r="K4" s="147"/>
    </row>
    <row r="5" spans="1:11" ht="16.5">
      <c r="A5" s="10"/>
      <c r="C5" s="365" t="s">
        <v>14</v>
      </c>
      <c r="D5" s="227"/>
      <c r="E5" s="240"/>
      <c r="F5" s="240"/>
      <c r="G5" s="240"/>
      <c r="H5" s="240"/>
      <c r="I5" s="240"/>
      <c r="J5" s="240"/>
      <c r="K5" s="241"/>
    </row>
    <row r="6" spans="1:11" ht="12.75">
      <c r="A6" s="10"/>
      <c r="C6" s="70" t="s">
        <v>26</v>
      </c>
      <c r="D6" s="68"/>
      <c r="E6" s="69"/>
      <c r="F6" s="231" t="s">
        <v>3</v>
      </c>
      <c r="G6" s="68"/>
      <c r="H6" s="69"/>
      <c r="I6" s="70" t="s">
        <v>25</v>
      </c>
      <c r="J6" s="68"/>
      <c r="K6" s="69"/>
    </row>
    <row r="7" spans="3:11" ht="12.75">
      <c r="C7" s="71" t="s">
        <v>61</v>
      </c>
      <c r="D7" s="72"/>
      <c r="E7" s="73"/>
      <c r="F7" s="71" t="s">
        <v>62</v>
      </c>
      <c r="G7" s="72"/>
      <c r="H7" s="73"/>
      <c r="I7" s="71" t="s">
        <v>60</v>
      </c>
      <c r="J7" s="72"/>
      <c r="K7" s="73"/>
    </row>
    <row r="8" spans="1:11" ht="12.75">
      <c r="A8" s="97"/>
      <c r="B8" s="48"/>
      <c r="C8" s="147"/>
      <c r="D8" s="234"/>
      <c r="E8" s="235" t="s">
        <v>89</v>
      </c>
      <c r="F8" s="76"/>
      <c r="G8" s="77"/>
      <c r="H8" s="235" t="s">
        <v>89</v>
      </c>
      <c r="I8" s="76"/>
      <c r="J8" s="77"/>
      <c r="K8" s="235" t="s">
        <v>89</v>
      </c>
    </row>
    <row r="9" spans="1:11" ht="12.75">
      <c r="A9" s="54" t="s">
        <v>119</v>
      </c>
      <c r="B9" s="55" t="s">
        <v>120</v>
      </c>
      <c r="C9" s="78" t="s">
        <v>121</v>
      </c>
      <c r="D9" s="79" t="s">
        <v>122</v>
      </c>
      <c r="E9" s="79" t="s">
        <v>123</v>
      </c>
      <c r="F9" s="79" t="s">
        <v>121</v>
      </c>
      <c r="G9" s="79" t="s">
        <v>122</v>
      </c>
      <c r="H9" s="79" t="s">
        <v>123</v>
      </c>
      <c r="I9" s="79" t="s">
        <v>121</v>
      </c>
      <c r="J9" s="79" t="s">
        <v>122</v>
      </c>
      <c r="K9" s="79" t="s">
        <v>123</v>
      </c>
    </row>
    <row r="10" spans="1:2" ht="4.5" customHeight="1">
      <c r="A10" s="80"/>
      <c r="B10" s="80"/>
    </row>
    <row r="11" spans="1:11" ht="12.75">
      <c r="A11" s="13">
        <v>1</v>
      </c>
      <c r="B11" s="14" t="s">
        <v>142</v>
      </c>
      <c r="C11" s="14">
        <v>1227500</v>
      </c>
      <c r="D11" s="389">
        <f>C11/'- 3 -'!E11</f>
        <v>0.0055085107051342464</v>
      </c>
      <c r="E11" s="14">
        <f>C11/'- 7 -'!I11</f>
        <v>40.99866399465598</v>
      </c>
      <c r="F11" s="14">
        <v>3749500</v>
      </c>
      <c r="G11" s="389">
        <f>F11/'- 3 -'!E11</f>
        <v>0.016826200316823508</v>
      </c>
      <c r="H11" s="14">
        <f>F11/'- 7 -'!I11</f>
        <v>125.23380093520375</v>
      </c>
      <c r="I11" s="14">
        <v>1520700</v>
      </c>
      <c r="J11" s="389">
        <f>I11/'- 3 -'!E11</f>
        <v>0.0068242706552323</v>
      </c>
      <c r="K11" s="14">
        <f>I11/'- 7 -'!I11</f>
        <v>50.791583166332664</v>
      </c>
    </row>
    <row r="12" spans="1:11" ht="12.75">
      <c r="A12" s="15">
        <v>2</v>
      </c>
      <c r="B12" s="16" t="s">
        <v>143</v>
      </c>
      <c r="C12" s="16">
        <v>431203</v>
      </c>
      <c r="D12" s="390">
        <f>C12/'- 3 -'!E12</f>
        <v>0.007791894263718549</v>
      </c>
      <c r="E12" s="16">
        <f>C12/'- 7 -'!I12</f>
        <v>47.19874341882026</v>
      </c>
      <c r="F12" s="16">
        <v>747600</v>
      </c>
      <c r="G12" s="390">
        <f>F12/'- 3 -'!E12</f>
        <v>0.013509229183368361</v>
      </c>
      <c r="H12" s="16">
        <f>F12/'- 7 -'!I12</f>
        <v>81.83101829048042</v>
      </c>
      <c r="I12" s="16">
        <v>446927</v>
      </c>
      <c r="J12" s="390">
        <f>I12/'- 3 -'!E12</f>
        <v>0.008076028987741133</v>
      </c>
      <c r="K12" s="16">
        <f>I12/'- 7 -'!I12</f>
        <v>48.91986558521875</v>
      </c>
    </row>
    <row r="13" spans="1:11" ht="12.75">
      <c r="A13" s="13">
        <v>3</v>
      </c>
      <c r="B13" s="14" t="s">
        <v>144</v>
      </c>
      <c r="C13" s="14">
        <v>358850</v>
      </c>
      <c r="D13" s="389">
        <f>C13/'- 3 -'!E13</f>
        <v>0.009261928924393623</v>
      </c>
      <c r="E13" s="14">
        <f>C13/'- 7 -'!I13</f>
        <v>60.048527443105755</v>
      </c>
      <c r="F13" s="14">
        <v>975930</v>
      </c>
      <c r="G13" s="389">
        <f>F13/'- 3 -'!E13</f>
        <v>0.025188781650225634</v>
      </c>
      <c r="H13" s="14">
        <f>F13/'- 7 -'!I13</f>
        <v>163.3082329317269</v>
      </c>
      <c r="I13" s="14">
        <v>390293</v>
      </c>
      <c r="J13" s="389">
        <f>I13/'- 3 -'!E13</f>
        <v>0.010073473667795348</v>
      </c>
      <c r="K13" s="14">
        <f>I13/'- 7 -'!I13</f>
        <v>65.31007362784472</v>
      </c>
    </row>
    <row r="14" spans="1:11" ht="12.75">
      <c r="A14" s="15">
        <v>4</v>
      </c>
      <c r="B14" s="16" t="s">
        <v>145</v>
      </c>
      <c r="C14" s="16">
        <v>123820</v>
      </c>
      <c r="D14" s="390">
        <f>C14/'- 3 -'!E14</f>
        <v>0.003376667781950601</v>
      </c>
      <c r="E14" s="16">
        <f>C14/'- 7 -'!I14</f>
        <v>20.78214165827459</v>
      </c>
      <c r="F14" s="16">
        <v>868503</v>
      </c>
      <c r="G14" s="390">
        <f>F14/'- 3 -'!E14</f>
        <v>0.02368475285597999</v>
      </c>
      <c r="H14" s="16">
        <f>F14/'- 7 -'!I14</f>
        <v>145.77089627391743</v>
      </c>
      <c r="I14" s="16">
        <v>400859</v>
      </c>
      <c r="J14" s="390">
        <f>I14/'- 3 -'!E14</f>
        <v>0.010931736960143238</v>
      </c>
      <c r="K14" s="16">
        <f>I14/'- 7 -'!I14</f>
        <v>67.28079892581403</v>
      </c>
    </row>
    <row r="15" spans="1:11" ht="12.75">
      <c r="A15" s="13">
        <v>5</v>
      </c>
      <c r="B15" s="14" t="s">
        <v>146</v>
      </c>
      <c r="C15" s="14">
        <v>187979</v>
      </c>
      <c r="D15" s="389">
        <f>C15/'- 3 -'!E15</f>
        <v>0.004128442462453551</v>
      </c>
      <c r="E15" s="14">
        <f>C15/'- 7 -'!I15</f>
        <v>27.352346307748274</v>
      </c>
      <c r="F15" s="14">
        <v>1573889</v>
      </c>
      <c r="G15" s="389">
        <f>F15/'- 3 -'!E15</f>
        <v>0.03456614929746704</v>
      </c>
      <c r="H15" s="14">
        <f>F15/'- 7 -'!I15</f>
        <v>229.01258639505275</v>
      </c>
      <c r="I15" s="14">
        <v>546555</v>
      </c>
      <c r="J15" s="389">
        <f>I15/'- 3 -'!E15</f>
        <v>0.012003579495934655</v>
      </c>
      <c r="K15" s="14">
        <f>I15/'- 7 -'!I15</f>
        <v>79.52782830120043</v>
      </c>
    </row>
    <row r="16" spans="1:11" ht="12.75">
      <c r="A16" s="15">
        <v>6</v>
      </c>
      <c r="B16" s="16" t="s">
        <v>147</v>
      </c>
      <c r="C16" s="16">
        <v>70008</v>
      </c>
      <c r="D16" s="390">
        <f>C16/'- 3 -'!E16</f>
        <v>0.0012963011551556458</v>
      </c>
      <c r="E16" s="16">
        <f>C16/'- 7 -'!I16</f>
        <v>7.922145524499264</v>
      </c>
      <c r="F16" s="16">
        <v>1485933</v>
      </c>
      <c r="G16" s="390">
        <f>F16/'- 3 -'!E16</f>
        <v>0.02751423643560585</v>
      </c>
      <c r="H16" s="16">
        <f>F16/'- 7 -'!I16</f>
        <v>168.14903247708497</v>
      </c>
      <c r="I16" s="16">
        <v>676756</v>
      </c>
      <c r="J16" s="390">
        <f>I16/'- 3 -'!E16</f>
        <v>0.012531133364165727</v>
      </c>
      <c r="K16" s="16">
        <f>I16/'- 7 -'!I16</f>
        <v>76.58209799705783</v>
      </c>
    </row>
    <row r="17" spans="1:11" ht="12.75">
      <c r="A17" s="13">
        <v>9</v>
      </c>
      <c r="B17" s="14" t="s">
        <v>148</v>
      </c>
      <c r="C17" s="14">
        <v>626881</v>
      </c>
      <c r="D17" s="389">
        <f>C17/'- 3 -'!E17</f>
        <v>0.008369306487885706</v>
      </c>
      <c r="E17" s="14">
        <f>C17/'- 7 -'!I17</f>
        <v>49.19221563934555</v>
      </c>
      <c r="F17" s="14">
        <v>2528835</v>
      </c>
      <c r="G17" s="389">
        <f>F17/'- 3 -'!E17</f>
        <v>0.03376174293413335</v>
      </c>
      <c r="H17" s="14">
        <f>F17/'- 7 -'!I17</f>
        <v>198.4411660846706</v>
      </c>
      <c r="I17" s="14">
        <v>425885</v>
      </c>
      <c r="J17" s="389">
        <f>I17/'- 3 -'!E17</f>
        <v>0.005685867163932555</v>
      </c>
      <c r="K17" s="14">
        <f>I17/'- 7 -'!I17</f>
        <v>33.41978263428415</v>
      </c>
    </row>
    <row r="18" spans="1:11" ht="12.75">
      <c r="A18" s="15">
        <v>10</v>
      </c>
      <c r="B18" s="16" t="s">
        <v>149</v>
      </c>
      <c r="C18" s="16">
        <v>219443</v>
      </c>
      <c r="D18" s="390">
        <f>C18/'- 3 -'!E18</f>
        <v>0.003931268309890708</v>
      </c>
      <c r="E18" s="16">
        <f>C18/'- 7 -'!I18</f>
        <v>25.278539338785855</v>
      </c>
      <c r="F18" s="16">
        <v>1125548</v>
      </c>
      <c r="G18" s="390">
        <f>F18/'- 3 -'!E18</f>
        <v>0.020163920396917952</v>
      </c>
      <c r="H18" s="16">
        <f>F18/'- 7 -'!I18</f>
        <v>129.6564911876512</v>
      </c>
      <c r="I18" s="16">
        <v>380812</v>
      </c>
      <c r="J18" s="390">
        <f>I18/'- 3 -'!E18</f>
        <v>0.00682215494513883</v>
      </c>
      <c r="K18" s="16">
        <f>I18/'- 7 -'!I18</f>
        <v>43.867296394424606</v>
      </c>
    </row>
    <row r="19" spans="1:11" ht="12.75">
      <c r="A19" s="13">
        <v>11</v>
      </c>
      <c r="B19" s="14" t="s">
        <v>150</v>
      </c>
      <c r="C19" s="14">
        <v>103485</v>
      </c>
      <c r="D19" s="389">
        <f>C19/'- 3 -'!E19</f>
        <v>0.003594695003406945</v>
      </c>
      <c r="E19" s="14">
        <f>C19/'- 7 -'!I19</f>
        <v>22.34614554091989</v>
      </c>
      <c r="F19" s="14">
        <v>459215</v>
      </c>
      <c r="G19" s="389">
        <f>F19/'- 3 -'!E19</f>
        <v>0.01595146993273924</v>
      </c>
      <c r="H19" s="14">
        <f>F19/'- 7 -'!I19</f>
        <v>99.16108831785792</v>
      </c>
      <c r="I19" s="14">
        <v>130700</v>
      </c>
      <c r="J19" s="389">
        <f>I19/'- 3 -'!E19</f>
        <v>0.004540045774221266</v>
      </c>
      <c r="K19" s="14">
        <f>I19/'- 7 -'!I19</f>
        <v>28.22284603757288</v>
      </c>
    </row>
    <row r="20" spans="1:11" ht="12.75">
      <c r="A20" s="15">
        <v>12</v>
      </c>
      <c r="B20" s="16" t="s">
        <v>151</v>
      </c>
      <c r="C20" s="16">
        <v>522810</v>
      </c>
      <c r="D20" s="390">
        <f>C20/'- 3 -'!E20</f>
        <v>0.010953294457703398</v>
      </c>
      <c r="E20" s="16">
        <f>C20/'- 7 -'!I20</f>
        <v>65.61782240351428</v>
      </c>
      <c r="F20" s="16">
        <v>862493</v>
      </c>
      <c r="G20" s="390">
        <f>F20/'- 3 -'!E20</f>
        <v>0.01806992941356894</v>
      </c>
      <c r="H20" s="16">
        <f>F20/'- 7 -'!I20</f>
        <v>108.25139629745843</v>
      </c>
      <c r="I20" s="16">
        <v>412870</v>
      </c>
      <c r="J20" s="390">
        <f>I20/'- 3 -'!E20</f>
        <v>0.00864996209474188</v>
      </c>
      <c r="K20" s="16">
        <f>I20/'- 7 -'!I20</f>
        <v>51.81926576717917</v>
      </c>
    </row>
    <row r="21" spans="1:11" ht="12.75">
      <c r="A21" s="13">
        <v>13</v>
      </c>
      <c r="B21" s="14" t="s">
        <v>152</v>
      </c>
      <c r="C21" s="14">
        <v>57653</v>
      </c>
      <c r="D21" s="389">
        <f>C21/'- 3 -'!E21</f>
        <v>0.003116646746933398</v>
      </c>
      <c r="E21" s="14">
        <f>C21/'- 7 -'!I21</f>
        <v>19.131574581051932</v>
      </c>
      <c r="F21" s="14">
        <v>300170</v>
      </c>
      <c r="G21" s="389">
        <f>F21/'- 3 -'!E21</f>
        <v>0.016226802664683505</v>
      </c>
      <c r="H21" s="14">
        <f>F21/'- 7 -'!I21</f>
        <v>99.6084287373486</v>
      </c>
      <c r="I21" s="14">
        <v>103250</v>
      </c>
      <c r="J21" s="389">
        <f>I21/'- 3 -'!E21</f>
        <v>0.005581561698799253</v>
      </c>
      <c r="K21" s="14">
        <f>I21/'- 7 -'!I21</f>
        <v>34.26248548199768</v>
      </c>
    </row>
    <row r="22" spans="1:11" ht="12.75">
      <c r="A22" s="15">
        <v>14</v>
      </c>
      <c r="B22" s="16" t="s">
        <v>153</v>
      </c>
      <c r="C22" s="16">
        <v>102873</v>
      </c>
      <c r="D22" s="390">
        <f>C22/'- 3 -'!E22</f>
        <v>0.004926826523245136</v>
      </c>
      <c r="E22" s="16">
        <f>C22/'- 7 -'!I22</f>
        <v>28.611597830621612</v>
      </c>
      <c r="F22" s="16">
        <v>310984</v>
      </c>
      <c r="G22" s="390">
        <f>F22/'- 3 -'!E22</f>
        <v>0.01489374490395794</v>
      </c>
      <c r="H22" s="16">
        <f>F22/'- 7 -'!I22</f>
        <v>86.49256014462523</v>
      </c>
      <c r="I22" s="16">
        <v>97702</v>
      </c>
      <c r="J22" s="390">
        <f>I22/'- 3 -'!E22</f>
        <v>0.004679175342160686</v>
      </c>
      <c r="K22" s="16">
        <f>I22/'- 7 -'!I22</f>
        <v>27.173411208455015</v>
      </c>
    </row>
    <row r="23" spans="1:11" ht="12.75">
      <c r="A23" s="13">
        <v>15</v>
      </c>
      <c r="B23" s="14" t="s">
        <v>154</v>
      </c>
      <c r="C23" s="14">
        <v>25796</v>
      </c>
      <c r="D23" s="389">
        <f>C23/'- 3 -'!E23</f>
        <v>0.0009110772884989313</v>
      </c>
      <c r="E23" s="14">
        <f>C23/'- 7 -'!I23</f>
        <v>4.552770914225203</v>
      </c>
      <c r="F23" s="14">
        <v>429231</v>
      </c>
      <c r="G23" s="389">
        <f>F23/'- 3 -'!E23</f>
        <v>0.015159816080775499</v>
      </c>
      <c r="H23" s="14">
        <f>F23/'- 7 -'!I23</f>
        <v>75.75555947758559</v>
      </c>
      <c r="I23" s="14">
        <v>144557</v>
      </c>
      <c r="J23" s="389">
        <f>I23/'- 3 -'!E23</f>
        <v>0.005105543479358815</v>
      </c>
      <c r="K23" s="14">
        <f>I23/'- 7 -'!I23</f>
        <v>25.513060360042356</v>
      </c>
    </row>
    <row r="24" spans="1:11" ht="12.75">
      <c r="A24" s="15">
        <v>16</v>
      </c>
      <c r="B24" s="16" t="s">
        <v>155</v>
      </c>
      <c r="C24" s="16">
        <v>0</v>
      </c>
      <c r="D24" s="390">
        <f>C24/'- 3 -'!E24</f>
        <v>0</v>
      </c>
      <c r="E24" s="16">
        <f>C24/'- 7 -'!I24</f>
        <v>0</v>
      </c>
      <c r="F24" s="16">
        <v>82134</v>
      </c>
      <c r="G24" s="390">
        <f>F24/'- 3 -'!E24</f>
        <v>0.014696201736654672</v>
      </c>
      <c r="H24" s="16">
        <f>F24/'- 7 -'!I24</f>
        <v>105.23254324151185</v>
      </c>
      <c r="I24" s="16">
        <v>23814</v>
      </c>
      <c r="J24" s="390">
        <f>I24/'- 3 -'!E24</f>
        <v>0.004261028905893958</v>
      </c>
      <c r="K24" s="16">
        <f>I24/'- 7 -'!I24</f>
        <v>30.51121076233184</v>
      </c>
    </row>
    <row r="25" spans="1:11" ht="12.75">
      <c r="A25" s="13">
        <v>17</v>
      </c>
      <c r="B25" s="14" t="s">
        <v>156</v>
      </c>
      <c r="C25" s="14">
        <v>0</v>
      </c>
      <c r="D25" s="389">
        <f>C25/'- 3 -'!E25</f>
        <v>0</v>
      </c>
      <c r="E25" s="14">
        <f>C25/'- 7 -'!I25</f>
        <v>0</v>
      </c>
      <c r="F25" s="14">
        <v>61425</v>
      </c>
      <c r="G25" s="389">
        <f>F25/'- 3 -'!E25</f>
        <v>0.014427775740807856</v>
      </c>
      <c r="H25" s="14">
        <f>F25/'- 7 -'!I25</f>
        <v>114.27906976744185</v>
      </c>
      <c r="I25" s="14">
        <v>25685</v>
      </c>
      <c r="J25" s="389">
        <f>I25/'- 3 -'!E25</f>
        <v>0.006033006429021568</v>
      </c>
      <c r="K25" s="14">
        <f>I25/'- 7 -'!I25</f>
        <v>47.78604651162791</v>
      </c>
    </row>
    <row r="26" spans="1:11" ht="12.75">
      <c r="A26" s="15">
        <v>18</v>
      </c>
      <c r="B26" s="16" t="s">
        <v>157</v>
      </c>
      <c r="C26" s="16">
        <v>0</v>
      </c>
      <c r="D26" s="390">
        <f>C26/'- 3 -'!E26</f>
        <v>0</v>
      </c>
      <c r="E26" s="16">
        <f>C26/'- 7 -'!I26</f>
        <v>0</v>
      </c>
      <c r="F26" s="16">
        <v>146100</v>
      </c>
      <c r="G26" s="390">
        <f>F26/'- 3 -'!E26</f>
        <v>0.017360679351022253</v>
      </c>
      <c r="H26" s="16">
        <f>F26/'- 7 -'!I26</f>
        <v>95.30332681017613</v>
      </c>
      <c r="I26" s="16">
        <v>39000</v>
      </c>
      <c r="J26" s="390">
        <f>I26/'- 3 -'!E26</f>
        <v>0.004634267588568569</v>
      </c>
      <c r="K26" s="16">
        <f>I26/'- 7 -'!I26</f>
        <v>25.44031311154599</v>
      </c>
    </row>
    <row r="27" spans="1:11" ht="12.75">
      <c r="A27" s="13">
        <v>19</v>
      </c>
      <c r="B27" s="14" t="s">
        <v>158</v>
      </c>
      <c r="C27" s="14">
        <v>0</v>
      </c>
      <c r="D27" s="389">
        <f>C27/'- 3 -'!E27</f>
        <v>0</v>
      </c>
      <c r="E27" s="14">
        <f>C27/'- 7 -'!I27</f>
        <v>0</v>
      </c>
      <c r="F27" s="14">
        <v>172400</v>
      </c>
      <c r="G27" s="389">
        <f>F27/'- 3 -'!E27</f>
        <v>0.012860009398846777</v>
      </c>
      <c r="H27" s="14">
        <f>F27/'- 7 -'!I27</f>
        <v>73.57459883919427</v>
      </c>
      <c r="I27" s="14">
        <v>100000</v>
      </c>
      <c r="J27" s="389">
        <f>I27/'- 3 -'!E27</f>
        <v>0.007459402203507411</v>
      </c>
      <c r="K27" s="14">
        <f>I27/'- 7 -'!I27</f>
        <v>42.67668146124958</v>
      </c>
    </row>
    <row r="28" spans="1:11" ht="12.75">
      <c r="A28" s="15">
        <v>20</v>
      </c>
      <c r="B28" s="16" t="s">
        <v>159</v>
      </c>
      <c r="C28" s="16">
        <v>0</v>
      </c>
      <c r="D28" s="390">
        <f>C28/'- 3 -'!E28</f>
        <v>0</v>
      </c>
      <c r="E28" s="16">
        <f>C28/'- 7 -'!I28</f>
        <v>0</v>
      </c>
      <c r="F28" s="16">
        <v>98446.24</v>
      </c>
      <c r="G28" s="390">
        <f>F28/'- 3 -'!E28</f>
        <v>0.013401756699390418</v>
      </c>
      <c r="H28" s="16">
        <f>F28/'- 7 -'!I28</f>
        <v>99.44064646464648</v>
      </c>
      <c r="I28" s="16">
        <v>51598</v>
      </c>
      <c r="J28" s="390">
        <f>I28/'- 3 -'!E28</f>
        <v>0.007024177278636002</v>
      </c>
      <c r="K28" s="16">
        <f>I28/'- 7 -'!I28</f>
        <v>52.11919191919192</v>
      </c>
    </row>
    <row r="29" spans="1:11" ht="12.75">
      <c r="A29" s="13">
        <v>21</v>
      </c>
      <c r="B29" s="14" t="s">
        <v>160</v>
      </c>
      <c r="C29" s="14">
        <v>215155</v>
      </c>
      <c r="D29" s="389">
        <f>C29/'- 3 -'!E29</f>
        <v>0.010252311064519203</v>
      </c>
      <c r="E29" s="14">
        <f>C29/'- 7 -'!I29</f>
        <v>61.59604924133982</v>
      </c>
      <c r="F29" s="14">
        <v>366081</v>
      </c>
      <c r="G29" s="389">
        <f>F29/'- 3 -'!E29</f>
        <v>0.017444057943390833</v>
      </c>
      <c r="H29" s="14">
        <f>F29/'- 7 -'!I29</f>
        <v>104.80417978814772</v>
      </c>
      <c r="I29" s="14">
        <v>105877</v>
      </c>
      <c r="J29" s="389">
        <f>I29/'- 3 -'!E29</f>
        <v>0.005045125321643</v>
      </c>
      <c r="K29" s="14">
        <f>I29/'- 7 -'!I29</f>
        <v>30.311193816203836</v>
      </c>
    </row>
    <row r="30" spans="1:11" ht="12.75">
      <c r="A30" s="15">
        <v>22</v>
      </c>
      <c r="B30" s="16" t="s">
        <v>161</v>
      </c>
      <c r="C30" s="16">
        <v>52000</v>
      </c>
      <c r="D30" s="390">
        <f>C30/'- 3 -'!E30</f>
        <v>0.004487825607929919</v>
      </c>
      <c r="E30" s="16">
        <f>C30/'- 7 -'!I30</f>
        <v>28.50877192982456</v>
      </c>
      <c r="F30" s="16">
        <v>160925</v>
      </c>
      <c r="G30" s="390">
        <f>F30/'- 3 -'!E30</f>
        <v>0.013888525691463888</v>
      </c>
      <c r="H30" s="16">
        <f>F30/'- 7 -'!I30</f>
        <v>88.2264254385965</v>
      </c>
      <c r="I30" s="16">
        <v>73065</v>
      </c>
      <c r="J30" s="390">
        <f>I30/'- 3 -'!E30</f>
        <v>0.006305826500834606</v>
      </c>
      <c r="K30" s="16">
        <f>I30/'- 7 -'!I30</f>
        <v>40.057565789473685</v>
      </c>
    </row>
    <row r="31" spans="1:11" ht="12.75">
      <c r="A31" s="13">
        <v>23</v>
      </c>
      <c r="B31" s="14" t="s">
        <v>162</v>
      </c>
      <c r="C31" s="14">
        <v>16450</v>
      </c>
      <c r="D31" s="389">
        <f>C31/'- 3 -'!E31</f>
        <v>0.0018061174130030572</v>
      </c>
      <c r="E31" s="14">
        <f>C31/'- 7 -'!I31</f>
        <v>11.729055258467023</v>
      </c>
      <c r="F31" s="14">
        <v>124000</v>
      </c>
      <c r="G31" s="389">
        <f>F31/'- 3 -'!E31</f>
        <v>0.013614502079779885</v>
      </c>
      <c r="H31" s="14">
        <f>F31/'- 7 -'!I31</f>
        <v>88.41354723707664</v>
      </c>
      <c r="I31" s="14">
        <v>63507</v>
      </c>
      <c r="J31" s="389">
        <f>I31/'- 3 -'!E31</f>
        <v>0.006972711157907912</v>
      </c>
      <c r="K31" s="14">
        <f>I31/'- 7 -'!I31</f>
        <v>45.28128342245989</v>
      </c>
    </row>
    <row r="32" spans="1:11" ht="12.75">
      <c r="A32" s="15">
        <v>24</v>
      </c>
      <c r="B32" s="16" t="s">
        <v>163</v>
      </c>
      <c r="C32" s="16">
        <v>62869</v>
      </c>
      <c r="D32" s="390">
        <f>C32/'- 3 -'!E32</f>
        <v>0.0029026516770432613</v>
      </c>
      <c r="E32" s="16">
        <f>C32/'- 7 -'!I32</f>
        <v>17.1375221480169</v>
      </c>
      <c r="F32" s="16">
        <v>427807</v>
      </c>
      <c r="G32" s="390">
        <f>F32/'- 3 -'!E32</f>
        <v>0.01975178078227499</v>
      </c>
      <c r="H32" s="16">
        <f>F32/'- 7 -'!I32</f>
        <v>116.6163281995366</v>
      </c>
      <c r="I32" s="16">
        <v>97109</v>
      </c>
      <c r="J32" s="390">
        <f>I32/'- 3 -'!E32</f>
        <v>0.004483507001956355</v>
      </c>
      <c r="K32" s="16">
        <f>I32/'- 7 -'!I32</f>
        <v>26.471037208668392</v>
      </c>
    </row>
    <row r="33" spans="1:11" ht="12.75">
      <c r="A33" s="13">
        <v>25</v>
      </c>
      <c r="B33" s="14" t="s">
        <v>164</v>
      </c>
      <c r="C33" s="14">
        <v>1050</v>
      </c>
      <c r="D33" s="389">
        <f>C33/'- 3 -'!E33</f>
        <v>0.00011041468073595066</v>
      </c>
      <c r="E33" s="14">
        <f>C33/'- 7 -'!I33</f>
        <v>0.6898817345597897</v>
      </c>
      <c r="F33" s="14">
        <v>132568</v>
      </c>
      <c r="G33" s="389">
        <f>F33/'- 3 -'!E33</f>
        <v>0.013940431805527148</v>
      </c>
      <c r="H33" s="14">
        <f>F33/'- 7 -'!I33</f>
        <v>87.10118265440211</v>
      </c>
      <c r="I33" s="14">
        <v>44950</v>
      </c>
      <c r="J33" s="389">
        <f>I33/'- 3 -'!E33</f>
        <v>0.004726799903886649</v>
      </c>
      <c r="K33" s="14">
        <f>I33/'- 7 -'!I33</f>
        <v>29.533508541392905</v>
      </c>
    </row>
    <row r="34" spans="1:11" ht="12.75">
      <c r="A34" s="15">
        <v>26</v>
      </c>
      <c r="B34" s="16" t="s">
        <v>165</v>
      </c>
      <c r="C34" s="16">
        <v>0</v>
      </c>
      <c r="D34" s="390">
        <f>C34/'- 3 -'!E34</f>
        <v>0</v>
      </c>
      <c r="E34" s="16">
        <f>C34/'- 7 -'!I34</f>
        <v>0</v>
      </c>
      <c r="F34" s="16">
        <v>294000</v>
      </c>
      <c r="G34" s="390">
        <f>F34/'- 3 -'!E34</f>
        <v>0.020782819535850365</v>
      </c>
      <c r="H34" s="16">
        <f>F34/'- 7 -'!I34</f>
        <v>109.70149253731343</v>
      </c>
      <c r="I34" s="16">
        <v>74700</v>
      </c>
      <c r="J34" s="390">
        <f>I34/'- 3 -'!E34</f>
        <v>0.005280532718802797</v>
      </c>
      <c r="K34" s="16">
        <f>I34/'- 7 -'!I34</f>
        <v>27.87313432835821</v>
      </c>
    </row>
    <row r="35" spans="1:11" ht="12.75">
      <c r="A35" s="13">
        <v>28</v>
      </c>
      <c r="B35" s="14" t="s">
        <v>166</v>
      </c>
      <c r="C35" s="14">
        <v>0</v>
      </c>
      <c r="D35" s="389">
        <f>C35/'- 3 -'!E35</f>
        <v>0</v>
      </c>
      <c r="E35" s="14">
        <f>C35/'- 7 -'!I35</f>
        <v>0</v>
      </c>
      <c r="F35" s="14">
        <v>73010</v>
      </c>
      <c r="G35" s="389">
        <f>F35/'- 3 -'!E35</f>
        <v>0.012452405918755939</v>
      </c>
      <c r="H35" s="14">
        <f>F35/'- 7 -'!I35</f>
        <v>82.73087818696884</v>
      </c>
      <c r="I35" s="14">
        <v>27938</v>
      </c>
      <c r="J35" s="389">
        <f>I35/'- 3 -'!E35</f>
        <v>0.004765036523191391</v>
      </c>
      <c r="K35" s="14">
        <f>I35/'- 7 -'!I35</f>
        <v>31.657790368271954</v>
      </c>
    </row>
    <row r="36" spans="1:11" ht="12.75">
      <c r="A36" s="15">
        <v>30</v>
      </c>
      <c r="B36" s="16" t="s">
        <v>167</v>
      </c>
      <c r="C36" s="16">
        <v>0</v>
      </c>
      <c r="D36" s="390">
        <f>C36/'- 3 -'!E36</f>
        <v>0</v>
      </c>
      <c r="E36" s="16">
        <f>C36/'- 7 -'!I36</f>
        <v>0</v>
      </c>
      <c r="F36" s="16">
        <v>242564</v>
      </c>
      <c r="G36" s="390">
        <f>F36/'- 3 -'!E36</f>
        <v>0.027797756321662044</v>
      </c>
      <c r="H36" s="16">
        <f>F36/'- 7 -'!I36</f>
        <v>174.25574712643677</v>
      </c>
      <c r="I36" s="16">
        <v>60000</v>
      </c>
      <c r="J36" s="390">
        <f>I36/'- 3 -'!E36</f>
        <v>0.006875980686745447</v>
      </c>
      <c r="K36" s="16">
        <f>I36/'- 7 -'!I36</f>
        <v>43.10344827586207</v>
      </c>
    </row>
    <row r="37" spans="1:11" ht="12.75">
      <c r="A37" s="13">
        <v>31</v>
      </c>
      <c r="B37" s="14" t="s">
        <v>168</v>
      </c>
      <c r="C37" s="14">
        <v>0</v>
      </c>
      <c r="D37" s="389">
        <f>C37/'- 3 -'!E37</f>
        <v>0</v>
      </c>
      <c r="E37" s="14">
        <f>C37/'- 7 -'!I37</f>
        <v>0</v>
      </c>
      <c r="F37" s="14">
        <v>133800</v>
      </c>
      <c r="G37" s="389">
        <f>F37/'- 3 -'!E37</f>
        <v>0.013623993461297727</v>
      </c>
      <c r="H37" s="14">
        <f>F37/'- 7 -'!I37</f>
        <v>79.88059701492537</v>
      </c>
      <c r="I37" s="14">
        <v>50000</v>
      </c>
      <c r="J37" s="389">
        <f>I37/'- 3 -'!E37</f>
        <v>0.005091178423504383</v>
      </c>
      <c r="K37" s="14">
        <f>I37/'- 7 -'!I37</f>
        <v>29.850746268656717</v>
      </c>
    </row>
    <row r="38" spans="1:11" ht="12.75">
      <c r="A38" s="15">
        <v>32</v>
      </c>
      <c r="B38" s="16" t="s">
        <v>169</v>
      </c>
      <c r="C38" s="16">
        <v>0</v>
      </c>
      <c r="D38" s="390">
        <f>C38/'- 3 -'!E38</f>
        <v>0</v>
      </c>
      <c r="E38" s="16">
        <f>C38/'- 7 -'!I38</f>
        <v>0</v>
      </c>
      <c r="F38" s="16">
        <v>91738</v>
      </c>
      <c r="G38" s="390">
        <f>F38/'- 3 -'!E38</f>
        <v>0.014736897906926123</v>
      </c>
      <c r="H38" s="16">
        <f>F38/'- 7 -'!I38</f>
        <v>105.26448651749857</v>
      </c>
      <c r="I38" s="16">
        <v>25518</v>
      </c>
      <c r="J38" s="390">
        <f>I38/'- 3 -'!E38</f>
        <v>0.0040992408902411305</v>
      </c>
      <c r="K38" s="16">
        <f>I38/'- 7 -'!I38</f>
        <v>29.280550774526677</v>
      </c>
    </row>
    <row r="39" spans="1:11" ht="12.75">
      <c r="A39" s="13">
        <v>33</v>
      </c>
      <c r="B39" s="14" t="s">
        <v>170</v>
      </c>
      <c r="C39" s="14">
        <v>142500</v>
      </c>
      <c r="D39" s="389">
        <f>C39/'- 3 -'!E39</f>
        <v>0.012208296672746541</v>
      </c>
      <c r="E39" s="14">
        <f>C39/'- 7 -'!I39</f>
        <v>78.25370675453048</v>
      </c>
      <c r="F39" s="14">
        <v>243758</v>
      </c>
      <c r="G39" s="389">
        <f>F39/'- 3 -'!E39</f>
        <v>0.020883298107756854</v>
      </c>
      <c r="H39" s="14">
        <f>F39/'- 7 -'!I39</f>
        <v>133.85941790225152</v>
      </c>
      <c r="I39" s="14">
        <v>64711</v>
      </c>
      <c r="J39" s="389">
        <f>I39/'- 3 -'!E39</f>
        <v>0.005543937445544571</v>
      </c>
      <c r="K39" s="14">
        <f>I39/'- 7 -'!I39</f>
        <v>35.53596924766612</v>
      </c>
    </row>
    <row r="40" spans="1:11" ht="12.75">
      <c r="A40" s="15">
        <v>34</v>
      </c>
      <c r="B40" s="16" t="s">
        <v>171</v>
      </c>
      <c r="C40" s="16">
        <v>0</v>
      </c>
      <c r="D40" s="390">
        <f>C40/'- 3 -'!E40</f>
        <v>0</v>
      </c>
      <c r="E40" s="16">
        <f>C40/'- 7 -'!I40</f>
        <v>0</v>
      </c>
      <c r="F40" s="16">
        <v>76080</v>
      </c>
      <c r="G40" s="390">
        <f>F40/'- 3 -'!E40</f>
        <v>0.013978818635485033</v>
      </c>
      <c r="H40" s="16">
        <f>F40/'- 7 -'!I40</f>
        <v>98.86939571150097</v>
      </c>
      <c r="I40" s="16">
        <v>28600</v>
      </c>
      <c r="J40" s="390">
        <f>I40/'- 3 -'!E40</f>
        <v>0.005254918677377391</v>
      </c>
      <c r="K40" s="16">
        <f>I40/'- 7 -'!I40</f>
        <v>37.16699155295647</v>
      </c>
    </row>
    <row r="41" spans="1:11" ht="12.75">
      <c r="A41" s="13">
        <v>35</v>
      </c>
      <c r="B41" s="14" t="s">
        <v>172</v>
      </c>
      <c r="C41" s="14">
        <v>45008</v>
      </c>
      <c r="D41" s="389">
        <f>C41/'- 3 -'!E41</f>
        <v>0.003481446684662289</v>
      </c>
      <c r="E41" s="14">
        <f>C41/'- 7 -'!I41</f>
        <v>22.760050568900127</v>
      </c>
      <c r="F41" s="14">
        <v>216767</v>
      </c>
      <c r="G41" s="389">
        <f>F41/'- 3 -'!E41</f>
        <v>0.016767302557194063</v>
      </c>
      <c r="H41" s="14">
        <f>F41/'- 7 -'!I41</f>
        <v>109.61668773704172</v>
      </c>
      <c r="I41" s="14">
        <v>52761</v>
      </c>
      <c r="J41" s="389">
        <f>I41/'- 3 -'!E41</f>
        <v>0.0040811546509391</v>
      </c>
      <c r="K41" s="14">
        <f>I41/'- 7 -'!I41</f>
        <v>26.680657395701644</v>
      </c>
    </row>
    <row r="42" spans="1:11" ht="12.75">
      <c r="A42" s="15">
        <v>36</v>
      </c>
      <c r="B42" s="16" t="s">
        <v>173</v>
      </c>
      <c r="C42" s="16">
        <v>33337</v>
      </c>
      <c r="D42" s="390">
        <f>C42/'- 3 -'!E42</f>
        <v>0.004824578097251928</v>
      </c>
      <c r="E42" s="16">
        <f>C42/'- 7 -'!I42</f>
        <v>31.749523809523808</v>
      </c>
      <c r="F42" s="16">
        <v>107777</v>
      </c>
      <c r="G42" s="390">
        <f>F42/'- 3 -'!E42</f>
        <v>0.015597640867130247</v>
      </c>
      <c r="H42" s="16">
        <f>F42/'- 7 -'!I42</f>
        <v>102.6447619047619</v>
      </c>
      <c r="I42" s="16">
        <v>62242</v>
      </c>
      <c r="J42" s="390">
        <f>I42/'- 3 -'!E42</f>
        <v>0.009007750845281654</v>
      </c>
      <c r="K42" s="16">
        <f>I42/'- 7 -'!I42</f>
        <v>59.27809523809524</v>
      </c>
    </row>
    <row r="43" spans="1:11" ht="12.75">
      <c r="A43" s="13">
        <v>37</v>
      </c>
      <c r="B43" s="14" t="s">
        <v>174</v>
      </c>
      <c r="C43" s="14">
        <v>0</v>
      </c>
      <c r="D43" s="389">
        <f>C43/'- 3 -'!E43</f>
        <v>0</v>
      </c>
      <c r="E43" s="14">
        <f>C43/'- 7 -'!I43</f>
        <v>0</v>
      </c>
      <c r="F43" s="14">
        <v>89943</v>
      </c>
      <c r="G43" s="389">
        <f>F43/'- 3 -'!E43</f>
        <v>0.01361093838645392</v>
      </c>
      <c r="H43" s="14">
        <f>F43/'- 7 -'!I43</f>
        <v>89.22916666666667</v>
      </c>
      <c r="I43" s="14">
        <v>25500</v>
      </c>
      <c r="J43" s="389">
        <f>I43/'- 3 -'!E43</f>
        <v>0.0038588764979439753</v>
      </c>
      <c r="K43" s="14">
        <f>I43/'- 7 -'!I43</f>
        <v>25.297619047619047</v>
      </c>
    </row>
    <row r="44" spans="1:11" ht="12.75">
      <c r="A44" s="15">
        <v>38</v>
      </c>
      <c r="B44" s="16" t="s">
        <v>175</v>
      </c>
      <c r="C44" s="16">
        <v>10453</v>
      </c>
      <c r="D44" s="390">
        <f>C44/'- 3 -'!E44</f>
        <v>0.0011564264530808702</v>
      </c>
      <c r="E44" s="16">
        <f>C44/'- 7 -'!I44</f>
        <v>8.884827879303018</v>
      </c>
      <c r="F44" s="16">
        <v>124170</v>
      </c>
      <c r="G44" s="390">
        <f>F44/'- 3 -'!E44</f>
        <v>0.01373705851708138</v>
      </c>
      <c r="H44" s="16">
        <f>F44/'- 7 -'!I44</f>
        <v>105.54186145346367</v>
      </c>
      <c r="I44" s="16">
        <v>80791</v>
      </c>
      <c r="J44" s="390">
        <f>I44/'- 3 -'!E44</f>
        <v>0.008937993836301214</v>
      </c>
      <c r="K44" s="16">
        <f>I44/'- 7 -'!I44</f>
        <v>68.67063323416914</v>
      </c>
    </row>
    <row r="45" spans="1:11" ht="12.75">
      <c r="A45" s="13">
        <v>39</v>
      </c>
      <c r="B45" s="14" t="s">
        <v>176</v>
      </c>
      <c r="C45" s="14">
        <v>111500</v>
      </c>
      <c r="D45" s="389">
        <f>C45/'- 3 -'!E45</f>
        <v>0.007721740334839592</v>
      </c>
      <c r="E45" s="14">
        <f>C45/'- 7 -'!I45</f>
        <v>48.5838779956427</v>
      </c>
      <c r="F45" s="14">
        <v>210000</v>
      </c>
      <c r="G45" s="389">
        <f>F45/'- 3 -'!E45</f>
        <v>0.014543188074585779</v>
      </c>
      <c r="H45" s="14">
        <f>F45/'- 7 -'!I45</f>
        <v>91.50326797385621</v>
      </c>
      <c r="I45" s="14">
        <v>58000</v>
      </c>
      <c r="J45" s="389">
        <f>I45/'- 3 -'!E45</f>
        <v>0.0040166900396475</v>
      </c>
      <c r="K45" s="14">
        <f>I45/'- 7 -'!I45</f>
        <v>25.272331154684096</v>
      </c>
    </row>
    <row r="46" spans="1:11" ht="12.75">
      <c r="A46" s="15">
        <v>40</v>
      </c>
      <c r="B46" s="16" t="s">
        <v>177</v>
      </c>
      <c r="C46" s="16">
        <v>119100</v>
      </c>
      <c r="D46" s="390">
        <f>C46/'- 3 -'!E46</f>
        <v>0.0029122795005844123</v>
      </c>
      <c r="E46" s="16">
        <f>C46/'- 7 -'!I46</f>
        <v>15.985504328568553</v>
      </c>
      <c r="F46" s="16">
        <v>785900</v>
      </c>
      <c r="G46" s="390">
        <f>F46/'- 3 -'!E46</f>
        <v>0.0192171323216565</v>
      </c>
      <c r="H46" s="16">
        <f>F46/'- 7 -'!I46</f>
        <v>105.48285349976511</v>
      </c>
      <c r="I46" s="16">
        <v>297600</v>
      </c>
      <c r="J46" s="390">
        <f>I46/'- 3 -'!E46</f>
        <v>0.007277030893147952</v>
      </c>
      <c r="K46" s="16">
        <f>I46/'- 7 -'!I46</f>
        <v>39.94362794443326</v>
      </c>
    </row>
    <row r="47" spans="1:11" ht="12.75">
      <c r="A47" s="13">
        <v>41</v>
      </c>
      <c r="B47" s="14" t="s">
        <v>178</v>
      </c>
      <c r="C47" s="14">
        <v>58530</v>
      </c>
      <c r="D47" s="389">
        <f>C47/'- 3 -'!E47</f>
        <v>0.0049335721026011045</v>
      </c>
      <c r="E47" s="14">
        <f>C47/'- 7 -'!I47</f>
        <v>34.67417061611374</v>
      </c>
      <c r="F47" s="14">
        <v>165891</v>
      </c>
      <c r="G47" s="389">
        <f>F47/'- 3 -'!E47</f>
        <v>0.013983174605716723</v>
      </c>
      <c r="H47" s="14">
        <f>F47/'- 7 -'!I47</f>
        <v>98.27665876777252</v>
      </c>
      <c r="I47" s="14">
        <v>63600</v>
      </c>
      <c r="J47" s="389">
        <f>I47/'- 3 -'!E47</f>
        <v>0.005360929194010426</v>
      </c>
      <c r="K47" s="14">
        <f>I47/'- 7 -'!I47</f>
        <v>37.677725118483416</v>
      </c>
    </row>
    <row r="48" spans="1:11" ht="12.75">
      <c r="A48" s="15">
        <v>42</v>
      </c>
      <c r="B48" s="16" t="s">
        <v>179</v>
      </c>
      <c r="C48" s="16">
        <v>4900</v>
      </c>
      <c r="D48" s="390">
        <f>C48/'- 3 -'!E48</f>
        <v>0.0006741784825618232</v>
      </c>
      <c r="E48" s="16">
        <f>C48/'- 7 -'!I48</f>
        <v>4.454545454545454</v>
      </c>
      <c r="F48" s="16">
        <v>105741</v>
      </c>
      <c r="G48" s="390">
        <f>F48/'- 3 -'!E48</f>
        <v>0.014548634066238724</v>
      </c>
      <c r="H48" s="16">
        <f>F48/'- 7 -'!I48</f>
        <v>96.12818181818182</v>
      </c>
      <c r="I48" s="16">
        <v>37888</v>
      </c>
      <c r="J48" s="390">
        <f>I48/'- 3 -'!E48</f>
        <v>0.005212913132102522</v>
      </c>
      <c r="K48" s="16">
        <f>I48/'- 7 -'!I48</f>
        <v>34.443636363636365</v>
      </c>
    </row>
    <row r="49" spans="1:11" ht="12.75">
      <c r="A49" s="13">
        <v>43</v>
      </c>
      <c r="B49" s="14" t="s">
        <v>180</v>
      </c>
      <c r="C49" s="14">
        <v>29000</v>
      </c>
      <c r="D49" s="389">
        <f>C49/'- 3 -'!E49</f>
        <v>0.004658168347167826</v>
      </c>
      <c r="E49" s="14">
        <f>C49/'- 7 -'!I49</f>
        <v>33.41013824884793</v>
      </c>
      <c r="F49" s="14">
        <v>89300</v>
      </c>
      <c r="G49" s="389">
        <f>F49/'- 3 -'!E49</f>
        <v>0.014343945979382305</v>
      </c>
      <c r="H49" s="14">
        <f>F49/'- 7 -'!I49</f>
        <v>102.88018433179724</v>
      </c>
      <c r="I49" s="14">
        <v>28000</v>
      </c>
      <c r="J49" s="389">
        <f>I49/'- 3 -'!E49</f>
        <v>0.0044975418524379005</v>
      </c>
      <c r="K49" s="14">
        <f>I49/'- 7 -'!I49</f>
        <v>32.25806451612903</v>
      </c>
    </row>
    <row r="50" spans="1:11" ht="12.75">
      <c r="A50" s="15">
        <v>44</v>
      </c>
      <c r="B50" s="16" t="s">
        <v>181</v>
      </c>
      <c r="C50" s="16">
        <v>36014</v>
      </c>
      <c r="D50" s="390">
        <f>C50/'- 3 -'!E50</f>
        <v>0.004171879488819075</v>
      </c>
      <c r="E50" s="16">
        <f>C50/'- 7 -'!I50</f>
        <v>27.221466364323508</v>
      </c>
      <c r="F50" s="16">
        <v>108962</v>
      </c>
      <c r="G50" s="390">
        <f>F50/'- 3 -'!E50</f>
        <v>0.012622211719350922</v>
      </c>
      <c r="H50" s="16">
        <f>F50/'- 7 -'!I50</f>
        <v>82.35978835978835</v>
      </c>
      <c r="I50" s="16">
        <v>53750</v>
      </c>
      <c r="J50" s="390">
        <f>I50/'- 3 -'!E50</f>
        <v>0.006226426459821884</v>
      </c>
      <c r="K50" s="16">
        <f>I50/'- 7 -'!I50</f>
        <v>40.62736205593348</v>
      </c>
    </row>
    <row r="51" spans="1:11" ht="12.75">
      <c r="A51" s="13">
        <v>45</v>
      </c>
      <c r="B51" s="14" t="s">
        <v>182</v>
      </c>
      <c r="C51" s="14">
        <v>296220</v>
      </c>
      <c r="D51" s="389">
        <f>C51/'- 3 -'!E51</f>
        <v>0.02590800916252461</v>
      </c>
      <c r="E51" s="14">
        <f>C51/'- 7 -'!I51</f>
        <v>155.78227714961872</v>
      </c>
      <c r="F51" s="14">
        <v>210925</v>
      </c>
      <c r="G51" s="389">
        <f>F51/'- 3 -'!E51</f>
        <v>0.018447933402894818</v>
      </c>
      <c r="H51" s="14">
        <f>F51/'- 7 -'!I51</f>
        <v>110.92558506442282</v>
      </c>
      <c r="I51" s="14">
        <v>83200</v>
      </c>
      <c r="J51" s="389">
        <f>I51/'- 3 -'!E51</f>
        <v>0.0072768427598475715</v>
      </c>
      <c r="K51" s="14">
        <f>I51/'- 7 -'!I51</f>
        <v>43.75493031816987</v>
      </c>
    </row>
    <row r="52" spans="1:11" ht="12.75">
      <c r="A52" s="15">
        <v>46</v>
      </c>
      <c r="B52" s="16" t="s">
        <v>183</v>
      </c>
      <c r="C52" s="16">
        <v>46626</v>
      </c>
      <c r="D52" s="390">
        <f>C52/'- 3 -'!E52</f>
        <v>0.004364622425899194</v>
      </c>
      <c r="E52" s="16">
        <f>C52/'- 7 -'!I52</f>
        <v>29.51012658227848</v>
      </c>
      <c r="F52" s="16">
        <v>184176</v>
      </c>
      <c r="G52" s="390">
        <f>F52/'- 3 -'!E52</f>
        <v>0.01724056749265238</v>
      </c>
      <c r="H52" s="16">
        <f>F52/'- 7 -'!I52</f>
        <v>116.56708860759494</v>
      </c>
      <c r="I52" s="16">
        <v>51466</v>
      </c>
      <c r="J52" s="390">
        <f>I52/'- 3 -'!E52</f>
        <v>0.0048176909400619375</v>
      </c>
      <c r="K52" s="16">
        <f>I52/'- 7 -'!I52</f>
        <v>32.573417721518986</v>
      </c>
    </row>
    <row r="53" spans="1:11" ht="12.75">
      <c r="A53" s="13">
        <v>47</v>
      </c>
      <c r="B53" s="14" t="s">
        <v>184</v>
      </c>
      <c r="C53" s="14">
        <v>16337.25</v>
      </c>
      <c r="D53" s="389">
        <f>C53/'- 3 -'!E53</f>
        <v>0.0019736622744282424</v>
      </c>
      <c r="E53" s="14">
        <f>C53/'- 7 -'!I53</f>
        <v>11.463932355624166</v>
      </c>
      <c r="F53" s="14">
        <v>158386</v>
      </c>
      <c r="G53" s="389">
        <f>F53/'- 3 -'!E53</f>
        <v>0.019134216162303423</v>
      </c>
      <c r="H53" s="14">
        <f>F53/'- 7 -'!I53</f>
        <v>111.14027085818537</v>
      </c>
      <c r="I53" s="14">
        <v>47247</v>
      </c>
      <c r="J53" s="389">
        <f>I53/'- 3 -'!E53</f>
        <v>0.005707791793595076</v>
      </c>
      <c r="K53" s="14">
        <f>I53/'- 7 -'!I53</f>
        <v>33.153462914883164</v>
      </c>
    </row>
    <row r="54" spans="1:11" ht="12.75">
      <c r="A54" s="15">
        <v>48</v>
      </c>
      <c r="B54" s="16" t="s">
        <v>185</v>
      </c>
      <c r="C54" s="16">
        <v>443174</v>
      </c>
      <c r="D54" s="390">
        <f>C54/'- 3 -'!E54</f>
        <v>0.008402122638714775</v>
      </c>
      <c r="E54" s="16">
        <f>C54/'- 7 -'!I54</f>
        <v>84.80987465314324</v>
      </c>
      <c r="F54" s="16">
        <v>957270</v>
      </c>
      <c r="G54" s="390">
        <f>F54/'- 3 -'!E54</f>
        <v>0.018148853358641283</v>
      </c>
      <c r="H54" s="16">
        <f>F54/'- 7 -'!I54</f>
        <v>183.19203903932637</v>
      </c>
      <c r="I54" s="16">
        <v>386586</v>
      </c>
      <c r="J54" s="390">
        <f>I54/'- 3 -'!E54</f>
        <v>0.0073292724356803195</v>
      </c>
      <c r="K54" s="16">
        <f>I54/'- 7 -'!I54</f>
        <v>73.98067170605684</v>
      </c>
    </row>
    <row r="55" spans="1:11" ht="12.75">
      <c r="A55" s="13">
        <v>49</v>
      </c>
      <c r="B55" s="14" t="s">
        <v>186</v>
      </c>
      <c r="C55" s="14">
        <v>462766</v>
      </c>
      <c r="D55" s="389">
        <f>C55/'- 3 -'!E55</f>
        <v>0.014627615439425559</v>
      </c>
      <c r="E55" s="14">
        <f>C55/'- 7 -'!I55</f>
        <v>106.7757268112598</v>
      </c>
      <c r="F55" s="14">
        <v>657709</v>
      </c>
      <c r="G55" s="389">
        <f>F55/'- 3 -'!E55</f>
        <v>0.020789587659960206</v>
      </c>
      <c r="H55" s="14">
        <f>F55/'- 7 -'!I55</f>
        <v>151.75565297646517</v>
      </c>
      <c r="I55" s="14">
        <v>211424</v>
      </c>
      <c r="J55" s="389">
        <f>I55/'- 3 -'!E55</f>
        <v>0.006682921750226053</v>
      </c>
      <c r="K55" s="14">
        <f>I55/'- 7 -'!I55</f>
        <v>48.78264882325796</v>
      </c>
    </row>
    <row r="56" spans="1:11" ht="12.75">
      <c r="A56" s="15">
        <v>50</v>
      </c>
      <c r="B56" s="16" t="s">
        <v>459</v>
      </c>
      <c r="C56" s="16">
        <v>88300</v>
      </c>
      <c r="D56" s="390">
        <f>C56/'- 3 -'!E56</f>
        <v>0.0062628564100796385</v>
      </c>
      <c r="E56" s="16">
        <f>C56/'- 7 -'!I56</f>
        <v>47.269807280513916</v>
      </c>
      <c r="F56" s="16">
        <v>219100</v>
      </c>
      <c r="G56" s="390">
        <f>F56/'- 3 -'!E56</f>
        <v>0.015540111432032263</v>
      </c>
      <c r="H56" s="16">
        <f>F56/'- 7 -'!I56</f>
        <v>117.29122055674519</v>
      </c>
      <c r="I56" s="16">
        <v>60000</v>
      </c>
      <c r="J56" s="390">
        <f>I56/'- 3 -'!E56</f>
        <v>0.0042556215697030384</v>
      </c>
      <c r="K56" s="16">
        <f>I56/'- 7 -'!I56</f>
        <v>32.11991434689507</v>
      </c>
    </row>
    <row r="57" spans="1:11" ht="12.75">
      <c r="A57" s="13">
        <v>2264</v>
      </c>
      <c r="B57" s="14" t="s">
        <v>187</v>
      </c>
      <c r="C57" s="14">
        <v>0</v>
      </c>
      <c r="D57" s="389">
        <f>C57/'- 3 -'!E57</f>
        <v>0</v>
      </c>
      <c r="E57" s="14">
        <f>C57/'- 7 -'!I57</f>
        <v>0</v>
      </c>
      <c r="F57" s="14">
        <v>39132</v>
      </c>
      <c r="G57" s="389">
        <f>F57/'- 3 -'!E57</f>
        <v>0.02033318108908159</v>
      </c>
      <c r="H57" s="14">
        <f>F57/'- 7 -'!I57</f>
        <v>190.42335766423358</v>
      </c>
      <c r="I57" s="14">
        <v>7376</v>
      </c>
      <c r="J57" s="389">
        <f>I57/'- 3 -'!E57</f>
        <v>0.003832606146199168</v>
      </c>
      <c r="K57" s="14">
        <f>I57/'- 7 -'!I57</f>
        <v>35.89294403892944</v>
      </c>
    </row>
    <row r="58" spans="1:11" ht="12.75">
      <c r="A58" s="15">
        <v>2309</v>
      </c>
      <c r="B58" s="16" t="s">
        <v>188</v>
      </c>
      <c r="C58" s="16">
        <v>0</v>
      </c>
      <c r="D58" s="390">
        <f>C58/'- 3 -'!E58</f>
        <v>0</v>
      </c>
      <c r="E58" s="16">
        <f>C58/'- 7 -'!I58</f>
        <v>0</v>
      </c>
      <c r="F58" s="16">
        <v>28415</v>
      </c>
      <c r="G58" s="390">
        <f>F58/'- 3 -'!E58</f>
        <v>0.014734211215423346</v>
      </c>
      <c r="H58" s="16">
        <f>F58/'- 7 -'!I58</f>
        <v>105.82867783985103</v>
      </c>
      <c r="I58" s="16">
        <v>7300</v>
      </c>
      <c r="J58" s="390">
        <f>I58/'- 3 -'!E58</f>
        <v>0.0037853155682769815</v>
      </c>
      <c r="K58" s="16">
        <f>I58/'- 7 -'!I58</f>
        <v>27.18808193668529</v>
      </c>
    </row>
    <row r="59" spans="1:11" ht="12.75">
      <c r="A59" s="13">
        <v>2312</v>
      </c>
      <c r="B59" s="14" t="s">
        <v>189</v>
      </c>
      <c r="C59" s="14">
        <v>0</v>
      </c>
      <c r="D59" s="389">
        <f>C59/'- 3 -'!E59</f>
        <v>0</v>
      </c>
      <c r="E59" s="14">
        <f>C59/'- 7 -'!I59</f>
        <v>0</v>
      </c>
      <c r="F59" s="14">
        <v>25945</v>
      </c>
      <c r="G59" s="389">
        <f>F59/'- 3 -'!E59</f>
        <v>0.014704515467937412</v>
      </c>
      <c r="H59" s="14">
        <f>F59/'- 7 -'!I59</f>
        <v>109.2421052631579</v>
      </c>
      <c r="I59" s="14">
        <v>10950</v>
      </c>
      <c r="J59" s="389">
        <f>I59/'- 3 -'!E59</f>
        <v>0.0062059913036775745</v>
      </c>
      <c r="K59" s="14">
        <f>I59/'- 7 -'!I59</f>
        <v>46.10526315789474</v>
      </c>
    </row>
    <row r="60" spans="1:11" ht="12.75">
      <c r="A60" s="15">
        <v>2355</v>
      </c>
      <c r="B60" s="16" t="s">
        <v>190</v>
      </c>
      <c r="C60" s="16">
        <v>86520</v>
      </c>
      <c r="D60" s="390">
        <f>C60/'- 3 -'!E60</f>
        <v>0.003686062347282117</v>
      </c>
      <c r="E60" s="16">
        <f>C60/'- 7 -'!I60</f>
        <v>25.154819014391627</v>
      </c>
      <c r="F60" s="16">
        <v>658268</v>
      </c>
      <c r="G60" s="390">
        <f>F60/'- 3 -'!E60</f>
        <v>0.028044578007636437</v>
      </c>
      <c r="H60" s="16">
        <f>F60/'- 7 -'!I60</f>
        <v>191.38479430149732</v>
      </c>
      <c r="I60" s="16">
        <v>95435</v>
      </c>
      <c r="J60" s="390">
        <f>I60/'- 3 -'!E60</f>
        <v>0.004065873325391457</v>
      </c>
      <c r="K60" s="16">
        <f>I60/'- 7 -'!I60</f>
        <v>27.74676551824393</v>
      </c>
    </row>
    <row r="61" spans="1:11" ht="12.75">
      <c r="A61" s="13">
        <v>2439</v>
      </c>
      <c r="B61" s="14" t="s">
        <v>191</v>
      </c>
      <c r="C61" s="14">
        <v>0</v>
      </c>
      <c r="D61" s="389">
        <f>C61/'- 3 -'!E61</f>
        <v>0</v>
      </c>
      <c r="E61" s="14">
        <f>C61/'- 7 -'!I61</f>
        <v>0</v>
      </c>
      <c r="F61" s="14">
        <v>19235</v>
      </c>
      <c r="G61" s="389">
        <f>F61/'- 3 -'!E61</f>
        <v>0.017136956668935558</v>
      </c>
      <c r="H61" s="14">
        <f>F61/'- 7 -'!I61</f>
        <v>136.90391459074732</v>
      </c>
      <c r="I61" s="14">
        <v>6556</v>
      </c>
      <c r="J61" s="389">
        <f>I61/'- 3 -'!E61</f>
        <v>0.0058409091719023405</v>
      </c>
      <c r="K61" s="14">
        <f>I61/'- 7 -'!I61</f>
        <v>46.661921708185055</v>
      </c>
    </row>
    <row r="62" spans="1:11" ht="12.75">
      <c r="A62" s="15">
        <v>2460</v>
      </c>
      <c r="B62" s="16" t="s">
        <v>192</v>
      </c>
      <c r="C62" s="16">
        <v>0</v>
      </c>
      <c r="D62" s="390">
        <f>C62/'- 3 -'!E62</f>
        <v>0</v>
      </c>
      <c r="E62" s="16">
        <f>C62/'- 7 -'!I62</f>
        <v>0</v>
      </c>
      <c r="F62" s="16">
        <v>35030</v>
      </c>
      <c r="G62" s="390">
        <f>F62/'- 3 -'!E62</f>
        <v>0.012651269894239285</v>
      </c>
      <c r="H62" s="16">
        <f>F62/'- 7 -'!I62</f>
        <v>116.96160267111853</v>
      </c>
      <c r="I62" s="16">
        <v>11000</v>
      </c>
      <c r="J62" s="390">
        <f>I62/'- 3 -'!E62</f>
        <v>0.003972708216860752</v>
      </c>
      <c r="K62" s="16">
        <f>I62/'- 7 -'!I62</f>
        <v>36.72787979966611</v>
      </c>
    </row>
    <row r="63" spans="1:11" ht="12.75">
      <c r="A63" s="13">
        <v>3000</v>
      </c>
      <c r="B63" s="14" t="s">
        <v>193</v>
      </c>
      <c r="C63" s="14">
        <v>85183</v>
      </c>
      <c r="D63" s="389">
        <f>C63/'- 3 -'!E63</f>
        <v>0.013565468038347612</v>
      </c>
      <c r="E63" s="14">
        <f>C63/'- 7 -'!I63</f>
        <v>101.28775267538644</v>
      </c>
      <c r="F63" s="14">
        <v>56684</v>
      </c>
      <c r="G63" s="389">
        <f>F63/'- 3 -'!E63</f>
        <v>0.009026977099722904</v>
      </c>
      <c r="H63" s="14">
        <f>F63/'- 7 -'!I63</f>
        <v>67.40071343638526</v>
      </c>
      <c r="I63" s="14">
        <v>115149</v>
      </c>
      <c r="J63" s="389">
        <f>I63/'- 3 -'!E63</f>
        <v>0.018337580023569132</v>
      </c>
      <c r="K63" s="14">
        <f>I63/'- 7 -'!I63</f>
        <v>136.9191438763377</v>
      </c>
    </row>
    <row r="64" spans="1:11" ht="4.5" customHeight="1">
      <c r="A64" s="17"/>
      <c r="B64" s="17"/>
      <c r="C64" s="17"/>
      <c r="D64" s="203"/>
      <c r="E64" s="17"/>
      <c r="F64" s="17"/>
      <c r="G64" s="203"/>
      <c r="H64" s="17"/>
      <c r="I64" s="17"/>
      <c r="J64" s="203"/>
      <c r="K64" s="17"/>
    </row>
    <row r="65" spans="1:11" ht="12.75">
      <c r="A65" s="19"/>
      <c r="B65" s="20" t="s">
        <v>194</v>
      </c>
      <c r="C65" s="20">
        <f>SUM(C11:C63)</f>
        <v>6521293.25</v>
      </c>
      <c r="D65" s="106">
        <f>C65/'- 3 -'!E65</f>
        <v>0.005458207879155831</v>
      </c>
      <c r="E65" s="20">
        <f>C65/'- 7 -'!I65</f>
        <v>35.65385469124254</v>
      </c>
      <c r="F65" s="20">
        <f>SUM(F11:F63)</f>
        <v>23599393.240000002</v>
      </c>
      <c r="G65" s="106">
        <f>F65/'- 3 -'!E65</f>
        <v>0.019752277529593514</v>
      </c>
      <c r="H65" s="20">
        <f>F65/'- 7 -'!I65</f>
        <v>129.0249196170486</v>
      </c>
      <c r="I65" s="20">
        <f>SUM(I11:I63)</f>
        <v>8487759</v>
      </c>
      <c r="J65" s="106">
        <f>I65/'- 3 -'!E65</f>
        <v>0.00710410516352348</v>
      </c>
      <c r="K65" s="20">
        <f>I65/'- 7 -'!I65</f>
        <v>46.40510929949149</v>
      </c>
    </row>
    <row r="66" spans="1:11" ht="4.5" customHeight="1">
      <c r="A66" s="17"/>
      <c r="B66" s="17"/>
      <c r="C66" s="17"/>
      <c r="D66" s="203"/>
      <c r="E66" s="17"/>
      <c r="F66" s="17"/>
      <c r="G66" s="203"/>
      <c r="H66" s="17"/>
      <c r="I66" s="17"/>
      <c r="J66" s="203"/>
      <c r="K66" s="17"/>
    </row>
    <row r="67" spans="1:11" ht="12.75">
      <c r="A67" s="15">
        <v>2155</v>
      </c>
      <c r="B67" s="16" t="s">
        <v>195</v>
      </c>
      <c r="C67" s="16">
        <v>0</v>
      </c>
      <c r="D67" s="390">
        <f>C67/'- 3 -'!E67</f>
        <v>0</v>
      </c>
      <c r="E67" s="16">
        <f>C67/'- 7 -'!I67</f>
        <v>0</v>
      </c>
      <c r="F67" s="16">
        <v>13288</v>
      </c>
      <c r="G67" s="390">
        <f>F67/'- 3 -'!E67</f>
        <v>0.011535343047976541</v>
      </c>
      <c r="H67" s="16">
        <f>F67/'- 7 -'!I67</f>
        <v>102.21538461538462</v>
      </c>
      <c r="I67" s="16">
        <v>4000</v>
      </c>
      <c r="J67" s="390">
        <f>I67/'- 3 -'!E67</f>
        <v>0.003472409105351156</v>
      </c>
      <c r="K67" s="16">
        <f>I67/'- 7 -'!I67</f>
        <v>30.76923076923077</v>
      </c>
    </row>
    <row r="68" spans="1:11" ht="12.75">
      <c r="A68" s="13">
        <v>2408</v>
      </c>
      <c r="B68" s="14" t="s">
        <v>197</v>
      </c>
      <c r="C68" s="14">
        <v>0</v>
      </c>
      <c r="D68" s="389">
        <f>C68/'- 3 -'!E68</f>
        <v>0</v>
      </c>
      <c r="E68" s="14">
        <f>C68/'- 7 -'!I68</f>
        <v>0</v>
      </c>
      <c r="F68" s="14">
        <v>38032</v>
      </c>
      <c r="G68" s="389">
        <f>F68/'- 3 -'!E68</f>
        <v>0.016443148738466515</v>
      </c>
      <c r="H68" s="14">
        <f>F68/'- 7 -'!I68</f>
        <v>137.05225225225226</v>
      </c>
      <c r="I68" s="14">
        <v>14550</v>
      </c>
      <c r="J68" s="389">
        <f>I68/'- 3 -'!E68</f>
        <v>0.006290697679445934</v>
      </c>
      <c r="K68" s="14">
        <f>I68/'- 7 -'!I68</f>
        <v>52.432432432432435</v>
      </c>
    </row>
    <row r="69" ht="6.75" customHeight="1"/>
    <row r="70" spans="1:2" ht="12" customHeight="1">
      <c r="A70" s="6"/>
      <c r="B70" s="6"/>
    </row>
    <row r="71" spans="1:2" ht="12" customHeight="1">
      <c r="A71" s="6"/>
      <c r="B71" s="6"/>
    </row>
    <row r="72" spans="1:2" ht="12" customHeight="1">
      <c r="A72" s="6"/>
      <c r="B72" s="6"/>
    </row>
    <row r="73" spans="1:2" ht="12" customHeight="1">
      <c r="A73" s="6"/>
      <c r="B73" s="6"/>
    </row>
    <row r="74" spans="1:2" ht="12" customHeight="1">
      <c r="A74" s="6"/>
      <c r="B74" s="6"/>
    </row>
    <row r="75" ht="12" customHeight="1"/>
  </sheetData>
  <printOptions/>
  <pageMargins left="0" right="0.5905511811023623" top="0.5905511811023623" bottom="0" header="0.31496062992125984" footer="0"/>
  <pageSetup fitToHeight="1" fitToWidth="1" orientation="portrait" scale="82" r:id="rId1"/>
  <headerFooter alignWithMargins="0">
    <oddHeader>&amp;C&amp;"Times New Roman,Bold"&amp;12&amp;A</oddHeader>
  </headerFooter>
</worksheet>
</file>

<file path=xl/worksheets/sheet25.xml><?xml version="1.0" encoding="utf-8"?>
<worksheet xmlns="http://schemas.openxmlformats.org/spreadsheetml/2006/main" xmlns:r="http://schemas.openxmlformats.org/officeDocument/2006/relationships">
  <sheetPr codeName="Sheet25">
    <pageSetUpPr fitToPage="1"/>
  </sheetPr>
  <dimension ref="A1:K74"/>
  <sheetViews>
    <sheetView showGridLines="0" showZeros="0" workbookViewId="0" topLeftCell="A1">
      <selection activeCell="A1" sqref="A1"/>
    </sheetView>
  </sheetViews>
  <sheetFormatPr defaultColWidth="15.83203125" defaultRowHeight="12"/>
  <cols>
    <col min="1" max="1" width="6.83203125" style="85" customWidth="1"/>
    <col min="2" max="2" width="33.83203125" style="85" customWidth="1"/>
    <col min="3" max="3" width="17.83203125" style="85" customWidth="1"/>
    <col min="4" max="4" width="7.83203125" style="85" customWidth="1"/>
    <col min="5" max="5" width="9.83203125" style="85" customWidth="1"/>
    <col min="6" max="6" width="15.83203125" style="85" customWidth="1"/>
    <col min="7" max="7" width="7.83203125" style="85" customWidth="1"/>
    <col min="8" max="8" width="9.83203125" style="85" customWidth="1"/>
    <col min="9" max="9" width="15.83203125" style="85" customWidth="1"/>
    <col min="10" max="10" width="7.83203125" style="85" customWidth="1"/>
    <col min="11" max="11" width="9.83203125" style="85" customWidth="1"/>
    <col min="12" max="16384" width="15.83203125" style="85" customWidth="1"/>
  </cols>
  <sheetData>
    <row r="1" spans="1:11" ht="6.75" customHeight="1">
      <c r="A1" s="17"/>
      <c r="B1" s="83"/>
      <c r="C1" s="147"/>
      <c r="D1" s="147"/>
      <c r="E1" s="147"/>
      <c r="F1" s="147"/>
      <c r="G1" s="147"/>
      <c r="H1" s="147"/>
      <c r="I1" s="147"/>
      <c r="J1" s="147"/>
      <c r="K1" s="147"/>
    </row>
    <row r="2" spans="1:11" ht="12.75">
      <c r="A2" s="8"/>
      <c r="B2" s="86"/>
      <c r="C2" s="205" t="s">
        <v>0</v>
      </c>
      <c r="D2" s="205"/>
      <c r="E2" s="205"/>
      <c r="F2" s="205"/>
      <c r="G2" s="205"/>
      <c r="H2" s="205"/>
      <c r="I2" s="220"/>
      <c r="J2" s="237"/>
      <c r="K2" s="225" t="s">
        <v>386</v>
      </c>
    </row>
    <row r="3" spans="1:11" ht="12.75">
      <c r="A3" s="9"/>
      <c r="B3" s="89"/>
      <c r="C3" s="208" t="str">
        <f>YEAR</f>
        <v>OPERATING FUND BUDGET 1999/2000</v>
      </c>
      <c r="D3" s="208"/>
      <c r="E3" s="208"/>
      <c r="F3" s="208"/>
      <c r="G3" s="208"/>
      <c r="H3" s="208"/>
      <c r="I3" s="221"/>
      <c r="J3" s="221"/>
      <c r="K3" s="226"/>
    </row>
    <row r="4" spans="1:11" ht="12.75">
      <c r="A4" s="10"/>
      <c r="C4" s="147"/>
      <c r="D4" s="147"/>
      <c r="E4" s="147"/>
      <c r="F4" s="147"/>
      <c r="G4" s="147"/>
      <c r="H4" s="147"/>
      <c r="I4" s="147"/>
      <c r="J4" s="147"/>
      <c r="K4" s="147"/>
    </row>
    <row r="5" spans="1:11" ht="16.5">
      <c r="A5" s="10"/>
      <c r="C5" s="364" t="s">
        <v>441</v>
      </c>
      <c r="D5" s="160"/>
      <c r="E5" s="238"/>
      <c r="F5" s="238"/>
      <c r="G5" s="238"/>
      <c r="H5" s="238"/>
      <c r="I5" s="366"/>
      <c r="J5" s="366"/>
      <c r="K5" s="367"/>
    </row>
    <row r="6" spans="1:11" ht="12.75">
      <c r="A6" s="10"/>
      <c r="C6" s="70" t="s">
        <v>27</v>
      </c>
      <c r="D6" s="68"/>
      <c r="E6" s="69"/>
      <c r="F6" s="70" t="s">
        <v>28</v>
      </c>
      <c r="G6" s="68"/>
      <c r="H6" s="69"/>
      <c r="I6" s="70" t="s">
        <v>3</v>
      </c>
      <c r="J6" s="68"/>
      <c r="K6" s="69"/>
    </row>
    <row r="7" spans="3:11" ht="12.75">
      <c r="C7" s="71" t="s">
        <v>63</v>
      </c>
      <c r="D7" s="72"/>
      <c r="E7" s="73"/>
      <c r="F7" s="71" t="s">
        <v>64</v>
      </c>
      <c r="G7" s="72"/>
      <c r="H7" s="73"/>
      <c r="I7" s="71" t="s">
        <v>65</v>
      </c>
      <c r="J7" s="72"/>
      <c r="K7" s="73"/>
    </row>
    <row r="8" spans="1:11" ht="12.75">
      <c r="A8" s="97"/>
      <c r="B8" s="48"/>
      <c r="C8" s="76"/>
      <c r="D8" s="234"/>
      <c r="E8" s="235" t="s">
        <v>89</v>
      </c>
      <c r="F8" s="76"/>
      <c r="G8" s="77"/>
      <c r="H8" s="235" t="s">
        <v>89</v>
      </c>
      <c r="I8" s="76"/>
      <c r="J8" s="77"/>
      <c r="K8" s="235" t="s">
        <v>89</v>
      </c>
    </row>
    <row r="9" spans="1:11" ht="12.75">
      <c r="A9" s="54" t="s">
        <v>119</v>
      </c>
      <c r="B9" s="55" t="s">
        <v>120</v>
      </c>
      <c r="C9" s="78" t="s">
        <v>121</v>
      </c>
      <c r="D9" s="79" t="s">
        <v>122</v>
      </c>
      <c r="E9" s="79" t="s">
        <v>123</v>
      </c>
      <c r="F9" s="79" t="s">
        <v>121</v>
      </c>
      <c r="G9" s="79" t="s">
        <v>122</v>
      </c>
      <c r="H9" s="79" t="s">
        <v>123</v>
      </c>
      <c r="I9" s="79" t="s">
        <v>121</v>
      </c>
      <c r="J9" s="79" t="s">
        <v>122</v>
      </c>
      <c r="K9" s="79" t="s">
        <v>123</v>
      </c>
    </row>
    <row r="10" spans="1:2" ht="4.5" customHeight="1">
      <c r="A10" s="80"/>
      <c r="B10" s="80"/>
    </row>
    <row r="11" spans="1:11" ht="12.75">
      <c r="A11" s="13">
        <v>1</v>
      </c>
      <c r="B11" s="14" t="s">
        <v>142</v>
      </c>
      <c r="C11" s="14">
        <v>4045900</v>
      </c>
      <c r="D11" s="389">
        <f>C11/'- 3 -'!E11</f>
        <v>0.018156320539228225</v>
      </c>
      <c r="E11" s="14">
        <f>C11/'- 7 -'!I11</f>
        <v>135.13360053440215</v>
      </c>
      <c r="F11" s="14">
        <v>49400</v>
      </c>
      <c r="G11" s="389">
        <f>F11/'- 3 -'!E11</f>
        <v>0.00022168670373411955</v>
      </c>
      <c r="H11" s="14">
        <f>F11/'- 7 -'!I11</f>
        <v>1.6499665998663995</v>
      </c>
      <c r="I11" s="14">
        <v>911000</v>
      </c>
      <c r="J11" s="389">
        <f>I11/'- 3 -'!E11</f>
        <v>0.004088190022303298</v>
      </c>
      <c r="K11" s="14">
        <f>I11/'- 7 -'!I11</f>
        <v>30.42752171008684</v>
      </c>
    </row>
    <row r="12" spans="1:11" ht="12.75">
      <c r="A12" s="15">
        <v>2</v>
      </c>
      <c r="B12" s="16" t="s">
        <v>143</v>
      </c>
      <c r="C12" s="16">
        <v>1096664</v>
      </c>
      <c r="D12" s="390">
        <f>C12/'- 3 -'!E12</f>
        <v>0.01981686103952579</v>
      </c>
      <c r="E12" s="16">
        <f>C12/'- 7 -'!I12</f>
        <v>120.0389671515669</v>
      </c>
      <c r="F12" s="16">
        <v>5566</v>
      </c>
      <c r="G12" s="390">
        <f>F12/'- 3 -'!E12</f>
        <v>0.00010057834354551671</v>
      </c>
      <c r="H12" s="16">
        <f>F12/'- 7 -'!I12</f>
        <v>0.6092448472509551</v>
      </c>
      <c r="I12" s="16">
        <v>21086</v>
      </c>
      <c r="J12" s="390">
        <f>I12/'- 3 -'!E12</f>
        <v>0.000381026761049365</v>
      </c>
      <c r="K12" s="16">
        <f>I12/'- 7 -'!I12</f>
        <v>2.308037522302127</v>
      </c>
    </row>
    <row r="13" spans="1:11" ht="12.75">
      <c r="A13" s="13">
        <v>3</v>
      </c>
      <c r="B13" s="14" t="s">
        <v>144</v>
      </c>
      <c r="C13" s="14">
        <v>716050</v>
      </c>
      <c r="D13" s="389">
        <f>C13/'- 3 -'!E13</f>
        <v>0.01848127130085566</v>
      </c>
      <c r="E13" s="14">
        <f>C13/'- 7 -'!I13</f>
        <v>119.82095046854083</v>
      </c>
      <c r="F13" s="14">
        <v>0</v>
      </c>
      <c r="G13" s="389">
        <f>F13/'- 3 -'!E13</f>
        <v>0</v>
      </c>
      <c r="H13" s="14">
        <f>F13/'- 7 -'!I13</f>
        <v>0</v>
      </c>
      <c r="I13" s="14">
        <v>0</v>
      </c>
      <c r="J13" s="389">
        <f>I13/'- 3 -'!E13</f>
        <v>0</v>
      </c>
      <c r="K13" s="14">
        <f>I13/'- 7 -'!I13</f>
        <v>0</v>
      </c>
    </row>
    <row r="14" spans="1:11" ht="12.75">
      <c r="A14" s="15">
        <v>4</v>
      </c>
      <c r="B14" s="16" t="s">
        <v>145</v>
      </c>
      <c r="C14" s="16">
        <v>914801</v>
      </c>
      <c r="D14" s="390">
        <f>C14/'- 3 -'!E14</f>
        <v>0.024947335354516164</v>
      </c>
      <c r="E14" s="16">
        <f>C14/'- 7 -'!I14</f>
        <v>153.54162470627728</v>
      </c>
      <c r="F14" s="16">
        <v>0</v>
      </c>
      <c r="G14" s="390">
        <f>F14/'- 3 -'!E14</f>
        <v>0</v>
      </c>
      <c r="H14" s="16">
        <f>F14/'- 7 -'!I14</f>
        <v>0</v>
      </c>
      <c r="I14" s="16">
        <v>97866</v>
      </c>
      <c r="J14" s="390">
        <f>I14/'- 3 -'!E14</f>
        <v>0.0026688819992600346</v>
      </c>
      <c r="K14" s="16">
        <f>I14/'- 7 -'!I14</f>
        <v>16.425981873111784</v>
      </c>
    </row>
    <row r="15" spans="1:11" ht="12.75">
      <c r="A15" s="13">
        <v>5</v>
      </c>
      <c r="B15" s="14" t="s">
        <v>146</v>
      </c>
      <c r="C15" s="14">
        <v>1032273</v>
      </c>
      <c r="D15" s="389">
        <f>C15/'- 3 -'!E15</f>
        <v>0.02267104137187832</v>
      </c>
      <c r="E15" s="14">
        <f>C15/'- 7 -'!I15</f>
        <v>150.20341942524556</v>
      </c>
      <c r="F15" s="14">
        <v>0</v>
      </c>
      <c r="G15" s="389">
        <f>F15/'- 3 -'!E15</f>
        <v>0</v>
      </c>
      <c r="H15" s="14">
        <f>F15/'- 7 -'!I15</f>
        <v>0</v>
      </c>
      <c r="I15" s="14">
        <v>0</v>
      </c>
      <c r="J15" s="389">
        <f>I15/'- 3 -'!E15</f>
        <v>0</v>
      </c>
      <c r="K15" s="14">
        <f>I15/'- 7 -'!I15</f>
        <v>0</v>
      </c>
    </row>
    <row r="16" spans="1:11" ht="12.75">
      <c r="A16" s="15">
        <v>6</v>
      </c>
      <c r="B16" s="16" t="s">
        <v>147</v>
      </c>
      <c r="C16" s="16">
        <v>909449</v>
      </c>
      <c r="D16" s="390">
        <f>C16/'- 3 -'!E16</f>
        <v>0.016839786728018898</v>
      </c>
      <c r="E16" s="16">
        <f>C16/'- 7 -'!I16</f>
        <v>102.91377164195994</v>
      </c>
      <c r="F16" s="16">
        <v>0</v>
      </c>
      <c r="G16" s="390">
        <f>F16/'- 3 -'!E16</f>
        <v>0</v>
      </c>
      <c r="H16" s="16">
        <f>F16/'- 7 -'!I16</f>
        <v>0</v>
      </c>
      <c r="I16" s="16">
        <v>0</v>
      </c>
      <c r="J16" s="390">
        <f>I16/'- 3 -'!E16</f>
        <v>0</v>
      </c>
      <c r="K16" s="16">
        <f>I16/'- 7 -'!I16</f>
        <v>0</v>
      </c>
    </row>
    <row r="17" spans="1:11" ht="12.75">
      <c r="A17" s="13">
        <v>9</v>
      </c>
      <c r="B17" s="14" t="s">
        <v>148</v>
      </c>
      <c r="C17" s="14">
        <v>981410</v>
      </c>
      <c r="D17" s="389">
        <f>C17/'- 3 -'!E17</f>
        <v>0.01310252038309649</v>
      </c>
      <c r="E17" s="14">
        <f>C17/'- 7 -'!I17</f>
        <v>77.01259465609918</v>
      </c>
      <c r="F17" s="14">
        <v>36350</v>
      </c>
      <c r="G17" s="389">
        <f>F17/'- 3 -'!E17</f>
        <v>0.0004852983115370308</v>
      </c>
      <c r="H17" s="14">
        <f>F17/'- 7 -'!I17</f>
        <v>2.852434574488955</v>
      </c>
      <c r="I17" s="14">
        <v>213000</v>
      </c>
      <c r="J17" s="389">
        <f>I17/'- 3 -'!E17</f>
        <v>0.0028437012477960815</v>
      </c>
      <c r="K17" s="14">
        <f>I17/'- 7 -'!I17</f>
        <v>16.714403421352063</v>
      </c>
    </row>
    <row r="18" spans="1:11" ht="12.75">
      <c r="A18" s="15">
        <v>10</v>
      </c>
      <c r="B18" s="16" t="s">
        <v>149</v>
      </c>
      <c r="C18" s="16">
        <v>1269329</v>
      </c>
      <c r="D18" s="390">
        <f>C18/'- 3 -'!E18</f>
        <v>0.022739722262843938</v>
      </c>
      <c r="E18" s="16">
        <f>C18/'- 7 -'!I18</f>
        <v>146.21921437622393</v>
      </c>
      <c r="F18" s="16">
        <v>0</v>
      </c>
      <c r="G18" s="390">
        <f>F18/'- 3 -'!E18</f>
        <v>0</v>
      </c>
      <c r="H18" s="16">
        <f>F18/'- 7 -'!I18</f>
        <v>0</v>
      </c>
      <c r="I18" s="16">
        <v>0</v>
      </c>
      <c r="J18" s="390">
        <f>I18/'- 3 -'!E18</f>
        <v>0</v>
      </c>
      <c r="K18" s="16">
        <f>I18/'- 7 -'!I18</f>
        <v>0</v>
      </c>
    </row>
    <row r="19" spans="1:11" ht="12.75">
      <c r="A19" s="13">
        <v>11</v>
      </c>
      <c r="B19" s="14" t="s">
        <v>150</v>
      </c>
      <c r="C19" s="14">
        <v>356645</v>
      </c>
      <c r="D19" s="389">
        <f>C19/'- 3 -'!E19</f>
        <v>0.012388558723390538</v>
      </c>
      <c r="E19" s="14">
        <f>C19/'- 7 -'!I19</f>
        <v>77.01252429280933</v>
      </c>
      <c r="F19" s="14">
        <v>0</v>
      </c>
      <c r="G19" s="389">
        <f>F19/'- 3 -'!E19</f>
        <v>0</v>
      </c>
      <c r="H19" s="14">
        <f>F19/'- 7 -'!I19</f>
        <v>0</v>
      </c>
      <c r="I19" s="14">
        <v>0</v>
      </c>
      <c r="J19" s="389">
        <f>I19/'- 3 -'!E19</f>
        <v>0</v>
      </c>
      <c r="K19" s="14">
        <f>I19/'- 7 -'!I19</f>
        <v>0</v>
      </c>
    </row>
    <row r="20" spans="1:11" ht="12.75">
      <c r="A20" s="15">
        <v>12</v>
      </c>
      <c r="B20" s="16" t="s">
        <v>151</v>
      </c>
      <c r="C20" s="16">
        <v>739879</v>
      </c>
      <c r="D20" s="390">
        <f>C20/'- 3 -'!E20</f>
        <v>0.015501066448750279</v>
      </c>
      <c r="E20" s="16">
        <f>C20/'- 7 -'!I20</f>
        <v>92.86212739253216</v>
      </c>
      <c r="F20" s="16">
        <v>0</v>
      </c>
      <c r="G20" s="390">
        <f>F20/'- 3 -'!E20</f>
        <v>0</v>
      </c>
      <c r="H20" s="16">
        <f>F20/'- 7 -'!I20</f>
        <v>0</v>
      </c>
      <c r="I20" s="16">
        <v>0</v>
      </c>
      <c r="J20" s="390">
        <f>I20/'- 3 -'!E20</f>
        <v>0</v>
      </c>
      <c r="K20" s="16">
        <f>I20/'- 7 -'!I20</f>
        <v>0</v>
      </c>
    </row>
    <row r="21" spans="1:11" ht="12.75">
      <c r="A21" s="13">
        <v>13</v>
      </c>
      <c r="B21" s="14" t="s">
        <v>152</v>
      </c>
      <c r="C21" s="14">
        <v>212120</v>
      </c>
      <c r="D21" s="389">
        <f>C21/'- 3 -'!E21</f>
        <v>0.011466933341881817</v>
      </c>
      <c r="E21" s="14">
        <f>C21/'- 7 -'!I21</f>
        <v>70.38991206238593</v>
      </c>
      <c r="F21" s="14">
        <v>0</v>
      </c>
      <c r="G21" s="389">
        <f>F21/'- 3 -'!E21</f>
        <v>0</v>
      </c>
      <c r="H21" s="14">
        <f>F21/'- 7 -'!I21</f>
        <v>0</v>
      </c>
      <c r="I21" s="14">
        <v>0</v>
      </c>
      <c r="J21" s="389">
        <f>I21/'- 3 -'!E21</f>
        <v>0</v>
      </c>
      <c r="K21" s="14">
        <f>I21/'- 7 -'!I21</f>
        <v>0</v>
      </c>
    </row>
    <row r="22" spans="1:11" ht="12.75">
      <c r="A22" s="15">
        <v>14</v>
      </c>
      <c r="B22" s="16" t="s">
        <v>153</v>
      </c>
      <c r="C22" s="16">
        <v>402638</v>
      </c>
      <c r="D22" s="390">
        <f>C22/'- 3 -'!E22</f>
        <v>0.019283267501349965</v>
      </c>
      <c r="E22" s="16">
        <f>C22/'- 7 -'!I22</f>
        <v>111.98386872479489</v>
      </c>
      <c r="F22" s="16">
        <v>0</v>
      </c>
      <c r="G22" s="390">
        <f>F22/'- 3 -'!E22</f>
        <v>0</v>
      </c>
      <c r="H22" s="16">
        <f>F22/'- 7 -'!I22</f>
        <v>0</v>
      </c>
      <c r="I22" s="16">
        <v>0</v>
      </c>
      <c r="J22" s="390">
        <f>I22/'- 3 -'!E22</f>
        <v>0</v>
      </c>
      <c r="K22" s="16">
        <f>I22/'- 7 -'!I22</f>
        <v>0</v>
      </c>
    </row>
    <row r="23" spans="1:11" ht="12.75">
      <c r="A23" s="13">
        <v>15</v>
      </c>
      <c r="B23" s="14" t="s">
        <v>154</v>
      </c>
      <c r="C23" s="14">
        <v>339909</v>
      </c>
      <c r="D23" s="389">
        <f>C23/'- 3 -'!E23</f>
        <v>0.012005092652208995</v>
      </c>
      <c r="E23" s="14">
        <f>C23/'- 7 -'!I23</f>
        <v>59.99099894105189</v>
      </c>
      <c r="F23" s="14">
        <v>0</v>
      </c>
      <c r="G23" s="389">
        <f>F23/'- 3 -'!E23</f>
        <v>0</v>
      </c>
      <c r="H23" s="14">
        <f>F23/'- 7 -'!I23</f>
        <v>0</v>
      </c>
      <c r="I23" s="14">
        <v>0</v>
      </c>
      <c r="J23" s="389">
        <f>I23/'- 3 -'!E23</f>
        <v>0</v>
      </c>
      <c r="K23" s="14">
        <f>I23/'- 7 -'!I23</f>
        <v>0</v>
      </c>
    </row>
    <row r="24" spans="1:11" ht="12.75">
      <c r="A24" s="15">
        <v>16</v>
      </c>
      <c r="B24" s="16" t="s">
        <v>155</v>
      </c>
      <c r="C24" s="16">
        <v>49891</v>
      </c>
      <c r="D24" s="390">
        <f>C24/'- 3 -'!E24</f>
        <v>0.008926975440663286</v>
      </c>
      <c r="E24" s="16">
        <f>C24/'- 7 -'!I24</f>
        <v>63.92184497117233</v>
      </c>
      <c r="F24" s="16">
        <v>0</v>
      </c>
      <c r="G24" s="390">
        <f>F24/'- 3 -'!E24</f>
        <v>0</v>
      </c>
      <c r="H24" s="16">
        <f>F24/'- 7 -'!I24</f>
        <v>0</v>
      </c>
      <c r="I24" s="16">
        <v>30195</v>
      </c>
      <c r="J24" s="390">
        <f>I24/'- 3 -'!E24</f>
        <v>0.005402778525802808</v>
      </c>
      <c r="K24" s="16">
        <f>I24/'- 7 -'!I24</f>
        <v>38.68673926969891</v>
      </c>
    </row>
    <row r="25" spans="1:11" ht="12.75">
      <c r="A25" s="13">
        <v>17</v>
      </c>
      <c r="B25" s="14" t="s">
        <v>156</v>
      </c>
      <c r="C25" s="14">
        <v>80400</v>
      </c>
      <c r="D25" s="389">
        <f>C25/'- 3 -'!E25</f>
        <v>0.018884707685159978</v>
      </c>
      <c r="E25" s="14">
        <f>C25/'- 7 -'!I25</f>
        <v>149.58139534883722</v>
      </c>
      <c r="F25" s="14">
        <v>0</v>
      </c>
      <c r="G25" s="389">
        <f>F25/'- 3 -'!E25</f>
        <v>0</v>
      </c>
      <c r="H25" s="14">
        <f>F25/'- 7 -'!I25</f>
        <v>0</v>
      </c>
      <c r="I25" s="14">
        <v>0</v>
      </c>
      <c r="J25" s="389">
        <f>I25/'- 3 -'!E25</f>
        <v>0</v>
      </c>
      <c r="K25" s="14">
        <f>I25/'- 7 -'!I25</f>
        <v>0</v>
      </c>
    </row>
    <row r="26" spans="1:11" ht="12.75">
      <c r="A26" s="15">
        <v>18</v>
      </c>
      <c r="B26" s="16" t="s">
        <v>157</v>
      </c>
      <c r="C26" s="16">
        <v>99100</v>
      </c>
      <c r="D26" s="390">
        <f>C26/'- 3 -'!E26</f>
        <v>0.0117757927699268</v>
      </c>
      <c r="E26" s="16">
        <f>C26/'- 7 -'!I26</f>
        <v>64.64448793215917</v>
      </c>
      <c r="F26" s="16">
        <v>0</v>
      </c>
      <c r="G26" s="390">
        <f>F26/'- 3 -'!E26</f>
        <v>0</v>
      </c>
      <c r="H26" s="16">
        <f>F26/'- 7 -'!I26</f>
        <v>0</v>
      </c>
      <c r="I26" s="16">
        <v>0</v>
      </c>
      <c r="J26" s="390">
        <f>I26/'- 3 -'!E26</f>
        <v>0</v>
      </c>
      <c r="K26" s="16">
        <f>I26/'- 7 -'!I26</f>
        <v>0</v>
      </c>
    </row>
    <row r="27" spans="1:11" ht="12.75">
      <c r="A27" s="13">
        <v>19</v>
      </c>
      <c r="B27" s="14" t="s">
        <v>158</v>
      </c>
      <c r="C27" s="14">
        <v>128500</v>
      </c>
      <c r="D27" s="389">
        <f>C27/'- 3 -'!E27</f>
        <v>0.009585331831507024</v>
      </c>
      <c r="E27" s="14">
        <f>C27/'- 7 -'!I27</f>
        <v>54.839535677705705</v>
      </c>
      <c r="F27" s="14">
        <v>0</v>
      </c>
      <c r="G27" s="389">
        <f>F27/'- 3 -'!E27</f>
        <v>0</v>
      </c>
      <c r="H27" s="14">
        <f>F27/'- 7 -'!I27</f>
        <v>0</v>
      </c>
      <c r="I27" s="14">
        <v>0</v>
      </c>
      <c r="J27" s="389">
        <f>I27/'- 3 -'!E27</f>
        <v>0</v>
      </c>
      <c r="K27" s="14">
        <f>I27/'- 7 -'!I27</f>
        <v>0</v>
      </c>
    </row>
    <row r="28" spans="1:11" ht="12.75">
      <c r="A28" s="15">
        <v>20</v>
      </c>
      <c r="B28" s="16" t="s">
        <v>159</v>
      </c>
      <c r="C28" s="16">
        <v>70200</v>
      </c>
      <c r="D28" s="390">
        <f>C28/'- 3 -'!E28</f>
        <v>0.009556518565840678</v>
      </c>
      <c r="E28" s="16">
        <f>C28/'- 7 -'!I28</f>
        <v>70.9090909090909</v>
      </c>
      <c r="F28" s="16">
        <v>0</v>
      </c>
      <c r="G28" s="390">
        <f>F28/'- 3 -'!E28</f>
        <v>0</v>
      </c>
      <c r="H28" s="16">
        <f>F28/'- 7 -'!I28</f>
        <v>0</v>
      </c>
      <c r="I28" s="16">
        <v>0</v>
      </c>
      <c r="J28" s="390">
        <f>I28/'- 3 -'!E28</f>
        <v>0</v>
      </c>
      <c r="K28" s="16">
        <f>I28/'- 7 -'!I28</f>
        <v>0</v>
      </c>
    </row>
    <row r="29" spans="1:11" ht="12.75">
      <c r="A29" s="13">
        <v>21</v>
      </c>
      <c r="B29" s="14" t="s">
        <v>160</v>
      </c>
      <c r="C29" s="14">
        <v>436626</v>
      </c>
      <c r="D29" s="389">
        <f>C29/'- 3 -'!E29</f>
        <v>0.02080558467549795</v>
      </c>
      <c r="E29" s="14">
        <f>C29/'- 7 -'!I29</f>
        <v>125.00028628685943</v>
      </c>
      <c r="F29" s="14">
        <v>0</v>
      </c>
      <c r="G29" s="389">
        <f>F29/'- 3 -'!E29</f>
        <v>0</v>
      </c>
      <c r="H29" s="14">
        <f>F29/'- 7 -'!I29</f>
        <v>0</v>
      </c>
      <c r="I29" s="14">
        <v>0</v>
      </c>
      <c r="J29" s="389">
        <f>I29/'- 3 -'!E29</f>
        <v>0</v>
      </c>
      <c r="K29" s="14">
        <f>I29/'- 7 -'!I29</f>
        <v>0</v>
      </c>
    </row>
    <row r="30" spans="1:11" ht="12.75">
      <c r="A30" s="15">
        <v>22</v>
      </c>
      <c r="B30" s="16" t="s">
        <v>161</v>
      </c>
      <c r="C30" s="16">
        <v>177650</v>
      </c>
      <c r="D30" s="390">
        <f>C30/'- 3 -'!E30</f>
        <v>0.015331965754783655</v>
      </c>
      <c r="E30" s="16">
        <f>C30/'- 7 -'!I30</f>
        <v>97.39583333333333</v>
      </c>
      <c r="F30" s="16">
        <v>0</v>
      </c>
      <c r="G30" s="390">
        <f>F30/'- 3 -'!E30</f>
        <v>0</v>
      </c>
      <c r="H30" s="16">
        <f>F30/'- 7 -'!I30</f>
        <v>0</v>
      </c>
      <c r="I30" s="16">
        <v>7500</v>
      </c>
      <c r="J30" s="390">
        <f>I30/'- 3 -'!E30</f>
        <v>0.0006472825396052768</v>
      </c>
      <c r="K30" s="16">
        <f>I30/'- 7 -'!I30</f>
        <v>4.1118421052631575</v>
      </c>
    </row>
    <row r="31" spans="1:11" ht="12.75">
      <c r="A31" s="13">
        <v>23</v>
      </c>
      <c r="B31" s="14" t="s">
        <v>162</v>
      </c>
      <c r="C31" s="14">
        <v>111825</v>
      </c>
      <c r="D31" s="389">
        <f>C31/'- 3 -'!E31</f>
        <v>0.0122777556054144</v>
      </c>
      <c r="E31" s="14">
        <f>C31/'- 7 -'!I31</f>
        <v>79.73262032085562</v>
      </c>
      <c r="F31" s="14">
        <v>0</v>
      </c>
      <c r="G31" s="389">
        <f>F31/'- 3 -'!E31</f>
        <v>0</v>
      </c>
      <c r="H31" s="14">
        <f>F31/'- 7 -'!I31</f>
        <v>0</v>
      </c>
      <c r="I31" s="14">
        <v>0</v>
      </c>
      <c r="J31" s="389">
        <f>I31/'- 3 -'!E31</f>
        <v>0</v>
      </c>
      <c r="K31" s="14">
        <f>I31/'- 7 -'!I31</f>
        <v>0</v>
      </c>
    </row>
    <row r="32" spans="1:11" ht="12.75">
      <c r="A32" s="15">
        <v>24</v>
      </c>
      <c r="B32" s="16" t="s">
        <v>163</v>
      </c>
      <c r="C32" s="16">
        <v>389516</v>
      </c>
      <c r="D32" s="390">
        <f>C32/'- 3 -'!E32</f>
        <v>0.01798389143512992</v>
      </c>
      <c r="E32" s="16">
        <f>C32/'- 7 -'!I32</f>
        <v>106.17854709009131</v>
      </c>
      <c r="F32" s="16">
        <v>0</v>
      </c>
      <c r="G32" s="390">
        <f>F32/'- 3 -'!E32</f>
        <v>0</v>
      </c>
      <c r="H32" s="16">
        <f>F32/'- 7 -'!I32</f>
        <v>0</v>
      </c>
      <c r="I32" s="16">
        <v>0</v>
      </c>
      <c r="J32" s="390">
        <f>I32/'- 3 -'!E32</f>
        <v>0</v>
      </c>
      <c r="K32" s="16">
        <f>I32/'- 7 -'!I32</f>
        <v>0</v>
      </c>
    </row>
    <row r="33" spans="1:11" ht="12.75">
      <c r="A33" s="13">
        <v>25</v>
      </c>
      <c r="B33" s="14" t="s">
        <v>164</v>
      </c>
      <c r="C33" s="14">
        <v>79831</v>
      </c>
      <c r="D33" s="389">
        <f>C33/'- 3 -'!E33</f>
        <v>0.00839477559793493</v>
      </c>
      <c r="E33" s="14">
        <f>C33/'- 7 -'!I33</f>
        <v>52.45137976346912</v>
      </c>
      <c r="F33" s="14">
        <v>1801</v>
      </c>
      <c r="G33" s="389">
        <f>F33/'- 3 -'!E33</f>
        <v>0.0001893874666718544</v>
      </c>
      <c r="H33" s="14">
        <f>F33/'- 7 -'!I33</f>
        <v>1.183311432325887</v>
      </c>
      <c r="I33" s="14">
        <v>9000</v>
      </c>
      <c r="J33" s="389">
        <f>I33/'- 3 -'!E33</f>
        <v>0.0009464115491652913</v>
      </c>
      <c r="K33" s="14">
        <f>I33/'- 7 -'!I33</f>
        <v>5.913272010512483</v>
      </c>
    </row>
    <row r="34" spans="1:11" ht="12.75">
      <c r="A34" s="15">
        <v>26</v>
      </c>
      <c r="B34" s="16" t="s">
        <v>165</v>
      </c>
      <c r="C34" s="16">
        <v>248000</v>
      </c>
      <c r="D34" s="390">
        <f>C34/'- 3 -'!E34</f>
        <v>0.017531085866975816</v>
      </c>
      <c r="E34" s="16">
        <f>C34/'- 7 -'!I34</f>
        <v>92.53731343283582</v>
      </c>
      <c r="F34" s="16">
        <v>0</v>
      </c>
      <c r="G34" s="390">
        <f>F34/'- 3 -'!E34</f>
        <v>0</v>
      </c>
      <c r="H34" s="16">
        <f>F34/'- 7 -'!I34</f>
        <v>0</v>
      </c>
      <c r="I34" s="16">
        <v>0</v>
      </c>
      <c r="J34" s="390">
        <f>I34/'- 3 -'!E34</f>
        <v>0</v>
      </c>
      <c r="K34" s="16">
        <f>I34/'- 7 -'!I34</f>
        <v>0</v>
      </c>
    </row>
    <row r="35" spans="1:11" ht="12.75">
      <c r="A35" s="13">
        <v>28</v>
      </c>
      <c r="B35" s="14" t="s">
        <v>166</v>
      </c>
      <c r="C35" s="14">
        <v>60697</v>
      </c>
      <c r="D35" s="389">
        <f>C35/'- 3 -'!E35</f>
        <v>0.010352330941661818</v>
      </c>
      <c r="E35" s="14">
        <f>C35/'- 7 -'!I35</f>
        <v>68.77847025495751</v>
      </c>
      <c r="F35" s="14">
        <v>0</v>
      </c>
      <c r="G35" s="389">
        <f>F35/'- 3 -'!E35</f>
        <v>0</v>
      </c>
      <c r="H35" s="14">
        <f>F35/'- 7 -'!I35</f>
        <v>0</v>
      </c>
      <c r="I35" s="14">
        <v>0</v>
      </c>
      <c r="J35" s="389">
        <f>I35/'- 3 -'!E35</f>
        <v>0</v>
      </c>
      <c r="K35" s="14">
        <f>I35/'- 7 -'!I35</f>
        <v>0</v>
      </c>
    </row>
    <row r="36" spans="1:11" ht="12.75">
      <c r="A36" s="15">
        <v>30</v>
      </c>
      <c r="B36" s="16" t="s">
        <v>167</v>
      </c>
      <c r="C36" s="16">
        <v>105458</v>
      </c>
      <c r="D36" s="390">
        <f>C36/'- 3 -'!E36</f>
        <v>0.012085452854380023</v>
      </c>
      <c r="E36" s="16">
        <f>C36/'- 7 -'!I36</f>
        <v>75.76005747126437</v>
      </c>
      <c r="F36" s="16">
        <v>500</v>
      </c>
      <c r="G36" s="390">
        <f>F36/'- 3 -'!E36</f>
        <v>5.729983905621206E-05</v>
      </c>
      <c r="H36" s="16">
        <f>F36/'- 7 -'!I36</f>
        <v>0.35919540229885055</v>
      </c>
      <c r="I36" s="16">
        <v>0</v>
      </c>
      <c r="J36" s="390">
        <f>I36/'- 3 -'!E36</f>
        <v>0</v>
      </c>
      <c r="K36" s="16">
        <f>I36/'- 7 -'!I36</f>
        <v>0</v>
      </c>
    </row>
    <row r="37" spans="1:11" ht="12.75">
      <c r="A37" s="13">
        <v>31</v>
      </c>
      <c r="B37" s="14" t="s">
        <v>168</v>
      </c>
      <c r="C37" s="14">
        <v>156505</v>
      </c>
      <c r="D37" s="389">
        <f>C37/'- 3 -'!E37</f>
        <v>0.015935897583411067</v>
      </c>
      <c r="E37" s="14">
        <f>C37/'- 7 -'!I37</f>
        <v>93.43582089552238</v>
      </c>
      <c r="F37" s="14">
        <v>0</v>
      </c>
      <c r="G37" s="389">
        <f>F37/'- 3 -'!E37</f>
        <v>0</v>
      </c>
      <c r="H37" s="14">
        <f>F37/'- 7 -'!I37</f>
        <v>0</v>
      </c>
      <c r="I37" s="14">
        <v>0</v>
      </c>
      <c r="J37" s="389">
        <f>I37/'- 3 -'!E37</f>
        <v>0</v>
      </c>
      <c r="K37" s="14">
        <f>I37/'- 7 -'!I37</f>
        <v>0</v>
      </c>
    </row>
    <row r="38" spans="1:11" ht="12.75">
      <c r="A38" s="15">
        <v>32</v>
      </c>
      <c r="B38" s="16" t="s">
        <v>169</v>
      </c>
      <c r="C38" s="16">
        <v>202179</v>
      </c>
      <c r="D38" s="390">
        <f>C38/'- 3 -'!E38</f>
        <v>0.03247826726028927</v>
      </c>
      <c r="E38" s="16">
        <f>C38/'- 7 -'!I38</f>
        <v>231.9896729776248</v>
      </c>
      <c r="F38" s="16">
        <v>31090</v>
      </c>
      <c r="G38" s="390">
        <f>F38/'- 3 -'!E38</f>
        <v>0.004994333383399825</v>
      </c>
      <c r="H38" s="16">
        <f>F38/'- 7 -'!I38</f>
        <v>35.67412507171543</v>
      </c>
      <c r="I38" s="16">
        <v>0</v>
      </c>
      <c r="J38" s="390">
        <f>I38/'- 3 -'!E38</f>
        <v>0</v>
      </c>
      <c r="K38" s="16">
        <f>I38/'- 7 -'!I38</f>
        <v>0</v>
      </c>
    </row>
    <row r="39" spans="1:11" ht="12.75">
      <c r="A39" s="13">
        <v>33</v>
      </c>
      <c r="B39" s="14" t="s">
        <v>170</v>
      </c>
      <c r="C39" s="14">
        <v>294862</v>
      </c>
      <c r="D39" s="389">
        <f>C39/'- 3 -'!E39</f>
        <v>0.025261493147504494</v>
      </c>
      <c r="E39" s="14">
        <f>C39/'- 7 -'!I39</f>
        <v>161.9231191652938</v>
      </c>
      <c r="F39" s="14">
        <v>16698</v>
      </c>
      <c r="G39" s="389">
        <f>F39/'- 3 -'!E39</f>
        <v>0.0014305553532738369</v>
      </c>
      <c r="H39" s="14">
        <f>F39/'- 7 -'!I39</f>
        <v>9.169686985172982</v>
      </c>
      <c r="I39" s="14">
        <v>110650</v>
      </c>
      <c r="J39" s="389">
        <f>I39/'- 3 -'!E39</f>
        <v>0.009479635276065998</v>
      </c>
      <c r="K39" s="14">
        <f>I39/'- 7 -'!I39</f>
        <v>60.763316858868755</v>
      </c>
    </row>
    <row r="40" spans="1:11" ht="12.75">
      <c r="A40" s="15">
        <v>34</v>
      </c>
      <c r="B40" s="16" t="s">
        <v>171</v>
      </c>
      <c r="C40" s="16">
        <v>54000</v>
      </c>
      <c r="D40" s="390">
        <f>C40/'- 3 -'!E40</f>
        <v>0.009921874425817451</v>
      </c>
      <c r="E40" s="16">
        <f>C40/'- 7 -'!I40</f>
        <v>70.17543859649123</v>
      </c>
      <c r="F40" s="16">
        <v>0</v>
      </c>
      <c r="G40" s="390">
        <f>F40/'- 3 -'!E40</f>
        <v>0</v>
      </c>
      <c r="H40" s="16">
        <f>F40/'- 7 -'!I40</f>
        <v>0</v>
      </c>
      <c r="I40" s="16">
        <v>0</v>
      </c>
      <c r="J40" s="390">
        <f>I40/'- 3 -'!E40</f>
        <v>0</v>
      </c>
      <c r="K40" s="16">
        <f>I40/'- 7 -'!I40</f>
        <v>0</v>
      </c>
    </row>
    <row r="41" spans="1:11" ht="12.75">
      <c r="A41" s="13">
        <v>35</v>
      </c>
      <c r="B41" s="14" t="s">
        <v>172</v>
      </c>
      <c r="C41" s="14">
        <v>106831</v>
      </c>
      <c r="D41" s="389">
        <f>C41/'- 3 -'!E41</f>
        <v>0.00826356271705379</v>
      </c>
      <c r="E41" s="14">
        <f>C41/'- 7 -'!I41</f>
        <v>54.02326169405816</v>
      </c>
      <c r="F41" s="14">
        <v>0</v>
      </c>
      <c r="G41" s="389">
        <f>F41/'- 3 -'!E41</f>
        <v>0</v>
      </c>
      <c r="H41" s="14">
        <f>F41/'- 7 -'!I41</f>
        <v>0</v>
      </c>
      <c r="I41" s="14">
        <v>0</v>
      </c>
      <c r="J41" s="389">
        <f>I41/'- 3 -'!E41</f>
        <v>0</v>
      </c>
      <c r="K41" s="14">
        <f>I41/'- 7 -'!I41</f>
        <v>0</v>
      </c>
    </row>
    <row r="42" spans="1:11" ht="12.75">
      <c r="A42" s="15">
        <v>36</v>
      </c>
      <c r="B42" s="16" t="s">
        <v>173</v>
      </c>
      <c r="C42" s="16">
        <v>143432</v>
      </c>
      <c r="D42" s="390">
        <f>C42/'- 3 -'!E42</f>
        <v>0.020757683224196497</v>
      </c>
      <c r="E42" s="16">
        <f>C42/'- 7 -'!I42</f>
        <v>136.60190476190476</v>
      </c>
      <c r="F42" s="16">
        <v>0</v>
      </c>
      <c r="G42" s="390">
        <f>F42/'- 3 -'!E42</f>
        <v>0</v>
      </c>
      <c r="H42" s="16">
        <f>F42/'- 7 -'!I42</f>
        <v>0</v>
      </c>
      <c r="I42" s="16">
        <v>0</v>
      </c>
      <c r="J42" s="390">
        <f>I42/'- 3 -'!E42</f>
        <v>0</v>
      </c>
      <c r="K42" s="16">
        <f>I42/'- 7 -'!I42</f>
        <v>0</v>
      </c>
    </row>
    <row r="43" spans="1:11" ht="12.75">
      <c r="A43" s="13">
        <v>37</v>
      </c>
      <c r="B43" s="14" t="s">
        <v>174</v>
      </c>
      <c r="C43" s="14">
        <v>93718</v>
      </c>
      <c r="D43" s="389">
        <f>C43/'- 3 -'!E43</f>
        <v>0.014182203436639744</v>
      </c>
      <c r="E43" s="14">
        <f>C43/'- 7 -'!I43</f>
        <v>92.97420634920636</v>
      </c>
      <c r="F43" s="14">
        <v>0</v>
      </c>
      <c r="G43" s="389">
        <f>F43/'- 3 -'!E43</f>
        <v>0</v>
      </c>
      <c r="H43" s="14">
        <f>F43/'- 7 -'!I43</f>
        <v>0</v>
      </c>
      <c r="I43" s="14">
        <v>0</v>
      </c>
      <c r="J43" s="389">
        <f>I43/'- 3 -'!E43</f>
        <v>0</v>
      </c>
      <c r="K43" s="14">
        <f>I43/'- 7 -'!I43</f>
        <v>0</v>
      </c>
    </row>
    <row r="44" spans="1:11" ht="12.75">
      <c r="A44" s="15">
        <v>38</v>
      </c>
      <c r="B44" s="16" t="s">
        <v>175</v>
      </c>
      <c r="C44" s="16">
        <v>114039</v>
      </c>
      <c r="D44" s="390">
        <f>C44/'- 3 -'!E44</f>
        <v>0.012616255264793779</v>
      </c>
      <c r="E44" s="16">
        <f>C44/'- 7 -'!I44</f>
        <v>96.9307267318317</v>
      </c>
      <c r="F44" s="16">
        <v>23864</v>
      </c>
      <c r="G44" s="390">
        <f>F44/'- 3 -'!E44</f>
        <v>0.0026400995768030124</v>
      </c>
      <c r="H44" s="16">
        <f>F44/'- 7 -'!I44</f>
        <v>20.283892902677433</v>
      </c>
      <c r="I44" s="16">
        <v>0</v>
      </c>
      <c r="J44" s="390">
        <f>I44/'- 3 -'!E44</f>
        <v>0</v>
      </c>
      <c r="K44" s="16">
        <f>I44/'- 7 -'!I44</f>
        <v>0</v>
      </c>
    </row>
    <row r="45" spans="1:11" ht="12.75">
      <c r="A45" s="13">
        <v>39</v>
      </c>
      <c r="B45" s="14" t="s">
        <v>176</v>
      </c>
      <c r="C45" s="14">
        <v>143400</v>
      </c>
      <c r="D45" s="389">
        <f>C45/'- 3 -'!E45</f>
        <v>0.009930919856645718</v>
      </c>
      <c r="E45" s="14">
        <f>C45/'- 7 -'!I45</f>
        <v>62.48366013071895</v>
      </c>
      <c r="F45" s="14">
        <v>1500</v>
      </c>
      <c r="G45" s="389">
        <f>F45/'- 3 -'!E45</f>
        <v>0.00010387991481846985</v>
      </c>
      <c r="H45" s="14">
        <f>F45/'- 7 -'!I45</f>
        <v>0.6535947712418301</v>
      </c>
      <c r="I45" s="14">
        <v>0</v>
      </c>
      <c r="J45" s="389">
        <f>I45/'- 3 -'!E45</f>
        <v>0</v>
      </c>
      <c r="K45" s="14">
        <f>I45/'- 7 -'!I45</f>
        <v>0</v>
      </c>
    </row>
    <row r="46" spans="1:11" ht="12.75">
      <c r="A46" s="15">
        <v>40</v>
      </c>
      <c r="B46" s="16" t="s">
        <v>177</v>
      </c>
      <c r="C46" s="16">
        <v>1043000</v>
      </c>
      <c r="D46" s="390">
        <f>C46/'- 3 -'!E46</f>
        <v>0.02550384147027323</v>
      </c>
      <c r="E46" s="16">
        <f>C46/'- 7 -'!I46</f>
        <v>139.99060465740556</v>
      </c>
      <c r="F46" s="16">
        <v>15300</v>
      </c>
      <c r="G46" s="390">
        <f>F46/'- 3 -'!E46</f>
        <v>0.00037412154793401765</v>
      </c>
      <c r="H46" s="16">
        <f>F46/'- 7 -'!I46</f>
        <v>2.0535534527884036</v>
      </c>
      <c r="I46" s="16">
        <v>11000</v>
      </c>
      <c r="J46" s="390">
        <f>I46/'- 3 -'!E46</f>
        <v>0.000268976276292431</v>
      </c>
      <c r="K46" s="16">
        <f>I46/'- 7 -'!I46</f>
        <v>1.4764109791289175</v>
      </c>
    </row>
    <row r="47" spans="1:11" ht="12.75">
      <c r="A47" s="13">
        <v>41</v>
      </c>
      <c r="B47" s="14" t="s">
        <v>178</v>
      </c>
      <c r="C47" s="14">
        <v>83700</v>
      </c>
      <c r="D47" s="389">
        <f>C47/'- 3 -'!E47</f>
        <v>0.0070551851185325885</v>
      </c>
      <c r="E47" s="14">
        <f>C47/'- 7 -'!I47</f>
        <v>49.58530805687204</v>
      </c>
      <c r="F47" s="14">
        <v>5220</v>
      </c>
      <c r="G47" s="389">
        <f>F47/'- 3 -'!E47</f>
        <v>0.00044000079233859156</v>
      </c>
      <c r="H47" s="14">
        <f>F47/'- 7 -'!I47</f>
        <v>3.0924170616113744</v>
      </c>
      <c r="I47" s="14">
        <v>0</v>
      </c>
      <c r="J47" s="389">
        <f>I47/'- 3 -'!E47</f>
        <v>0</v>
      </c>
      <c r="K47" s="14">
        <f>I47/'- 7 -'!I47</f>
        <v>0</v>
      </c>
    </row>
    <row r="48" spans="1:11" ht="12.75">
      <c r="A48" s="15">
        <v>42</v>
      </c>
      <c r="B48" s="16" t="s">
        <v>179</v>
      </c>
      <c r="C48" s="16">
        <v>107835</v>
      </c>
      <c r="D48" s="390">
        <f>C48/'- 3 -'!E48</f>
        <v>0.014836742176949838</v>
      </c>
      <c r="E48" s="16">
        <f>C48/'- 7 -'!I48</f>
        <v>98.03181818181818</v>
      </c>
      <c r="F48" s="16">
        <v>0</v>
      </c>
      <c r="G48" s="390">
        <f>F48/'- 3 -'!E48</f>
        <v>0</v>
      </c>
      <c r="H48" s="16">
        <f>F48/'- 7 -'!I48</f>
        <v>0</v>
      </c>
      <c r="I48" s="16">
        <v>0</v>
      </c>
      <c r="J48" s="390">
        <f>I48/'- 3 -'!E48</f>
        <v>0</v>
      </c>
      <c r="K48" s="16">
        <f>I48/'- 7 -'!I48</f>
        <v>0</v>
      </c>
    </row>
    <row r="49" spans="1:11" ht="12.75">
      <c r="A49" s="13">
        <v>43</v>
      </c>
      <c r="B49" s="14" t="s">
        <v>180</v>
      </c>
      <c r="C49" s="14">
        <v>93040</v>
      </c>
      <c r="D49" s="389">
        <f>C49/'- 3 -'!E49</f>
        <v>0.014944689069672223</v>
      </c>
      <c r="E49" s="14">
        <f>C49/'- 7 -'!I49</f>
        <v>107.1889400921659</v>
      </c>
      <c r="F49" s="14">
        <v>0</v>
      </c>
      <c r="G49" s="389">
        <f>F49/'- 3 -'!E49</f>
        <v>0</v>
      </c>
      <c r="H49" s="14">
        <f>F49/'- 7 -'!I49</f>
        <v>0</v>
      </c>
      <c r="I49" s="14">
        <v>0</v>
      </c>
      <c r="J49" s="389">
        <f>I49/'- 3 -'!E49</f>
        <v>0</v>
      </c>
      <c r="K49" s="14">
        <f>I49/'- 7 -'!I49</f>
        <v>0</v>
      </c>
    </row>
    <row r="50" spans="1:11" ht="12.75">
      <c r="A50" s="15">
        <v>44</v>
      </c>
      <c r="B50" s="16" t="s">
        <v>181</v>
      </c>
      <c r="C50" s="16">
        <v>116543</v>
      </c>
      <c r="D50" s="390">
        <f>C50/'- 3 -'!E50</f>
        <v>0.013500398491293428</v>
      </c>
      <c r="E50" s="16">
        <f>C50/'- 7 -'!I50</f>
        <v>88.08994708994709</v>
      </c>
      <c r="F50" s="16">
        <v>0</v>
      </c>
      <c r="G50" s="390">
        <f>F50/'- 3 -'!E50</f>
        <v>0</v>
      </c>
      <c r="H50" s="16">
        <f>F50/'- 7 -'!I50</f>
        <v>0</v>
      </c>
      <c r="I50" s="16">
        <v>0</v>
      </c>
      <c r="J50" s="390">
        <f>I50/'- 3 -'!E50</f>
        <v>0</v>
      </c>
      <c r="K50" s="16">
        <f>I50/'- 7 -'!I50</f>
        <v>0</v>
      </c>
    </row>
    <row r="51" spans="1:11" ht="12.75">
      <c r="A51" s="13">
        <v>45</v>
      </c>
      <c r="B51" s="14" t="s">
        <v>182</v>
      </c>
      <c r="C51" s="14">
        <v>244450</v>
      </c>
      <c r="D51" s="389">
        <f>C51/'- 3 -'!E51</f>
        <v>0.021380098709672342</v>
      </c>
      <c r="E51" s="14">
        <f>C51/'- 7 -'!I51</f>
        <v>128.55640283986327</v>
      </c>
      <c r="F51" s="14">
        <v>14655</v>
      </c>
      <c r="G51" s="389">
        <f>F51/'- 3 -'!E51</f>
        <v>0.0012817563779515162</v>
      </c>
      <c r="H51" s="14">
        <f>F51/'- 7 -'!I51</f>
        <v>7.707073363134367</v>
      </c>
      <c r="I51" s="14">
        <v>0</v>
      </c>
      <c r="J51" s="389">
        <f>I51/'- 3 -'!E51</f>
        <v>0</v>
      </c>
      <c r="K51" s="14">
        <f>I51/'- 7 -'!I51</f>
        <v>0</v>
      </c>
    </row>
    <row r="52" spans="1:11" ht="12.75">
      <c r="A52" s="15">
        <v>46</v>
      </c>
      <c r="B52" s="16" t="s">
        <v>183</v>
      </c>
      <c r="C52" s="16">
        <v>217778</v>
      </c>
      <c r="D52" s="390">
        <f>C52/'- 3 -'!E52</f>
        <v>0.020386023734986373</v>
      </c>
      <c r="E52" s="16">
        <f>C52/'- 7 -'!I52</f>
        <v>137.83417721518987</v>
      </c>
      <c r="F52" s="16">
        <v>2000</v>
      </c>
      <c r="G52" s="390">
        <f>F52/'- 3 -'!E52</f>
        <v>0.00018721839428212557</v>
      </c>
      <c r="H52" s="16">
        <f>F52/'- 7 -'!I52</f>
        <v>1.2658227848101267</v>
      </c>
      <c r="I52" s="16">
        <v>19000</v>
      </c>
      <c r="J52" s="390">
        <f>I52/'- 3 -'!E52</f>
        <v>0.001778574745680193</v>
      </c>
      <c r="K52" s="16">
        <f>I52/'- 7 -'!I52</f>
        <v>12.025316455696203</v>
      </c>
    </row>
    <row r="53" spans="1:11" ht="12.75">
      <c r="A53" s="13">
        <v>47</v>
      </c>
      <c r="B53" s="14" t="s">
        <v>184</v>
      </c>
      <c r="C53" s="14">
        <v>187600</v>
      </c>
      <c r="D53" s="389">
        <f>C53/'- 3 -'!E53</f>
        <v>0.02266348636904854</v>
      </c>
      <c r="E53" s="14">
        <f>C53/'- 7 -'!I53</f>
        <v>131.63988492035645</v>
      </c>
      <c r="F53" s="14">
        <v>0</v>
      </c>
      <c r="G53" s="389">
        <f>F53/'- 3 -'!E53</f>
        <v>0</v>
      </c>
      <c r="H53" s="14">
        <f>F53/'- 7 -'!I53</f>
        <v>0</v>
      </c>
      <c r="I53" s="14">
        <v>88500</v>
      </c>
      <c r="J53" s="389">
        <f>I53/'- 3 -'!E53</f>
        <v>0.010691463452349658</v>
      </c>
      <c r="K53" s="14">
        <f>I53/'- 7 -'!I53</f>
        <v>62.10090519963511</v>
      </c>
    </row>
    <row r="54" spans="1:11" ht="12.75">
      <c r="A54" s="15">
        <v>48</v>
      </c>
      <c r="B54" s="16" t="s">
        <v>185</v>
      </c>
      <c r="C54" s="16">
        <v>224523</v>
      </c>
      <c r="D54" s="390">
        <f>C54/'- 3 -'!E54</f>
        <v>0.004256724855727451</v>
      </c>
      <c r="E54" s="16">
        <f>C54/'- 7 -'!I54</f>
        <v>42.96679743565209</v>
      </c>
      <c r="F54" s="16">
        <v>61288</v>
      </c>
      <c r="G54" s="390">
        <f>F54/'- 3 -'!E54</f>
        <v>0.001161957362754925</v>
      </c>
      <c r="H54" s="16">
        <f>F54/'- 7 -'!I54</f>
        <v>11.728638407807866</v>
      </c>
      <c r="I54" s="16">
        <v>474382</v>
      </c>
      <c r="J54" s="390">
        <f>I54/'- 3 -'!E54</f>
        <v>0.008993794179258694</v>
      </c>
      <c r="K54" s="16">
        <f>I54/'- 7 -'!I54</f>
        <v>90.78212611233374</v>
      </c>
    </row>
    <row r="55" spans="1:11" ht="12.75">
      <c r="A55" s="13">
        <v>49</v>
      </c>
      <c r="B55" s="14" t="s">
        <v>186</v>
      </c>
      <c r="C55" s="14">
        <v>586619</v>
      </c>
      <c r="D55" s="389">
        <f>C55/'- 3 -'!E55</f>
        <v>0.0185424969454549</v>
      </c>
      <c r="E55" s="14">
        <f>C55/'- 7 -'!I55</f>
        <v>135.35279187817258</v>
      </c>
      <c r="F55" s="14">
        <v>0</v>
      </c>
      <c r="G55" s="389">
        <f>F55/'- 3 -'!E55</f>
        <v>0</v>
      </c>
      <c r="H55" s="14">
        <f>F55/'- 7 -'!I55</f>
        <v>0</v>
      </c>
      <c r="I55" s="14">
        <v>0</v>
      </c>
      <c r="J55" s="389">
        <f>I55/'- 3 -'!E55</f>
        <v>0</v>
      </c>
      <c r="K55" s="14">
        <f>I55/'- 7 -'!I55</f>
        <v>0</v>
      </c>
    </row>
    <row r="56" spans="1:11" ht="12.75">
      <c r="A56" s="15">
        <v>50</v>
      </c>
      <c r="B56" s="16" t="s">
        <v>459</v>
      </c>
      <c r="C56" s="16">
        <v>131800</v>
      </c>
      <c r="D56" s="390">
        <f>C56/'- 3 -'!E56</f>
        <v>0.00934818204811434</v>
      </c>
      <c r="E56" s="16">
        <f>C56/'- 7 -'!I56</f>
        <v>70.55674518201285</v>
      </c>
      <c r="F56" s="16">
        <v>0</v>
      </c>
      <c r="G56" s="390">
        <f>F56/'- 3 -'!E56</f>
        <v>0</v>
      </c>
      <c r="H56" s="16">
        <f>F56/'- 7 -'!I56</f>
        <v>0</v>
      </c>
      <c r="I56" s="16">
        <v>0</v>
      </c>
      <c r="J56" s="390">
        <f>I56/'- 3 -'!E56</f>
        <v>0</v>
      </c>
      <c r="K56" s="16">
        <f>I56/'- 7 -'!I56</f>
        <v>0</v>
      </c>
    </row>
    <row r="57" spans="1:11" ht="12.75">
      <c r="A57" s="13">
        <v>2264</v>
      </c>
      <c r="B57" s="14" t="s">
        <v>187</v>
      </c>
      <c r="C57" s="14">
        <v>34597</v>
      </c>
      <c r="D57" s="389">
        <f>C57/'- 3 -'!E57</f>
        <v>0.01797677261931299</v>
      </c>
      <c r="E57" s="14">
        <f>C57/'- 7 -'!I57</f>
        <v>168.35523114355232</v>
      </c>
      <c r="F57" s="14">
        <v>0</v>
      </c>
      <c r="G57" s="389">
        <f>F57/'- 3 -'!E57</f>
        <v>0</v>
      </c>
      <c r="H57" s="14">
        <f>F57/'- 7 -'!I57</f>
        <v>0</v>
      </c>
      <c r="I57" s="14">
        <v>0</v>
      </c>
      <c r="J57" s="389">
        <f>I57/'- 3 -'!E57</f>
        <v>0</v>
      </c>
      <c r="K57" s="14">
        <f>I57/'- 7 -'!I57</f>
        <v>0</v>
      </c>
    </row>
    <row r="58" spans="1:11" ht="12.75">
      <c r="A58" s="15">
        <v>2309</v>
      </c>
      <c r="B58" s="16" t="s">
        <v>188</v>
      </c>
      <c r="C58" s="16">
        <v>0</v>
      </c>
      <c r="D58" s="390">
        <f>C58/'- 3 -'!E58</f>
        <v>0</v>
      </c>
      <c r="E58" s="16">
        <f>C58/'- 7 -'!I58</f>
        <v>0</v>
      </c>
      <c r="F58" s="16">
        <v>0</v>
      </c>
      <c r="G58" s="390">
        <f>F58/'- 3 -'!E58</f>
        <v>0</v>
      </c>
      <c r="H58" s="16">
        <f>F58/'- 7 -'!I58</f>
        <v>0</v>
      </c>
      <c r="I58" s="16">
        <v>0</v>
      </c>
      <c r="J58" s="390">
        <f>I58/'- 3 -'!E58</f>
        <v>0</v>
      </c>
      <c r="K58" s="16">
        <f>I58/'- 7 -'!I58</f>
        <v>0</v>
      </c>
    </row>
    <row r="59" spans="1:11" ht="12.75">
      <c r="A59" s="13">
        <v>2312</v>
      </c>
      <c r="B59" s="14" t="s">
        <v>189</v>
      </c>
      <c r="C59" s="14">
        <v>0</v>
      </c>
      <c r="D59" s="389">
        <f>C59/'- 3 -'!E59</f>
        <v>0</v>
      </c>
      <c r="E59" s="14">
        <f>C59/'- 7 -'!I59</f>
        <v>0</v>
      </c>
      <c r="F59" s="14">
        <v>0</v>
      </c>
      <c r="G59" s="389">
        <f>F59/'- 3 -'!E59</f>
        <v>0</v>
      </c>
      <c r="H59" s="14">
        <f>F59/'- 7 -'!I59</f>
        <v>0</v>
      </c>
      <c r="I59" s="14">
        <v>0</v>
      </c>
      <c r="J59" s="389">
        <f>I59/'- 3 -'!E59</f>
        <v>0</v>
      </c>
      <c r="K59" s="14">
        <f>I59/'- 7 -'!I59</f>
        <v>0</v>
      </c>
    </row>
    <row r="60" spans="1:11" ht="12.75">
      <c r="A60" s="15">
        <v>2355</v>
      </c>
      <c r="B60" s="16" t="s">
        <v>190</v>
      </c>
      <c r="C60" s="16">
        <v>422685</v>
      </c>
      <c r="D60" s="390">
        <f>C60/'- 3 -'!E60</f>
        <v>0.018007897171300757</v>
      </c>
      <c r="E60" s="16">
        <f>C60/'- 7 -'!I60</f>
        <v>122.89140863497602</v>
      </c>
      <c r="F60" s="16">
        <v>2855</v>
      </c>
      <c r="G60" s="390">
        <f>F60/'- 3 -'!E60</f>
        <v>0.00012163324088638978</v>
      </c>
      <c r="H60" s="16">
        <f>F60/'- 7 -'!I60</f>
        <v>0.830062509085623</v>
      </c>
      <c r="I60" s="16">
        <v>6340</v>
      </c>
      <c r="J60" s="390">
        <f>I60/'- 3 -'!E60</f>
        <v>0.0002701067415830862</v>
      </c>
      <c r="K60" s="16">
        <f>I60/'- 7 -'!I60</f>
        <v>1.8432911760430295</v>
      </c>
    </row>
    <row r="61" spans="1:11" ht="12.75">
      <c r="A61" s="13">
        <v>2439</v>
      </c>
      <c r="B61" s="14" t="s">
        <v>191</v>
      </c>
      <c r="C61" s="14">
        <v>7627</v>
      </c>
      <c r="D61" s="389">
        <f>C61/'- 3 -'!E61</f>
        <v>0.006795090642785105</v>
      </c>
      <c r="E61" s="14">
        <f>C61/'- 7 -'!I61</f>
        <v>54.2846975088968</v>
      </c>
      <c r="F61" s="14">
        <v>0</v>
      </c>
      <c r="G61" s="389">
        <f>F61/'- 3 -'!E61</f>
        <v>0</v>
      </c>
      <c r="H61" s="14">
        <f>F61/'- 7 -'!I61</f>
        <v>0</v>
      </c>
      <c r="I61" s="14">
        <v>0</v>
      </c>
      <c r="J61" s="389">
        <f>I61/'- 3 -'!E61</f>
        <v>0</v>
      </c>
      <c r="K61" s="14">
        <f>I61/'- 7 -'!I61</f>
        <v>0</v>
      </c>
    </row>
    <row r="62" spans="1:11" ht="12.75">
      <c r="A62" s="15">
        <v>2460</v>
      </c>
      <c r="B62" s="16" t="s">
        <v>192</v>
      </c>
      <c r="C62" s="16">
        <v>32612</v>
      </c>
      <c r="D62" s="390">
        <f>C62/'- 3 -'!E62</f>
        <v>0.011777996397114802</v>
      </c>
      <c r="E62" s="16">
        <f>C62/'- 7 -'!I62</f>
        <v>108.8881469115192</v>
      </c>
      <c r="F62" s="16">
        <v>0</v>
      </c>
      <c r="G62" s="390">
        <f>F62/'- 3 -'!E62</f>
        <v>0</v>
      </c>
      <c r="H62" s="16">
        <f>F62/'- 7 -'!I62</f>
        <v>0</v>
      </c>
      <c r="I62" s="16">
        <v>0</v>
      </c>
      <c r="J62" s="390">
        <f>I62/'- 3 -'!E62</f>
        <v>0</v>
      </c>
      <c r="K62" s="16">
        <f>I62/'- 7 -'!I62</f>
        <v>0</v>
      </c>
    </row>
    <row r="63" spans="1:11" ht="12.75">
      <c r="A63" s="13">
        <v>3000</v>
      </c>
      <c r="B63" s="14" t="s">
        <v>193</v>
      </c>
      <c r="C63" s="14">
        <v>352535</v>
      </c>
      <c r="D63" s="389">
        <f>C63/'- 3 -'!E63</f>
        <v>0.05614151033538236</v>
      </c>
      <c r="E63" s="14">
        <f>C63/'- 7 -'!I63</f>
        <v>419.18549346016647</v>
      </c>
      <c r="F63" s="14">
        <v>0</v>
      </c>
      <c r="G63" s="389">
        <f>F63/'- 3 -'!E63</f>
        <v>0</v>
      </c>
      <c r="H63" s="14">
        <f>F63/'- 7 -'!I63</f>
        <v>0</v>
      </c>
      <c r="I63" s="14">
        <v>0</v>
      </c>
      <c r="J63" s="389">
        <f>I63/'- 3 -'!E63</f>
        <v>0</v>
      </c>
      <c r="K63" s="14">
        <f>I63/'- 7 -'!I63</f>
        <v>0</v>
      </c>
    </row>
    <row r="64" spans="1:11" ht="4.5" customHeight="1">
      <c r="A64" s="17"/>
      <c r="B64" s="17"/>
      <c r="C64" s="17"/>
      <c r="D64" s="203"/>
      <c r="E64" s="17"/>
      <c r="F64" s="17"/>
      <c r="G64" s="203"/>
      <c r="H64" s="17"/>
      <c r="I64" s="17"/>
      <c r="J64" s="203"/>
      <c r="K64" s="17"/>
    </row>
    <row r="65" spans="1:11" ht="12.75">
      <c r="A65" s="19"/>
      <c r="B65" s="20" t="s">
        <v>194</v>
      </c>
      <c r="C65" s="20">
        <f>SUM(C11:C63)</f>
        <v>20250671</v>
      </c>
      <c r="D65" s="106">
        <f>C65/'- 3 -'!E65</f>
        <v>0.016949455847640724</v>
      </c>
      <c r="E65" s="20">
        <f>C65/'- 7 -'!I65</f>
        <v>110.71645662218292</v>
      </c>
      <c r="F65" s="20">
        <f>SUM(F11:F63)</f>
        <v>268087</v>
      </c>
      <c r="G65" s="106">
        <f>F65/'- 3 -'!E65</f>
        <v>0.00022438410904144652</v>
      </c>
      <c r="H65" s="20">
        <f>F65/'- 7 -'!I65</f>
        <v>1.4657115661239646</v>
      </c>
      <c r="I65" s="20">
        <f>SUM(I11:I63)</f>
        <v>1999519</v>
      </c>
      <c r="J65" s="106">
        <f>I65/'- 3 -'!E65</f>
        <v>0.0016735622739127377</v>
      </c>
      <c r="K65" s="20">
        <f>I65/'- 7 -'!I65</f>
        <v>10.93196658168663</v>
      </c>
    </row>
    <row r="66" spans="1:11" ht="4.5" customHeight="1">
      <c r="A66" s="17"/>
      <c r="B66" s="17"/>
      <c r="C66" s="17"/>
      <c r="D66" s="203"/>
      <c r="E66" s="17"/>
      <c r="F66" s="17"/>
      <c r="G66" s="203"/>
      <c r="H66" s="17"/>
      <c r="I66" s="17"/>
      <c r="J66" s="203"/>
      <c r="K66" s="17"/>
    </row>
    <row r="67" spans="1:11" ht="12.75">
      <c r="A67" s="15">
        <v>2155</v>
      </c>
      <c r="B67" s="16" t="s">
        <v>195</v>
      </c>
      <c r="C67" s="16">
        <v>7605</v>
      </c>
      <c r="D67" s="390">
        <f>C67/'- 3 -'!E67</f>
        <v>0.006601917811548885</v>
      </c>
      <c r="E67" s="16">
        <f>C67/'- 7 -'!I67</f>
        <v>58.5</v>
      </c>
      <c r="F67" s="16">
        <v>0</v>
      </c>
      <c r="G67" s="390">
        <f>F67/'- 3 -'!E67</f>
        <v>0</v>
      </c>
      <c r="H67" s="16">
        <f>F67/'- 7 -'!I67</f>
        <v>0</v>
      </c>
      <c r="I67" s="16">
        <v>0</v>
      </c>
      <c r="J67" s="390">
        <f>I67/'- 3 -'!E67</f>
        <v>0</v>
      </c>
      <c r="K67" s="16">
        <f>I67/'- 7 -'!I67</f>
        <v>0</v>
      </c>
    </row>
    <row r="68" spans="1:11" ht="12.75">
      <c r="A68" s="13">
        <v>2408</v>
      </c>
      <c r="B68" s="14" t="s">
        <v>197</v>
      </c>
      <c r="C68" s="14">
        <v>79825</v>
      </c>
      <c r="D68" s="389">
        <f>C68/'- 3 -'!E68</f>
        <v>0.03451236716575751</v>
      </c>
      <c r="E68" s="14">
        <f>C68/'- 7 -'!I68</f>
        <v>287.65765765765764</v>
      </c>
      <c r="F68" s="14">
        <v>0</v>
      </c>
      <c r="G68" s="389">
        <f>F68/'- 3 -'!E68</f>
        <v>0</v>
      </c>
      <c r="H68" s="14">
        <f>F68/'- 7 -'!I68</f>
        <v>0</v>
      </c>
      <c r="I68" s="14">
        <v>0</v>
      </c>
      <c r="J68" s="389">
        <f>I68/'- 3 -'!E68</f>
        <v>0</v>
      </c>
      <c r="K68" s="14">
        <f>I68/'- 7 -'!I68</f>
        <v>0</v>
      </c>
    </row>
    <row r="69" ht="6.75" customHeight="1"/>
    <row r="70" spans="1:2" ht="12" customHeight="1">
      <c r="A70" s="6"/>
      <c r="B70" s="6"/>
    </row>
    <row r="71" spans="1:2" ht="12" customHeight="1">
      <c r="A71" s="6"/>
      <c r="B71" s="6"/>
    </row>
    <row r="72" spans="1:2" ht="12" customHeight="1">
      <c r="A72" s="6"/>
      <c r="B72" s="6"/>
    </row>
    <row r="73" spans="1:2" ht="12" customHeight="1">
      <c r="A73" s="6"/>
      <c r="B73" s="6"/>
    </row>
    <row r="74" spans="1:2" ht="12" customHeight="1">
      <c r="A74" s="6"/>
      <c r="B74" s="6"/>
    </row>
    <row r="75" ht="12" customHeight="1"/>
  </sheetData>
  <printOptions/>
  <pageMargins left="0.5905511811023623" right="0" top="0.5905511811023623" bottom="0" header="0.31496062992125984" footer="0"/>
  <pageSetup fitToHeight="1" fitToWidth="1" orientation="portrait" scale="82" r:id="rId1"/>
  <headerFooter alignWithMargins="0">
    <oddHeader>&amp;C&amp;"Times New Roman,Bold"&amp;12&amp;A</oddHeader>
  </headerFooter>
</worksheet>
</file>

<file path=xl/worksheets/sheet26.xml><?xml version="1.0" encoding="utf-8"?>
<worksheet xmlns="http://schemas.openxmlformats.org/spreadsheetml/2006/main" xmlns:r="http://schemas.openxmlformats.org/officeDocument/2006/relationships">
  <sheetPr codeName="Sheet26">
    <pageSetUpPr fitToPage="1"/>
  </sheetPr>
  <dimension ref="A1:F74"/>
  <sheetViews>
    <sheetView showGridLines="0" showZeros="0" workbookViewId="0" topLeftCell="A1">
      <selection activeCell="A1" sqref="A1"/>
    </sheetView>
  </sheetViews>
  <sheetFormatPr defaultColWidth="15.83203125" defaultRowHeight="12"/>
  <cols>
    <col min="1" max="1" width="6.83203125" style="85" customWidth="1"/>
    <col min="2" max="2" width="35.83203125" style="85" customWidth="1"/>
    <col min="3" max="3" width="20.83203125" style="85" customWidth="1"/>
    <col min="4" max="5" width="15.83203125" style="85" customWidth="1"/>
    <col min="6" max="6" width="43.83203125" style="85" customWidth="1"/>
    <col min="7" max="16384" width="15.83203125" style="85" customWidth="1"/>
  </cols>
  <sheetData>
    <row r="1" spans="1:6" ht="6.75" customHeight="1">
      <c r="A1" s="17"/>
      <c r="B1" s="83"/>
      <c r="C1" s="147"/>
      <c r="D1" s="147"/>
      <c r="E1" s="147"/>
      <c r="F1" s="147"/>
    </row>
    <row r="2" spans="1:6" ht="12.75">
      <c r="A2" s="8"/>
      <c r="B2" s="86"/>
      <c r="C2" s="205" t="s">
        <v>0</v>
      </c>
      <c r="D2" s="205"/>
      <c r="E2" s="205"/>
      <c r="F2" s="225" t="s">
        <v>387</v>
      </c>
    </row>
    <row r="3" spans="1:6" ht="12.75">
      <c r="A3" s="9"/>
      <c r="B3" s="89"/>
      <c r="C3" s="208" t="str">
        <f>YEAR</f>
        <v>OPERATING FUND BUDGET 1999/2000</v>
      </c>
      <c r="D3" s="208"/>
      <c r="E3" s="208"/>
      <c r="F3" s="226"/>
    </row>
    <row r="4" spans="1:6" ht="12.75">
      <c r="A4" s="10"/>
      <c r="C4" s="147"/>
      <c r="D4" s="147"/>
      <c r="E4" s="147"/>
      <c r="F4" s="147"/>
    </row>
    <row r="5" spans="1:6" ht="16.5">
      <c r="A5" s="10"/>
      <c r="C5" s="364" t="s">
        <v>440</v>
      </c>
      <c r="D5" s="160"/>
      <c r="E5" s="133"/>
      <c r="F5" s="147"/>
    </row>
    <row r="6" spans="1:6" ht="12.75">
      <c r="A6" s="10"/>
      <c r="C6" s="70"/>
      <c r="D6" s="68"/>
      <c r="E6" s="69"/>
      <c r="F6" s="147"/>
    </row>
    <row r="7" spans="3:6" ht="12.75">
      <c r="C7" s="71" t="s">
        <v>66</v>
      </c>
      <c r="D7" s="72"/>
      <c r="E7" s="73"/>
      <c r="F7" s="147"/>
    </row>
    <row r="8" spans="1:6" ht="12.75">
      <c r="A8" s="97"/>
      <c r="B8" s="48"/>
      <c r="C8" s="76"/>
      <c r="D8" s="234"/>
      <c r="E8" s="235" t="s">
        <v>89</v>
      </c>
      <c r="F8" s="147"/>
    </row>
    <row r="9" spans="1:5" ht="12.75">
      <c r="A9" s="54" t="s">
        <v>119</v>
      </c>
      <c r="B9" s="55" t="s">
        <v>120</v>
      </c>
      <c r="C9" s="78" t="s">
        <v>121</v>
      </c>
      <c r="D9" s="79" t="s">
        <v>122</v>
      </c>
      <c r="E9" s="79" t="s">
        <v>123</v>
      </c>
    </row>
    <row r="10" spans="1:2" ht="4.5" customHeight="1">
      <c r="A10" s="80"/>
      <c r="B10" s="80"/>
    </row>
    <row r="11" spans="1:5" ht="12.75">
      <c r="A11" s="13">
        <v>1</v>
      </c>
      <c r="B11" s="14" t="s">
        <v>142</v>
      </c>
      <c r="C11" s="14">
        <v>641500</v>
      </c>
      <c r="D11" s="389">
        <f>C11/'- 3 -'!E11</f>
        <v>0.0028787858389764717</v>
      </c>
      <c r="E11" s="14">
        <f>C11/'- 7 -'!I11</f>
        <v>21.426185704742817</v>
      </c>
    </row>
    <row r="12" spans="1:5" ht="12.75">
      <c r="A12" s="15">
        <v>2</v>
      </c>
      <c r="B12" s="16" t="s">
        <v>143</v>
      </c>
      <c r="C12" s="16">
        <v>97472</v>
      </c>
      <c r="D12" s="390">
        <f>C12/'- 3 -'!E12</f>
        <v>0.0017613317107561274</v>
      </c>
      <c r="E12" s="16">
        <f>C12/'- 7 -'!I12</f>
        <v>10.669118532383235</v>
      </c>
    </row>
    <row r="13" spans="1:5" ht="12.75">
      <c r="A13" s="13">
        <v>3</v>
      </c>
      <c r="B13" s="14" t="s">
        <v>144</v>
      </c>
      <c r="C13" s="14">
        <v>107450</v>
      </c>
      <c r="D13" s="389">
        <f>C13/'- 3 -'!E13</f>
        <v>0.002773287621362951</v>
      </c>
      <c r="E13" s="14">
        <f>C13/'- 7 -'!I13</f>
        <v>17.980254350736278</v>
      </c>
    </row>
    <row r="14" spans="1:5" ht="12.75">
      <c r="A14" s="15">
        <v>4</v>
      </c>
      <c r="B14" s="16" t="s">
        <v>145</v>
      </c>
      <c r="C14" s="16">
        <v>0</v>
      </c>
      <c r="D14" s="390">
        <f>C14/'- 3 -'!E14</f>
        <v>0</v>
      </c>
      <c r="E14" s="16">
        <f>C14/'- 7 -'!I14</f>
        <v>0</v>
      </c>
    </row>
    <row r="15" spans="1:5" ht="12.75">
      <c r="A15" s="13">
        <v>5</v>
      </c>
      <c r="B15" s="14" t="s">
        <v>146</v>
      </c>
      <c r="C15" s="14">
        <v>451516</v>
      </c>
      <c r="D15" s="389">
        <f>C15/'- 3 -'!E15</f>
        <v>0.009916308879593877</v>
      </c>
      <c r="E15" s="14">
        <f>C15/'- 7 -'!I15</f>
        <v>65.69894507093488</v>
      </c>
    </row>
    <row r="16" spans="1:5" ht="12.75">
      <c r="A16" s="15">
        <v>6</v>
      </c>
      <c r="B16" s="16" t="s">
        <v>147</v>
      </c>
      <c r="C16" s="16">
        <v>54500</v>
      </c>
      <c r="D16" s="390">
        <f>C16/'- 3 -'!E16</f>
        <v>0.0010091477110613458</v>
      </c>
      <c r="E16" s="16">
        <f>C16/'- 7 -'!I16</f>
        <v>6.167251329636755</v>
      </c>
    </row>
    <row r="17" spans="1:5" ht="12.75">
      <c r="A17" s="13">
        <v>9</v>
      </c>
      <c r="B17" s="14" t="s">
        <v>148</v>
      </c>
      <c r="C17" s="14">
        <v>6000</v>
      </c>
      <c r="D17" s="389">
        <f>C17/'- 3 -'!E17</f>
        <v>8.010426050129807E-05</v>
      </c>
      <c r="E17" s="14">
        <f>C17/'- 7 -'!I17</f>
        <v>0.47082826539019895</v>
      </c>
    </row>
    <row r="18" spans="1:5" ht="12.75">
      <c r="A18" s="15">
        <v>10</v>
      </c>
      <c r="B18" s="16" t="s">
        <v>149</v>
      </c>
      <c r="C18" s="16">
        <v>89823</v>
      </c>
      <c r="D18" s="390">
        <f>C18/'- 3 -'!E18</f>
        <v>0.0016091573365261732</v>
      </c>
      <c r="E18" s="16">
        <f>C18/'- 7 -'!I18</f>
        <v>10.34707982951273</v>
      </c>
    </row>
    <row r="19" spans="1:5" ht="12.75">
      <c r="A19" s="13">
        <v>11</v>
      </c>
      <c r="B19" s="14" t="s">
        <v>150</v>
      </c>
      <c r="C19" s="14">
        <v>16270</v>
      </c>
      <c r="D19" s="389">
        <f>C19/'- 3 -'!E19</f>
        <v>0.0005651610156586074</v>
      </c>
      <c r="E19" s="14">
        <f>C19/'- 7 -'!I19</f>
        <v>3.5132800690995465</v>
      </c>
    </row>
    <row r="20" spans="1:5" ht="12.75">
      <c r="A20" s="15">
        <v>12</v>
      </c>
      <c r="B20" s="16" t="s">
        <v>151</v>
      </c>
      <c r="C20" s="16">
        <v>94780</v>
      </c>
      <c r="D20" s="390">
        <f>C20/'- 3 -'!E20</f>
        <v>0.001985718040399243</v>
      </c>
      <c r="E20" s="16">
        <f>C20/'- 7 -'!I20</f>
        <v>11.895826796360213</v>
      </c>
    </row>
    <row r="21" spans="1:5" ht="12.75">
      <c r="A21" s="13">
        <v>13</v>
      </c>
      <c r="B21" s="14" t="s">
        <v>152</v>
      </c>
      <c r="C21" s="14">
        <v>0</v>
      </c>
      <c r="D21" s="389">
        <f>C21/'- 3 -'!E21</f>
        <v>0</v>
      </c>
      <c r="E21" s="14">
        <f>C21/'- 7 -'!I21</f>
        <v>0</v>
      </c>
    </row>
    <row r="22" spans="1:5" ht="12.75">
      <c r="A22" s="15">
        <v>14</v>
      </c>
      <c r="B22" s="16" t="s">
        <v>153</v>
      </c>
      <c r="C22" s="16">
        <v>31800</v>
      </c>
      <c r="D22" s="390">
        <f>C22/'- 3 -'!E22</f>
        <v>0.0015229757413431641</v>
      </c>
      <c r="E22" s="16">
        <f>C22/'- 7 -'!I22</f>
        <v>8.84438881935753</v>
      </c>
    </row>
    <row r="23" spans="1:5" ht="12.75">
      <c r="A23" s="13">
        <v>15</v>
      </c>
      <c r="B23" s="14" t="s">
        <v>154</v>
      </c>
      <c r="C23" s="14">
        <v>55965</v>
      </c>
      <c r="D23" s="389">
        <f>C23/'- 3 -'!E23</f>
        <v>0.0019766025915197195</v>
      </c>
      <c r="E23" s="14">
        <f>C23/'- 7 -'!I23</f>
        <v>9.87733851041299</v>
      </c>
    </row>
    <row r="24" spans="1:5" ht="12.75">
      <c r="A24" s="15">
        <v>16</v>
      </c>
      <c r="B24" s="16" t="s">
        <v>155</v>
      </c>
      <c r="C24" s="16">
        <v>7100</v>
      </c>
      <c r="D24" s="390">
        <f>C24/'- 3 -'!E24</f>
        <v>0.0012703999845404847</v>
      </c>
      <c r="E24" s="16">
        <f>C24/'- 7 -'!I24</f>
        <v>9.096732863549008</v>
      </c>
    </row>
    <row r="25" spans="1:5" ht="12.75">
      <c r="A25" s="13">
        <v>17</v>
      </c>
      <c r="B25" s="14" t="s">
        <v>156</v>
      </c>
      <c r="C25" s="14">
        <v>7500</v>
      </c>
      <c r="D25" s="389">
        <f>C25/'- 3 -'!E25</f>
        <v>0.001761633179585819</v>
      </c>
      <c r="E25" s="14">
        <f>C25/'- 7 -'!I25</f>
        <v>13.953488372093023</v>
      </c>
    </row>
    <row r="26" spans="1:5" ht="12.75">
      <c r="A26" s="15">
        <v>18</v>
      </c>
      <c r="B26" s="16" t="s">
        <v>157</v>
      </c>
      <c r="C26" s="16">
        <v>9100</v>
      </c>
      <c r="D26" s="390">
        <f>C26/'- 3 -'!E26</f>
        <v>0.0010813291039993328</v>
      </c>
      <c r="E26" s="16">
        <f>C26/'- 7 -'!I26</f>
        <v>5.936073059360731</v>
      </c>
    </row>
    <row r="27" spans="1:5" ht="12.75">
      <c r="A27" s="13">
        <v>19</v>
      </c>
      <c r="B27" s="14" t="s">
        <v>158</v>
      </c>
      <c r="C27" s="14">
        <v>0</v>
      </c>
      <c r="D27" s="389">
        <f>C27/'- 3 -'!E27</f>
        <v>0</v>
      </c>
      <c r="E27" s="14">
        <f>C27/'- 7 -'!I27</f>
        <v>0</v>
      </c>
    </row>
    <row r="28" spans="1:5" ht="12.75">
      <c r="A28" s="15">
        <v>20</v>
      </c>
      <c r="B28" s="16" t="s">
        <v>159</v>
      </c>
      <c r="C28" s="16">
        <v>0</v>
      </c>
      <c r="D28" s="390">
        <f>C28/'- 3 -'!E28</f>
        <v>0</v>
      </c>
      <c r="E28" s="16">
        <f>C28/'- 7 -'!I28</f>
        <v>0</v>
      </c>
    </row>
    <row r="29" spans="1:5" ht="12.75">
      <c r="A29" s="13">
        <v>21</v>
      </c>
      <c r="B29" s="14" t="s">
        <v>160</v>
      </c>
      <c r="C29" s="14">
        <v>32761</v>
      </c>
      <c r="D29" s="389">
        <f>C29/'- 3 -'!E29</f>
        <v>0.0015610883446106928</v>
      </c>
      <c r="E29" s="14">
        <f>C29/'- 7 -'!I29</f>
        <v>9.379043801889493</v>
      </c>
    </row>
    <row r="30" spans="1:5" ht="12.75">
      <c r="A30" s="15">
        <v>22</v>
      </c>
      <c r="B30" s="16" t="s">
        <v>161</v>
      </c>
      <c r="C30" s="16">
        <v>0</v>
      </c>
      <c r="D30" s="390">
        <f>C30/'- 3 -'!E30</f>
        <v>0</v>
      </c>
      <c r="E30" s="16">
        <f>C30/'- 7 -'!I30</f>
        <v>0</v>
      </c>
    </row>
    <row r="31" spans="1:5" ht="12.75">
      <c r="A31" s="13">
        <v>23</v>
      </c>
      <c r="B31" s="14" t="s">
        <v>162</v>
      </c>
      <c r="C31" s="14">
        <v>5600</v>
      </c>
      <c r="D31" s="389">
        <f>C31/'- 3 -'!E31</f>
        <v>0.0006148484810223173</v>
      </c>
      <c r="E31" s="14">
        <f>C31/'- 7 -'!I31</f>
        <v>3.9928698752228162</v>
      </c>
    </row>
    <row r="32" spans="1:5" ht="12.75">
      <c r="A32" s="15">
        <v>24</v>
      </c>
      <c r="B32" s="16" t="s">
        <v>163</v>
      </c>
      <c r="C32" s="16">
        <v>113697</v>
      </c>
      <c r="D32" s="390">
        <f>C32/'- 3 -'!E32</f>
        <v>0.005249372309481424</v>
      </c>
      <c r="E32" s="16">
        <f>C32/'- 7 -'!I32</f>
        <v>30.992776339103177</v>
      </c>
    </row>
    <row r="33" spans="1:5" ht="12.75">
      <c r="A33" s="13">
        <v>25</v>
      </c>
      <c r="B33" s="14" t="s">
        <v>164</v>
      </c>
      <c r="C33" s="14">
        <v>0</v>
      </c>
      <c r="D33" s="389">
        <f>C33/'- 3 -'!E33</f>
        <v>0</v>
      </c>
      <c r="E33" s="14">
        <f>C33/'- 7 -'!I33</f>
        <v>0</v>
      </c>
    </row>
    <row r="34" spans="1:5" ht="12.75">
      <c r="A34" s="15">
        <v>26</v>
      </c>
      <c r="B34" s="16" t="s">
        <v>165</v>
      </c>
      <c r="C34" s="16">
        <v>21000</v>
      </c>
      <c r="D34" s="390">
        <f>C34/'- 3 -'!E34</f>
        <v>0.0014844871097035974</v>
      </c>
      <c r="E34" s="16">
        <f>C34/'- 7 -'!I34</f>
        <v>7.835820895522388</v>
      </c>
    </row>
    <row r="35" spans="1:5" ht="12.75">
      <c r="A35" s="13">
        <v>28</v>
      </c>
      <c r="B35" s="14" t="s">
        <v>166</v>
      </c>
      <c r="C35" s="14">
        <v>5000</v>
      </c>
      <c r="D35" s="389">
        <f>C35/'- 3 -'!E35</f>
        <v>0.0008527876947511258</v>
      </c>
      <c r="E35" s="14">
        <f>C35/'- 7 -'!I35</f>
        <v>5.665722379603399</v>
      </c>
    </row>
    <row r="36" spans="1:5" ht="12.75">
      <c r="A36" s="15">
        <v>30</v>
      </c>
      <c r="B36" s="16" t="s">
        <v>167</v>
      </c>
      <c r="C36" s="16">
        <v>7750</v>
      </c>
      <c r="D36" s="390">
        <f>C36/'- 3 -'!E36</f>
        <v>0.000888147505371287</v>
      </c>
      <c r="E36" s="16">
        <f>C36/'- 7 -'!I36</f>
        <v>5.567528735632184</v>
      </c>
    </row>
    <row r="37" spans="1:5" ht="12.75">
      <c r="A37" s="13">
        <v>31</v>
      </c>
      <c r="B37" s="14" t="s">
        <v>168</v>
      </c>
      <c r="C37" s="14">
        <v>16291</v>
      </c>
      <c r="D37" s="389">
        <f>C37/'- 3 -'!E37</f>
        <v>0.0016588077539461978</v>
      </c>
      <c r="E37" s="14">
        <f>C37/'- 7 -'!I37</f>
        <v>9.725970149253731</v>
      </c>
    </row>
    <row r="38" spans="1:5" ht="12.75">
      <c r="A38" s="15">
        <v>32</v>
      </c>
      <c r="B38" s="16" t="s">
        <v>169</v>
      </c>
      <c r="C38" s="16">
        <v>5500</v>
      </c>
      <c r="D38" s="390">
        <f>C38/'- 3 -'!E38</f>
        <v>0.0008835263302894512</v>
      </c>
      <c r="E38" s="16">
        <f>C38/'- 7 -'!I38</f>
        <v>6.310958118187034</v>
      </c>
    </row>
    <row r="39" spans="1:5" ht="12.75">
      <c r="A39" s="13">
        <v>33</v>
      </c>
      <c r="B39" s="14" t="s">
        <v>170</v>
      </c>
      <c r="C39" s="14">
        <v>21250</v>
      </c>
      <c r="D39" s="389">
        <f>C39/'- 3 -'!E39</f>
        <v>0.0018205354687429052</v>
      </c>
      <c r="E39" s="14">
        <f>C39/'- 7 -'!I39</f>
        <v>11.669412410763316</v>
      </c>
    </row>
    <row r="40" spans="1:5" ht="12.75">
      <c r="A40" s="15">
        <v>34</v>
      </c>
      <c r="B40" s="16" t="s">
        <v>171</v>
      </c>
      <c r="C40" s="16">
        <v>33000</v>
      </c>
      <c r="D40" s="390">
        <f>C40/'- 3 -'!E40</f>
        <v>0.00606336770466622</v>
      </c>
      <c r="E40" s="16">
        <f>C40/'- 7 -'!I40</f>
        <v>42.8849902534113</v>
      </c>
    </row>
    <row r="41" spans="1:5" ht="12.75">
      <c r="A41" s="13">
        <v>35</v>
      </c>
      <c r="B41" s="14" t="s">
        <v>172</v>
      </c>
      <c r="C41" s="14">
        <v>8600</v>
      </c>
      <c r="D41" s="389">
        <f>C41/'- 3 -'!E41</f>
        <v>0.0006652248819786635</v>
      </c>
      <c r="E41" s="14">
        <f>C41/'- 7 -'!I41</f>
        <v>4.348925410872313</v>
      </c>
    </row>
    <row r="42" spans="1:5" ht="12.75">
      <c r="A42" s="15">
        <v>36</v>
      </c>
      <c r="B42" s="16" t="s">
        <v>173</v>
      </c>
      <c r="C42" s="16">
        <v>25700</v>
      </c>
      <c r="D42" s="390">
        <f>C42/'- 3 -'!E42</f>
        <v>0.0037193405855168297</v>
      </c>
      <c r="E42" s="16">
        <f>C42/'- 7 -'!I42</f>
        <v>24.476190476190474</v>
      </c>
    </row>
    <row r="43" spans="1:5" ht="12.75">
      <c r="A43" s="13">
        <v>37</v>
      </c>
      <c r="B43" s="14" t="s">
        <v>174</v>
      </c>
      <c r="C43" s="14">
        <v>7500</v>
      </c>
      <c r="D43" s="389">
        <f>C43/'- 3 -'!E43</f>
        <v>0.001134963675865875</v>
      </c>
      <c r="E43" s="14">
        <f>C43/'- 7 -'!I43</f>
        <v>7.440476190476191</v>
      </c>
    </row>
    <row r="44" spans="1:5" ht="12.75">
      <c r="A44" s="15">
        <v>38</v>
      </c>
      <c r="B44" s="16" t="s">
        <v>175</v>
      </c>
      <c r="C44" s="16">
        <v>6900</v>
      </c>
      <c r="D44" s="390">
        <f>C44/'- 3 -'!E44</f>
        <v>0.0007633543027129059</v>
      </c>
      <c r="E44" s="16">
        <f>C44/'- 7 -'!I44</f>
        <v>5.864853378665534</v>
      </c>
    </row>
    <row r="45" spans="1:5" ht="12.75">
      <c r="A45" s="13">
        <v>39</v>
      </c>
      <c r="B45" s="14" t="s">
        <v>176</v>
      </c>
      <c r="C45" s="14">
        <v>11500</v>
      </c>
      <c r="D45" s="389">
        <f>C45/'- 3 -'!E45</f>
        <v>0.0007964126802749355</v>
      </c>
      <c r="E45" s="14">
        <f>C45/'- 7 -'!I45</f>
        <v>5.010893246187364</v>
      </c>
    </row>
    <row r="46" spans="1:5" ht="12.75">
      <c r="A46" s="15">
        <v>40</v>
      </c>
      <c r="B46" s="16" t="s">
        <v>177</v>
      </c>
      <c r="C46" s="16">
        <v>27200</v>
      </c>
      <c r="D46" s="390">
        <f>C46/'- 3 -'!E46</f>
        <v>0.0006651049741049203</v>
      </c>
      <c r="E46" s="16">
        <f>C46/'- 7 -'!I46</f>
        <v>3.6507616938460505</v>
      </c>
    </row>
    <row r="47" spans="1:5" ht="12.75">
      <c r="A47" s="13">
        <v>41</v>
      </c>
      <c r="B47" s="14" t="s">
        <v>178</v>
      </c>
      <c r="C47" s="14">
        <v>7900</v>
      </c>
      <c r="D47" s="389">
        <f>C47/'- 3 -'!E47</f>
        <v>0.00066590158227488</v>
      </c>
      <c r="E47" s="14">
        <f>C47/'- 7 -'!I47</f>
        <v>4.680094786729858</v>
      </c>
    </row>
    <row r="48" spans="1:5" ht="12.75">
      <c r="A48" s="15">
        <v>42</v>
      </c>
      <c r="B48" s="16" t="s">
        <v>179</v>
      </c>
      <c r="C48" s="16">
        <v>5100</v>
      </c>
      <c r="D48" s="390">
        <f>C48/'- 3 -'!E48</f>
        <v>0.0007016959716459793</v>
      </c>
      <c r="E48" s="16">
        <f>C48/'- 7 -'!I48</f>
        <v>4.636363636363637</v>
      </c>
    </row>
    <row r="49" spans="1:5" ht="12.75">
      <c r="A49" s="13">
        <v>43</v>
      </c>
      <c r="B49" s="14" t="s">
        <v>180</v>
      </c>
      <c r="C49" s="14">
        <v>11500</v>
      </c>
      <c r="D49" s="389">
        <f>C49/'- 3 -'!E49</f>
        <v>0.0018472046893941378</v>
      </c>
      <c r="E49" s="14">
        <f>C49/'- 7 -'!I49</f>
        <v>13.248847926267281</v>
      </c>
    </row>
    <row r="50" spans="1:5" ht="12.75">
      <c r="A50" s="15">
        <v>44</v>
      </c>
      <c r="B50" s="16" t="s">
        <v>181</v>
      </c>
      <c r="C50" s="16">
        <v>8800</v>
      </c>
      <c r="D50" s="390">
        <f>C50/'- 3 -'!E50</f>
        <v>0.0010193963320266526</v>
      </c>
      <c r="E50" s="16">
        <f>C50/'- 7 -'!I50</f>
        <v>6.651549508692366</v>
      </c>
    </row>
    <row r="51" spans="1:5" ht="12.75">
      <c r="A51" s="13">
        <v>45</v>
      </c>
      <c r="B51" s="14" t="s">
        <v>182</v>
      </c>
      <c r="C51" s="14">
        <v>2100</v>
      </c>
      <c r="D51" s="389">
        <f>C51/'- 3 -'!E51</f>
        <v>0.00018367031004422956</v>
      </c>
      <c r="E51" s="14">
        <f>C51/'- 7 -'!I51</f>
        <v>1.1043912700499605</v>
      </c>
    </row>
    <row r="52" spans="1:5" ht="12.75">
      <c r="A52" s="15">
        <v>46</v>
      </c>
      <c r="B52" s="16" t="s">
        <v>183</v>
      </c>
      <c r="C52" s="16">
        <v>46946</v>
      </c>
      <c r="D52" s="390">
        <f>C52/'- 3 -'!E52</f>
        <v>0.004394577368984334</v>
      </c>
      <c r="E52" s="16">
        <f>C52/'- 7 -'!I52</f>
        <v>29.712658227848102</v>
      </c>
    </row>
    <row r="53" spans="1:5" ht="12.75">
      <c r="A53" s="13">
        <v>47</v>
      </c>
      <c r="B53" s="14" t="s">
        <v>184</v>
      </c>
      <c r="C53" s="14">
        <v>7140</v>
      </c>
      <c r="D53" s="389">
        <f>C53/'- 3 -'!E53</f>
        <v>0.0008625655259861758</v>
      </c>
      <c r="E53" s="14">
        <f>C53/'- 7 -'!I53</f>
        <v>5.010174724580731</v>
      </c>
    </row>
    <row r="54" spans="1:5" ht="12.75">
      <c r="A54" s="15">
        <v>48</v>
      </c>
      <c r="B54" s="16" t="s">
        <v>185</v>
      </c>
      <c r="C54" s="16">
        <v>14750</v>
      </c>
      <c r="D54" s="390">
        <f>C54/'- 3 -'!E54</f>
        <v>0.00027964480976104853</v>
      </c>
      <c r="E54" s="16">
        <f>C54/'- 7 -'!I54</f>
        <v>2.8226963926896946</v>
      </c>
    </row>
    <row r="55" spans="1:5" ht="12.75">
      <c r="A55" s="13">
        <v>49</v>
      </c>
      <c r="B55" s="14" t="s">
        <v>186</v>
      </c>
      <c r="C55" s="14">
        <v>32000</v>
      </c>
      <c r="D55" s="389">
        <f>C55/'- 3 -'!E55</f>
        <v>0.001011491107950061</v>
      </c>
      <c r="E55" s="14">
        <f>C55/'- 7 -'!I55</f>
        <v>7.383479464697738</v>
      </c>
    </row>
    <row r="56" spans="1:5" ht="12.75">
      <c r="A56" s="15">
        <v>50</v>
      </c>
      <c r="B56" s="16" t="s">
        <v>459</v>
      </c>
      <c r="C56" s="16">
        <v>20000</v>
      </c>
      <c r="D56" s="390">
        <f>C56/'- 3 -'!E56</f>
        <v>0.001418540523234346</v>
      </c>
      <c r="E56" s="16">
        <f>C56/'- 7 -'!I56</f>
        <v>10.70663811563169</v>
      </c>
    </row>
    <row r="57" spans="1:5" ht="12.75">
      <c r="A57" s="13">
        <v>2264</v>
      </c>
      <c r="B57" s="14" t="s">
        <v>187</v>
      </c>
      <c r="C57" s="14">
        <v>0</v>
      </c>
      <c r="D57" s="389">
        <f>C57/'- 3 -'!E57</f>
        <v>0</v>
      </c>
      <c r="E57" s="14">
        <f>C57/'- 7 -'!I57</f>
        <v>0</v>
      </c>
    </row>
    <row r="58" spans="1:5" ht="12.75">
      <c r="A58" s="15">
        <v>2309</v>
      </c>
      <c r="B58" s="16" t="s">
        <v>188</v>
      </c>
      <c r="C58" s="16">
        <v>4650</v>
      </c>
      <c r="D58" s="390">
        <f>C58/'- 3 -'!E58</f>
        <v>0.0024111941633545154</v>
      </c>
      <c r="E58" s="16">
        <f>C58/'- 7 -'!I58</f>
        <v>17.318435754189945</v>
      </c>
    </row>
    <row r="59" spans="1:5" ht="12.75">
      <c r="A59" s="13">
        <v>2312</v>
      </c>
      <c r="B59" s="14" t="s">
        <v>189</v>
      </c>
      <c r="C59" s="14">
        <v>800</v>
      </c>
      <c r="D59" s="389">
        <f>C59/'- 3 -'!E59</f>
        <v>0.0004534057573463068</v>
      </c>
      <c r="E59" s="14">
        <f>C59/'- 7 -'!I59</f>
        <v>3.3684210526315788</v>
      </c>
    </row>
    <row r="60" spans="1:5" ht="12.75">
      <c r="A60" s="15">
        <v>2355</v>
      </c>
      <c r="B60" s="16" t="s">
        <v>190</v>
      </c>
      <c r="C60" s="16">
        <v>21984</v>
      </c>
      <c r="D60" s="390">
        <f>C60/'- 3 -'!E60</f>
        <v>0.0009365972566187016</v>
      </c>
      <c r="E60" s="16">
        <f>C60/'- 7 -'!I60</f>
        <v>6.391626689925861</v>
      </c>
    </row>
    <row r="61" spans="1:5" ht="12.75">
      <c r="A61" s="13">
        <v>2439</v>
      </c>
      <c r="B61" s="14" t="s">
        <v>191</v>
      </c>
      <c r="C61" s="14">
        <v>0</v>
      </c>
      <c r="D61" s="389">
        <f>C61/'- 3 -'!E61</f>
        <v>0</v>
      </c>
      <c r="E61" s="14">
        <f>C61/'- 7 -'!I61</f>
        <v>0</v>
      </c>
    </row>
    <row r="62" spans="1:5" ht="12.75">
      <c r="A62" s="15">
        <v>2460</v>
      </c>
      <c r="B62" s="16" t="s">
        <v>192</v>
      </c>
      <c r="C62" s="16">
        <v>5600</v>
      </c>
      <c r="D62" s="390">
        <f>C62/'- 3 -'!E62</f>
        <v>0.0020224696376745645</v>
      </c>
      <c r="E62" s="16">
        <f>C62/'- 7 -'!I62</f>
        <v>18.697829716193656</v>
      </c>
    </row>
    <row r="63" spans="1:5" ht="12.75">
      <c r="A63" s="13">
        <v>3000</v>
      </c>
      <c r="B63" s="14" t="s">
        <v>193</v>
      </c>
      <c r="C63" s="14">
        <v>4500</v>
      </c>
      <c r="D63" s="389">
        <f>C63/'- 3 -'!E63</f>
        <v>0.000716628977290824</v>
      </c>
      <c r="E63" s="14">
        <f>C63/'- 7 -'!I63</f>
        <v>5.35077288941736</v>
      </c>
    </row>
    <row r="64" spans="1:5" ht="4.5" customHeight="1">
      <c r="A64" s="17"/>
      <c r="B64" s="17"/>
      <c r="C64" s="17"/>
      <c r="D64" s="203"/>
      <c r="E64" s="17"/>
    </row>
    <row r="65" spans="1:6" ht="12.75">
      <c r="A65" s="19"/>
      <c r="B65" s="20" t="s">
        <v>194</v>
      </c>
      <c r="C65" s="20">
        <f>SUM(C11:C63)</f>
        <v>2213795</v>
      </c>
      <c r="D65" s="106">
        <f>C65/'- 3 -'!E65</f>
        <v>0.0018529075213472087</v>
      </c>
      <c r="E65" s="20">
        <f>C65/'- 7 -'!I65</f>
        <v>12.103477365658918</v>
      </c>
      <c r="F65" s="156"/>
    </row>
    <row r="66" spans="1:5" ht="4.5" customHeight="1">
      <c r="A66" s="17"/>
      <c r="B66" s="17"/>
      <c r="C66" s="17"/>
      <c r="D66" s="203"/>
      <c r="E66" s="17"/>
    </row>
    <row r="67" spans="1:5" ht="12.75">
      <c r="A67" s="15">
        <v>2155</v>
      </c>
      <c r="B67" s="16" t="s">
        <v>195</v>
      </c>
      <c r="C67" s="16">
        <v>0</v>
      </c>
      <c r="D67" s="390">
        <f>C67/'- 3 -'!E67</f>
        <v>0</v>
      </c>
      <c r="E67" s="16">
        <f>C67/'- 7 -'!I67</f>
        <v>0</v>
      </c>
    </row>
    <row r="68" spans="1:5" ht="12.75">
      <c r="A68" s="13">
        <v>2408</v>
      </c>
      <c r="B68" s="14" t="s">
        <v>197</v>
      </c>
      <c r="C68" s="14">
        <v>8360</v>
      </c>
      <c r="D68" s="389">
        <f>C68/'- 3 -'!E68</f>
        <v>0.0036144489759565644</v>
      </c>
      <c r="E68" s="14">
        <f>C68/'- 7 -'!I68</f>
        <v>30.126126126126128</v>
      </c>
    </row>
    <row r="69" ht="6.75" customHeight="1"/>
    <row r="70" spans="1:2" ht="12" customHeight="1">
      <c r="A70" s="6"/>
      <c r="B70" s="6"/>
    </row>
    <row r="71" spans="1:2" ht="12" customHeight="1">
      <c r="A71" s="6"/>
      <c r="B71" s="6"/>
    </row>
    <row r="72" spans="1:2" ht="12" customHeight="1">
      <c r="A72" s="6"/>
      <c r="B72" s="6"/>
    </row>
    <row r="73" spans="1:2" ht="12" customHeight="1">
      <c r="A73" s="6"/>
      <c r="B73" s="6"/>
    </row>
    <row r="74" spans="1:2" ht="12" customHeight="1">
      <c r="A74" s="6"/>
      <c r="B74" s="6"/>
    </row>
    <row r="75" ht="12" customHeight="1"/>
  </sheetData>
  <printOptions/>
  <pageMargins left="0" right="0.5905511811023623" top="0.5905511811023623" bottom="0" header="0.31496062992125984" footer="0"/>
  <pageSetup fitToHeight="1" fitToWidth="1" orientation="portrait" scale="82" r:id="rId1"/>
  <headerFooter alignWithMargins="0">
    <oddHeader>&amp;C&amp;"Times New Roman,Bold"&amp;12&amp;A</oddHeader>
  </headerFooter>
</worksheet>
</file>

<file path=xl/worksheets/sheet27.xml><?xml version="1.0" encoding="utf-8"?>
<worksheet xmlns="http://schemas.openxmlformats.org/spreadsheetml/2006/main" xmlns:r="http://schemas.openxmlformats.org/officeDocument/2006/relationships">
  <sheetPr codeName="Sheet27">
    <pageSetUpPr fitToPage="1"/>
  </sheetPr>
  <dimension ref="A1:H74"/>
  <sheetViews>
    <sheetView showGridLines="0" showZeros="0" workbookViewId="0" topLeftCell="A1">
      <selection activeCell="A1" sqref="A1"/>
    </sheetView>
  </sheetViews>
  <sheetFormatPr defaultColWidth="15.83203125" defaultRowHeight="12"/>
  <cols>
    <col min="1" max="1" width="6.83203125" style="85" customWidth="1"/>
    <col min="2" max="2" width="35.83203125" style="85" customWidth="1"/>
    <col min="3" max="3" width="16.83203125" style="85" customWidth="1"/>
    <col min="4" max="4" width="15.83203125" style="85" customWidth="1"/>
    <col min="5" max="5" width="16.83203125" style="85" customWidth="1"/>
    <col min="6" max="6" width="15.83203125" style="85" customWidth="1"/>
    <col min="7" max="7" width="16.83203125" style="85" customWidth="1"/>
    <col min="8" max="16384" width="15.83203125" style="85" customWidth="1"/>
  </cols>
  <sheetData>
    <row r="1" spans="1:8" ht="6.75" customHeight="1">
      <c r="A1" s="17"/>
      <c r="B1" s="83"/>
      <c r="C1" s="147"/>
      <c r="D1" s="147"/>
      <c r="E1" s="147"/>
      <c r="F1" s="147"/>
      <c r="G1" s="147"/>
      <c r="H1" s="147"/>
    </row>
    <row r="2" spans="1:8" ht="12.75">
      <c r="A2" s="8"/>
      <c r="B2" s="86"/>
      <c r="C2" s="205" t="s">
        <v>0</v>
      </c>
      <c r="D2" s="205"/>
      <c r="E2" s="205"/>
      <c r="F2" s="205"/>
      <c r="G2" s="220"/>
      <c r="H2" s="225" t="s">
        <v>388</v>
      </c>
    </row>
    <row r="3" spans="1:8" ht="12.75">
      <c r="A3" s="9"/>
      <c r="B3" s="89"/>
      <c r="C3" s="208" t="str">
        <f>YEAR</f>
        <v>OPERATING FUND BUDGET 1999/2000</v>
      </c>
      <c r="D3" s="208"/>
      <c r="E3" s="208"/>
      <c r="F3" s="208"/>
      <c r="G3" s="221"/>
      <c r="H3" s="226"/>
    </row>
    <row r="4" spans="1:8" ht="12.75">
      <c r="A4" s="10"/>
      <c r="C4" s="147"/>
      <c r="D4" s="147"/>
      <c r="E4" s="147"/>
      <c r="F4" s="147"/>
      <c r="G4" s="147"/>
      <c r="H4" s="147"/>
    </row>
    <row r="5" spans="1:8" ht="12.75">
      <c r="A5" s="10"/>
      <c r="C5" s="59"/>
      <c r="D5" s="147"/>
      <c r="E5" s="147"/>
      <c r="F5" s="147"/>
      <c r="G5" s="147"/>
      <c r="H5" s="147"/>
    </row>
    <row r="6" spans="1:8" ht="16.5">
      <c r="A6" s="10"/>
      <c r="C6" s="365" t="s">
        <v>29</v>
      </c>
      <c r="D6" s="227"/>
      <c r="E6" s="228"/>
      <c r="F6" s="228"/>
      <c r="G6" s="228"/>
      <c r="H6" s="229"/>
    </row>
    <row r="7" spans="3:8" ht="12.75">
      <c r="C7" s="210"/>
      <c r="D7" s="69"/>
      <c r="E7" s="70"/>
      <c r="F7" s="69"/>
      <c r="G7" s="70" t="s">
        <v>67</v>
      </c>
      <c r="H7" s="69"/>
    </row>
    <row r="8" spans="1:8" ht="12.75">
      <c r="A8" s="97"/>
      <c r="B8" s="48"/>
      <c r="C8" s="71" t="s">
        <v>42</v>
      </c>
      <c r="D8" s="73"/>
      <c r="E8" s="71" t="s">
        <v>93</v>
      </c>
      <c r="F8" s="73"/>
      <c r="G8" s="71" t="s">
        <v>94</v>
      </c>
      <c r="H8" s="73"/>
    </row>
    <row r="9" spans="1:8" ht="12.75">
      <c r="A9" s="54" t="s">
        <v>119</v>
      </c>
      <c r="B9" s="55" t="s">
        <v>120</v>
      </c>
      <c r="C9" s="230" t="s">
        <v>121</v>
      </c>
      <c r="D9" s="138" t="s">
        <v>122</v>
      </c>
      <c r="E9" s="138" t="s">
        <v>121</v>
      </c>
      <c r="F9" s="138" t="s">
        <v>122</v>
      </c>
      <c r="G9" s="138" t="s">
        <v>121</v>
      </c>
      <c r="H9" s="138" t="s">
        <v>122</v>
      </c>
    </row>
    <row r="10" spans="1:2" ht="4.5" customHeight="1">
      <c r="A10" s="80"/>
      <c r="B10" s="80"/>
    </row>
    <row r="11" spans="1:8" ht="12.75">
      <c r="A11" s="13">
        <v>1</v>
      </c>
      <c r="B11" s="14" t="s">
        <v>142</v>
      </c>
      <c r="C11" s="14">
        <v>190700</v>
      </c>
      <c r="D11" s="389">
        <f>C11/'- 3 -'!E11</f>
        <v>0.0008557824777752348</v>
      </c>
      <c r="E11" s="14">
        <v>2235500</v>
      </c>
      <c r="F11" s="389">
        <f>E11/'- 3 -'!E11</f>
        <v>0.010031996481733285</v>
      </c>
      <c r="G11" s="14">
        <v>0</v>
      </c>
      <c r="H11" s="389">
        <f>G11/'- 3 -'!E11</f>
        <v>0</v>
      </c>
    </row>
    <row r="12" spans="1:8" ht="12.75">
      <c r="A12" s="15">
        <v>2</v>
      </c>
      <c r="B12" s="16" t="s">
        <v>143</v>
      </c>
      <c r="C12" s="16">
        <v>60238</v>
      </c>
      <c r="D12" s="390">
        <f>C12/'- 3 -'!E12</f>
        <v>0.0010885084905668048</v>
      </c>
      <c r="E12" s="16">
        <v>711940</v>
      </c>
      <c r="F12" s="390">
        <f>E12/'- 3 -'!E12</f>
        <v>0.012864848347789287</v>
      </c>
      <c r="G12" s="16">
        <v>15000</v>
      </c>
      <c r="H12" s="390">
        <f>G12/'- 3 -'!E12</f>
        <v>0.00027105194990706985</v>
      </c>
    </row>
    <row r="13" spans="1:8" ht="12.75">
      <c r="A13" s="13">
        <v>3</v>
      </c>
      <c r="B13" s="14" t="s">
        <v>144</v>
      </c>
      <c r="C13" s="14">
        <v>43330</v>
      </c>
      <c r="D13" s="389">
        <f>C13/'- 3 -'!E13</f>
        <v>0.0011183485587124863</v>
      </c>
      <c r="E13" s="14">
        <v>454300</v>
      </c>
      <c r="F13" s="389">
        <f>E13/'- 3 -'!E13</f>
        <v>0.011725496197163225</v>
      </c>
      <c r="G13" s="14">
        <v>8000</v>
      </c>
      <c r="H13" s="389">
        <f>G13/'- 3 -'!E13</f>
        <v>0.00020648023239556637</v>
      </c>
    </row>
    <row r="14" spans="1:8" ht="12.75">
      <c r="A14" s="15">
        <v>4</v>
      </c>
      <c r="B14" s="16" t="s">
        <v>145</v>
      </c>
      <c r="C14" s="16">
        <v>107351</v>
      </c>
      <c r="D14" s="390">
        <f>C14/'- 3 -'!E14</f>
        <v>0.0029275453324194714</v>
      </c>
      <c r="E14" s="16">
        <v>402194</v>
      </c>
      <c r="F14" s="390">
        <f>E14/'- 3 -'!E14</f>
        <v>0.010968143449312228</v>
      </c>
      <c r="G14" s="16">
        <v>0</v>
      </c>
      <c r="H14" s="390">
        <f>G14/'- 3 -'!E14</f>
        <v>0</v>
      </c>
    </row>
    <row r="15" spans="1:8" ht="12.75">
      <c r="A15" s="13">
        <v>5</v>
      </c>
      <c r="B15" s="14" t="s">
        <v>146</v>
      </c>
      <c r="C15" s="14">
        <v>71204</v>
      </c>
      <c r="D15" s="389">
        <f>C15/'- 3 -'!E15</f>
        <v>0.0015638003026749937</v>
      </c>
      <c r="E15" s="14">
        <v>474887</v>
      </c>
      <c r="F15" s="389">
        <f>E15/'- 3 -'!E15</f>
        <v>0.010429588707606591</v>
      </c>
      <c r="G15" s="14">
        <v>7500</v>
      </c>
      <c r="H15" s="389">
        <f>G15/'- 3 -'!E15</f>
        <v>0.00016471690171988165</v>
      </c>
    </row>
    <row r="16" spans="1:8" ht="12.75">
      <c r="A16" s="15">
        <v>6</v>
      </c>
      <c r="B16" s="16" t="s">
        <v>147</v>
      </c>
      <c r="C16" s="16">
        <v>71254</v>
      </c>
      <c r="D16" s="390">
        <f>C16/'- 3 -'!E16</f>
        <v>0.0013193726789718374</v>
      </c>
      <c r="E16" s="16">
        <v>697500</v>
      </c>
      <c r="F16" s="390">
        <f>E16/'- 3 -'!E16</f>
        <v>0.012915239054408967</v>
      </c>
      <c r="G16" s="16">
        <v>8000</v>
      </c>
      <c r="H16" s="390">
        <f>G16/'- 3 -'!E16</f>
        <v>0.00014813177410074802</v>
      </c>
    </row>
    <row r="17" spans="1:8" ht="12.75">
      <c r="A17" s="13">
        <v>9</v>
      </c>
      <c r="B17" s="14" t="s">
        <v>148</v>
      </c>
      <c r="C17" s="14">
        <v>220400</v>
      </c>
      <c r="D17" s="389">
        <f>C17/'- 3 -'!E17</f>
        <v>0.002942496502414349</v>
      </c>
      <c r="E17" s="14">
        <v>1581000</v>
      </c>
      <c r="F17" s="389">
        <f>E17/'- 3 -'!E17</f>
        <v>0.02110747264209204</v>
      </c>
      <c r="G17" s="14">
        <v>11700</v>
      </c>
      <c r="H17" s="389">
        <f>G17/'- 3 -'!E17</f>
        <v>0.00015620330797753122</v>
      </c>
    </row>
    <row r="18" spans="1:8" ht="12.75">
      <c r="A18" s="15">
        <v>10</v>
      </c>
      <c r="B18" s="16" t="s">
        <v>149</v>
      </c>
      <c r="C18" s="16">
        <v>165597</v>
      </c>
      <c r="D18" s="390">
        <f>C18/'- 3 -'!E18</f>
        <v>0.0029666302334226723</v>
      </c>
      <c r="E18" s="16">
        <v>1370615</v>
      </c>
      <c r="F18" s="390">
        <f>E18/'- 3 -'!E18</f>
        <v>0.024554236473985736</v>
      </c>
      <c r="G18" s="16">
        <v>0</v>
      </c>
      <c r="H18" s="390">
        <f>G18/'- 3 -'!E18</f>
        <v>0</v>
      </c>
    </row>
    <row r="19" spans="1:8" ht="12.75">
      <c r="A19" s="13">
        <v>11</v>
      </c>
      <c r="B19" s="14" t="s">
        <v>150</v>
      </c>
      <c r="C19" s="14">
        <v>124625</v>
      </c>
      <c r="D19" s="389">
        <f>C19/'- 3 -'!E19</f>
        <v>0.004329022223506697</v>
      </c>
      <c r="E19" s="14">
        <v>1389855</v>
      </c>
      <c r="F19" s="389">
        <f>E19/'- 3 -'!E19</f>
        <v>0.04827854108286379</v>
      </c>
      <c r="G19" s="14">
        <v>8500</v>
      </c>
      <c r="H19" s="389">
        <f>G19/'- 3 -'!E19</f>
        <v>0.0002952592890656523</v>
      </c>
    </row>
    <row r="20" spans="1:8" ht="12.75">
      <c r="A20" s="15">
        <v>12</v>
      </c>
      <c r="B20" s="16" t="s">
        <v>151</v>
      </c>
      <c r="C20" s="16">
        <v>206450</v>
      </c>
      <c r="D20" s="390">
        <f>C20/'- 3 -'!E20</f>
        <v>0.004325295309563449</v>
      </c>
      <c r="E20" s="16">
        <v>1808525</v>
      </c>
      <c r="F20" s="390">
        <f>E20/'- 3 -'!E20</f>
        <v>0.03789006878047099</v>
      </c>
      <c r="G20" s="16">
        <v>35900</v>
      </c>
      <c r="H20" s="390">
        <f>G20/'- 3 -'!E20</f>
        <v>0.0007521341807378436</v>
      </c>
    </row>
    <row r="21" spans="1:8" ht="12.75">
      <c r="A21" s="13">
        <v>13</v>
      </c>
      <c r="B21" s="14" t="s">
        <v>152</v>
      </c>
      <c r="C21" s="14">
        <v>67637</v>
      </c>
      <c r="D21" s="389">
        <f>C21/'- 3 -'!E21</f>
        <v>0.0036563688970623256</v>
      </c>
      <c r="E21" s="14">
        <v>1134904</v>
      </c>
      <c r="F21" s="389">
        <f>E21/'- 3 -'!E21</f>
        <v>0.06135144501902245</v>
      </c>
      <c r="G21" s="14">
        <v>15000</v>
      </c>
      <c r="H21" s="389">
        <f>G21/'- 3 -'!E21</f>
        <v>0.000810880634208124</v>
      </c>
    </row>
    <row r="22" spans="1:8" ht="12.75">
      <c r="A22" s="15">
        <v>14</v>
      </c>
      <c r="B22" s="16" t="s">
        <v>153</v>
      </c>
      <c r="C22" s="16">
        <v>98019</v>
      </c>
      <c r="D22" s="390">
        <f>C22/'- 3 -'!E22</f>
        <v>0.0046943572072552075</v>
      </c>
      <c r="E22" s="16">
        <v>1494860</v>
      </c>
      <c r="F22" s="390">
        <f>E22/'- 3 -'!E22</f>
        <v>0.07159231184604535</v>
      </c>
      <c r="G22" s="16">
        <v>6500</v>
      </c>
      <c r="H22" s="390">
        <f>G22/'- 3 -'!E22</f>
        <v>0.00031130007291605555</v>
      </c>
    </row>
    <row r="23" spans="1:8" ht="12.75">
      <c r="A23" s="13">
        <v>15</v>
      </c>
      <c r="B23" s="14" t="s">
        <v>154</v>
      </c>
      <c r="C23" s="14">
        <v>72784</v>
      </c>
      <c r="D23" s="389">
        <f>C23/'- 3 -'!E23</f>
        <v>0.0025706252661694146</v>
      </c>
      <c r="E23" s="14">
        <v>1487545</v>
      </c>
      <c r="F23" s="389">
        <f>E23/'- 3 -'!E23</f>
        <v>0.05253793088541413</v>
      </c>
      <c r="G23" s="14">
        <v>4500</v>
      </c>
      <c r="H23" s="389">
        <f>G23/'- 3 -'!E23</f>
        <v>0.0001589334702374473</v>
      </c>
    </row>
    <row r="24" spans="1:8" ht="12.75">
      <c r="A24" s="15">
        <v>16</v>
      </c>
      <c r="B24" s="16" t="s">
        <v>155</v>
      </c>
      <c r="C24" s="16">
        <v>30310</v>
      </c>
      <c r="D24" s="390">
        <f>C24/'- 3 -'!E24</f>
        <v>0.005423355426960858</v>
      </c>
      <c r="E24" s="16">
        <v>503357</v>
      </c>
      <c r="F24" s="390">
        <f>E24/'- 3 -'!E24</f>
        <v>0.09006545422793588</v>
      </c>
      <c r="G24" s="16">
        <v>0</v>
      </c>
      <c r="H24" s="390">
        <f>G24/'- 3 -'!E24</f>
        <v>0</v>
      </c>
    </row>
    <row r="25" spans="1:8" ht="12.75">
      <c r="A25" s="13">
        <v>17</v>
      </c>
      <c r="B25" s="14" t="s">
        <v>156</v>
      </c>
      <c r="C25" s="14">
        <v>46360</v>
      </c>
      <c r="D25" s="389">
        <f>C25/'- 3 -'!E25</f>
        <v>0.01088924189407981</v>
      </c>
      <c r="E25" s="14">
        <v>512830</v>
      </c>
      <c r="F25" s="389">
        <f>E25/'- 3 -'!E25</f>
        <v>0.1204557791315994</v>
      </c>
      <c r="G25" s="14">
        <v>8000</v>
      </c>
      <c r="H25" s="389">
        <f>G25/'- 3 -'!E25</f>
        <v>0.0018790753915582069</v>
      </c>
    </row>
    <row r="26" spans="1:8" ht="12.75">
      <c r="A26" s="15">
        <v>18</v>
      </c>
      <c r="B26" s="16" t="s">
        <v>157</v>
      </c>
      <c r="C26" s="16">
        <v>33490</v>
      </c>
      <c r="D26" s="390">
        <f>C26/'- 3 -'!E26</f>
        <v>0.0039795287574656765</v>
      </c>
      <c r="E26" s="16">
        <v>531076</v>
      </c>
      <c r="F26" s="390">
        <f>E26/'- 3 -'!E26</f>
        <v>0.06310636650940106</v>
      </c>
      <c r="G26" s="16">
        <v>2000</v>
      </c>
      <c r="H26" s="390">
        <f>G26/'- 3 -'!E26</f>
        <v>0.0002376547481317215</v>
      </c>
    </row>
    <row r="27" spans="1:8" ht="12.75">
      <c r="A27" s="13">
        <v>19</v>
      </c>
      <c r="B27" s="14" t="s">
        <v>158</v>
      </c>
      <c r="C27" s="14">
        <v>36000</v>
      </c>
      <c r="D27" s="389">
        <f>C27/'- 3 -'!E27</f>
        <v>0.002685384793262668</v>
      </c>
      <c r="E27" s="14">
        <v>839000</v>
      </c>
      <c r="F27" s="389">
        <f>E27/'- 3 -'!E27</f>
        <v>0.06258438448742717</v>
      </c>
      <c r="G27" s="14">
        <v>5000</v>
      </c>
      <c r="H27" s="389">
        <f>G27/'- 3 -'!E27</f>
        <v>0.00037297011017537054</v>
      </c>
    </row>
    <row r="28" spans="1:8" ht="12.75">
      <c r="A28" s="15">
        <v>20</v>
      </c>
      <c r="B28" s="16" t="s">
        <v>159</v>
      </c>
      <c r="C28" s="16">
        <v>25914.4</v>
      </c>
      <c r="D28" s="390">
        <f>C28/'- 3 -'!E28</f>
        <v>0.003527798357872104</v>
      </c>
      <c r="E28" s="16">
        <v>394141.4</v>
      </c>
      <c r="F28" s="390">
        <f>E28/'- 3 -'!E28</f>
        <v>0.05365554995251336</v>
      </c>
      <c r="G28" s="16">
        <v>2308</v>
      </c>
      <c r="H28" s="390">
        <f>G28/'- 3 -'!E28</f>
        <v>0.00031419437108205534</v>
      </c>
    </row>
    <row r="29" spans="1:8" ht="12.75">
      <c r="A29" s="13">
        <v>21</v>
      </c>
      <c r="B29" s="14" t="s">
        <v>160</v>
      </c>
      <c r="C29" s="14">
        <v>85000</v>
      </c>
      <c r="D29" s="389">
        <f>C29/'- 3 -'!E29</f>
        <v>0.004050319260459354</v>
      </c>
      <c r="E29" s="14">
        <v>1307000</v>
      </c>
      <c r="F29" s="389">
        <f>E29/'- 3 -'!E29</f>
        <v>0.06227961498141618</v>
      </c>
      <c r="G29" s="14">
        <v>11000</v>
      </c>
      <c r="H29" s="389">
        <f>G29/'- 3 -'!E29</f>
        <v>0.0005241589631182693</v>
      </c>
    </row>
    <row r="30" spans="1:8" ht="12.75">
      <c r="A30" s="15">
        <v>22</v>
      </c>
      <c r="B30" s="16" t="s">
        <v>161</v>
      </c>
      <c r="C30" s="16">
        <v>58600</v>
      </c>
      <c r="D30" s="390">
        <f>C30/'- 3 -'!E30</f>
        <v>0.005057434242782563</v>
      </c>
      <c r="E30" s="16">
        <v>763700</v>
      </c>
      <c r="F30" s="390">
        <f>E30/'- 3 -'!E30</f>
        <v>0.06591062339953999</v>
      </c>
      <c r="G30" s="16">
        <v>1000</v>
      </c>
      <c r="H30" s="390">
        <f>G30/'- 3 -'!E30</f>
        <v>8.63043386140369E-05</v>
      </c>
    </row>
    <row r="31" spans="1:8" ht="12.75">
      <c r="A31" s="13">
        <v>23</v>
      </c>
      <c r="B31" s="14" t="s">
        <v>162</v>
      </c>
      <c r="C31" s="14">
        <v>34450</v>
      </c>
      <c r="D31" s="389">
        <f>C31/'- 3 -'!E31</f>
        <v>0.003782416102003363</v>
      </c>
      <c r="E31" s="14">
        <v>1013250</v>
      </c>
      <c r="F31" s="389">
        <f>E31/'- 3 -'!E31</f>
        <v>0.11124914703497554</v>
      </c>
      <c r="G31" s="14">
        <v>0</v>
      </c>
      <c r="H31" s="389">
        <f>G31/'- 3 -'!E31</f>
        <v>0</v>
      </c>
    </row>
    <row r="32" spans="1:8" ht="12.75">
      <c r="A32" s="15">
        <v>24</v>
      </c>
      <c r="B32" s="16" t="s">
        <v>163</v>
      </c>
      <c r="C32" s="16">
        <v>43098</v>
      </c>
      <c r="D32" s="390">
        <f>C32/'- 3 -'!E32</f>
        <v>0.0019898277684902016</v>
      </c>
      <c r="E32" s="16">
        <v>648523</v>
      </c>
      <c r="F32" s="390">
        <f>E32/'- 3 -'!E32</f>
        <v>0.02994220320907167</v>
      </c>
      <c r="G32" s="16">
        <v>6500</v>
      </c>
      <c r="H32" s="390">
        <f>G32/'- 3 -'!E32</f>
        <v>0.0003001039606289459</v>
      </c>
    </row>
    <row r="33" spans="1:8" ht="12.75">
      <c r="A33" s="13">
        <v>25</v>
      </c>
      <c r="B33" s="14" t="s">
        <v>164</v>
      </c>
      <c r="C33" s="14">
        <v>32075</v>
      </c>
      <c r="D33" s="389">
        <f>C33/'- 3 -'!E33</f>
        <v>0.003372905604386302</v>
      </c>
      <c r="E33" s="14">
        <v>745795</v>
      </c>
      <c r="F33" s="389">
        <f>E33/'- 3 -'!E33</f>
        <v>0.07842544458996982</v>
      </c>
      <c r="G33" s="14">
        <v>2200</v>
      </c>
      <c r="H33" s="389">
        <f>G33/'- 3 -'!E33</f>
        <v>0.00023134504535151566</v>
      </c>
    </row>
    <row r="34" spans="1:8" ht="12.75">
      <c r="A34" s="15">
        <v>26</v>
      </c>
      <c r="B34" s="16" t="s">
        <v>165</v>
      </c>
      <c r="C34" s="16">
        <v>61200</v>
      </c>
      <c r="D34" s="390">
        <f>C34/'- 3 -'!E34</f>
        <v>0.004326219576850484</v>
      </c>
      <c r="E34" s="16">
        <v>461100</v>
      </c>
      <c r="F34" s="390">
        <f>E34/'- 3 -'!E34</f>
        <v>0.03259509553734899</v>
      </c>
      <c r="G34" s="16">
        <v>14000</v>
      </c>
      <c r="H34" s="390">
        <f>G34/'- 3 -'!E34</f>
        <v>0.0009896580731357317</v>
      </c>
    </row>
    <row r="35" spans="1:8" ht="12.75">
      <c r="A35" s="13">
        <v>28</v>
      </c>
      <c r="B35" s="14" t="s">
        <v>166</v>
      </c>
      <c r="C35" s="14">
        <v>53671</v>
      </c>
      <c r="D35" s="389">
        <f>C35/'- 3 -'!E35</f>
        <v>0.009153993672997535</v>
      </c>
      <c r="E35" s="14">
        <v>423777</v>
      </c>
      <c r="F35" s="389">
        <f>E35/'- 3 -'!E35</f>
        <v>0.07227836218370957</v>
      </c>
      <c r="G35" s="14">
        <v>0</v>
      </c>
      <c r="H35" s="389">
        <f>G35/'- 3 -'!E35</f>
        <v>0</v>
      </c>
    </row>
    <row r="36" spans="1:8" ht="12.75">
      <c r="A36" s="15">
        <v>30</v>
      </c>
      <c r="B36" s="16" t="s">
        <v>167</v>
      </c>
      <c r="C36" s="16">
        <v>40603</v>
      </c>
      <c r="D36" s="390">
        <f>C36/'- 3 -'!E36</f>
        <v>0.004653090730398757</v>
      </c>
      <c r="E36" s="16">
        <v>807851</v>
      </c>
      <c r="F36" s="390">
        <f>E36/'- 3 -'!E36</f>
        <v>0.09257946456279993</v>
      </c>
      <c r="G36" s="16">
        <v>0</v>
      </c>
      <c r="H36" s="390">
        <f>G36/'- 3 -'!E36</f>
        <v>0</v>
      </c>
    </row>
    <row r="37" spans="1:8" ht="12.75">
      <c r="A37" s="13">
        <v>31</v>
      </c>
      <c r="B37" s="14" t="s">
        <v>168</v>
      </c>
      <c r="C37" s="14">
        <v>50054</v>
      </c>
      <c r="D37" s="389">
        <f>C37/'- 3 -'!E37</f>
        <v>0.005096676896201767</v>
      </c>
      <c r="E37" s="14">
        <v>614578</v>
      </c>
      <c r="F37" s="389">
        <f>E37/'- 3 -'!E37</f>
        <v>0.06257852506320953</v>
      </c>
      <c r="G37" s="14">
        <v>2500</v>
      </c>
      <c r="H37" s="389">
        <f>G37/'- 3 -'!E37</f>
        <v>0.0002545589211752191</v>
      </c>
    </row>
    <row r="38" spans="1:8" ht="12.75">
      <c r="A38" s="15">
        <v>32</v>
      </c>
      <c r="B38" s="16" t="s">
        <v>169</v>
      </c>
      <c r="C38" s="16">
        <v>46211</v>
      </c>
      <c r="D38" s="390">
        <f>C38/'- 3 -'!E38</f>
        <v>0.00742338822709197</v>
      </c>
      <c r="E38" s="16">
        <v>626515</v>
      </c>
      <c r="F38" s="390">
        <f>E38/'- 3 -'!E38</f>
        <v>0.10064409069478102</v>
      </c>
      <c r="G38" s="16">
        <v>2000</v>
      </c>
      <c r="H38" s="390">
        <f>G38/'- 3 -'!E38</f>
        <v>0.0003212823019234368</v>
      </c>
    </row>
    <row r="39" spans="1:8" ht="12.75">
      <c r="A39" s="13">
        <v>33</v>
      </c>
      <c r="B39" s="14" t="s">
        <v>170</v>
      </c>
      <c r="C39" s="14">
        <v>54571</v>
      </c>
      <c r="D39" s="389">
        <f>C39/'- 3 -'!E39</f>
        <v>0.004675220755989133</v>
      </c>
      <c r="E39" s="14">
        <v>545529</v>
      </c>
      <c r="F39" s="389">
        <f>E39/'- 3 -'!E39</f>
        <v>0.04673670088131051</v>
      </c>
      <c r="G39" s="14">
        <v>0</v>
      </c>
      <c r="H39" s="389">
        <f>G39/'- 3 -'!E39</f>
        <v>0</v>
      </c>
    </row>
    <row r="40" spans="1:8" ht="12.75">
      <c r="A40" s="15">
        <v>34</v>
      </c>
      <c r="B40" s="16" t="s">
        <v>171</v>
      </c>
      <c r="C40" s="16">
        <v>30415</v>
      </c>
      <c r="D40" s="390">
        <f>C40/'- 3 -'!E40</f>
        <v>0.005588403901134033</v>
      </c>
      <c r="E40" s="16">
        <v>508010</v>
      </c>
      <c r="F40" s="390">
        <f>E40/'- 3 -'!E40</f>
        <v>0.09334095235295414</v>
      </c>
      <c r="G40" s="16">
        <v>14000</v>
      </c>
      <c r="H40" s="390">
        <f>G40/'- 3 -'!E40</f>
        <v>0.002572337814100821</v>
      </c>
    </row>
    <row r="41" spans="1:8" ht="12.75">
      <c r="A41" s="13">
        <v>35</v>
      </c>
      <c r="B41" s="14" t="s">
        <v>172</v>
      </c>
      <c r="C41" s="14">
        <v>80579</v>
      </c>
      <c r="D41" s="389">
        <f>C41/'- 3 -'!E41</f>
        <v>0.006232925088948689</v>
      </c>
      <c r="E41" s="14">
        <v>987022</v>
      </c>
      <c r="F41" s="389">
        <f>E41/'- 3 -'!E41</f>
        <v>0.0763478597046912</v>
      </c>
      <c r="G41" s="14">
        <v>900</v>
      </c>
      <c r="H41" s="389">
        <f>G41/'- 3 -'!E41</f>
        <v>6.961655741637176E-05</v>
      </c>
    </row>
    <row r="42" spans="1:8" ht="12.75">
      <c r="A42" s="15">
        <v>36</v>
      </c>
      <c r="B42" s="16" t="s">
        <v>173</v>
      </c>
      <c r="C42" s="16">
        <v>47861</v>
      </c>
      <c r="D42" s="390">
        <f>C42/'- 3 -'!E42</f>
        <v>0.0069265120530514</v>
      </c>
      <c r="E42" s="16">
        <v>685171</v>
      </c>
      <c r="F42" s="390">
        <f>E42/'- 3 -'!E42</f>
        <v>0.09915892250269073</v>
      </c>
      <c r="G42" s="16">
        <v>10500</v>
      </c>
      <c r="H42" s="390">
        <f>G42/'- 3 -'!E42</f>
        <v>0.0015195749473901445</v>
      </c>
    </row>
    <row r="43" spans="1:8" ht="12.75">
      <c r="A43" s="13">
        <v>37</v>
      </c>
      <c r="B43" s="14" t="s">
        <v>174</v>
      </c>
      <c r="C43" s="14">
        <v>35977</v>
      </c>
      <c r="D43" s="389">
        <f>C43/'- 3 -'!E43</f>
        <v>0.005444345088883545</v>
      </c>
      <c r="E43" s="14">
        <v>719026</v>
      </c>
      <c r="F43" s="389">
        <f>E43/'- 3 -'!E43</f>
        <v>0.10880911893375156</v>
      </c>
      <c r="G43" s="14">
        <v>500</v>
      </c>
      <c r="H43" s="389">
        <f>G43/'- 3 -'!E43</f>
        <v>7.566424505772501E-05</v>
      </c>
    </row>
    <row r="44" spans="1:8" ht="12.75">
      <c r="A44" s="15">
        <v>38</v>
      </c>
      <c r="B44" s="16" t="s">
        <v>175</v>
      </c>
      <c r="C44" s="16">
        <v>33372</v>
      </c>
      <c r="D44" s="390">
        <f>C44/'- 3 -'!E44</f>
        <v>0.003691979679729724</v>
      </c>
      <c r="E44" s="16">
        <v>908084</v>
      </c>
      <c r="F44" s="390">
        <f>E44/'- 3 -'!E44</f>
        <v>0.10046229400358644</v>
      </c>
      <c r="G44" s="16">
        <v>1625</v>
      </c>
      <c r="H44" s="390">
        <f>G44/'- 3 -'!E44</f>
        <v>0.00017977546984180754</v>
      </c>
    </row>
    <row r="45" spans="1:8" ht="12.75">
      <c r="A45" s="13">
        <v>39</v>
      </c>
      <c r="B45" s="14" t="s">
        <v>176</v>
      </c>
      <c r="C45" s="14">
        <v>57660</v>
      </c>
      <c r="D45" s="389">
        <f>C45/'- 3 -'!E45</f>
        <v>0.003993143925621981</v>
      </c>
      <c r="E45" s="14">
        <v>1160400</v>
      </c>
      <c r="F45" s="389">
        <f>E45/'- 3 -'!E45</f>
        <v>0.08036150210356828</v>
      </c>
      <c r="G45" s="14">
        <v>10000</v>
      </c>
      <c r="H45" s="389">
        <f>G45/'- 3 -'!E45</f>
        <v>0.0006925327654564656</v>
      </c>
    </row>
    <row r="46" spans="1:8" ht="12.75">
      <c r="A46" s="15">
        <v>40</v>
      </c>
      <c r="B46" s="16" t="s">
        <v>177</v>
      </c>
      <c r="C46" s="16">
        <v>70000</v>
      </c>
      <c r="D46" s="390">
        <f>C46/'- 3 -'!E46</f>
        <v>0.0017116672127700154</v>
      </c>
      <c r="E46" s="16">
        <v>929600</v>
      </c>
      <c r="F46" s="390">
        <f>E46/'- 3 -'!E46</f>
        <v>0.022730940585585807</v>
      </c>
      <c r="G46" s="16">
        <v>0</v>
      </c>
      <c r="H46" s="390">
        <f>G46/'- 3 -'!E46</f>
        <v>0</v>
      </c>
    </row>
    <row r="47" spans="1:8" ht="12.75">
      <c r="A47" s="13">
        <v>41</v>
      </c>
      <c r="B47" s="14" t="s">
        <v>178</v>
      </c>
      <c r="C47" s="14">
        <v>59198</v>
      </c>
      <c r="D47" s="389">
        <f>C47/'- 3 -'!E47</f>
        <v>0.004989878717406119</v>
      </c>
      <c r="E47" s="14">
        <v>942063</v>
      </c>
      <c r="F47" s="389">
        <f>E47/'- 3 -'!E47</f>
        <v>0.0794077521902051</v>
      </c>
      <c r="G47" s="14">
        <v>2000</v>
      </c>
      <c r="H47" s="389">
        <f>G47/'- 3 -'!E47</f>
        <v>0.00016858267905693164</v>
      </c>
    </row>
    <row r="48" spans="1:8" ht="12.75">
      <c r="A48" s="15">
        <v>42</v>
      </c>
      <c r="B48" s="16" t="s">
        <v>179</v>
      </c>
      <c r="C48" s="16">
        <v>23890</v>
      </c>
      <c r="D48" s="390">
        <f>C48/'- 3 -'!E48</f>
        <v>0.00328696407110244</v>
      </c>
      <c r="E48" s="16">
        <v>580474</v>
      </c>
      <c r="F48" s="390">
        <f>E48/'- 3 -'!E48</f>
        <v>0.07986593479318199</v>
      </c>
      <c r="G48" s="16">
        <v>2760</v>
      </c>
      <c r="H48" s="390">
        <f>G48/'- 3 -'!E48</f>
        <v>0.0003797413493613535</v>
      </c>
    </row>
    <row r="49" spans="1:8" ht="12.75">
      <c r="A49" s="13">
        <v>43</v>
      </c>
      <c r="B49" s="14" t="s">
        <v>180</v>
      </c>
      <c r="C49" s="14">
        <v>32000</v>
      </c>
      <c r="D49" s="389">
        <f>C49/'- 3 -'!E49</f>
        <v>0.005140047831357601</v>
      </c>
      <c r="E49" s="14">
        <v>559500</v>
      </c>
      <c r="F49" s="389">
        <f>E49/'- 3 -'!E49</f>
        <v>0.08987052380139304</v>
      </c>
      <c r="G49" s="14">
        <v>1500</v>
      </c>
      <c r="H49" s="389">
        <f>G49/'- 3 -'!E49</f>
        <v>0.00024093974209488754</v>
      </c>
    </row>
    <row r="50" spans="1:8" ht="12.75">
      <c r="A50" s="15">
        <v>44</v>
      </c>
      <c r="B50" s="16" t="s">
        <v>181</v>
      </c>
      <c r="C50" s="16">
        <v>14485</v>
      </c>
      <c r="D50" s="390">
        <f>C50/'- 3 -'!E50</f>
        <v>0.0016779495306143252</v>
      </c>
      <c r="E50" s="16">
        <v>677492</v>
      </c>
      <c r="F50" s="390">
        <f>E50/'- 3 -'!E50</f>
        <v>0.07848100679288647</v>
      </c>
      <c r="G50" s="16">
        <v>0</v>
      </c>
      <c r="H50" s="390">
        <f>G50/'- 3 -'!E50</f>
        <v>0</v>
      </c>
    </row>
    <row r="51" spans="1:8" ht="12.75">
      <c r="A51" s="13">
        <v>45</v>
      </c>
      <c r="B51" s="14" t="s">
        <v>182</v>
      </c>
      <c r="C51" s="14">
        <v>37045</v>
      </c>
      <c r="D51" s="389">
        <f>C51/'- 3 -'!E51</f>
        <v>0.0032400317312326113</v>
      </c>
      <c r="E51" s="14">
        <v>290790</v>
      </c>
      <c r="F51" s="389">
        <f>E51/'- 3 -'!E51</f>
        <v>0.025433090217981673</v>
      </c>
      <c r="G51" s="14">
        <v>6200</v>
      </c>
      <c r="H51" s="389">
        <f>G51/'- 3 -'!E51</f>
        <v>0.0005422647248924873</v>
      </c>
    </row>
    <row r="52" spans="1:8" ht="12.75">
      <c r="A52" s="15">
        <v>46</v>
      </c>
      <c r="B52" s="16" t="s">
        <v>183</v>
      </c>
      <c r="C52" s="16">
        <v>0</v>
      </c>
      <c r="D52" s="390">
        <f>C52/'- 3 -'!E52</f>
        <v>0</v>
      </c>
      <c r="E52" s="16">
        <v>139876</v>
      </c>
      <c r="F52" s="390">
        <f>E52/'- 3 -'!E52</f>
        <v>0.013093680059303298</v>
      </c>
      <c r="G52" s="16">
        <v>195</v>
      </c>
      <c r="H52" s="390">
        <f>G52/'- 3 -'!E52</f>
        <v>1.8253793442507242E-05</v>
      </c>
    </row>
    <row r="53" spans="1:8" ht="12.75">
      <c r="A53" s="13">
        <v>47</v>
      </c>
      <c r="B53" s="14" t="s">
        <v>184</v>
      </c>
      <c r="C53" s="14">
        <v>5692</v>
      </c>
      <c r="D53" s="389">
        <f>C53/'- 3 -'!E53</f>
        <v>0.0006876362708562062</v>
      </c>
      <c r="E53" s="14">
        <v>309408</v>
      </c>
      <c r="F53" s="389">
        <f>E53/'- 3 -'!E53</f>
        <v>0.03737880591937404</v>
      </c>
      <c r="G53" s="14">
        <v>0</v>
      </c>
      <c r="H53" s="389">
        <f>G53/'- 3 -'!E53</f>
        <v>0</v>
      </c>
    </row>
    <row r="54" spans="1:8" ht="12.75">
      <c r="A54" s="15">
        <v>48</v>
      </c>
      <c r="B54" s="16" t="s">
        <v>185</v>
      </c>
      <c r="C54" s="16">
        <v>67319</v>
      </c>
      <c r="D54" s="390">
        <f>C54/'- 3 -'!E54</f>
        <v>0.0012762989117494255</v>
      </c>
      <c r="E54" s="16">
        <v>2305661</v>
      </c>
      <c r="F54" s="390">
        <f>E54/'- 3 -'!E54</f>
        <v>0.04371295808260806</v>
      </c>
      <c r="G54" s="16">
        <v>65650</v>
      </c>
      <c r="H54" s="390">
        <f>G54/'- 3 -'!E54</f>
        <v>0.0012446563905635821</v>
      </c>
    </row>
    <row r="55" spans="1:8" ht="12.75">
      <c r="A55" s="13">
        <v>49</v>
      </c>
      <c r="B55" s="14" t="s">
        <v>186</v>
      </c>
      <c r="C55" s="14">
        <v>99298</v>
      </c>
      <c r="D55" s="389">
        <f>C55/'- 3 -'!E55</f>
        <v>0.0031387201261632858</v>
      </c>
      <c r="E55" s="14">
        <v>1747710</v>
      </c>
      <c r="F55" s="389">
        <f>E55/'- 3 -'!E55</f>
        <v>0.05524353513360628</v>
      </c>
      <c r="G55" s="14">
        <v>140868</v>
      </c>
      <c r="H55" s="389">
        <f>G55/'- 3 -'!E55</f>
        <v>0.004452710293584662</v>
      </c>
    </row>
    <row r="56" spans="1:8" ht="12.75">
      <c r="A56" s="15">
        <v>50</v>
      </c>
      <c r="B56" s="16" t="s">
        <v>459</v>
      </c>
      <c r="C56" s="16">
        <v>62500</v>
      </c>
      <c r="D56" s="390">
        <f>C56/'- 3 -'!E56</f>
        <v>0.004432939135107332</v>
      </c>
      <c r="E56" s="16">
        <v>1132300</v>
      </c>
      <c r="F56" s="390">
        <f>E56/'- 3 -'!E56</f>
        <v>0.08031067172291251</v>
      </c>
      <c r="G56" s="16">
        <v>0</v>
      </c>
      <c r="H56" s="390">
        <f>G56/'- 3 -'!E56</f>
        <v>0</v>
      </c>
    </row>
    <row r="57" spans="1:8" ht="12.75">
      <c r="A57" s="13">
        <v>2264</v>
      </c>
      <c r="B57" s="14" t="s">
        <v>187</v>
      </c>
      <c r="C57" s="14">
        <v>8612</v>
      </c>
      <c r="D57" s="389">
        <f>C57/'- 3 -'!E57</f>
        <v>0.004474837870263996</v>
      </c>
      <c r="E57" s="14">
        <v>45000</v>
      </c>
      <c r="F57" s="389">
        <f>E57/'- 3 -'!E57</f>
        <v>0.023382222963525292</v>
      </c>
      <c r="G57" s="14">
        <v>0</v>
      </c>
      <c r="H57" s="389">
        <f>G57/'- 3 -'!E57</f>
        <v>0</v>
      </c>
    </row>
    <row r="58" spans="1:8" ht="12.75">
      <c r="A58" s="15">
        <v>2309</v>
      </c>
      <c r="B58" s="16" t="s">
        <v>188</v>
      </c>
      <c r="C58" s="16">
        <v>0</v>
      </c>
      <c r="D58" s="390">
        <f>C58/'- 3 -'!E58</f>
        <v>0</v>
      </c>
      <c r="E58" s="16">
        <v>13650</v>
      </c>
      <c r="F58" s="390">
        <f>E58/'- 3 -'!E58</f>
        <v>0.007078021576298739</v>
      </c>
      <c r="G58" s="16">
        <v>0</v>
      </c>
      <c r="H58" s="390">
        <f>G58/'- 3 -'!E58</f>
        <v>0</v>
      </c>
    </row>
    <row r="59" spans="1:8" ht="12.75">
      <c r="A59" s="13">
        <v>2312</v>
      </c>
      <c r="B59" s="14" t="s">
        <v>189</v>
      </c>
      <c r="C59" s="14">
        <v>0</v>
      </c>
      <c r="D59" s="389">
        <f>C59/'- 3 -'!E59</f>
        <v>0</v>
      </c>
      <c r="E59" s="14">
        <v>0</v>
      </c>
      <c r="F59" s="389">
        <f>E59/'- 3 -'!E59</f>
        <v>0</v>
      </c>
      <c r="G59" s="14">
        <v>0</v>
      </c>
      <c r="H59" s="389">
        <f>G59/'- 3 -'!E59</f>
        <v>0</v>
      </c>
    </row>
    <row r="60" spans="1:8" ht="12.75">
      <c r="A60" s="15">
        <v>2355</v>
      </c>
      <c r="B60" s="16" t="s">
        <v>190</v>
      </c>
      <c r="C60" s="16">
        <v>0</v>
      </c>
      <c r="D60" s="390">
        <f>C60/'- 3 -'!E60</f>
        <v>0</v>
      </c>
      <c r="E60" s="16">
        <v>20805</v>
      </c>
      <c r="F60" s="390">
        <f>E60/'- 3 -'!E60</f>
        <v>0.0008863676275451276</v>
      </c>
      <c r="G60" s="16">
        <v>6000</v>
      </c>
      <c r="H60" s="390">
        <f>G60/'- 3 -'!E60</f>
        <v>0.00025562152200292074</v>
      </c>
    </row>
    <row r="61" spans="1:8" ht="12.75">
      <c r="A61" s="13">
        <v>2439</v>
      </c>
      <c r="B61" s="14" t="s">
        <v>191</v>
      </c>
      <c r="C61" s="14">
        <v>8540</v>
      </c>
      <c r="D61" s="389">
        <f>C61/'- 3 -'!E61</f>
        <v>0.007608505846254727</v>
      </c>
      <c r="E61" s="14">
        <v>124352</v>
      </c>
      <c r="F61" s="389">
        <f>E61/'- 3 -'!E61</f>
        <v>0.11078839800860278</v>
      </c>
      <c r="G61" s="14">
        <v>0</v>
      </c>
      <c r="H61" s="389">
        <f>G61/'- 3 -'!E61</f>
        <v>0</v>
      </c>
    </row>
    <row r="62" spans="1:8" ht="12.75">
      <c r="A62" s="15">
        <v>2460</v>
      </c>
      <c r="B62" s="16" t="s">
        <v>192</v>
      </c>
      <c r="C62" s="16">
        <v>0</v>
      </c>
      <c r="D62" s="390">
        <f>C62/'- 3 -'!E62</f>
        <v>0</v>
      </c>
      <c r="E62" s="16">
        <v>0</v>
      </c>
      <c r="F62" s="390">
        <f>E62/'- 3 -'!E62</f>
        <v>0</v>
      </c>
      <c r="G62" s="16">
        <v>0</v>
      </c>
      <c r="H62" s="390">
        <f>G62/'- 3 -'!E62</f>
        <v>0</v>
      </c>
    </row>
    <row r="63" spans="1:8" ht="12.75">
      <c r="A63" s="13">
        <v>3000</v>
      </c>
      <c r="B63" s="14" t="s">
        <v>193</v>
      </c>
      <c r="C63" s="14">
        <v>0</v>
      </c>
      <c r="D63" s="389">
        <f>C63/'- 3 -'!E63</f>
        <v>0</v>
      </c>
      <c r="E63" s="14">
        <v>0</v>
      </c>
      <c r="F63" s="389">
        <f>E63/'- 3 -'!E63</f>
        <v>0</v>
      </c>
      <c r="G63" s="14">
        <v>0</v>
      </c>
      <c r="H63" s="389">
        <f>G63/'- 3 -'!E63</f>
        <v>0</v>
      </c>
    </row>
    <row r="64" spans="1:8" ht="4.5" customHeight="1">
      <c r="A64" s="17"/>
      <c r="B64" s="17"/>
      <c r="C64" s="17"/>
      <c r="D64" s="203"/>
      <c r="E64" s="17"/>
      <c r="F64" s="203"/>
      <c r="G64" s="17"/>
      <c r="H64" s="203"/>
    </row>
    <row r="65" spans="1:8" ht="12.75">
      <c r="A65" s="19"/>
      <c r="B65" s="20" t="s">
        <v>194</v>
      </c>
      <c r="C65" s="20">
        <f>SUM(C11:C63)</f>
        <v>3005639.4</v>
      </c>
      <c r="D65" s="106">
        <f>C65/'- 3 -'!E65</f>
        <v>0.002515667372415924</v>
      </c>
      <c r="E65" s="20">
        <f>SUM(E11:E63)</f>
        <v>40768041.4</v>
      </c>
      <c r="F65" s="106">
        <f>E65/'- 3 -'!E65</f>
        <v>0.034122134407501316</v>
      </c>
      <c r="G65" s="20">
        <f>SUM(G11:G63)</f>
        <v>439806</v>
      </c>
      <c r="H65" s="106">
        <f>G65/'- 3 -'!E65</f>
        <v>0.0003681098951500163</v>
      </c>
    </row>
    <row r="66" spans="1:8" ht="4.5" customHeight="1">
      <c r="A66" s="17"/>
      <c r="B66" s="17"/>
      <c r="C66" s="17"/>
      <c r="D66" s="203"/>
      <c r="E66" s="17"/>
      <c r="F66" s="203"/>
      <c r="G66" s="17"/>
      <c r="H66" s="203"/>
    </row>
    <row r="67" spans="1:8" ht="12.75">
      <c r="A67" s="15">
        <v>2155</v>
      </c>
      <c r="B67" s="16" t="s">
        <v>195</v>
      </c>
      <c r="C67" s="16">
        <v>0</v>
      </c>
      <c r="D67" s="390">
        <f>C67/'- 3 -'!E67</f>
        <v>0</v>
      </c>
      <c r="E67" s="16">
        <v>39825</v>
      </c>
      <c r="F67" s="390">
        <f>E67/'- 3 -'!E67</f>
        <v>0.034572173155152444</v>
      </c>
      <c r="G67" s="16">
        <v>0</v>
      </c>
      <c r="H67" s="390">
        <f>G67/'- 3 -'!E67</f>
        <v>0</v>
      </c>
    </row>
    <row r="68" spans="1:8" ht="12.75">
      <c r="A68" s="13">
        <v>2408</v>
      </c>
      <c r="B68" s="14" t="s">
        <v>197</v>
      </c>
      <c r="C68" s="14">
        <v>0</v>
      </c>
      <c r="D68" s="389">
        <f>C68/'- 3 -'!E68</f>
        <v>0</v>
      </c>
      <c r="E68" s="14">
        <v>0</v>
      </c>
      <c r="F68" s="389">
        <f>E68/'- 3 -'!E68</f>
        <v>0</v>
      </c>
      <c r="G68" s="14">
        <v>0</v>
      </c>
      <c r="H68" s="389">
        <f>G68/'- 3 -'!E68</f>
        <v>0</v>
      </c>
    </row>
    <row r="69" ht="6.75" customHeight="1"/>
    <row r="70" spans="1:6" ht="12" customHeight="1">
      <c r="A70" s="6"/>
      <c r="B70" s="6"/>
      <c r="E70" s="156"/>
      <c r="F70" s="156"/>
    </row>
    <row r="71" spans="1:6" ht="12" customHeight="1">
      <c r="A71" s="6"/>
      <c r="B71" s="6"/>
      <c r="E71" s="156"/>
      <c r="F71" s="156"/>
    </row>
    <row r="72" spans="1:6" ht="12" customHeight="1">
      <c r="A72" s="6"/>
      <c r="B72" s="6"/>
      <c r="E72" s="156"/>
      <c r="F72" s="156"/>
    </row>
    <row r="73" spans="1:6" ht="12" customHeight="1">
      <c r="A73" s="6"/>
      <c r="B73" s="6"/>
      <c r="E73" s="156"/>
      <c r="F73" s="156"/>
    </row>
    <row r="74" spans="1:2" ht="12" customHeight="1">
      <c r="A74" s="6"/>
      <c r="B74" s="6"/>
    </row>
    <row r="75" ht="12" customHeight="1"/>
  </sheetData>
  <printOptions/>
  <pageMargins left="0.5905511811023623" right="0" top="0.5905511811023623" bottom="0" header="0.31496062992125984" footer="0"/>
  <pageSetup fitToHeight="1" fitToWidth="1" orientation="portrait" scale="82" r:id="rId1"/>
  <headerFooter alignWithMargins="0">
    <oddHeader>&amp;C&amp;"Times New Roman,Bold"&amp;12&amp;A</oddHeader>
  </headerFooter>
</worksheet>
</file>

<file path=xl/worksheets/sheet28.xml><?xml version="1.0" encoding="utf-8"?>
<worksheet xmlns="http://schemas.openxmlformats.org/spreadsheetml/2006/main" xmlns:r="http://schemas.openxmlformats.org/officeDocument/2006/relationships">
  <sheetPr codeName="Sheet28">
    <pageSetUpPr fitToPage="1"/>
  </sheetPr>
  <dimension ref="A1:H74"/>
  <sheetViews>
    <sheetView showGridLines="0" showZeros="0" workbookViewId="0" topLeftCell="A1">
      <selection activeCell="A1" sqref="A1"/>
    </sheetView>
  </sheetViews>
  <sheetFormatPr defaultColWidth="15.83203125" defaultRowHeight="12"/>
  <cols>
    <col min="1" max="1" width="6.83203125" style="85" customWidth="1"/>
    <col min="2" max="2" width="35.83203125" style="85" customWidth="1"/>
    <col min="3" max="3" width="16.83203125" style="85" customWidth="1"/>
    <col min="4" max="4" width="15.83203125" style="85" customWidth="1"/>
    <col min="5" max="5" width="16.83203125" style="85" customWidth="1"/>
    <col min="6" max="6" width="15.83203125" style="85" customWidth="1"/>
    <col min="7" max="7" width="16.83203125" style="85" customWidth="1"/>
    <col min="8" max="16384" width="15.83203125" style="85" customWidth="1"/>
  </cols>
  <sheetData>
    <row r="1" spans="1:8" ht="6.75" customHeight="1">
      <c r="A1" s="17"/>
      <c r="B1" s="83"/>
      <c r="C1" s="147"/>
      <c r="D1" s="147"/>
      <c r="E1" s="147"/>
      <c r="F1" s="147"/>
      <c r="G1" s="147"/>
      <c r="H1" s="147"/>
    </row>
    <row r="2" spans="1:8" ht="12.75">
      <c r="A2" s="8"/>
      <c r="B2" s="86"/>
      <c r="C2" s="205" t="s">
        <v>0</v>
      </c>
      <c r="D2" s="205"/>
      <c r="E2" s="205"/>
      <c r="F2" s="205"/>
      <c r="G2" s="220"/>
      <c r="H2" s="225" t="s">
        <v>389</v>
      </c>
    </row>
    <row r="3" spans="1:8" ht="12.75">
      <c r="A3" s="9"/>
      <c r="B3" s="89"/>
      <c r="C3" s="208" t="str">
        <f>YEAR</f>
        <v>OPERATING FUND BUDGET 1999/2000</v>
      </c>
      <c r="D3" s="208"/>
      <c r="E3" s="208"/>
      <c r="F3" s="208"/>
      <c r="G3" s="221"/>
      <c r="H3" s="226"/>
    </row>
    <row r="4" spans="1:8" ht="12.75">
      <c r="A4" s="10"/>
      <c r="C4" s="147"/>
      <c r="D4" s="147"/>
      <c r="E4" s="147"/>
      <c r="F4" s="147"/>
      <c r="G4" s="147"/>
      <c r="H4" s="147"/>
    </row>
    <row r="5" spans="1:8" ht="12.75">
      <c r="A5" s="10"/>
      <c r="C5" s="59"/>
      <c r="D5" s="147"/>
      <c r="E5" s="147"/>
      <c r="F5" s="147"/>
      <c r="G5" s="147"/>
      <c r="H5" s="147"/>
    </row>
    <row r="6" spans="1:8" ht="16.5">
      <c r="A6" s="10"/>
      <c r="C6" s="365" t="s">
        <v>442</v>
      </c>
      <c r="D6" s="160"/>
      <c r="E6" s="132"/>
      <c r="F6" s="133"/>
      <c r="G6" s="147"/>
      <c r="H6" s="158"/>
    </row>
    <row r="7" spans="3:8" ht="12.75">
      <c r="C7" s="70" t="s">
        <v>68</v>
      </c>
      <c r="D7" s="69"/>
      <c r="E7" s="70" t="s">
        <v>3</v>
      </c>
      <c r="F7" s="69"/>
      <c r="G7" s="187"/>
      <c r="H7" s="147"/>
    </row>
    <row r="8" spans="1:8" ht="12.75">
      <c r="A8" s="97"/>
      <c r="B8" s="48"/>
      <c r="C8" s="71" t="s">
        <v>95</v>
      </c>
      <c r="D8" s="73"/>
      <c r="E8" s="71" t="s">
        <v>66</v>
      </c>
      <c r="F8" s="73"/>
      <c r="G8" s="147"/>
      <c r="H8" s="147"/>
    </row>
    <row r="9" spans="1:6" ht="12.75">
      <c r="A9" s="54" t="s">
        <v>119</v>
      </c>
      <c r="B9" s="55" t="s">
        <v>120</v>
      </c>
      <c r="C9" s="230" t="s">
        <v>121</v>
      </c>
      <c r="D9" s="138" t="s">
        <v>122</v>
      </c>
      <c r="E9" s="138" t="s">
        <v>121</v>
      </c>
      <c r="F9" s="138" t="s">
        <v>122</v>
      </c>
    </row>
    <row r="10" spans="1:2" ht="4.5" customHeight="1">
      <c r="A10" s="80"/>
      <c r="B10" s="80"/>
    </row>
    <row r="11" spans="1:6" ht="12.75">
      <c r="A11" s="13">
        <v>1</v>
      </c>
      <c r="B11" s="14" t="s">
        <v>142</v>
      </c>
      <c r="C11" s="14">
        <v>0</v>
      </c>
      <c r="D11" s="389">
        <f>C11/'- 3 -'!E11</f>
        <v>0</v>
      </c>
      <c r="E11" s="14">
        <v>277100</v>
      </c>
      <c r="F11" s="389">
        <f>E11/'- 3 -'!E11</f>
        <v>0.0012435098300551525</v>
      </c>
    </row>
    <row r="12" spans="1:6" ht="12.75">
      <c r="A12" s="15">
        <v>2</v>
      </c>
      <c r="B12" s="16" t="s">
        <v>143</v>
      </c>
      <c r="C12" s="16">
        <v>0</v>
      </c>
      <c r="D12" s="390">
        <f>C12/'- 3 -'!E12</f>
        <v>0</v>
      </c>
      <c r="E12" s="16">
        <v>0</v>
      </c>
      <c r="F12" s="390">
        <f>E12/'- 3 -'!E12</f>
        <v>0</v>
      </c>
    </row>
    <row r="13" spans="1:6" ht="12.75">
      <c r="A13" s="13">
        <v>3</v>
      </c>
      <c r="B13" s="14" t="s">
        <v>144</v>
      </c>
      <c r="C13" s="14">
        <v>0</v>
      </c>
      <c r="D13" s="389">
        <f>C13/'- 3 -'!E13</f>
        <v>0</v>
      </c>
      <c r="E13" s="14">
        <v>1000</v>
      </c>
      <c r="F13" s="389">
        <f>E13/'- 3 -'!E13</f>
        <v>2.5810029049445797E-05</v>
      </c>
    </row>
    <row r="14" spans="1:6" ht="12.75">
      <c r="A14" s="15">
        <v>4</v>
      </c>
      <c r="B14" s="16" t="s">
        <v>145</v>
      </c>
      <c r="C14" s="16">
        <v>0</v>
      </c>
      <c r="D14" s="390">
        <f>C14/'- 3 -'!E14</f>
        <v>0</v>
      </c>
      <c r="E14" s="16">
        <v>31534</v>
      </c>
      <c r="F14" s="390">
        <f>E14/'- 3 -'!E14</f>
        <v>0.0008599567261834134</v>
      </c>
    </row>
    <row r="15" spans="1:6" ht="12.75">
      <c r="A15" s="13">
        <v>5</v>
      </c>
      <c r="B15" s="14" t="s">
        <v>146</v>
      </c>
      <c r="C15" s="14">
        <v>0</v>
      </c>
      <c r="D15" s="389">
        <f>C15/'- 3 -'!E15</f>
        <v>0</v>
      </c>
      <c r="E15" s="14">
        <v>0</v>
      </c>
      <c r="F15" s="389">
        <f>E15/'- 3 -'!E15</f>
        <v>0</v>
      </c>
    </row>
    <row r="16" spans="1:6" ht="12.75">
      <c r="A16" s="15">
        <v>6</v>
      </c>
      <c r="B16" s="16" t="s">
        <v>147</v>
      </c>
      <c r="C16" s="16">
        <v>0</v>
      </c>
      <c r="D16" s="390">
        <f>C16/'- 3 -'!E16</f>
        <v>0</v>
      </c>
      <c r="E16" s="16">
        <v>56600</v>
      </c>
      <c r="F16" s="390">
        <f>E16/'- 3 -'!E16</f>
        <v>0.0010480323017627922</v>
      </c>
    </row>
    <row r="17" spans="1:6" ht="12.75">
      <c r="A17" s="13">
        <v>9</v>
      </c>
      <c r="B17" s="14" t="s">
        <v>148</v>
      </c>
      <c r="C17" s="14">
        <v>0</v>
      </c>
      <c r="D17" s="389">
        <f>C17/'- 3 -'!E17</f>
        <v>0</v>
      </c>
      <c r="E17" s="14">
        <v>0</v>
      </c>
      <c r="F17" s="389">
        <f>E17/'- 3 -'!E17</f>
        <v>0</v>
      </c>
    </row>
    <row r="18" spans="1:6" ht="12.75">
      <c r="A18" s="15">
        <v>10</v>
      </c>
      <c r="B18" s="16" t="s">
        <v>149</v>
      </c>
      <c r="C18" s="16">
        <v>0</v>
      </c>
      <c r="D18" s="390">
        <f>C18/'- 3 -'!E18</f>
        <v>0</v>
      </c>
      <c r="E18" s="16">
        <v>100000</v>
      </c>
      <c r="F18" s="390">
        <f>E18/'- 3 -'!E18</f>
        <v>0.0017914758319430137</v>
      </c>
    </row>
    <row r="19" spans="1:6" ht="12.75">
      <c r="A19" s="13">
        <v>11</v>
      </c>
      <c r="B19" s="14" t="s">
        <v>150</v>
      </c>
      <c r="C19" s="14">
        <v>0</v>
      </c>
      <c r="D19" s="389">
        <f>C19/'- 3 -'!E19</f>
        <v>0</v>
      </c>
      <c r="E19" s="14">
        <v>60000</v>
      </c>
      <c r="F19" s="389">
        <f>E19/'- 3 -'!E19</f>
        <v>0.0020841832169340166</v>
      </c>
    </row>
    <row r="20" spans="1:6" ht="12.75">
      <c r="A20" s="15">
        <v>12</v>
      </c>
      <c r="B20" s="16" t="s">
        <v>151</v>
      </c>
      <c r="C20" s="16">
        <v>0</v>
      </c>
      <c r="D20" s="390">
        <f>C20/'- 3 -'!E20</f>
        <v>0</v>
      </c>
      <c r="E20" s="16">
        <v>18720</v>
      </c>
      <c r="F20" s="390">
        <f>E20/'- 3 -'!E20</f>
        <v>0.0003921992162510427</v>
      </c>
    </row>
    <row r="21" spans="1:6" ht="12.75">
      <c r="A21" s="13">
        <v>13</v>
      </c>
      <c r="B21" s="14" t="s">
        <v>152</v>
      </c>
      <c r="C21" s="14">
        <v>0</v>
      </c>
      <c r="D21" s="389">
        <f>C21/'- 3 -'!E21</f>
        <v>0</v>
      </c>
      <c r="E21" s="14">
        <v>36854</v>
      </c>
      <c r="F21" s="389">
        <f>E21/'- 3 -'!E21</f>
        <v>0.0019922796595404136</v>
      </c>
    </row>
    <row r="22" spans="1:6" ht="12.75">
      <c r="A22" s="15">
        <v>14</v>
      </c>
      <c r="B22" s="16" t="s">
        <v>153</v>
      </c>
      <c r="C22" s="16">
        <v>0</v>
      </c>
      <c r="D22" s="390">
        <f>C22/'- 3 -'!E22</f>
        <v>0</v>
      </c>
      <c r="E22" s="16">
        <v>15401</v>
      </c>
      <c r="F22" s="390">
        <f>E22/'- 3 -'!E22</f>
        <v>0.000737589603535411</v>
      </c>
    </row>
    <row r="23" spans="1:6" ht="12.75">
      <c r="A23" s="13">
        <v>15</v>
      </c>
      <c r="B23" s="14" t="s">
        <v>154</v>
      </c>
      <c r="C23" s="14">
        <v>0</v>
      </c>
      <c r="D23" s="389">
        <f>C23/'- 3 -'!E23</f>
        <v>0</v>
      </c>
      <c r="E23" s="14">
        <v>20450</v>
      </c>
      <c r="F23" s="389">
        <f>E23/'- 3 -'!E23</f>
        <v>0.0007222643258568439</v>
      </c>
    </row>
    <row r="24" spans="1:6" ht="12.75">
      <c r="A24" s="15">
        <v>16</v>
      </c>
      <c r="B24" s="16" t="s">
        <v>155</v>
      </c>
      <c r="C24" s="16">
        <v>0</v>
      </c>
      <c r="D24" s="390">
        <f>C24/'- 3 -'!E24</f>
        <v>0</v>
      </c>
      <c r="E24" s="16">
        <v>6347</v>
      </c>
      <c r="F24" s="390">
        <f>E24/'- 3 -'!E24</f>
        <v>0.0011356660143490784</v>
      </c>
    </row>
    <row r="25" spans="1:6" ht="12.75">
      <c r="A25" s="13">
        <v>17</v>
      </c>
      <c r="B25" s="14" t="s">
        <v>156</v>
      </c>
      <c r="C25" s="14">
        <v>0</v>
      </c>
      <c r="D25" s="389">
        <f>C25/'- 3 -'!E25</f>
        <v>0</v>
      </c>
      <c r="E25" s="14">
        <v>4870</v>
      </c>
      <c r="F25" s="389">
        <f>E25/'- 3 -'!E25</f>
        <v>0.0011438871446110585</v>
      </c>
    </row>
    <row r="26" spans="1:6" ht="12.75">
      <c r="A26" s="15">
        <v>18</v>
      </c>
      <c r="B26" s="16" t="s">
        <v>157</v>
      </c>
      <c r="C26" s="16">
        <v>0</v>
      </c>
      <c r="D26" s="390">
        <f>C26/'- 3 -'!E26</f>
        <v>0</v>
      </c>
      <c r="E26" s="16">
        <v>0</v>
      </c>
      <c r="F26" s="390">
        <f>E26/'- 3 -'!E26</f>
        <v>0</v>
      </c>
    </row>
    <row r="27" spans="1:6" ht="12.75">
      <c r="A27" s="13">
        <v>19</v>
      </c>
      <c r="B27" s="14" t="s">
        <v>158</v>
      </c>
      <c r="C27" s="14">
        <v>0</v>
      </c>
      <c r="D27" s="389">
        <f>C27/'- 3 -'!E27</f>
        <v>0</v>
      </c>
      <c r="E27" s="14">
        <v>8500</v>
      </c>
      <c r="F27" s="389">
        <f>E27/'- 3 -'!E27</f>
        <v>0.0006340491872981299</v>
      </c>
    </row>
    <row r="28" spans="1:6" ht="12.75">
      <c r="A28" s="15">
        <v>20</v>
      </c>
      <c r="B28" s="16" t="s">
        <v>159</v>
      </c>
      <c r="C28" s="16">
        <v>5186</v>
      </c>
      <c r="D28" s="390">
        <f>C28/'- 3 -'!E28</f>
        <v>0.0007059844057329026</v>
      </c>
      <c r="E28" s="16">
        <v>12589</v>
      </c>
      <c r="F28" s="390">
        <f>E28/'- 3 -'!E28</f>
        <v>0.0017137751029254744</v>
      </c>
    </row>
    <row r="29" spans="1:6" ht="12.75">
      <c r="A29" s="13">
        <v>21</v>
      </c>
      <c r="B29" s="14" t="s">
        <v>160</v>
      </c>
      <c r="C29" s="14">
        <v>0</v>
      </c>
      <c r="D29" s="389">
        <f>C29/'- 3 -'!E29</f>
        <v>0</v>
      </c>
      <c r="E29" s="14">
        <v>60000</v>
      </c>
      <c r="F29" s="389">
        <f>E29/'- 3 -'!E29</f>
        <v>0.0028590488897360143</v>
      </c>
    </row>
    <row r="30" spans="1:6" ht="12.75">
      <c r="A30" s="15">
        <v>22</v>
      </c>
      <c r="B30" s="16" t="s">
        <v>161</v>
      </c>
      <c r="C30" s="16">
        <v>0</v>
      </c>
      <c r="D30" s="390">
        <f>C30/'- 3 -'!E30</f>
        <v>0</v>
      </c>
      <c r="E30" s="16">
        <v>21000</v>
      </c>
      <c r="F30" s="390">
        <f>E30/'- 3 -'!E30</f>
        <v>0.001812391110894775</v>
      </c>
    </row>
    <row r="31" spans="1:6" ht="12.75">
      <c r="A31" s="13">
        <v>23</v>
      </c>
      <c r="B31" s="14" t="s">
        <v>162</v>
      </c>
      <c r="C31" s="14">
        <v>0</v>
      </c>
      <c r="D31" s="389">
        <f>C31/'- 3 -'!E31</f>
        <v>0</v>
      </c>
      <c r="E31" s="14">
        <v>0</v>
      </c>
      <c r="F31" s="389">
        <f>E31/'- 3 -'!E31</f>
        <v>0</v>
      </c>
    </row>
    <row r="32" spans="1:6" ht="12.75">
      <c r="A32" s="15">
        <v>24</v>
      </c>
      <c r="B32" s="16" t="s">
        <v>163</v>
      </c>
      <c r="C32" s="16">
        <v>0</v>
      </c>
      <c r="D32" s="390">
        <f>C32/'- 3 -'!E32</f>
        <v>0</v>
      </c>
      <c r="E32" s="16">
        <v>1600</v>
      </c>
      <c r="F32" s="390">
        <f>E32/'- 3 -'!E32</f>
        <v>7.387174415481745E-05</v>
      </c>
    </row>
    <row r="33" spans="1:6" ht="12.75">
      <c r="A33" s="13">
        <v>25</v>
      </c>
      <c r="B33" s="14" t="s">
        <v>164</v>
      </c>
      <c r="C33" s="14">
        <v>0</v>
      </c>
      <c r="D33" s="389">
        <f>C33/'- 3 -'!E33</f>
        <v>0</v>
      </c>
      <c r="E33" s="14">
        <v>3500</v>
      </c>
      <c r="F33" s="389">
        <f>E33/'- 3 -'!E33</f>
        <v>0.00036804893578650216</v>
      </c>
    </row>
    <row r="34" spans="1:6" ht="12.75">
      <c r="A34" s="15">
        <v>26</v>
      </c>
      <c r="B34" s="16" t="s">
        <v>165</v>
      </c>
      <c r="C34" s="16">
        <v>0</v>
      </c>
      <c r="D34" s="390">
        <f>C34/'- 3 -'!E34</f>
        <v>0</v>
      </c>
      <c r="E34" s="16">
        <v>40000</v>
      </c>
      <c r="F34" s="390">
        <f>E34/'- 3 -'!E34</f>
        <v>0.002827594494673519</v>
      </c>
    </row>
    <row r="35" spans="1:6" ht="12.75">
      <c r="A35" s="13">
        <v>28</v>
      </c>
      <c r="B35" s="14" t="s">
        <v>166</v>
      </c>
      <c r="C35" s="14">
        <v>0</v>
      </c>
      <c r="D35" s="389">
        <f>C35/'- 3 -'!E35</f>
        <v>0</v>
      </c>
      <c r="E35" s="14">
        <v>0</v>
      </c>
      <c r="F35" s="389">
        <f>E35/'- 3 -'!E35</f>
        <v>0</v>
      </c>
    </row>
    <row r="36" spans="1:6" ht="12.75">
      <c r="A36" s="15">
        <v>30</v>
      </c>
      <c r="B36" s="16" t="s">
        <v>167</v>
      </c>
      <c r="C36" s="16">
        <v>0</v>
      </c>
      <c r="D36" s="390">
        <f>C36/'- 3 -'!E36</f>
        <v>0</v>
      </c>
      <c r="E36" s="16">
        <v>15000</v>
      </c>
      <c r="F36" s="390">
        <f>E36/'- 3 -'!E36</f>
        <v>0.0017189951716863618</v>
      </c>
    </row>
    <row r="37" spans="1:6" ht="12.75">
      <c r="A37" s="13">
        <v>31</v>
      </c>
      <c r="B37" s="14" t="s">
        <v>168</v>
      </c>
      <c r="C37" s="14">
        <v>0</v>
      </c>
      <c r="D37" s="389">
        <f>C37/'- 3 -'!E37</f>
        <v>0</v>
      </c>
      <c r="E37" s="14">
        <v>55000</v>
      </c>
      <c r="F37" s="389">
        <f>E37/'- 3 -'!E37</f>
        <v>0.00560029626585482</v>
      </c>
    </row>
    <row r="38" spans="1:6" ht="12.75">
      <c r="A38" s="15">
        <v>32</v>
      </c>
      <c r="B38" s="16" t="s">
        <v>169</v>
      </c>
      <c r="C38" s="16">
        <v>0</v>
      </c>
      <c r="D38" s="390">
        <f>C38/'- 3 -'!E38</f>
        <v>0</v>
      </c>
      <c r="E38" s="16">
        <v>23672</v>
      </c>
      <c r="F38" s="390">
        <f>E38/'- 3 -'!E38</f>
        <v>0.003802697325565798</v>
      </c>
    </row>
    <row r="39" spans="1:6" ht="12.75">
      <c r="A39" s="13">
        <v>33</v>
      </c>
      <c r="B39" s="14" t="s">
        <v>170</v>
      </c>
      <c r="C39" s="14">
        <v>0</v>
      </c>
      <c r="D39" s="389">
        <f>C39/'- 3 -'!E39</f>
        <v>0</v>
      </c>
      <c r="E39" s="14">
        <v>9457</v>
      </c>
      <c r="F39" s="389">
        <f>E39/'- 3 -'!E39</f>
        <v>0.0008102025377836074</v>
      </c>
    </row>
    <row r="40" spans="1:6" ht="12.75">
      <c r="A40" s="15">
        <v>34</v>
      </c>
      <c r="B40" s="16" t="s">
        <v>171</v>
      </c>
      <c r="C40" s="16">
        <v>0</v>
      </c>
      <c r="D40" s="390">
        <f>C40/'- 3 -'!E40</f>
        <v>0</v>
      </c>
      <c r="E40" s="16">
        <v>0</v>
      </c>
      <c r="F40" s="390">
        <f>E40/'- 3 -'!E40</f>
        <v>0</v>
      </c>
    </row>
    <row r="41" spans="1:6" ht="12.75">
      <c r="A41" s="13">
        <v>35</v>
      </c>
      <c r="B41" s="14" t="s">
        <v>172</v>
      </c>
      <c r="C41" s="14">
        <v>0</v>
      </c>
      <c r="D41" s="389">
        <f>C41/'- 3 -'!E41</f>
        <v>0</v>
      </c>
      <c r="E41" s="14">
        <v>19804</v>
      </c>
      <c r="F41" s="389">
        <f>E41/'- 3 -'!E41</f>
        <v>0.0015318736700820291</v>
      </c>
    </row>
    <row r="42" spans="1:6" ht="12.75">
      <c r="A42" s="15">
        <v>36</v>
      </c>
      <c r="B42" s="16" t="s">
        <v>173</v>
      </c>
      <c r="C42" s="16">
        <v>0</v>
      </c>
      <c r="D42" s="390">
        <f>C42/'- 3 -'!E42</f>
        <v>0</v>
      </c>
      <c r="E42" s="16">
        <v>32000</v>
      </c>
      <c r="F42" s="390">
        <f>E42/'- 3 -'!E42</f>
        <v>0.0046310855539509165</v>
      </c>
    </row>
    <row r="43" spans="1:6" ht="12.75">
      <c r="A43" s="13">
        <v>37</v>
      </c>
      <c r="B43" s="14" t="s">
        <v>174</v>
      </c>
      <c r="C43" s="14">
        <v>0</v>
      </c>
      <c r="D43" s="389">
        <f>C43/'- 3 -'!E43</f>
        <v>0</v>
      </c>
      <c r="E43" s="14">
        <v>6600</v>
      </c>
      <c r="F43" s="389">
        <f>E43/'- 3 -'!E43</f>
        <v>0.0009987680347619701</v>
      </c>
    </row>
    <row r="44" spans="1:6" ht="12.75">
      <c r="A44" s="15">
        <v>38</v>
      </c>
      <c r="B44" s="16" t="s">
        <v>175</v>
      </c>
      <c r="C44" s="16">
        <v>4800</v>
      </c>
      <c r="D44" s="390">
        <f>C44/'- 3 -'!E44</f>
        <v>0.0005310290801481084</v>
      </c>
      <c r="E44" s="16">
        <v>24855</v>
      </c>
      <c r="F44" s="390">
        <f>E44/'- 3 -'!E44</f>
        <v>0.002749734955641924</v>
      </c>
    </row>
    <row r="45" spans="1:6" ht="12.75">
      <c r="A45" s="13">
        <v>39</v>
      </c>
      <c r="B45" s="14" t="s">
        <v>176</v>
      </c>
      <c r="C45" s="14">
        <v>0</v>
      </c>
      <c r="D45" s="389">
        <f>C45/'- 3 -'!E45</f>
        <v>0</v>
      </c>
      <c r="E45" s="14">
        <v>32500</v>
      </c>
      <c r="F45" s="389">
        <f>E45/'- 3 -'!E45</f>
        <v>0.0022507314877335135</v>
      </c>
    </row>
    <row r="46" spans="1:6" ht="12.75">
      <c r="A46" s="15">
        <v>40</v>
      </c>
      <c r="B46" s="16" t="s">
        <v>177</v>
      </c>
      <c r="C46" s="16">
        <v>0</v>
      </c>
      <c r="D46" s="390">
        <f>C46/'- 3 -'!E46</f>
        <v>0</v>
      </c>
      <c r="E46" s="16">
        <v>23100</v>
      </c>
      <c r="F46" s="390">
        <f>E46/'- 3 -'!E46</f>
        <v>0.0005648501802141051</v>
      </c>
    </row>
    <row r="47" spans="1:6" ht="12.75">
      <c r="A47" s="13">
        <v>41</v>
      </c>
      <c r="B47" s="14" t="s">
        <v>178</v>
      </c>
      <c r="C47" s="14">
        <v>0</v>
      </c>
      <c r="D47" s="389">
        <f>C47/'- 3 -'!E47</f>
        <v>0</v>
      </c>
      <c r="E47" s="14">
        <v>18000</v>
      </c>
      <c r="F47" s="389">
        <f>E47/'- 3 -'!E47</f>
        <v>0.0015172441115123847</v>
      </c>
    </row>
    <row r="48" spans="1:6" ht="12.75">
      <c r="A48" s="15">
        <v>42</v>
      </c>
      <c r="B48" s="16" t="s">
        <v>179</v>
      </c>
      <c r="C48" s="16">
        <v>0</v>
      </c>
      <c r="D48" s="390">
        <f>C48/'- 3 -'!E48</f>
        <v>0</v>
      </c>
      <c r="E48" s="16">
        <v>0</v>
      </c>
      <c r="F48" s="390">
        <f>E48/'- 3 -'!E48</f>
        <v>0</v>
      </c>
    </row>
    <row r="49" spans="1:6" ht="12.75">
      <c r="A49" s="13">
        <v>43</v>
      </c>
      <c r="B49" s="14" t="s">
        <v>180</v>
      </c>
      <c r="C49" s="14">
        <v>4800</v>
      </c>
      <c r="D49" s="389">
        <f>C49/'- 3 -'!E49</f>
        <v>0.0007710071747036401</v>
      </c>
      <c r="E49" s="14">
        <v>7500</v>
      </c>
      <c r="F49" s="389">
        <f>E49/'- 3 -'!E49</f>
        <v>0.0012046987104744377</v>
      </c>
    </row>
    <row r="50" spans="1:6" ht="12.75">
      <c r="A50" s="15">
        <v>44</v>
      </c>
      <c r="B50" s="16" t="s">
        <v>181</v>
      </c>
      <c r="C50" s="16">
        <v>9600</v>
      </c>
      <c r="D50" s="390">
        <f>C50/'- 3 -'!E50</f>
        <v>0.0011120687258472574</v>
      </c>
      <c r="E50" s="16">
        <v>6000</v>
      </c>
      <c r="F50" s="390">
        <f>E50/'- 3 -'!E50</f>
        <v>0.0006950429536545359</v>
      </c>
    </row>
    <row r="51" spans="1:6" ht="12.75">
      <c r="A51" s="13">
        <v>45</v>
      </c>
      <c r="B51" s="14" t="s">
        <v>182</v>
      </c>
      <c r="C51" s="14">
        <v>0</v>
      </c>
      <c r="D51" s="389">
        <f>C51/'- 3 -'!E51</f>
        <v>0</v>
      </c>
      <c r="E51" s="14">
        <v>45400</v>
      </c>
      <c r="F51" s="389">
        <f>E51/'- 3 -'!E51</f>
        <v>0.0039707771790514395</v>
      </c>
    </row>
    <row r="52" spans="1:6" ht="12.75">
      <c r="A52" s="15">
        <v>46</v>
      </c>
      <c r="B52" s="16" t="s">
        <v>183</v>
      </c>
      <c r="C52" s="16">
        <v>0</v>
      </c>
      <c r="D52" s="390">
        <f>C52/'- 3 -'!E52</f>
        <v>0</v>
      </c>
      <c r="E52" s="16">
        <v>34983</v>
      </c>
      <c r="F52" s="390">
        <f>E52/'- 3 -'!E52</f>
        <v>0.0032747305435857996</v>
      </c>
    </row>
    <row r="53" spans="1:6" ht="12.75">
      <c r="A53" s="13">
        <v>47</v>
      </c>
      <c r="B53" s="14" t="s">
        <v>184</v>
      </c>
      <c r="C53" s="14">
        <v>0</v>
      </c>
      <c r="D53" s="389">
        <f>C53/'- 3 -'!E53</f>
        <v>0</v>
      </c>
      <c r="E53" s="14">
        <v>29362</v>
      </c>
      <c r="F53" s="389">
        <f>E53/'- 3 -'!E53</f>
        <v>0.003547149716247352</v>
      </c>
    </row>
    <row r="54" spans="1:6" ht="12.75">
      <c r="A54" s="15">
        <v>48</v>
      </c>
      <c r="B54" s="16" t="s">
        <v>185</v>
      </c>
      <c r="C54" s="16">
        <v>1854400</v>
      </c>
      <c r="D54" s="390">
        <f>C54/'- 3 -'!E54</f>
        <v>0.03515751425226362</v>
      </c>
      <c r="E54" s="16">
        <v>379778</v>
      </c>
      <c r="F54" s="390">
        <f>E54/'- 3 -'!E54</f>
        <v>0.0072001997668767114</v>
      </c>
    </row>
    <row r="55" spans="1:6" ht="12.75">
      <c r="A55" s="13">
        <v>49</v>
      </c>
      <c r="B55" s="14" t="s">
        <v>186</v>
      </c>
      <c r="C55" s="14">
        <v>0</v>
      </c>
      <c r="D55" s="389">
        <f>C55/'- 3 -'!E55</f>
        <v>0</v>
      </c>
      <c r="E55" s="14">
        <v>99283</v>
      </c>
      <c r="F55" s="389">
        <f>E55/'- 3 -'!E55</f>
        <v>0.0031382459897064344</v>
      </c>
    </row>
    <row r="56" spans="1:6" ht="12.75">
      <c r="A56" s="15">
        <v>50</v>
      </c>
      <c r="B56" s="16" t="s">
        <v>459</v>
      </c>
      <c r="C56" s="16">
        <v>0</v>
      </c>
      <c r="D56" s="390">
        <f>C56/'- 3 -'!E56</f>
        <v>0</v>
      </c>
      <c r="E56" s="16">
        <v>18000</v>
      </c>
      <c r="F56" s="390">
        <f>E56/'- 3 -'!E56</f>
        <v>0.0012766864709109116</v>
      </c>
    </row>
    <row r="57" spans="1:6" ht="12.75">
      <c r="A57" s="13">
        <v>2264</v>
      </c>
      <c r="B57" s="14" t="s">
        <v>187</v>
      </c>
      <c r="C57" s="14">
        <v>0</v>
      </c>
      <c r="D57" s="389">
        <f>C57/'- 3 -'!E57</f>
        <v>0</v>
      </c>
      <c r="E57" s="14">
        <v>10000</v>
      </c>
      <c r="F57" s="389">
        <f>E57/'- 3 -'!E57</f>
        <v>0.005196049547450065</v>
      </c>
    </row>
    <row r="58" spans="1:6" ht="12.75">
      <c r="A58" s="15">
        <v>2309</v>
      </c>
      <c r="B58" s="16" t="s">
        <v>188</v>
      </c>
      <c r="C58" s="16">
        <v>0</v>
      </c>
      <c r="D58" s="390">
        <f>C58/'- 3 -'!E58</f>
        <v>0</v>
      </c>
      <c r="E58" s="16">
        <v>11500</v>
      </c>
      <c r="F58" s="390">
        <f>E58/'- 3 -'!E58</f>
        <v>0.0059631683609842855</v>
      </c>
    </row>
    <row r="59" spans="1:6" ht="12.75">
      <c r="A59" s="13">
        <v>2312</v>
      </c>
      <c r="B59" s="14" t="s">
        <v>189</v>
      </c>
      <c r="C59" s="14">
        <v>0</v>
      </c>
      <c r="D59" s="389">
        <f>C59/'- 3 -'!E59</f>
        <v>0</v>
      </c>
      <c r="E59" s="14">
        <v>12200</v>
      </c>
      <c r="F59" s="389">
        <f>E59/'- 3 -'!E59</f>
        <v>0.006914437799531178</v>
      </c>
    </row>
    <row r="60" spans="1:6" ht="12.75">
      <c r="A60" s="15">
        <v>2355</v>
      </c>
      <c r="B60" s="16" t="s">
        <v>190</v>
      </c>
      <c r="C60" s="16">
        <v>0</v>
      </c>
      <c r="D60" s="390">
        <f>C60/'- 3 -'!E60</f>
        <v>0</v>
      </c>
      <c r="E60" s="16">
        <v>62459</v>
      </c>
      <c r="F60" s="390">
        <f>E60/'- 3 -'!E60</f>
        <v>0.002660977440463404</v>
      </c>
    </row>
    <row r="61" spans="1:6" ht="12.75">
      <c r="A61" s="13">
        <v>2439</v>
      </c>
      <c r="B61" s="14" t="s">
        <v>191</v>
      </c>
      <c r="C61" s="14">
        <v>0</v>
      </c>
      <c r="D61" s="389">
        <f>C61/'- 3 -'!E61</f>
        <v>0</v>
      </c>
      <c r="E61" s="14">
        <v>-8000</v>
      </c>
      <c r="F61" s="389">
        <f>E61/'- 3 -'!E61</f>
        <v>-0.007127405944969299</v>
      </c>
    </row>
    <row r="62" spans="1:6" ht="12.75">
      <c r="A62" s="15">
        <v>2460</v>
      </c>
      <c r="B62" s="16" t="s">
        <v>192</v>
      </c>
      <c r="C62" s="16">
        <v>0</v>
      </c>
      <c r="D62" s="390">
        <f>C62/'- 3 -'!E62</f>
        <v>0</v>
      </c>
      <c r="E62" s="16">
        <v>14500</v>
      </c>
      <c r="F62" s="390">
        <f>E62/'- 3 -'!E62</f>
        <v>0.005236751740407354</v>
      </c>
    </row>
    <row r="63" spans="1:6" ht="12.75">
      <c r="A63" s="13">
        <v>3000</v>
      </c>
      <c r="B63" s="14" t="s">
        <v>193</v>
      </c>
      <c r="C63" s="14">
        <v>0</v>
      </c>
      <c r="D63" s="389">
        <f>C63/'- 3 -'!E63</f>
        <v>0</v>
      </c>
      <c r="E63" s="14">
        <v>0</v>
      </c>
      <c r="F63" s="389">
        <f>E63/'- 3 -'!E63</f>
        <v>0</v>
      </c>
    </row>
    <row r="64" spans="1:6" ht="4.5" customHeight="1">
      <c r="A64" s="17"/>
      <c r="B64" s="17"/>
      <c r="C64" s="17"/>
      <c r="D64" s="203"/>
      <c r="E64" s="17"/>
      <c r="F64" s="203"/>
    </row>
    <row r="65" spans="1:7" ht="12.75">
      <c r="A65" s="19"/>
      <c r="B65" s="20" t="s">
        <v>194</v>
      </c>
      <c r="C65" s="20">
        <f>SUM(C11:C63)</f>
        <v>1878786</v>
      </c>
      <c r="D65" s="106">
        <f>C65/'- 3 -'!E65</f>
        <v>0.0015725108740429158</v>
      </c>
      <c r="E65" s="20">
        <f>SUM(E11:E63)</f>
        <v>1759018</v>
      </c>
      <c r="F65" s="106">
        <f>E65/'- 3 -'!E65</f>
        <v>0.0014722671622192317</v>
      </c>
      <c r="G65" s="80"/>
    </row>
    <row r="66" spans="1:6" ht="4.5" customHeight="1">
      <c r="A66" s="17"/>
      <c r="B66" s="17"/>
      <c r="C66" s="17"/>
      <c r="D66" s="203"/>
      <c r="E66" s="17"/>
      <c r="F66" s="203"/>
    </row>
    <row r="67" spans="1:6" ht="12.75">
      <c r="A67" s="15">
        <v>2155</v>
      </c>
      <c r="B67" s="16" t="s">
        <v>195</v>
      </c>
      <c r="C67" s="16">
        <v>0</v>
      </c>
      <c r="D67" s="390">
        <f>C67/'- 3 -'!E67</f>
        <v>0</v>
      </c>
      <c r="E67" s="16">
        <v>0</v>
      </c>
      <c r="F67" s="390">
        <f>E67/'- 3 -'!E67</f>
        <v>0</v>
      </c>
    </row>
    <row r="68" spans="1:6" ht="12.75">
      <c r="A68" s="13">
        <v>2408</v>
      </c>
      <c r="B68" s="14" t="s">
        <v>197</v>
      </c>
      <c r="C68" s="14">
        <v>0</v>
      </c>
      <c r="D68" s="389">
        <f>C68/'- 3 -'!E68</f>
        <v>0</v>
      </c>
      <c r="E68" s="14">
        <v>22000</v>
      </c>
      <c r="F68" s="389">
        <f>E68/'- 3 -'!E68</f>
        <v>0.009511707831464643</v>
      </c>
    </row>
    <row r="69" ht="6.75" customHeight="1"/>
    <row r="70" spans="1:2" ht="12" customHeight="1">
      <c r="A70" s="6"/>
      <c r="B70" s="6"/>
    </row>
    <row r="71" spans="1:2" ht="12" customHeight="1">
      <c r="A71" s="6"/>
      <c r="B71" s="6"/>
    </row>
    <row r="72" spans="1:2" ht="12" customHeight="1">
      <c r="A72" s="6"/>
      <c r="B72" s="6"/>
    </row>
    <row r="73" spans="1:2" ht="12" customHeight="1">
      <c r="A73" s="6"/>
      <c r="B73" s="6"/>
    </row>
    <row r="74" spans="1:2" ht="12" customHeight="1">
      <c r="A74" s="6"/>
      <c r="B74" s="6"/>
    </row>
    <row r="75" ht="12" customHeight="1"/>
  </sheetData>
  <printOptions/>
  <pageMargins left="0" right="0.5905511811023623" top="0.5905511811023623" bottom="0" header="0.31496062992125984" footer="0"/>
  <pageSetup fitToHeight="1" fitToWidth="1" orientation="portrait" scale="82" r:id="rId1"/>
  <headerFooter alignWithMargins="0">
    <oddHeader>&amp;C&amp;"Times New Roman,Bold"&amp;12&amp;A</oddHeader>
  </headerFooter>
</worksheet>
</file>

<file path=xl/worksheets/sheet29.xml><?xml version="1.0" encoding="utf-8"?>
<worksheet xmlns="http://schemas.openxmlformats.org/spreadsheetml/2006/main" xmlns:r="http://schemas.openxmlformats.org/officeDocument/2006/relationships">
  <sheetPr codeName="Sheet29">
    <pageSetUpPr fitToPage="1"/>
  </sheetPr>
  <dimension ref="A1:H74"/>
  <sheetViews>
    <sheetView showGridLines="0" showZeros="0" workbookViewId="0" topLeftCell="A1">
      <selection activeCell="A1" sqref="A1"/>
    </sheetView>
  </sheetViews>
  <sheetFormatPr defaultColWidth="15.83203125" defaultRowHeight="12"/>
  <cols>
    <col min="1" max="1" width="6.83203125" style="85" customWidth="1"/>
    <col min="2" max="2" width="35.83203125" style="85" customWidth="1"/>
    <col min="3" max="3" width="16.83203125" style="85" customWidth="1"/>
    <col min="4" max="4" width="15.83203125" style="85" customWidth="1"/>
    <col min="5" max="5" width="16.83203125" style="85" customWidth="1"/>
    <col min="6" max="6" width="15.83203125" style="85" customWidth="1"/>
    <col min="7" max="7" width="16.83203125" style="85" customWidth="1"/>
    <col min="8" max="16384" width="15.83203125" style="85" customWidth="1"/>
  </cols>
  <sheetData>
    <row r="1" spans="1:8" ht="6.75" customHeight="1">
      <c r="A1" s="17"/>
      <c r="B1" s="83"/>
      <c r="C1" s="147"/>
      <c r="D1" s="147"/>
      <c r="E1" s="147"/>
      <c r="F1" s="147"/>
      <c r="G1" s="147"/>
      <c r="H1" s="147"/>
    </row>
    <row r="2" spans="1:8" ht="12.75">
      <c r="A2" s="8"/>
      <c r="B2" s="86"/>
      <c r="C2" s="205" t="s">
        <v>0</v>
      </c>
      <c r="D2" s="205"/>
      <c r="E2" s="206"/>
      <c r="F2" s="205"/>
      <c r="G2" s="220"/>
      <c r="H2" s="225" t="s">
        <v>390</v>
      </c>
    </row>
    <row r="3" spans="1:8" ht="12.75">
      <c r="A3" s="9"/>
      <c r="B3" s="89"/>
      <c r="C3" s="208" t="str">
        <f>YEAR</f>
        <v>OPERATING FUND BUDGET 1999/2000</v>
      </c>
      <c r="D3" s="208"/>
      <c r="E3" s="209"/>
      <c r="F3" s="208"/>
      <c r="G3" s="221"/>
      <c r="H3" s="221"/>
    </row>
    <row r="4" spans="1:8" ht="12.75">
      <c r="A4" s="10"/>
      <c r="C4" s="147"/>
      <c r="D4" s="147"/>
      <c r="E4" s="147"/>
      <c r="F4" s="147"/>
      <c r="G4" s="147"/>
      <c r="H4" s="147"/>
    </row>
    <row r="5" spans="1:8" ht="12.75">
      <c r="A5" s="10"/>
      <c r="C5" s="59"/>
      <c r="D5" s="147"/>
      <c r="E5" s="147"/>
      <c r="F5" s="147"/>
      <c r="G5" s="147"/>
      <c r="H5" s="147"/>
    </row>
    <row r="6" spans="1:8" ht="16.5">
      <c r="A6" s="10"/>
      <c r="C6" s="364" t="s">
        <v>30</v>
      </c>
      <c r="D6" s="227"/>
      <c r="E6" s="228"/>
      <c r="F6" s="228"/>
      <c r="G6" s="228"/>
      <c r="H6" s="229"/>
    </row>
    <row r="7" spans="3:8" ht="12.75">
      <c r="C7" s="210"/>
      <c r="D7" s="69"/>
      <c r="E7" s="68" t="s">
        <v>69</v>
      </c>
      <c r="F7" s="68"/>
      <c r="G7" s="68"/>
      <c r="H7" s="69"/>
    </row>
    <row r="8" spans="1:8" ht="12.75">
      <c r="A8" s="97"/>
      <c r="B8" s="48"/>
      <c r="C8" s="71" t="s">
        <v>42</v>
      </c>
      <c r="D8" s="73"/>
      <c r="E8" s="71" t="s">
        <v>76</v>
      </c>
      <c r="F8" s="73"/>
      <c r="G8" s="71" t="s">
        <v>85</v>
      </c>
      <c r="H8" s="73"/>
    </row>
    <row r="9" spans="1:8" ht="12.75">
      <c r="A9" s="54" t="s">
        <v>119</v>
      </c>
      <c r="B9" s="55" t="s">
        <v>120</v>
      </c>
      <c r="C9" s="230" t="s">
        <v>121</v>
      </c>
      <c r="D9" s="138" t="s">
        <v>122</v>
      </c>
      <c r="E9" s="138" t="s">
        <v>121</v>
      </c>
      <c r="F9" s="138" t="s">
        <v>122</v>
      </c>
      <c r="G9" s="138" t="s">
        <v>121</v>
      </c>
      <c r="H9" s="138" t="s">
        <v>122</v>
      </c>
    </row>
    <row r="10" spans="1:2" ht="4.5" customHeight="1">
      <c r="A10" s="80"/>
      <c r="B10" s="80"/>
    </row>
    <row r="11" spans="1:8" ht="12.75">
      <c r="A11" s="13">
        <v>1</v>
      </c>
      <c r="B11" s="14" t="s">
        <v>142</v>
      </c>
      <c r="C11" s="14">
        <v>1677300</v>
      </c>
      <c r="D11" s="389">
        <f>C11/'- 3 -'!E11</f>
        <v>0.007527026481239651</v>
      </c>
      <c r="E11" s="14">
        <v>19093200</v>
      </c>
      <c r="F11" s="389">
        <f>E11/'- 3 -'!E11</f>
        <v>0.08568235975174679</v>
      </c>
      <c r="G11" s="14">
        <v>6849900</v>
      </c>
      <c r="H11" s="389">
        <f>G11/'- 3 -'!E11</f>
        <v>0.03073950914794222</v>
      </c>
    </row>
    <row r="12" spans="1:8" ht="12.75">
      <c r="A12" s="15">
        <v>2</v>
      </c>
      <c r="B12" s="16" t="s">
        <v>143</v>
      </c>
      <c r="C12" s="16">
        <v>278563</v>
      </c>
      <c r="D12" s="390">
        <f>C12/'- 3 -'!E12</f>
        <v>0.005033669621464207</v>
      </c>
      <c r="E12" s="16">
        <v>4350589</v>
      </c>
      <c r="F12" s="390">
        <f>E12/'- 3 -'!E12</f>
        <v>0.0786157087796166</v>
      </c>
      <c r="G12" s="16">
        <v>771140</v>
      </c>
      <c r="H12" s="390">
        <f>G12/'- 3 -'!E12</f>
        <v>0.013934600043422523</v>
      </c>
    </row>
    <row r="13" spans="1:8" ht="12.75">
      <c r="A13" s="13">
        <v>3</v>
      </c>
      <c r="B13" s="14" t="s">
        <v>144</v>
      </c>
      <c r="C13" s="14">
        <v>206010</v>
      </c>
      <c r="D13" s="389">
        <f>C13/'- 3 -'!E13</f>
        <v>0.005317124084476328</v>
      </c>
      <c r="E13" s="14">
        <v>3443000</v>
      </c>
      <c r="F13" s="389">
        <f>E13/'- 3 -'!E13</f>
        <v>0.08886393001724187</v>
      </c>
      <c r="G13" s="14">
        <v>175000</v>
      </c>
      <c r="H13" s="389">
        <f>G13/'- 3 -'!E13</f>
        <v>0.004516755083653014</v>
      </c>
    </row>
    <row r="14" spans="1:8" ht="12.75">
      <c r="A14" s="15">
        <v>4</v>
      </c>
      <c r="B14" s="16" t="s">
        <v>145</v>
      </c>
      <c r="C14" s="16">
        <v>145574</v>
      </c>
      <c r="D14" s="390">
        <f>C14/'- 3 -'!E14</f>
        <v>0.003969916295345475</v>
      </c>
      <c r="E14" s="16">
        <v>3726903</v>
      </c>
      <c r="F14" s="390">
        <f>E14/'- 3 -'!E14</f>
        <v>0.1016355458452192</v>
      </c>
      <c r="G14" s="16">
        <v>237000</v>
      </c>
      <c r="H14" s="390">
        <f>G14/'- 3 -'!E14</f>
        <v>0.00646317448168545</v>
      </c>
    </row>
    <row r="15" spans="1:8" ht="12.75">
      <c r="A15" s="13">
        <v>5</v>
      </c>
      <c r="B15" s="14" t="s">
        <v>146</v>
      </c>
      <c r="C15" s="14">
        <v>223038</v>
      </c>
      <c r="D15" s="389">
        <f>C15/'- 3 -'!E15</f>
        <v>0.0048984171101065285</v>
      </c>
      <c r="E15" s="14">
        <v>3221047</v>
      </c>
      <c r="F15" s="389">
        <f>E15/'- 3 -'!E15</f>
        <v>0.07074145095121595</v>
      </c>
      <c r="G15" s="14">
        <v>401385</v>
      </c>
      <c r="H15" s="389">
        <f>G15/'- 3 -'!E15</f>
        <v>0.008815319146244626</v>
      </c>
    </row>
    <row r="16" spans="1:8" ht="12.75">
      <c r="A16" s="15">
        <v>6</v>
      </c>
      <c r="B16" s="16" t="s">
        <v>147</v>
      </c>
      <c r="C16" s="16">
        <v>259850</v>
      </c>
      <c r="D16" s="390">
        <f>C16/'- 3 -'!E16</f>
        <v>0.004811505187509921</v>
      </c>
      <c r="E16" s="16">
        <v>5358040</v>
      </c>
      <c r="F16" s="390">
        <f>E16/'- 3 -'!E16</f>
        <v>0.09921199636284649</v>
      </c>
      <c r="G16" s="16">
        <v>194595</v>
      </c>
      <c r="H16" s="390">
        <f>G16/'- 3 -'!E16</f>
        <v>0.0036032128226418823</v>
      </c>
    </row>
    <row r="17" spans="1:8" ht="12.75">
      <c r="A17" s="13">
        <v>9</v>
      </c>
      <c r="B17" s="14" t="s">
        <v>148</v>
      </c>
      <c r="C17" s="14">
        <v>368325</v>
      </c>
      <c r="D17" s="389">
        <f>C17/'- 3 -'!E17</f>
        <v>0.004917400291523435</v>
      </c>
      <c r="E17" s="14">
        <v>6972390</v>
      </c>
      <c r="F17" s="389">
        <f>E17/'- 3 -'!E17</f>
        <v>0.09308635747944094</v>
      </c>
      <c r="G17" s="14">
        <v>242300</v>
      </c>
      <c r="H17" s="389">
        <f>G17/'- 3 -'!E17</f>
        <v>0.0032348770532440872</v>
      </c>
    </row>
    <row r="18" spans="1:8" ht="12.75">
      <c r="A18" s="15">
        <v>10</v>
      </c>
      <c r="B18" s="16" t="s">
        <v>149</v>
      </c>
      <c r="C18" s="16">
        <v>470486</v>
      </c>
      <c r="D18" s="390">
        <f>C18/'- 3 -'!E18</f>
        <v>0.008428642982675408</v>
      </c>
      <c r="E18" s="16">
        <v>5519193</v>
      </c>
      <c r="F18" s="390">
        <f>E18/'- 3 -'!E18</f>
        <v>0.09887500871329058</v>
      </c>
      <c r="G18" s="16">
        <v>479000</v>
      </c>
      <c r="H18" s="390">
        <f>G18/'- 3 -'!E18</f>
        <v>0.008581169235007036</v>
      </c>
    </row>
    <row r="19" spans="1:8" ht="12.75">
      <c r="A19" s="13">
        <v>11</v>
      </c>
      <c r="B19" s="14" t="s">
        <v>150</v>
      </c>
      <c r="C19" s="14">
        <v>118840</v>
      </c>
      <c r="D19" s="389">
        <f>C19/'- 3 -'!E19</f>
        <v>0.004128072225007309</v>
      </c>
      <c r="E19" s="14">
        <v>2712520</v>
      </c>
      <c r="F19" s="389">
        <f>E19/'- 3 -'!E19</f>
        <v>0.09422314432663097</v>
      </c>
      <c r="G19" s="14">
        <v>114650</v>
      </c>
      <c r="H19" s="389">
        <f>G19/'- 3 -'!E19</f>
        <v>0.003982526763691417</v>
      </c>
    </row>
    <row r="20" spans="1:8" ht="12.75">
      <c r="A20" s="15">
        <v>12</v>
      </c>
      <c r="B20" s="16" t="s">
        <v>151</v>
      </c>
      <c r="C20" s="16">
        <v>163080</v>
      </c>
      <c r="D20" s="390">
        <f>C20/'- 3 -'!E20</f>
        <v>0.003416658556956199</v>
      </c>
      <c r="E20" s="16">
        <v>3806445</v>
      </c>
      <c r="F20" s="390">
        <f>E20/'- 3 -'!E20</f>
        <v>0.07974811675762287</v>
      </c>
      <c r="G20" s="16">
        <v>355600</v>
      </c>
      <c r="H20" s="390">
        <f>G20/'- 3 -'!E20</f>
        <v>0.007450109043743098</v>
      </c>
    </row>
    <row r="21" spans="1:8" ht="12.75">
      <c r="A21" s="13">
        <v>13</v>
      </c>
      <c r="B21" s="14" t="s">
        <v>152</v>
      </c>
      <c r="C21" s="14">
        <v>85173</v>
      </c>
      <c r="D21" s="389">
        <f>C21/'- 3 -'!E21</f>
        <v>0.00460434241716057</v>
      </c>
      <c r="E21" s="14">
        <v>1565118</v>
      </c>
      <c r="F21" s="389">
        <f>E21/'- 3 -'!E21</f>
        <v>0.0846082584300367</v>
      </c>
      <c r="G21" s="14">
        <v>63674</v>
      </c>
      <c r="H21" s="389">
        <f>G21/'- 3 -'!E21</f>
        <v>0.003442134233504539</v>
      </c>
    </row>
    <row r="22" spans="1:8" ht="12.75">
      <c r="A22" s="15">
        <v>14</v>
      </c>
      <c r="B22" s="16" t="s">
        <v>153</v>
      </c>
      <c r="C22" s="16">
        <v>80531</v>
      </c>
      <c r="D22" s="390">
        <f>C22/'- 3 -'!E22</f>
        <v>0.0038568163341542875</v>
      </c>
      <c r="E22" s="16">
        <v>2229220</v>
      </c>
      <c r="F22" s="390">
        <f>E22/'- 3 -'!E22</f>
        <v>0.1067625151609122</v>
      </c>
      <c r="G22" s="16">
        <v>246729</v>
      </c>
      <c r="H22" s="390">
        <f>G22/'- 3 -'!E22</f>
        <v>0.011816423952385456</v>
      </c>
    </row>
    <row r="23" spans="1:8" ht="12.75">
      <c r="A23" s="13">
        <v>15</v>
      </c>
      <c r="B23" s="14" t="s">
        <v>154</v>
      </c>
      <c r="C23" s="14">
        <v>75084</v>
      </c>
      <c r="D23" s="389">
        <f>C23/'- 3 -'!E23</f>
        <v>0.0026518579287352208</v>
      </c>
      <c r="E23" s="14">
        <v>2717921</v>
      </c>
      <c r="F23" s="389">
        <f>E23/'- 3 -'!E23</f>
        <v>0.09599302585805178</v>
      </c>
      <c r="G23" s="14">
        <v>88039</v>
      </c>
      <c r="H23" s="389">
        <f>G23/'- 3 -'!E23</f>
        <v>0.003109409730274361</v>
      </c>
    </row>
    <row r="24" spans="1:8" ht="12.75">
      <c r="A24" s="15">
        <v>16</v>
      </c>
      <c r="B24" s="16" t="s">
        <v>155</v>
      </c>
      <c r="C24" s="16">
        <v>28355</v>
      </c>
      <c r="D24" s="390">
        <f>C24/'- 3 -'!E24</f>
        <v>0.005073548107274006</v>
      </c>
      <c r="E24" s="16">
        <v>521424</v>
      </c>
      <c r="F24" s="390">
        <f>E24/'- 3 -'!E24</f>
        <v>0.0932981748646532</v>
      </c>
      <c r="G24" s="16">
        <v>34506</v>
      </c>
      <c r="H24" s="390">
        <f>G24/'- 3 -'!E24</f>
        <v>0.006174143924866755</v>
      </c>
    </row>
    <row r="25" spans="1:8" ht="12.75">
      <c r="A25" s="13">
        <v>17</v>
      </c>
      <c r="B25" s="14" t="s">
        <v>156</v>
      </c>
      <c r="C25" s="14">
        <v>45010</v>
      </c>
      <c r="D25" s="389">
        <f>C25/'- 3 -'!E25</f>
        <v>0.01057214792175436</v>
      </c>
      <c r="E25" s="14">
        <v>297780</v>
      </c>
      <c r="F25" s="389">
        <f>E25/'- 3 -'!E25</f>
        <v>0.06994388376227535</v>
      </c>
      <c r="G25" s="14">
        <v>21500</v>
      </c>
      <c r="H25" s="389">
        <f>G25/'- 3 -'!E25</f>
        <v>0.005050015114812681</v>
      </c>
    </row>
    <row r="26" spans="1:8" ht="12.75">
      <c r="A26" s="15">
        <v>18</v>
      </c>
      <c r="B26" s="16" t="s">
        <v>157</v>
      </c>
      <c r="C26" s="16">
        <v>69035</v>
      </c>
      <c r="D26" s="390">
        <f>C26/'- 3 -'!E26</f>
        <v>0.008203247768636696</v>
      </c>
      <c r="E26" s="16">
        <v>661425</v>
      </c>
      <c r="F26" s="390">
        <f>E26/'- 3 -'!E26</f>
        <v>0.07859539589151195</v>
      </c>
      <c r="G26" s="16">
        <v>190000</v>
      </c>
      <c r="H26" s="390">
        <f>G26/'- 3 -'!E26</f>
        <v>0.022577201072513542</v>
      </c>
    </row>
    <row r="27" spans="1:8" ht="12.75">
      <c r="A27" s="13">
        <v>19</v>
      </c>
      <c r="B27" s="14" t="s">
        <v>158</v>
      </c>
      <c r="C27" s="14">
        <v>36000</v>
      </c>
      <c r="D27" s="389">
        <f>C27/'- 3 -'!E27</f>
        <v>0.002685384793262668</v>
      </c>
      <c r="E27" s="14">
        <v>1084000</v>
      </c>
      <c r="F27" s="389">
        <f>E27/'- 3 -'!E27</f>
        <v>0.08085991988602033</v>
      </c>
      <c r="G27" s="14">
        <v>281000</v>
      </c>
      <c r="H27" s="389">
        <f>G27/'- 3 -'!E27</f>
        <v>0.020960920191855824</v>
      </c>
    </row>
    <row r="28" spans="1:8" ht="12.75">
      <c r="A28" s="15">
        <v>20</v>
      </c>
      <c r="B28" s="16" t="s">
        <v>159</v>
      </c>
      <c r="C28" s="16">
        <v>25700</v>
      </c>
      <c r="D28" s="390">
        <f>C28/'- 3 -'!E28</f>
        <v>0.00349861149775079</v>
      </c>
      <c r="E28" s="16">
        <v>535218.16</v>
      </c>
      <c r="F28" s="390">
        <f>E28/'- 3 -'!E28</f>
        <v>0.07286071627941719</v>
      </c>
      <c r="G28" s="16">
        <v>51000</v>
      </c>
      <c r="H28" s="390">
        <f>G28/'- 3 -'!E28</f>
        <v>0.006942769898260322</v>
      </c>
    </row>
    <row r="29" spans="1:8" ht="12.75">
      <c r="A29" s="13">
        <v>21</v>
      </c>
      <c r="B29" s="14" t="s">
        <v>160</v>
      </c>
      <c r="C29" s="14">
        <v>83000</v>
      </c>
      <c r="D29" s="389">
        <f>C29/'- 3 -'!E29</f>
        <v>0.0039550176308014865</v>
      </c>
      <c r="E29" s="14">
        <v>1731000</v>
      </c>
      <c r="F29" s="389">
        <f>E29/'- 3 -'!E29</f>
        <v>0.08248356046888401</v>
      </c>
      <c r="G29" s="14">
        <v>270000</v>
      </c>
      <c r="H29" s="389">
        <f>G29/'- 3 -'!E29</f>
        <v>0.012865720003812066</v>
      </c>
    </row>
    <row r="30" spans="1:8" ht="12.75">
      <c r="A30" s="15">
        <v>22</v>
      </c>
      <c r="B30" s="16" t="s">
        <v>161</v>
      </c>
      <c r="C30" s="16">
        <v>56500</v>
      </c>
      <c r="D30" s="390">
        <f>C30/'- 3 -'!E30</f>
        <v>0.004876195131693085</v>
      </c>
      <c r="E30" s="16">
        <v>1116984</v>
      </c>
      <c r="F30" s="390">
        <f>E30/'- 3 -'!E30</f>
        <v>0.09640056536246139</v>
      </c>
      <c r="G30" s="16">
        <v>102000</v>
      </c>
      <c r="H30" s="390">
        <f>G30/'- 3 -'!E30</f>
        <v>0.008803042538631763</v>
      </c>
    </row>
    <row r="31" spans="1:8" ht="12.75">
      <c r="A31" s="13">
        <v>23</v>
      </c>
      <c r="B31" s="14" t="s">
        <v>162</v>
      </c>
      <c r="C31" s="14">
        <v>33000</v>
      </c>
      <c r="D31" s="389">
        <f>C31/'- 3 -'!E31</f>
        <v>0.003623214263167227</v>
      </c>
      <c r="E31" s="14">
        <v>756328</v>
      </c>
      <c r="F31" s="389">
        <f>E31/'- 3 -'!E31</f>
        <v>0.0830405574919013</v>
      </c>
      <c r="G31" s="14">
        <v>64421</v>
      </c>
      <c r="H31" s="389">
        <f>G31/'- 3 -'!E31</f>
        <v>0.007073063213560484</v>
      </c>
    </row>
    <row r="32" spans="1:8" ht="12.75">
      <c r="A32" s="15">
        <v>24</v>
      </c>
      <c r="B32" s="16" t="s">
        <v>163</v>
      </c>
      <c r="C32" s="16">
        <v>145004</v>
      </c>
      <c r="D32" s="390">
        <f>C32/'- 3 -'!E32</f>
        <v>0.006694811493390718</v>
      </c>
      <c r="E32" s="16">
        <v>2195180</v>
      </c>
      <c r="F32" s="390">
        <f>E32/'- 3 -'!E32</f>
        <v>0.1013511095836076</v>
      </c>
      <c r="G32" s="16">
        <v>132212</v>
      </c>
      <c r="H32" s="390">
        <f>G32/'- 3 -'!E32</f>
        <v>0.006104206898872953</v>
      </c>
    </row>
    <row r="33" spans="1:8" ht="12.75">
      <c r="A33" s="13">
        <v>25</v>
      </c>
      <c r="B33" s="14" t="s">
        <v>164</v>
      </c>
      <c r="C33" s="14">
        <v>31110</v>
      </c>
      <c r="D33" s="389">
        <f>C33/'- 3 -'!E33</f>
        <v>0.003271429254948024</v>
      </c>
      <c r="E33" s="14">
        <v>835560</v>
      </c>
      <c r="F33" s="389">
        <f>E33/'- 3 -'!E33</f>
        <v>0.08786484822450565</v>
      </c>
      <c r="G33" s="14">
        <v>84850</v>
      </c>
      <c r="H33" s="389">
        <f>G33/'- 3 -'!E33</f>
        <v>0.008922557771852774</v>
      </c>
    </row>
    <row r="34" spans="1:8" ht="12.75">
      <c r="A34" s="15">
        <v>26</v>
      </c>
      <c r="B34" s="16" t="s">
        <v>165</v>
      </c>
      <c r="C34" s="16">
        <v>56900</v>
      </c>
      <c r="D34" s="390">
        <f>C34/'- 3 -'!E34</f>
        <v>0.004022253168673081</v>
      </c>
      <c r="E34" s="16">
        <v>1205600</v>
      </c>
      <c r="F34" s="390">
        <f>E34/'- 3 -'!E34</f>
        <v>0.08522369806945986</v>
      </c>
      <c r="G34" s="16">
        <v>45000</v>
      </c>
      <c r="H34" s="390">
        <f>G34/'- 3 -'!E34</f>
        <v>0.003181043806507709</v>
      </c>
    </row>
    <row r="35" spans="1:8" ht="12.75">
      <c r="A35" s="13">
        <v>28</v>
      </c>
      <c r="B35" s="14" t="s">
        <v>166</v>
      </c>
      <c r="C35" s="14">
        <v>88403</v>
      </c>
      <c r="D35" s="389">
        <f>C35/'- 3 -'!E35</f>
        <v>0.015077798115816755</v>
      </c>
      <c r="E35" s="14">
        <v>424137</v>
      </c>
      <c r="F35" s="389">
        <f>E35/'- 3 -'!E35</f>
        <v>0.07233976289773165</v>
      </c>
      <c r="G35" s="14">
        <v>41000</v>
      </c>
      <c r="H35" s="389">
        <f>G35/'- 3 -'!E35</f>
        <v>0.006992859096959232</v>
      </c>
    </row>
    <row r="36" spans="1:8" ht="12.75">
      <c r="A36" s="15">
        <v>30</v>
      </c>
      <c r="B36" s="16" t="s">
        <v>167</v>
      </c>
      <c r="C36" s="16">
        <v>40453</v>
      </c>
      <c r="D36" s="390">
        <f>C36/'- 3 -'!E36</f>
        <v>0.0046359007786818925</v>
      </c>
      <c r="E36" s="16">
        <v>691558</v>
      </c>
      <c r="F36" s="390">
        <f>E36/'- 3 -'!E36</f>
        <v>0.0792523241960718</v>
      </c>
      <c r="G36" s="16">
        <v>97030</v>
      </c>
      <c r="H36" s="390">
        <f>G36/'- 3 -'!E36</f>
        <v>0.011119606767248512</v>
      </c>
    </row>
    <row r="37" spans="1:8" ht="12.75">
      <c r="A37" s="13">
        <v>31</v>
      </c>
      <c r="B37" s="14" t="s">
        <v>168</v>
      </c>
      <c r="C37" s="14">
        <v>52522</v>
      </c>
      <c r="D37" s="389">
        <f>C37/'- 3 -'!E37</f>
        <v>0.005347977463185943</v>
      </c>
      <c r="E37" s="14">
        <v>835086</v>
      </c>
      <c r="F37" s="389">
        <f>E37/'- 3 -'!E37</f>
        <v>0.08503143649941161</v>
      </c>
      <c r="G37" s="14">
        <v>149360</v>
      </c>
      <c r="H37" s="389">
        <f>G37/'- 3 -'!E37</f>
        <v>0.015208368186692292</v>
      </c>
    </row>
    <row r="38" spans="1:8" ht="12.75">
      <c r="A38" s="15">
        <v>32</v>
      </c>
      <c r="B38" s="16" t="s">
        <v>169</v>
      </c>
      <c r="C38" s="16">
        <v>41168</v>
      </c>
      <c r="D38" s="390">
        <f>C38/'- 3 -'!E38</f>
        <v>0.006613274902792023</v>
      </c>
      <c r="E38" s="16">
        <v>621982</v>
      </c>
      <c r="F38" s="390">
        <f>E38/'- 3 -'!E38</f>
        <v>0.09991590435747154</v>
      </c>
      <c r="G38" s="16">
        <v>50279</v>
      </c>
      <c r="H38" s="390">
        <f>G38/'- 3 -'!E38</f>
        <v>0.00807687642920424</v>
      </c>
    </row>
    <row r="39" spans="1:8" ht="12.75">
      <c r="A39" s="13">
        <v>33</v>
      </c>
      <c r="B39" s="14" t="s">
        <v>170</v>
      </c>
      <c r="C39" s="14">
        <v>53334</v>
      </c>
      <c r="D39" s="389">
        <f>C39/'- 3 -'!E39</f>
        <v>0.004569244173643958</v>
      </c>
      <c r="E39" s="14">
        <v>1134789</v>
      </c>
      <c r="F39" s="389">
        <f>E39/'- 3 -'!E39</f>
        <v>0.09721993524890789</v>
      </c>
      <c r="G39" s="14">
        <v>77960</v>
      </c>
      <c r="H39" s="389">
        <f>G39/'- 3 -'!E39</f>
        <v>0.006679009183209266</v>
      </c>
    </row>
    <row r="40" spans="1:8" ht="12.75">
      <c r="A40" s="15">
        <v>34</v>
      </c>
      <c r="B40" s="16" t="s">
        <v>171</v>
      </c>
      <c r="C40" s="16">
        <v>32870</v>
      </c>
      <c r="D40" s="390">
        <f>C40/'- 3 -'!E40</f>
        <v>0.0060394817106781415</v>
      </c>
      <c r="E40" s="16">
        <v>675485</v>
      </c>
      <c r="F40" s="390">
        <f>E40/'- 3 -'!E40</f>
        <v>0.12411254345413522</v>
      </c>
      <c r="G40" s="16">
        <v>41403</v>
      </c>
      <c r="H40" s="390">
        <f>G40/'- 3 -'!E40</f>
        <v>0.007607321608372592</v>
      </c>
    </row>
    <row r="41" spans="1:8" ht="12.75">
      <c r="A41" s="13">
        <v>35</v>
      </c>
      <c r="B41" s="14" t="s">
        <v>172</v>
      </c>
      <c r="C41" s="14">
        <v>79825</v>
      </c>
      <c r="D41" s="389">
        <f>C41/'- 3 -'!E41</f>
        <v>0.006174601884179861</v>
      </c>
      <c r="E41" s="14">
        <v>1242098</v>
      </c>
      <c r="F41" s="389">
        <f>E41/'- 3 -'!E41</f>
        <v>0.09607842970417836</v>
      </c>
      <c r="G41" s="14">
        <v>57553</v>
      </c>
      <c r="H41" s="389">
        <f>G41/'- 3 -'!E41</f>
        <v>0.004451824143316048</v>
      </c>
    </row>
    <row r="42" spans="1:8" ht="12.75">
      <c r="A42" s="15">
        <v>36</v>
      </c>
      <c r="B42" s="16" t="s">
        <v>173</v>
      </c>
      <c r="C42" s="16">
        <v>53247</v>
      </c>
      <c r="D42" s="390">
        <f>C42/'- 3 -'!E42</f>
        <v>0.007705981640350764</v>
      </c>
      <c r="E42" s="16">
        <v>778518</v>
      </c>
      <c r="F42" s="390">
        <f>E42/'- 3 -'!E42</f>
        <v>0.11266823322783624</v>
      </c>
      <c r="G42" s="16">
        <v>32274</v>
      </c>
      <c r="H42" s="390">
        <f>G42/'- 3 -'!E42</f>
        <v>0.0046707392240066216</v>
      </c>
    </row>
    <row r="43" spans="1:8" ht="12.75">
      <c r="A43" s="13">
        <v>37</v>
      </c>
      <c r="B43" s="14" t="s">
        <v>174</v>
      </c>
      <c r="C43" s="14">
        <v>34926</v>
      </c>
      <c r="D43" s="389">
        <f>C43/'- 3 -'!E43</f>
        <v>0.005285298845772207</v>
      </c>
      <c r="E43" s="14">
        <v>583907</v>
      </c>
      <c r="F43" s="389">
        <f>E43/'- 3 -'!E43</f>
        <v>0.08836176467784207</v>
      </c>
      <c r="G43" s="14">
        <v>70000</v>
      </c>
      <c r="H43" s="389">
        <f>G43/'- 3 -'!E43</f>
        <v>0.010592994308081501</v>
      </c>
    </row>
    <row r="44" spans="1:8" ht="12.75">
      <c r="A44" s="15">
        <v>38</v>
      </c>
      <c r="B44" s="16" t="s">
        <v>175</v>
      </c>
      <c r="C44" s="16">
        <v>37255</v>
      </c>
      <c r="D44" s="390">
        <f>C44/'- 3 -'!E44</f>
        <v>0.004121560079357871</v>
      </c>
      <c r="E44" s="16">
        <v>846247</v>
      </c>
      <c r="F44" s="390">
        <f>E44/'- 3 -'!E44</f>
        <v>0.09362120124752006</v>
      </c>
      <c r="G44" s="16">
        <v>49227</v>
      </c>
      <c r="H44" s="390">
        <f>G44/'- 3 -'!E44</f>
        <v>0.0054460351100939445</v>
      </c>
    </row>
    <row r="45" spans="1:8" ht="12.75">
      <c r="A45" s="13">
        <v>39</v>
      </c>
      <c r="B45" s="14" t="s">
        <v>176</v>
      </c>
      <c r="C45" s="14">
        <v>58460</v>
      </c>
      <c r="D45" s="389">
        <f>C45/'- 3 -'!E45</f>
        <v>0.004048546546858498</v>
      </c>
      <c r="E45" s="14">
        <v>1315950</v>
      </c>
      <c r="F45" s="389">
        <f>E45/'- 3 -'!E45</f>
        <v>0.0911338492702436</v>
      </c>
      <c r="G45" s="14">
        <v>90000</v>
      </c>
      <c r="H45" s="389">
        <f>G45/'- 3 -'!E45</f>
        <v>0.0062327948891081906</v>
      </c>
    </row>
    <row r="46" spans="1:8" ht="12.75">
      <c r="A46" s="15">
        <v>40</v>
      </c>
      <c r="B46" s="16" t="s">
        <v>177</v>
      </c>
      <c r="C46" s="16">
        <v>123400</v>
      </c>
      <c r="D46" s="390">
        <f>C46/'- 3 -'!E46</f>
        <v>0.0030174247722259987</v>
      </c>
      <c r="E46" s="16">
        <v>3548800</v>
      </c>
      <c r="F46" s="390">
        <f>E46/'- 3 -'!E46</f>
        <v>0.08677663720968902</v>
      </c>
      <c r="G46" s="16">
        <v>255600</v>
      </c>
      <c r="H46" s="390">
        <f>G46/'- 3 -'!E46</f>
        <v>0.006250030565485942</v>
      </c>
    </row>
    <row r="47" spans="1:8" ht="12.75">
      <c r="A47" s="13">
        <v>41</v>
      </c>
      <c r="B47" s="14" t="s">
        <v>178</v>
      </c>
      <c r="C47" s="14">
        <v>60868</v>
      </c>
      <c r="D47" s="389">
        <f>C47/'- 3 -'!E47</f>
        <v>0.005130645254418658</v>
      </c>
      <c r="E47" s="14">
        <v>1110831</v>
      </c>
      <c r="F47" s="389">
        <f>E47/'- 3 -'!E47</f>
        <v>0.09363343297974522</v>
      </c>
      <c r="G47" s="14">
        <v>160000</v>
      </c>
      <c r="H47" s="389">
        <f>G47/'- 3 -'!E47</f>
        <v>0.01348661432455453</v>
      </c>
    </row>
    <row r="48" spans="1:8" ht="12.75">
      <c r="A48" s="15">
        <v>42</v>
      </c>
      <c r="B48" s="16" t="s">
        <v>179</v>
      </c>
      <c r="C48" s="16">
        <v>12698</v>
      </c>
      <c r="D48" s="390">
        <f>C48/'- 3 -'!E48</f>
        <v>0.0017470853819530675</v>
      </c>
      <c r="E48" s="16">
        <v>618438</v>
      </c>
      <c r="F48" s="390">
        <f>E48/'- 3 -'!E48</f>
        <v>0.08508930457113649</v>
      </c>
      <c r="G48" s="16">
        <v>65627</v>
      </c>
      <c r="H48" s="390">
        <f>G48/'- 3 -'!E48</f>
        <v>0.009029451280629545</v>
      </c>
    </row>
    <row r="49" spans="1:8" ht="12.75">
      <c r="A49" s="13">
        <v>43</v>
      </c>
      <c r="B49" s="14" t="s">
        <v>180</v>
      </c>
      <c r="C49" s="14">
        <v>29300</v>
      </c>
      <c r="D49" s="389">
        <f>C49/'- 3 -'!E49</f>
        <v>0.004706356295586803</v>
      </c>
      <c r="E49" s="14">
        <v>541133</v>
      </c>
      <c r="F49" s="389">
        <f>E49/'- 3 -'!E49</f>
        <v>0.08692029697268852</v>
      </c>
      <c r="G49" s="14">
        <v>80000</v>
      </c>
      <c r="H49" s="389">
        <f>G49/'- 3 -'!E49</f>
        <v>0.012850119578394001</v>
      </c>
    </row>
    <row r="50" spans="1:8" ht="12.75">
      <c r="A50" s="15">
        <v>44</v>
      </c>
      <c r="B50" s="16" t="s">
        <v>181</v>
      </c>
      <c r="C50" s="16">
        <v>83629</v>
      </c>
      <c r="D50" s="390">
        <f>C50/'- 3 -'!E50</f>
        <v>0.009687624528529197</v>
      </c>
      <c r="E50" s="16">
        <v>587676</v>
      </c>
      <c r="F50" s="390">
        <f>E50/'- 3 -'!E50</f>
        <v>0.06807667713864717</v>
      </c>
      <c r="G50" s="16">
        <v>168300</v>
      </c>
      <c r="H50" s="390">
        <f>G50/'- 3 -'!E50</f>
        <v>0.019495954850009732</v>
      </c>
    </row>
    <row r="51" spans="1:8" ht="12.75">
      <c r="A51" s="13">
        <v>45</v>
      </c>
      <c r="B51" s="14" t="s">
        <v>182</v>
      </c>
      <c r="C51" s="14">
        <v>95925</v>
      </c>
      <c r="D51" s="389">
        <f>C51/'- 3 -'!E51</f>
        <v>0.0083897973766632</v>
      </c>
      <c r="E51" s="14">
        <v>1265340</v>
      </c>
      <c r="F51" s="389">
        <f>E51/'- 3 -'!E51</f>
        <v>0.11066923338636449</v>
      </c>
      <c r="G51" s="14">
        <v>92700</v>
      </c>
      <c r="H51" s="389">
        <f>G51/'- 3 -'!E51</f>
        <v>0.008107732257666705</v>
      </c>
    </row>
    <row r="52" spans="1:8" ht="12.75">
      <c r="A52" s="15">
        <v>46</v>
      </c>
      <c r="B52" s="16" t="s">
        <v>183</v>
      </c>
      <c r="C52" s="16">
        <v>67861</v>
      </c>
      <c r="D52" s="390">
        <f>C52/'- 3 -'!E52</f>
        <v>0.006352413727189662</v>
      </c>
      <c r="E52" s="16">
        <v>1213955</v>
      </c>
      <c r="F52" s="390">
        <f>E52/'- 3 -'!E52</f>
        <v>0.11363735291537888</v>
      </c>
      <c r="G52" s="16">
        <v>66854</v>
      </c>
      <c r="H52" s="390">
        <f>G52/'- 3 -'!E52</f>
        <v>0.006258149265668611</v>
      </c>
    </row>
    <row r="53" spans="1:8" ht="12.75">
      <c r="A53" s="13">
        <v>47</v>
      </c>
      <c r="B53" s="14" t="s">
        <v>184</v>
      </c>
      <c r="C53" s="14">
        <v>118881</v>
      </c>
      <c r="D53" s="389">
        <f>C53/'- 3 -'!E53</f>
        <v>0.014361716007669827</v>
      </c>
      <c r="E53" s="14">
        <v>711175</v>
      </c>
      <c r="F53" s="389">
        <f>E53/'- 3 -'!E53</f>
        <v>0.08591527142061885</v>
      </c>
      <c r="G53" s="14">
        <v>106974</v>
      </c>
      <c r="H53" s="389">
        <f>G53/'- 3 -'!E53</f>
        <v>0.01292326114521641</v>
      </c>
    </row>
    <row r="54" spans="1:8" ht="12.75">
      <c r="A54" s="15">
        <v>48</v>
      </c>
      <c r="B54" s="16" t="s">
        <v>185</v>
      </c>
      <c r="C54" s="16">
        <v>84161</v>
      </c>
      <c r="D54" s="390">
        <f>C54/'- 3 -'!E54</f>
        <v>0.0015956058870711597</v>
      </c>
      <c r="E54" s="16">
        <v>7329730</v>
      </c>
      <c r="F54" s="390">
        <f>E54/'- 3 -'!E54</f>
        <v>0.13896413230168475</v>
      </c>
      <c r="G54" s="16">
        <v>443300</v>
      </c>
      <c r="H54" s="390">
        <f>G54/'- 3 -'!E54</f>
        <v>0.008404511468954089</v>
      </c>
    </row>
    <row r="55" spans="1:8" ht="12.75">
      <c r="A55" s="13">
        <v>49</v>
      </c>
      <c r="B55" s="14" t="s">
        <v>186</v>
      </c>
      <c r="C55" s="14">
        <v>132298</v>
      </c>
      <c r="D55" s="389">
        <f>C55/'- 3 -'!E55</f>
        <v>0.004181820331236786</v>
      </c>
      <c r="E55" s="14">
        <v>2686363</v>
      </c>
      <c r="F55" s="389">
        <f>E55/'- 3 -'!E55</f>
        <v>0.08491350897581405</v>
      </c>
      <c r="G55" s="14">
        <v>250000</v>
      </c>
      <c r="H55" s="389">
        <f>G55/'- 3 -'!E55</f>
        <v>0.00790227428085985</v>
      </c>
    </row>
    <row r="56" spans="1:8" ht="12.75">
      <c r="A56" s="15">
        <v>50</v>
      </c>
      <c r="B56" s="16" t="s">
        <v>459</v>
      </c>
      <c r="C56" s="16">
        <v>107600</v>
      </c>
      <c r="D56" s="390">
        <f>C56/'- 3 -'!E56</f>
        <v>0.0076317480150007826</v>
      </c>
      <c r="E56" s="16">
        <v>1333768</v>
      </c>
      <c r="F56" s="390">
        <f>E56/'- 3 -'!E56</f>
        <v>0.09460019782966136</v>
      </c>
      <c r="G56" s="16">
        <v>132100</v>
      </c>
      <c r="H56" s="390">
        <f>G56/'- 3 -'!E56</f>
        <v>0.009369460155962857</v>
      </c>
    </row>
    <row r="57" spans="1:8" ht="12.75">
      <c r="A57" s="13">
        <v>2264</v>
      </c>
      <c r="B57" s="14" t="s">
        <v>187</v>
      </c>
      <c r="C57" s="14">
        <v>0</v>
      </c>
      <c r="D57" s="389">
        <f>C57/'- 3 -'!E57</f>
        <v>0</v>
      </c>
      <c r="E57" s="14">
        <v>296527</v>
      </c>
      <c r="F57" s="389">
        <f>E57/'- 3 -'!E57</f>
        <v>0.15407689841567254</v>
      </c>
      <c r="G57" s="14">
        <v>8622</v>
      </c>
      <c r="H57" s="389">
        <f>G57/'- 3 -'!E57</f>
        <v>0.004480033919811445</v>
      </c>
    </row>
    <row r="58" spans="1:8" ht="12.75">
      <c r="A58" s="15">
        <v>2309</v>
      </c>
      <c r="B58" s="16" t="s">
        <v>188</v>
      </c>
      <c r="C58" s="16">
        <v>0</v>
      </c>
      <c r="D58" s="390">
        <f>C58/'- 3 -'!E58</f>
        <v>0</v>
      </c>
      <c r="E58" s="16">
        <v>270595</v>
      </c>
      <c r="F58" s="390">
        <f>E58/'- 3 -'!E58</f>
        <v>0.14031335153396024</v>
      </c>
      <c r="G58" s="16">
        <v>6284</v>
      </c>
      <c r="H58" s="390">
        <f>G58/'- 3 -'!E58</f>
        <v>0.0032584826069935</v>
      </c>
    </row>
    <row r="59" spans="1:8" ht="12.75">
      <c r="A59" s="13">
        <v>2312</v>
      </c>
      <c r="B59" s="14" t="s">
        <v>189</v>
      </c>
      <c r="C59" s="14">
        <v>0</v>
      </c>
      <c r="D59" s="389">
        <f>C59/'- 3 -'!E59</f>
        <v>0</v>
      </c>
      <c r="E59" s="14">
        <v>255334</v>
      </c>
      <c r="F59" s="389">
        <f>E59/'- 3 -'!E59</f>
        <v>0.14471238205782738</v>
      </c>
      <c r="G59" s="14">
        <v>12702</v>
      </c>
      <c r="H59" s="389">
        <f>G59/'- 3 -'!E59</f>
        <v>0.007198949912265986</v>
      </c>
    </row>
    <row r="60" spans="1:8" ht="12.75">
      <c r="A60" s="15">
        <v>2355</v>
      </c>
      <c r="B60" s="16" t="s">
        <v>190</v>
      </c>
      <c r="C60" s="16">
        <v>130152</v>
      </c>
      <c r="D60" s="390">
        <f>C60/'- 3 -'!E60</f>
        <v>0.005544942055287357</v>
      </c>
      <c r="E60" s="16">
        <v>2554703</v>
      </c>
      <c r="F60" s="390">
        <f>E60/'- 3 -'!E60</f>
        <v>0.1088395115209046</v>
      </c>
      <c r="G60" s="16">
        <v>58230</v>
      </c>
      <c r="H60" s="390">
        <f>G60/'- 3 -'!E60</f>
        <v>0.0024808068710383455</v>
      </c>
    </row>
    <row r="61" spans="1:8" ht="12.75">
      <c r="A61" s="13">
        <v>2439</v>
      </c>
      <c r="B61" s="14" t="s">
        <v>191</v>
      </c>
      <c r="C61" s="14">
        <v>3500</v>
      </c>
      <c r="D61" s="389">
        <f>C61/'- 3 -'!E61</f>
        <v>0.003118240100924068</v>
      </c>
      <c r="E61" s="14">
        <v>111763</v>
      </c>
      <c r="F61" s="389">
        <f>E61/'- 3 -'!E61</f>
        <v>0.09957253382845047</v>
      </c>
      <c r="G61" s="14">
        <v>13434</v>
      </c>
      <c r="H61" s="389">
        <f>G61/'- 3 -'!E61</f>
        <v>0.011968696433089695</v>
      </c>
    </row>
    <row r="62" spans="1:8" ht="12.75">
      <c r="A62" s="15">
        <v>2460</v>
      </c>
      <c r="B62" s="16" t="s">
        <v>490</v>
      </c>
      <c r="C62" s="16"/>
      <c r="D62" s="390">
        <f>C62/'- 3 -'!E62</f>
        <v>0</v>
      </c>
      <c r="E62" s="16">
        <v>328800</v>
      </c>
      <c r="F62" s="390">
        <f>E62/'- 3 -'!E62</f>
        <v>0.11874786015489228</v>
      </c>
      <c r="G62" s="16">
        <v>12000</v>
      </c>
      <c r="H62" s="390">
        <f>G62/'- 3 -'!E62</f>
        <v>0.004333863509302638</v>
      </c>
    </row>
    <row r="63" spans="1:8" ht="12.75">
      <c r="A63" s="13">
        <v>3000</v>
      </c>
      <c r="B63" s="14" t="s">
        <v>193</v>
      </c>
      <c r="C63" s="14">
        <v>0</v>
      </c>
      <c r="D63" s="389">
        <f>C63/'- 3 -'!E63</f>
        <v>0</v>
      </c>
      <c r="E63" s="14">
        <v>528707</v>
      </c>
      <c r="F63" s="389">
        <f>E63/'- 3 -'!E63</f>
        <v>0.08419705704366659</v>
      </c>
      <c r="G63" s="14">
        <v>25350</v>
      </c>
      <c r="H63" s="389">
        <f>G63/'- 3 -'!E63</f>
        <v>0.004037009905404975</v>
      </c>
    </row>
    <row r="64" spans="1:8" ht="4.5" customHeight="1">
      <c r="A64" s="17"/>
      <c r="B64" s="17"/>
      <c r="C64" s="17"/>
      <c r="D64" s="203"/>
      <c r="E64" s="17"/>
      <c r="F64" s="203"/>
      <c r="G64" s="17"/>
      <c r="H64" s="203"/>
    </row>
    <row r="65" spans="1:8" ht="12.75">
      <c r="A65" s="19"/>
      <c r="B65" s="20" t="s">
        <v>194</v>
      </c>
      <c r="C65" s="20">
        <f>SUM(C11:C63)</f>
        <v>6384204</v>
      </c>
      <c r="D65" s="106">
        <f>C65/'- 3 -'!E65</f>
        <v>0.005343466585395185</v>
      </c>
      <c r="E65" s="20">
        <f>SUM(E11:E63)</f>
        <v>110099480.16</v>
      </c>
      <c r="F65" s="106">
        <f>E65/'- 3 -'!E65</f>
        <v>0.09215133058159485</v>
      </c>
      <c r="G65" s="20">
        <f>SUM(G11:G63)</f>
        <v>14209664</v>
      </c>
      <c r="H65" s="106">
        <f>G65/'- 3 -'!E65</f>
        <v>0.011893239121696752</v>
      </c>
    </row>
    <row r="66" spans="1:8" ht="4.5" customHeight="1">
      <c r="A66" s="17"/>
      <c r="B66" s="17"/>
      <c r="C66" s="17"/>
      <c r="D66" s="203"/>
      <c r="E66" s="17"/>
      <c r="F66" s="203"/>
      <c r="G66" s="17"/>
      <c r="H66" s="203"/>
    </row>
    <row r="67" spans="1:8" ht="12.75">
      <c r="A67" s="15">
        <v>2155</v>
      </c>
      <c r="B67" s="16" t="s">
        <v>195</v>
      </c>
      <c r="C67" s="16">
        <v>0</v>
      </c>
      <c r="D67" s="390">
        <f>C67/'- 3 -'!E67</f>
        <v>0</v>
      </c>
      <c r="E67" s="16">
        <v>123650</v>
      </c>
      <c r="F67" s="390">
        <f>E67/'- 3 -'!E67</f>
        <v>0.10734084646916761</v>
      </c>
      <c r="G67" s="16">
        <v>25000</v>
      </c>
      <c r="H67" s="390">
        <f>G67/'- 3 -'!E67</f>
        <v>0.021702556908444727</v>
      </c>
    </row>
    <row r="68" spans="1:8" ht="12.75">
      <c r="A68" s="13">
        <v>2408</v>
      </c>
      <c r="B68" s="14" t="s">
        <v>197</v>
      </c>
      <c r="C68" s="14">
        <v>0</v>
      </c>
      <c r="D68" s="389">
        <f>C68/'- 3 -'!E68</f>
        <v>0</v>
      </c>
      <c r="E68" s="14">
        <v>270091</v>
      </c>
      <c r="F68" s="389">
        <f>E68/'- 3 -'!E68</f>
        <v>0.1167739399958235</v>
      </c>
      <c r="G68" s="14">
        <v>0</v>
      </c>
      <c r="H68" s="389">
        <f>G68/'- 3 -'!E68</f>
        <v>0</v>
      </c>
    </row>
    <row r="69" ht="6.75" customHeight="1"/>
    <row r="70" spans="1:2" ht="12" customHeight="1">
      <c r="A70" s="57" t="s">
        <v>315</v>
      </c>
      <c r="B70" s="6" t="s">
        <v>491</v>
      </c>
    </row>
    <row r="71" spans="1:2" ht="12" customHeight="1">
      <c r="A71" s="6"/>
      <c r="B71" s="6" t="s">
        <v>492</v>
      </c>
    </row>
    <row r="72" spans="1:2" ht="12" customHeight="1">
      <c r="A72" s="6"/>
      <c r="B72" s="6"/>
    </row>
    <row r="73" spans="1:2" ht="12" customHeight="1">
      <c r="A73" s="6"/>
      <c r="B73" s="6"/>
    </row>
    <row r="74" spans="1:2" ht="12" customHeight="1">
      <c r="A74" s="6"/>
      <c r="B74" s="6"/>
    </row>
    <row r="75" ht="12" customHeight="1"/>
  </sheetData>
  <printOptions/>
  <pageMargins left="0.5905511811023623" right="0" top="0.5905511811023623" bottom="0" header="0.31496062992125984" footer="0"/>
  <pageSetup fitToHeight="1" fitToWidth="1" orientation="portrait" scale="83" r:id="rId1"/>
  <headerFooter alignWithMargins="0">
    <oddHeader>&amp;C&amp;"Times New Roman,Bold"&amp;12&amp;A</oddHead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A1:F75"/>
  <sheetViews>
    <sheetView showGridLines="0" showZeros="0" workbookViewId="0" topLeftCell="A1">
      <selection activeCell="A1" sqref="A1"/>
    </sheetView>
  </sheetViews>
  <sheetFormatPr defaultColWidth="15.83203125" defaultRowHeight="12"/>
  <cols>
    <col min="1" max="1" width="6.83203125" style="17" customWidth="1"/>
    <col min="2" max="2" width="35.83203125" style="17" customWidth="1"/>
    <col min="3" max="3" width="28.83203125" style="17" customWidth="1"/>
    <col min="4" max="4" width="20.83203125" style="17" customWidth="1"/>
    <col min="5" max="5" width="25.83203125" style="17" customWidth="1"/>
    <col min="6" max="6" width="20.83203125" style="17" customWidth="1"/>
    <col min="7" max="16384" width="15.83203125" style="17" customWidth="1"/>
  </cols>
  <sheetData>
    <row r="1" spans="2:6" ht="6.75" customHeight="1">
      <c r="B1" s="21"/>
      <c r="C1" s="59"/>
      <c r="D1" s="59"/>
      <c r="E1" s="59"/>
      <c r="F1" s="59"/>
    </row>
    <row r="2" spans="1:6" ht="12.75">
      <c r="A2" s="268"/>
      <c r="B2" s="269"/>
      <c r="C2" s="269" t="s">
        <v>10</v>
      </c>
      <c r="D2" s="269"/>
      <c r="E2" s="269"/>
      <c r="F2" s="268"/>
    </row>
    <row r="3" spans="1:6" ht="12.75">
      <c r="A3" s="270"/>
      <c r="B3" s="264"/>
      <c r="C3" s="64"/>
      <c r="D3" s="271"/>
      <c r="E3" s="271"/>
      <c r="F3" s="271"/>
    </row>
    <row r="4" spans="1:6" ht="12.75">
      <c r="A4" s="10"/>
      <c r="C4" s="59"/>
      <c r="D4" s="272"/>
      <c r="E4" s="273"/>
      <c r="F4" s="272"/>
    </row>
    <row r="5" spans="1:6" ht="12.75">
      <c r="A5" s="10"/>
      <c r="C5" s="59"/>
      <c r="D5" s="59"/>
      <c r="E5" s="59"/>
      <c r="F5" s="59"/>
    </row>
    <row r="6" spans="1:6" ht="12.75">
      <c r="A6" s="10"/>
      <c r="C6" s="59"/>
      <c r="D6" s="59"/>
      <c r="E6" s="59"/>
      <c r="F6" s="59"/>
    </row>
    <row r="7" spans="3:6" ht="12.75">
      <c r="C7" s="195" t="s">
        <v>479</v>
      </c>
      <c r="D7" s="274"/>
      <c r="E7" s="198" t="s">
        <v>461</v>
      </c>
      <c r="F7" s="274"/>
    </row>
    <row r="8" spans="1:6" ht="12.75">
      <c r="A8" s="47"/>
      <c r="B8" s="48"/>
      <c r="C8" s="275" t="s">
        <v>113</v>
      </c>
      <c r="D8" s="276"/>
      <c r="E8" s="275" t="s">
        <v>113</v>
      </c>
      <c r="F8" s="276"/>
    </row>
    <row r="9" spans="1:6" ht="12.75">
      <c r="A9" s="54" t="s">
        <v>119</v>
      </c>
      <c r="B9" s="55" t="s">
        <v>120</v>
      </c>
      <c r="C9" s="277" t="s">
        <v>135</v>
      </c>
      <c r="D9" s="277" t="s">
        <v>136</v>
      </c>
      <c r="E9" s="277" t="s">
        <v>135</v>
      </c>
      <c r="F9" s="277" t="s">
        <v>136</v>
      </c>
    </row>
    <row r="10" spans="1:2" ht="4.5" customHeight="1">
      <c r="A10" s="80"/>
      <c r="B10" s="80"/>
    </row>
    <row r="11" spans="1:6" ht="12.75">
      <c r="A11" s="400">
        <v>1</v>
      </c>
      <c r="B11" s="14" t="s">
        <v>142</v>
      </c>
      <c r="C11" s="14">
        <v>210297100</v>
      </c>
      <c r="D11" s="14">
        <v>7015</v>
      </c>
      <c r="E11" s="14">
        <f>'- 3 -'!G11</f>
        <v>218021100</v>
      </c>
      <c r="F11" s="14">
        <f>ROUND(E11/'- 7 -'!I11,0)</f>
        <v>7282</v>
      </c>
    </row>
    <row r="12" spans="1:6" ht="12.75">
      <c r="A12" s="401">
        <v>2</v>
      </c>
      <c r="B12" s="16" t="s">
        <v>143</v>
      </c>
      <c r="C12" s="16">
        <v>53441231</v>
      </c>
      <c r="D12" s="16">
        <v>5939</v>
      </c>
      <c r="E12" s="16">
        <f>'- 3 -'!G12</f>
        <v>54931620</v>
      </c>
      <c r="F12" s="16">
        <f>ROUND(E12/'- 7 -'!I12,0)</f>
        <v>6013</v>
      </c>
    </row>
    <row r="13" spans="1:6" ht="12.75">
      <c r="A13" s="400">
        <v>3</v>
      </c>
      <c r="B13" s="14" t="s">
        <v>144</v>
      </c>
      <c r="C13" s="14">
        <v>36879855</v>
      </c>
      <c r="D13" s="14">
        <v>6054</v>
      </c>
      <c r="E13" s="14">
        <f>'- 3 -'!G13</f>
        <v>38744629</v>
      </c>
      <c r="F13" s="14">
        <f>ROUND(E13/'- 7 -'!I13,0)</f>
        <v>6483</v>
      </c>
    </row>
    <row r="14" spans="1:6" ht="12.75">
      <c r="A14" s="401">
        <v>4</v>
      </c>
      <c r="B14" s="417" t="s">
        <v>145</v>
      </c>
      <c r="C14" s="16">
        <v>35334981</v>
      </c>
      <c r="D14" s="16">
        <v>6126</v>
      </c>
      <c r="E14" s="16">
        <f>'- 3 -'!G14</f>
        <v>36579284</v>
      </c>
      <c r="F14" s="16">
        <f>ROUND(E14/'- 7 -'!I14,0)</f>
        <v>6140</v>
      </c>
    </row>
    <row r="15" spans="1:6" ht="12.75">
      <c r="A15" s="400">
        <v>5</v>
      </c>
      <c r="B15" s="14" t="s">
        <v>146</v>
      </c>
      <c r="C15" s="14">
        <v>43187471</v>
      </c>
      <c r="D15" s="14">
        <v>6155</v>
      </c>
      <c r="E15" s="14">
        <f>'- 3 -'!G15</f>
        <v>45532668</v>
      </c>
      <c r="F15" s="14">
        <f>ROUND(E15/'- 7 -'!I15,0)</f>
        <v>6625</v>
      </c>
    </row>
    <row r="16" spans="1:6" ht="12.75">
      <c r="A16" s="401">
        <v>6</v>
      </c>
      <c r="B16" s="16" t="s">
        <v>147</v>
      </c>
      <c r="C16" s="16">
        <v>51589918</v>
      </c>
      <c r="D16" s="16">
        <v>5464</v>
      </c>
      <c r="E16" s="16">
        <f>'- 3 -'!G16</f>
        <v>53870913</v>
      </c>
      <c r="F16" s="16">
        <f>ROUND(E16/'- 7 -'!I16,0)</f>
        <v>6096</v>
      </c>
    </row>
    <row r="17" spans="1:6" ht="12.75">
      <c r="A17" s="400">
        <v>9</v>
      </c>
      <c r="B17" s="14" t="s">
        <v>148</v>
      </c>
      <c r="C17" s="14">
        <v>70991695</v>
      </c>
      <c r="D17" s="14">
        <v>5590</v>
      </c>
      <c r="E17" s="14">
        <f>'- 3 -'!G17</f>
        <v>74554083</v>
      </c>
      <c r="F17" s="14">
        <f>ROUND(E17/'- 7 -'!I17,0)</f>
        <v>5850</v>
      </c>
    </row>
    <row r="18" spans="1:6" ht="12.75">
      <c r="A18" s="401">
        <v>10</v>
      </c>
      <c r="B18" s="16" t="s">
        <v>149</v>
      </c>
      <c r="C18" s="16">
        <v>53163459</v>
      </c>
      <c r="D18" s="16">
        <v>6102</v>
      </c>
      <c r="E18" s="16">
        <f>'- 3 -'!G18</f>
        <v>55783075</v>
      </c>
      <c r="F18" s="16">
        <f>ROUND(E18/'- 7 -'!I18,0)</f>
        <v>6426</v>
      </c>
    </row>
    <row r="19" spans="1:6" ht="12.75">
      <c r="A19" s="400">
        <v>11</v>
      </c>
      <c r="B19" s="14" t="s">
        <v>150</v>
      </c>
      <c r="C19" s="14">
        <v>27767291</v>
      </c>
      <c r="D19" s="14">
        <v>5889</v>
      </c>
      <c r="E19" s="14">
        <f>'- 3 -'!G19</f>
        <v>28520981</v>
      </c>
      <c r="F19" s="14">
        <f>ROUND(E19/'- 7 -'!I19,0)</f>
        <v>6159</v>
      </c>
    </row>
    <row r="20" spans="1:6" ht="12.75">
      <c r="A20" s="401">
        <v>12</v>
      </c>
      <c r="B20" s="16" t="s">
        <v>151</v>
      </c>
      <c r="C20" s="16">
        <v>46590739</v>
      </c>
      <c r="D20" s="16">
        <v>5944</v>
      </c>
      <c r="E20" s="16">
        <f>'- 3 -'!G20</f>
        <v>47561466</v>
      </c>
      <c r="F20" s="16">
        <f>ROUND(E20/'- 7 -'!I20,0)</f>
        <v>5969</v>
      </c>
    </row>
    <row r="21" spans="1:6" ht="12.75">
      <c r="A21" s="400">
        <v>13</v>
      </c>
      <c r="B21" s="14" t="s">
        <v>152</v>
      </c>
      <c r="C21" s="14">
        <v>17416824</v>
      </c>
      <c r="D21" s="14">
        <v>6152</v>
      </c>
      <c r="E21" s="14">
        <f>'- 3 -'!G21</f>
        <v>18498407</v>
      </c>
      <c r="F21" s="14">
        <f>ROUND(E21/'- 7 -'!I21,0)</f>
        <v>6139</v>
      </c>
    </row>
    <row r="22" spans="1:6" ht="12.75">
      <c r="A22" s="401">
        <v>14</v>
      </c>
      <c r="B22" s="16" t="s">
        <v>153</v>
      </c>
      <c r="C22" s="16">
        <v>20246232</v>
      </c>
      <c r="D22" s="16">
        <v>5474</v>
      </c>
      <c r="E22" s="16">
        <f>'- 3 -'!G22</f>
        <v>20880175</v>
      </c>
      <c r="F22" s="16">
        <f>ROUND(E22/'- 7 -'!I22,0)</f>
        <v>5807</v>
      </c>
    </row>
    <row r="23" spans="1:6" ht="12.75">
      <c r="A23" s="400">
        <v>15</v>
      </c>
      <c r="B23" s="14" t="s">
        <v>154</v>
      </c>
      <c r="C23" s="14">
        <v>27044456</v>
      </c>
      <c r="D23" s="14">
        <v>4849</v>
      </c>
      <c r="E23" s="14">
        <f>'- 3 -'!G23</f>
        <v>28242019</v>
      </c>
      <c r="F23" s="14">
        <f>ROUND(E23/'- 7 -'!I23,0)</f>
        <v>4984</v>
      </c>
    </row>
    <row r="24" spans="1:6" ht="12.75">
      <c r="A24" s="401">
        <v>16</v>
      </c>
      <c r="B24" s="16" t="s">
        <v>155</v>
      </c>
      <c r="C24" s="16">
        <v>5316936</v>
      </c>
      <c r="D24" s="16">
        <v>6790</v>
      </c>
      <c r="E24" s="16">
        <f>'- 3 -'!G24</f>
        <v>5588791</v>
      </c>
      <c r="F24" s="16">
        <f>ROUND(E24/'- 7 -'!I24,0)</f>
        <v>7161</v>
      </c>
    </row>
    <row r="25" spans="1:6" ht="12.75">
      <c r="A25" s="400">
        <v>17</v>
      </c>
      <c r="B25" s="14" t="s">
        <v>156</v>
      </c>
      <c r="C25" s="14">
        <v>3994702</v>
      </c>
      <c r="D25" s="14">
        <v>7370</v>
      </c>
      <c r="E25" s="14">
        <f>'- 3 -'!G25</f>
        <v>4257413</v>
      </c>
      <c r="F25" s="14">
        <f>ROUND(E25/'- 7 -'!I25,0)</f>
        <v>7921</v>
      </c>
    </row>
    <row r="26" spans="1:6" ht="12.75">
      <c r="A26" s="401">
        <v>18</v>
      </c>
      <c r="B26" s="16" t="s">
        <v>157</v>
      </c>
      <c r="C26" s="16">
        <v>7797761</v>
      </c>
      <c r="D26" s="16">
        <v>5480</v>
      </c>
      <c r="E26" s="16">
        <f>'- 3 -'!G26</f>
        <v>8415569.29</v>
      </c>
      <c r="F26" s="16">
        <f>ROUND(E26/'- 7 -'!I26,0)</f>
        <v>5490</v>
      </c>
    </row>
    <row r="27" spans="1:6" ht="12.75">
      <c r="A27" s="400">
        <v>19</v>
      </c>
      <c r="B27" s="14" t="s">
        <v>158</v>
      </c>
      <c r="C27" s="14">
        <v>10540645</v>
      </c>
      <c r="D27" s="14">
        <v>6072</v>
      </c>
      <c r="E27" s="14">
        <f>'- 3 -'!G27</f>
        <v>13405900</v>
      </c>
      <c r="F27" s="14">
        <f>ROUND(E27/'- 7 -'!I27,0)</f>
        <v>5721</v>
      </c>
    </row>
    <row r="28" spans="1:6" ht="12.75">
      <c r="A28" s="401">
        <v>20</v>
      </c>
      <c r="B28" s="16" t="s">
        <v>159</v>
      </c>
      <c r="C28" s="16">
        <v>7132928</v>
      </c>
      <c r="D28" s="16">
        <v>6868</v>
      </c>
      <c r="E28" s="16">
        <f>'- 3 -'!G28</f>
        <v>7345771.320000001</v>
      </c>
      <c r="F28" s="16">
        <f>ROUND(E28/'- 7 -'!I28,0)</f>
        <v>7420</v>
      </c>
    </row>
    <row r="29" spans="1:6" ht="12.75">
      <c r="A29" s="400">
        <v>21</v>
      </c>
      <c r="B29" s="14" t="s">
        <v>160</v>
      </c>
      <c r="C29" s="14">
        <v>20189000</v>
      </c>
      <c r="D29" s="14">
        <v>5711</v>
      </c>
      <c r="E29" s="14">
        <f>'- 3 -'!G29</f>
        <v>20941000</v>
      </c>
      <c r="F29" s="14">
        <f>ROUND(E29/'- 7 -'!I29,0)</f>
        <v>5995</v>
      </c>
    </row>
    <row r="30" spans="1:6" ht="12.75">
      <c r="A30" s="401">
        <v>22</v>
      </c>
      <c r="B30" s="16" t="s">
        <v>161</v>
      </c>
      <c r="C30" s="16">
        <v>10866640</v>
      </c>
      <c r="D30" s="16">
        <v>5987</v>
      </c>
      <c r="E30" s="16">
        <f>'- 3 -'!G30</f>
        <v>11416053</v>
      </c>
      <c r="F30" s="16">
        <f>ROUND(E30/'- 7 -'!I30,0)</f>
        <v>6259</v>
      </c>
    </row>
    <row r="31" spans="1:6" ht="12.75">
      <c r="A31" s="400">
        <v>23</v>
      </c>
      <c r="B31" s="14" t="s">
        <v>162</v>
      </c>
      <c r="C31" s="14">
        <v>8522177</v>
      </c>
      <c r="D31" s="14">
        <v>5937</v>
      </c>
      <c r="E31" s="14">
        <f>'- 3 -'!G31</f>
        <v>9107935</v>
      </c>
      <c r="F31" s="14">
        <f>ROUND(E31/'- 7 -'!I31,0)</f>
        <v>6494</v>
      </c>
    </row>
    <row r="32" spans="1:6" ht="12.75">
      <c r="A32" s="401">
        <v>24</v>
      </c>
      <c r="B32" s="16" t="s">
        <v>163</v>
      </c>
      <c r="C32" s="16">
        <v>20502546</v>
      </c>
      <c r="D32" s="16">
        <v>5541</v>
      </c>
      <c r="E32" s="16">
        <f>'- 3 -'!G32</f>
        <v>21657551</v>
      </c>
      <c r="F32" s="16">
        <f>ROUND(E32/'- 7 -'!I32,0)</f>
        <v>5904</v>
      </c>
    </row>
    <row r="33" spans="1:6" ht="12.75">
      <c r="A33" s="400">
        <v>25</v>
      </c>
      <c r="B33" s="14" t="s">
        <v>164</v>
      </c>
      <c r="C33" s="14">
        <v>9312541</v>
      </c>
      <c r="D33" s="14">
        <v>6105</v>
      </c>
      <c r="E33" s="14">
        <f>'- 3 -'!G33</f>
        <v>9509605</v>
      </c>
      <c r="F33" s="14">
        <f>ROUND(E33/'- 7 -'!I33,0)</f>
        <v>6248</v>
      </c>
    </row>
    <row r="34" spans="1:6" ht="12.75">
      <c r="A34" s="401">
        <v>26</v>
      </c>
      <c r="B34" s="16" t="s">
        <v>165</v>
      </c>
      <c r="C34" s="16">
        <v>13394552</v>
      </c>
      <c r="D34" s="16">
        <v>5156</v>
      </c>
      <c r="E34" s="16">
        <f>'- 3 -'!G34</f>
        <v>14146300</v>
      </c>
      <c r="F34" s="16">
        <f>ROUND(E34/'- 7 -'!I34,0)</f>
        <v>5278</v>
      </c>
    </row>
    <row r="35" spans="1:6" ht="12.75">
      <c r="A35" s="400">
        <v>28</v>
      </c>
      <c r="B35" s="14" t="s">
        <v>166</v>
      </c>
      <c r="C35" s="14">
        <v>5672079</v>
      </c>
      <c r="D35" s="14">
        <v>6542</v>
      </c>
      <c r="E35" s="14">
        <f>'- 3 -'!G35</f>
        <v>5863124</v>
      </c>
      <c r="F35" s="14">
        <f>ROUND(E35/'- 7 -'!I35,0)</f>
        <v>6644</v>
      </c>
    </row>
    <row r="36" spans="1:6" ht="12.75">
      <c r="A36" s="401">
        <v>30</v>
      </c>
      <c r="B36" s="16" t="s">
        <v>167</v>
      </c>
      <c r="C36" s="16">
        <v>8884063</v>
      </c>
      <c r="D36" s="16">
        <v>6292</v>
      </c>
      <c r="E36" s="16">
        <f>'- 3 -'!G36</f>
        <v>8726028</v>
      </c>
      <c r="F36" s="16">
        <f>ROUND(E36/'- 7 -'!I36,0)</f>
        <v>6269</v>
      </c>
    </row>
    <row r="37" spans="1:6" ht="12.75">
      <c r="A37" s="400">
        <v>31</v>
      </c>
      <c r="B37" s="14" t="s">
        <v>168</v>
      </c>
      <c r="C37" s="14">
        <v>9325912</v>
      </c>
      <c r="D37" s="14">
        <v>5616</v>
      </c>
      <c r="E37" s="14">
        <f>'- 3 -'!G37</f>
        <v>9820909</v>
      </c>
      <c r="F37" s="14">
        <f>ROUND(E37/'- 7 -'!I37,0)</f>
        <v>5863</v>
      </c>
    </row>
    <row r="38" spans="1:6" ht="12.75">
      <c r="A38" s="401">
        <v>32</v>
      </c>
      <c r="B38" s="16" t="s">
        <v>169</v>
      </c>
      <c r="C38" s="16">
        <v>5987453</v>
      </c>
      <c r="D38" s="16">
        <v>6796</v>
      </c>
      <c r="E38" s="16">
        <f>'- 3 -'!G38</f>
        <v>6225055</v>
      </c>
      <c r="F38" s="16">
        <f>ROUND(E38/'- 7 -'!I38,0)</f>
        <v>7143</v>
      </c>
    </row>
    <row r="39" spans="1:6" ht="12.75">
      <c r="A39" s="400">
        <v>33</v>
      </c>
      <c r="B39" s="14" t="s">
        <v>170</v>
      </c>
      <c r="C39" s="14">
        <v>11341932</v>
      </c>
      <c r="D39" s="14">
        <v>5941</v>
      </c>
      <c r="E39" s="14">
        <f>'- 3 -'!G39</f>
        <v>11672390</v>
      </c>
      <c r="F39" s="14">
        <f>ROUND(E39/'- 7 -'!I39,0)</f>
        <v>6410</v>
      </c>
    </row>
    <row r="40" spans="1:6" ht="12.75">
      <c r="A40" s="401">
        <v>34</v>
      </c>
      <c r="B40" s="16" t="s">
        <v>171</v>
      </c>
      <c r="C40" s="16">
        <v>5117827</v>
      </c>
      <c r="D40" s="16">
        <v>6730</v>
      </c>
      <c r="E40" s="16">
        <f>'- 3 -'!G40</f>
        <v>5442520</v>
      </c>
      <c r="F40" s="16">
        <f>ROUND(E40/'- 7 -'!I40,0)</f>
        <v>7073</v>
      </c>
    </row>
    <row r="41" spans="1:6" ht="12.75">
      <c r="A41" s="400">
        <v>35</v>
      </c>
      <c r="B41" s="14" t="s">
        <v>172</v>
      </c>
      <c r="C41" s="14">
        <v>12364589</v>
      </c>
      <c r="D41" s="14">
        <v>6484</v>
      </c>
      <c r="E41" s="14">
        <f>'- 3 -'!G41</f>
        <v>12923959</v>
      </c>
      <c r="F41" s="14">
        <f>ROUND(E41/'- 7 -'!I41,0)</f>
        <v>6536</v>
      </c>
    </row>
    <row r="42" spans="1:6" ht="12.75">
      <c r="A42" s="401">
        <v>36</v>
      </c>
      <c r="B42" s="16" t="s">
        <v>173</v>
      </c>
      <c r="C42" s="16">
        <v>6876023</v>
      </c>
      <c r="D42" s="16">
        <v>6423</v>
      </c>
      <c r="E42" s="16">
        <f>'- 3 -'!G42</f>
        <v>6909827</v>
      </c>
      <c r="F42" s="16">
        <f>ROUND(E42/'- 7 -'!I42,0)</f>
        <v>6581</v>
      </c>
    </row>
    <row r="43" spans="1:6" ht="12.75">
      <c r="A43" s="400">
        <v>37</v>
      </c>
      <c r="B43" s="14" t="s">
        <v>174</v>
      </c>
      <c r="C43" s="14">
        <v>6469566</v>
      </c>
      <c r="D43" s="14">
        <v>6578</v>
      </c>
      <c r="E43" s="14">
        <f>'- 3 -'!G43</f>
        <v>6608141</v>
      </c>
      <c r="F43" s="14">
        <f>ROUND(E43/'- 7 -'!I43,0)</f>
        <v>6556</v>
      </c>
    </row>
    <row r="44" spans="1:6" ht="12.75">
      <c r="A44" s="401">
        <v>38</v>
      </c>
      <c r="B44" s="16" t="s">
        <v>175</v>
      </c>
      <c r="C44" s="16">
        <v>8662010</v>
      </c>
      <c r="D44" s="16">
        <v>6759</v>
      </c>
      <c r="E44" s="16">
        <f>'- 3 -'!G44</f>
        <v>9039053</v>
      </c>
      <c r="F44" s="16">
        <f>ROUND(E44/'- 7 -'!I44,0)</f>
        <v>7683</v>
      </c>
    </row>
    <row r="45" spans="1:6" ht="12.75">
      <c r="A45" s="400">
        <v>39</v>
      </c>
      <c r="B45" s="14" t="s">
        <v>176</v>
      </c>
      <c r="C45" s="14">
        <v>13697893</v>
      </c>
      <c r="D45" s="14">
        <v>6129</v>
      </c>
      <c r="E45" s="14">
        <f>'- 3 -'!G45</f>
        <v>14439750</v>
      </c>
      <c r="F45" s="14">
        <f>ROUND(E45/'- 7 -'!I45,0)</f>
        <v>6292</v>
      </c>
    </row>
    <row r="46" spans="1:6" ht="12.75">
      <c r="A46" s="401">
        <v>40</v>
      </c>
      <c r="B46" s="16" t="s">
        <v>177</v>
      </c>
      <c r="C46" s="16">
        <v>39588800</v>
      </c>
      <c r="D46" s="16">
        <v>5209</v>
      </c>
      <c r="E46" s="16">
        <f>'- 3 -'!G46</f>
        <v>40852700</v>
      </c>
      <c r="F46" s="16">
        <f>ROUND(E46/'- 7 -'!I46,0)</f>
        <v>5483</v>
      </c>
    </row>
    <row r="47" spans="1:6" ht="12.75">
      <c r="A47" s="400">
        <v>41</v>
      </c>
      <c r="B47" s="14" t="s">
        <v>178</v>
      </c>
      <c r="C47" s="14">
        <v>11663245</v>
      </c>
      <c r="D47" s="14">
        <v>6713</v>
      </c>
      <c r="E47" s="14">
        <f>'- 3 -'!G47</f>
        <v>11863615</v>
      </c>
      <c r="F47" s="14">
        <f>ROUND(E47/'- 7 -'!I47,0)</f>
        <v>7028</v>
      </c>
    </row>
    <row r="48" spans="1:6" ht="12.75">
      <c r="A48" s="401">
        <v>42</v>
      </c>
      <c r="B48" s="16" t="s">
        <v>179</v>
      </c>
      <c r="C48" s="16">
        <v>7152031</v>
      </c>
      <c r="D48" s="16">
        <v>6502</v>
      </c>
      <c r="E48" s="16">
        <f>'- 3 -'!G48</f>
        <v>7268105</v>
      </c>
      <c r="F48" s="16">
        <f>ROUND(E48/'- 7 -'!I48,0)</f>
        <v>6607</v>
      </c>
    </row>
    <row r="49" spans="1:6" ht="12.75">
      <c r="A49" s="400">
        <v>43</v>
      </c>
      <c r="B49" s="14" t="s">
        <v>180</v>
      </c>
      <c r="C49" s="14">
        <v>6230309</v>
      </c>
      <c r="D49" s="14">
        <v>6926</v>
      </c>
      <c r="E49" s="14">
        <f>'- 3 -'!G49</f>
        <v>6210623</v>
      </c>
      <c r="F49" s="14">
        <f>ROUND(E49/'- 7 -'!I49,0)</f>
        <v>7155</v>
      </c>
    </row>
    <row r="50" spans="1:6" ht="12.75">
      <c r="A50" s="401">
        <v>44</v>
      </c>
      <c r="B50" s="16" t="s">
        <v>181</v>
      </c>
      <c r="C50" s="16">
        <v>8389524</v>
      </c>
      <c r="D50" s="16">
        <v>6382</v>
      </c>
      <c r="E50" s="16">
        <f>'- 3 -'!G50</f>
        <v>8632560</v>
      </c>
      <c r="F50" s="16">
        <f>ROUND(E50/'- 7 -'!I50,0)</f>
        <v>6525</v>
      </c>
    </row>
    <row r="51" spans="1:6" ht="12.75">
      <c r="A51" s="400">
        <v>45</v>
      </c>
      <c r="B51" s="14" t="s">
        <v>182</v>
      </c>
      <c r="C51" s="14">
        <v>10831517</v>
      </c>
      <c r="D51" s="14">
        <v>5633</v>
      </c>
      <c r="E51" s="14">
        <f>'- 3 -'!G51</f>
        <v>11424030</v>
      </c>
      <c r="F51" s="14">
        <f>ROUND(E51/'- 7 -'!I51,0)</f>
        <v>6008</v>
      </c>
    </row>
    <row r="52" spans="1:6" ht="12.75">
      <c r="A52" s="401">
        <v>46</v>
      </c>
      <c r="B52" s="16" t="s">
        <v>183</v>
      </c>
      <c r="C52" s="16">
        <v>10189250</v>
      </c>
      <c r="D52" s="16">
        <v>6441</v>
      </c>
      <c r="E52" s="16">
        <f>'- 3 -'!G52</f>
        <v>10682711</v>
      </c>
      <c r="F52" s="16">
        <f>ROUND(E52/'- 7 -'!I52,0)</f>
        <v>6761</v>
      </c>
    </row>
    <row r="53" spans="1:6" ht="12.75">
      <c r="A53" s="400">
        <v>47</v>
      </c>
      <c r="B53" s="14" t="s">
        <v>184</v>
      </c>
      <c r="C53" s="14">
        <v>7760056</v>
      </c>
      <c r="D53" s="14">
        <v>5689</v>
      </c>
      <c r="E53" s="14">
        <f>'- 3 -'!G53</f>
        <v>8277632</v>
      </c>
      <c r="F53" s="14">
        <f>ROUND(E53/'- 7 -'!I53,0)</f>
        <v>5808</v>
      </c>
    </row>
    <row r="54" spans="1:6" ht="12.75">
      <c r="A54" s="401">
        <v>48</v>
      </c>
      <c r="B54" s="16" t="s">
        <v>185</v>
      </c>
      <c r="C54" s="16">
        <v>52195548</v>
      </c>
      <c r="D54" s="16">
        <v>9442</v>
      </c>
      <c r="E54" s="16">
        <f>'- 3 -'!G54</f>
        <v>52145664</v>
      </c>
      <c r="F54" s="16">
        <f>ROUND(E54/'- 7 -'!I54,0)</f>
        <v>9979</v>
      </c>
    </row>
    <row r="55" spans="1:6" ht="12.75">
      <c r="A55" s="400">
        <v>49</v>
      </c>
      <c r="B55" s="14" t="s">
        <v>186</v>
      </c>
      <c r="C55" s="14">
        <v>28806520</v>
      </c>
      <c r="D55" s="14">
        <v>6742</v>
      </c>
      <c r="E55" s="14">
        <f>'- 3 -'!G55</f>
        <v>31616462</v>
      </c>
      <c r="F55" s="14">
        <f>ROUND(E55/'- 7 -'!I55,0)</f>
        <v>7295</v>
      </c>
    </row>
    <row r="56" spans="1:6" ht="12.75">
      <c r="A56" s="401">
        <v>50</v>
      </c>
      <c r="B56" s="417" t="s">
        <v>459</v>
      </c>
      <c r="C56" s="16">
        <v>13685491</v>
      </c>
      <c r="D56" s="16">
        <v>7173</v>
      </c>
      <c r="E56" s="16">
        <f>'- 3 -'!G56</f>
        <v>14098998</v>
      </c>
      <c r="F56" s="16">
        <f>ROUND(E56/'- 7 -'!I56,0)</f>
        <v>7548</v>
      </c>
    </row>
    <row r="57" spans="1:6" ht="12.75">
      <c r="A57" s="400">
        <v>2264</v>
      </c>
      <c r="B57" s="14" t="s">
        <v>187</v>
      </c>
      <c r="C57" s="14">
        <v>1834264</v>
      </c>
      <c r="D57" s="14">
        <v>8991</v>
      </c>
      <c r="E57" s="14">
        <f>'- 3 -'!G57</f>
        <v>1924539</v>
      </c>
      <c r="F57" s="14">
        <f>ROUND(E57/'- 7 -'!I57,0)</f>
        <v>9365</v>
      </c>
    </row>
    <row r="58" spans="1:6" ht="12.75">
      <c r="A58" s="401">
        <v>2309</v>
      </c>
      <c r="B58" s="16" t="s">
        <v>188</v>
      </c>
      <c r="C58" s="16">
        <v>1922634</v>
      </c>
      <c r="D58" s="16">
        <v>6758</v>
      </c>
      <c r="E58" s="16">
        <f>'- 3 -'!G58</f>
        <v>1928505</v>
      </c>
      <c r="F58" s="16">
        <f>ROUND(E58/'- 7 -'!I58,0)</f>
        <v>7183</v>
      </c>
    </row>
    <row r="59" spans="1:6" ht="12.75">
      <c r="A59" s="400">
        <v>2312</v>
      </c>
      <c r="B59" s="14" t="s">
        <v>189</v>
      </c>
      <c r="C59" s="14">
        <v>1772884</v>
      </c>
      <c r="D59" s="14">
        <v>7593</v>
      </c>
      <c r="E59" s="14">
        <f>'- 3 -'!G59</f>
        <v>1764424</v>
      </c>
      <c r="F59" s="14">
        <f>ROUND(E59/'- 7 -'!I59,0)</f>
        <v>7429</v>
      </c>
    </row>
    <row r="60" spans="1:6" ht="12.75">
      <c r="A60" s="401">
        <v>2355</v>
      </c>
      <c r="B60" s="16" t="s">
        <v>190</v>
      </c>
      <c r="C60" s="16">
        <v>22354005</v>
      </c>
      <c r="D60" s="16">
        <v>6356</v>
      </c>
      <c r="E60" s="16">
        <f>'- 3 -'!G60</f>
        <v>23469782</v>
      </c>
      <c r="F60" s="16">
        <f>ROUND(E60/'- 7 -'!I60,0)</f>
        <v>6824</v>
      </c>
    </row>
    <row r="61" spans="1:6" ht="12.75">
      <c r="A61" s="400">
        <v>2439</v>
      </c>
      <c r="B61" s="14" t="s">
        <v>191</v>
      </c>
      <c r="C61" s="14">
        <v>1061563</v>
      </c>
      <c r="D61" s="14">
        <v>7321</v>
      </c>
      <c r="E61" s="14">
        <f>'- 3 -'!G61</f>
        <v>1122428</v>
      </c>
      <c r="F61" s="14">
        <f>ROUND(E61/'- 7 -'!I61,0)</f>
        <v>7989</v>
      </c>
    </row>
    <row r="62" spans="1:6" ht="12.75">
      <c r="A62" s="401">
        <v>2460</v>
      </c>
      <c r="B62" s="16" t="s">
        <v>192</v>
      </c>
      <c r="C62" s="16">
        <v>2683810</v>
      </c>
      <c r="D62" s="16">
        <v>8561</v>
      </c>
      <c r="E62" s="16">
        <f>'- 3 -'!G62</f>
        <v>2768892</v>
      </c>
      <c r="F62" s="16">
        <f>ROUND(E62/'- 7 -'!I62,0)</f>
        <v>9245</v>
      </c>
    </row>
    <row r="63" spans="1:6" ht="12.75">
      <c r="A63" s="400">
        <v>3000</v>
      </c>
      <c r="B63" s="14" t="s">
        <v>193</v>
      </c>
      <c r="C63" s="14">
        <v>5091080</v>
      </c>
      <c r="D63" s="14">
        <v>6527</v>
      </c>
      <c r="E63" s="14">
        <f>'- 3 -'!G63</f>
        <v>6025641</v>
      </c>
      <c r="F63" s="14">
        <f>ROUND(E63/'- 7 -'!I63,0)</f>
        <v>7165</v>
      </c>
    </row>
    <row r="64" ht="4.5" customHeight="1">
      <c r="A64" s="402"/>
    </row>
    <row r="65" spans="1:6" ht="12.75">
      <c r="A65" s="403"/>
      <c r="B65" s="20" t="s">
        <v>194</v>
      </c>
      <c r="C65" s="20">
        <f>SUM(C11:C63)</f>
        <v>1139133558</v>
      </c>
      <c r="D65" s="20">
        <v>6219</v>
      </c>
      <c r="E65" s="20">
        <f>SUM(E11:E63)</f>
        <v>1187260375.6100001</v>
      </c>
      <c r="F65" s="20">
        <f>ROUND(E65/'- 7 -'!I65,0)</f>
        <v>6491</v>
      </c>
    </row>
    <row r="66" ht="4.5" customHeight="1">
      <c r="A66" s="402"/>
    </row>
    <row r="67" spans="1:6" ht="12.75">
      <c r="A67" s="401">
        <v>2155</v>
      </c>
      <c r="B67" s="16" t="s">
        <v>195</v>
      </c>
      <c r="C67" s="16">
        <v>1106469</v>
      </c>
      <c r="D67" s="16">
        <v>8577</v>
      </c>
      <c r="E67" s="16">
        <f>'- 3 -'!G67</f>
        <v>1151238</v>
      </c>
      <c r="F67" s="16">
        <f>ROUND(E67/'- 7 -'!I67,0)</f>
        <v>8856</v>
      </c>
    </row>
    <row r="68" spans="1:6" ht="12.75">
      <c r="A68" s="400">
        <v>2408</v>
      </c>
      <c r="B68" s="14" t="s">
        <v>197</v>
      </c>
      <c r="C68" s="14">
        <v>2337619</v>
      </c>
      <c r="D68" s="14">
        <v>7965</v>
      </c>
      <c r="E68" s="14">
        <f>'- 3 -'!G68</f>
        <v>2307639</v>
      </c>
      <c r="F68" s="14">
        <f>ROUND(E68/'- 7 -'!I68,0)</f>
        <v>8316</v>
      </c>
    </row>
    <row r="69" ht="6.75" customHeight="1"/>
    <row r="70" spans="1:6" ht="12" customHeight="1">
      <c r="A70" s="57" t="s">
        <v>315</v>
      </c>
      <c r="B70" s="278" t="s">
        <v>413</v>
      </c>
      <c r="C70" s="126"/>
      <c r="D70" s="126"/>
      <c r="E70" s="126"/>
      <c r="F70" s="126"/>
    </row>
    <row r="71" spans="1:6" ht="12" customHeight="1">
      <c r="A71" s="6"/>
      <c r="B71" s="278" t="s">
        <v>414</v>
      </c>
      <c r="C71" s="126"/>
      <c r="D71" s="126"/>
      <c r="E71" s="126"/>
      <c r="F71" s="126"/>
    </row>
    <row r="72" spans="1:6" ht="12" customHeight="1">
      <c r="A72" s="6"/>
      <c r="B72" s="388" t="s">
        <v>478</v>
      </c>
      <c r="C72" s="126"/>
      <c r="D72" s="126"/>
      <c r="E72" s="126"/>
      <c r="F72" s="126"/>
    </row>
    <row r="73" spans="1:6" ht="12" customHeight="1">
      <c r="A73" s="6"/>
      <c r="B73" s="278" t="s">
        <v>415</v>
      </c>
      <c r="C73" s="126"/>
      <c r="D73" s="126"/>
      <c r="E73" s="126"/>
      <c r="F73" s="126"/>
    </row>
    <row r="74" spans="1:6" ht="12" customHeight="1">
      <c r="A74" s="408" t="s">
        <v>370</v>
      </c>
      <c r="B74" s="388" t="s">
        <v>480</v>
      </c>
      <c r="C74"/>
      <c r="D74"/>
      <c r="E74"/>
      <c r="F74"/>
    </row>
    <row r="75" spans="2:6" ht="12" customHeight="1">
      <c r="B75" s="388" t="s">
        <v>481</v>
      </c>
      <c r="C75"/>
      <c r="D75"/>
      <c r="E75"/>
      <c r="F75"/>
    </row>
  </sheetData>
  <printOptions/>
  <pageMargins left="0" right="0.5905511811023623" top="0.5905511811023623" bottom="0" header="0.31496062992125984" footer="0"/>
  <pageSetup fitToHeight="1" fitToWidth="1" orientation="portrait" scale="81" r:id="rId1"/>
  <headerFooter alignWithMargins="0">
    <oddHeader>&amp;C&amp;"Times New Roman,Bold"&amp;12&amp;A</oddHeader>
  </headerFooter>
</worksheet>
</file>

<file path=xl/worksheets/sheet30.xml><?xml version="1.0" encoding="utf-8"?>
<worksheet xmlns="http://schemas.openxmlformats.org/spreadsheetml/2006/main" xmlns:r="http://schemas.openxmlformats.org/officeDocument/2006/relationships">
  <sheetPr codeName="Sheet30">
    <pageSetUpPr fitToPage="1"/>
  </sheetPr>
  <dimension ref="A1:H74"/>
  <sheetViews>
    <sheetView showGridLines="0" showZeros="0" workbookViewId="0" topLeftCell="A1">
      <selection activeCell="A1" sqref="A1"/>
    </sheetView>
  </sheetViews>
  <sheetFormatPr defaultColWidth="15.83203125" defaultRowHeight="12"/>
  <cols>
    <col min="1" max="1" width="6.83203125" style="85" customWidth="1"/>
    <col min="2" max="2" width="35.83203125" style="85" customWidth="1"/>
    <col min="3" max="3" width="16.83203125" style="85" customWidth="1"/>
    <col min="4" max="4" width="15.83203125" style="85" customWidth="1"/>
    <col min="5" max="5" width="16.83203125" style="85" customWidth="1"/>
    <col min="6" max="6" width="15.83203125" style="85" customWidth="1"/>
    <col min="7" max="7" width="16.83203125" style="85" customWidth="1"/>
    <col min="8" max="16384" width="15.83203125" style="85" customWidth="1"/>
  </cols>
  <sheetData>
    <row r="1" spans="1:8" ht="6.75" customHeight="1">
      <c r="A1" s="17"/>
      <c r="B1" s="83"/>
      <c r="C1" s="83"/>
      <c r="D1" s="83"/>
      <c r="E1" s="147"/>
      <c r="F1" s="147"/>
      <c r="G1" s="147"/>
      <c r="H1" s="147"/>
    </row>
    <row r="2" spans="1:8" ht="12.75">
      <c r="A2" s="8"/>
      <c r="B2" s="86"/>
      <c r="C2" s="205" t="s">
        <v>0</v>
      </c>
      <c r="D2" s="204"/>
      <c r="E2" s="206"/>
      <c r="F2" s="205"/>
      <c r="G2" s="220"/>
      <c r="H2" s="225" t="s">
        <v>391</v>
      </c>
    </row>
    <row r="3" spans="1:8" ht="12.75">
      <c r="A3" s="9"/>
      <c r="B3" s="89"/>
      <c r="C3" s="208" t="str">
        <f>YEAR</f>
        <v>OPERATING FUND BUDGET 1999/2000</v>
      </c>
      <c r="D3" s="207"/>
      <c r="E3" s="209"/>
      <c r="F3" s="208"/>
      <c r="G3" s="221"/>
      <c r="H3" s="226"/>
    </row>
    <row r="4" spans="1:8" ht="12.75">
      <c r="A4" s="10"/>
      <c r="E4" s="147"/>
      <c r="F4" s="147"/>
      <c r="G4" s="147"/>
      <c r="H4" s="147"/>
    </row>
    <row r="5" spans="1:8" ht="12.75">
      <c r="A5" s="10"/>
      <c r="C5" s="17"/>
      <c r="E5" s="147"/>
      <c r="F5" s="147"/>
      <c r="G5" s="147"/>
      <c r="H5" s="147"/>
    </row>
    <row r="6" spans="1:8" ht="16.5">
      <c r="A6" s="10"/>
      <c r="C6" s="365" t="s">
        <v>443</v>
      </c>
      <c r="D6" s="228"/>
      <c r="E6" s="180"/>
      <c r="F6" s="161"/>
      <c r="G6" s="147"/>
      <c r="H6" s="158"/>
    </row>
    <row r="7" spans="3:8" ht="12.75">
      <c r="C7" s="231"/>
      <c r="D7" s="69"/>
      <c r="E7" s="231"/>
      <c r="F7" s="69"/>
      <c r="G7" s="187"/>
      <c r="H7" s="147"/>
    </row>
    <row r="8" spans="1:8" ht="12.75">
      <c r="A8" s="97"/>
      <c r="B8" s="48"/>
      <c r="C8" s="71" t="s">
        <v>96</v>
      </c>
      <c r="D8" s="73"/>
      <c r="E8" s="71" t="s">
        <v>97</v>
      </c>
      <c r="F8" s="73"/>
      <c r="G8" s="147"/>
      <c r="H8" s="147"/>
    </row>
    <row r="9" spans="1:6" ht="12.75">
      <c r="A9" s="54" t="s">
        <v>119</v>
      </c>
      <c r="B9" s="55" t="s">
        <v>120</v>
      </c>
      <c r="C9" s="138" t="s">
        <v>121</v>
      </c>
      <c r="D9" s="138" t="s">
        <v>122</v>
      </c>
      <c r="E9" s="230" t="s">
        <v>121</v>
      </c>
      <c r="F9" s="138" t="s">
        <v>122</v>
      </c>
    </row>
    <row r="10" spans="1:2" ht="4.5" customHeight="1">
      <c r="A10" s="80"/>
      <c r="B10" s="80"/>
    </row>
    <row r="11" spans="1:6" ht="12.75">
      <c r="A11" s="13">
        <v>1</v>
      </c>
      <c r="B11" s="14" t="s">
        <v>142</v>
      </c>
      <c r="C11" s="14">
        <v>1569700</v>
      </c>
      <c r="D11" s="389">
        <f>C11/'- 3 -'!E11</f>
        <v>0.007044162324928087</v>
      </c>
      <c r="E11" s="14">
        <v>718600</v>
      </c>
      <c r="F11" s="389">
        <f>E11/'- 3 -'!E11</f>
        <v>0.003224778649865148</v>
      </c>
    </row>
    <row r="12" spans="1:6" ht="12.75">
      <c r="A12" s="15">
        <v>2</v>
      </c>
      <c r="B12" s="16" t="s">
        <v>143</v>
      </c>
      <c r="C12" s="16">
        <v>370890</v>
      </c>
      <c r="D12" s="390">
        <f>C12/'- 3 -'!E12</f>
        <v>0.006702030513402209</v>
      </c>
      <c r="E12" s="16">
        <v>206255</v>
      </c>
      <c r="F12" s="390">
        <f>E12/'- 3 -'!E12</f>
        <v>0.0037270546618721795</v>
      </c>
    </row>
    <row r="13" spans="1:6" ht="12.75">
      <c r="A13" s="13">
        <v>3</v>
      </c>
      <c r="B13" s="14" t="s">
        <v>144</v>
      </c>
      <c r="C13" s="14">
        <v>102615</v>
      </c>
      <c r="D13" s="389">
        <f>C13/'- 3 -'!E13</f>
        <v>0.0026484961309088803</v>
      </c>
      <c r="E13" s="14">
        <v>64690</v>
      </c>
      <c r="F13" s="389">
        <f>E13/'- 3 -'!E13</f>
        <v>0.0016696507792086485</v>
      </c>
    </row>
    <row r="14" spans="1:6" ht="12.75">
      <c r="A14" s="15">
        <v>4</v>
      </c>
      <c r="B14" s="16" t="s">
        <v>145</v>
      </c>
      <c r="C14" s="16">
        <v>148350</v>
      </c>
      <c r="D14" s="390">
        <f>C14/'- 3 -'!E14</f>
        <v>0.004045619976194246</v>
      </c>
      <c r="E14" s="16">
        <v>0</v>
      </c>
      <c r="F14" s="390">
        <f>E14/'- 3 -'!E14</f>
        <v>0</v>
      </c>
    </row>
    <row r="15" spans="1:6" ht="12.75">
      <c r="A15" s="13">
        <v>5</v>
      </c>
      <c r="B15" s="14" t="s">
        <v>146</v>
      </c>
      <c r="C15" s="14">
        <v>265827</v>
      </c>
      <c r="D15" s="389">
        <f>C15/'- 3 -'!E15</f>
        <v>0.0058381599777987975</v>
      </c>
      <c r="E15" s="14">
        <v>125142</v>
      </c>
      <c r="F15" s="389">
        <f>E15/'- 3 -'!E15</f>
        <v>0.0027484003353372573</v>
      </c>
    </row>
    <row r="16" spans="1:6" ht="12.75">
      <c r="A16" s="15">
        <v>6</v>
      </c>
      <c r="B16" s="16" t="s">
        <v>147</v>
      </c>
      <c r="C16" s="16">
        <v>59000</v>
      </c>
      <c r="D16" s="390">
        <f>C16/'- 3 -'!E16</f>
        <v>0.0010924718339930166</v>
      </c>
      <c r="E16" s="16">
        <v>155000</v>
      </c>
      <c r="F16" s="390">
        <f>E16/'- 3 -'!E16</f>
        <v>0.002870053123201993</v>
      </c>
    </row>
    <row r="17" spans="1:6" ht="12.75">
      <c r="A17" s="13">
        <v>9</v>
      </c>
      <c r="B17" s="14" t="s">
        <v>148</v>
      </c>
      <c r="C17" s="14">
        <v>119250</v>
      </c>
      <c r="D17" s="389">
        <f>C17/'- 3 -'!E17</f>
        <v>0.0015920721774632992</v>
      </c>
      <c r="E17" s="14">
        <v>137700</v>
      </c>
      <c r="F17" s="389">
        <f>E17/'- 3 -'!E17</f>
        <v>0.0018383927785047907</v>
      </c>
    </row>
    <row r="18" spans="1:6" ht="12.75">
      <c r="A18" s="15">
        <v>10</v>
      </c>
      <c r="B18" s="16" t="s">
        <v>149</v>
      </c>
      <c r="C18" s="16">
        <v>150914</v>
      </c>
      <c r="D18" s="390">
        <f>C18/'- 3 -'!E18</f>
        <v>0.0027035878370184796</v>
      </c>
      <c r="E18" s="16">
        <v>127105</v>
      </c>
      <c r="F18" s="390">
        <f>E18/'- 3 -'!E18</f>
        <v>0.0022770553561911678</v>
      </c>
    </row>
    <row r="19" spans="1:6" ht="12.75">
      <c r="A19" s="13">
        <v>11</v>
      </c>
      <c r="B19" s="14" t="s">
        <v>150</v>
      </c>
      <c r="C19" s="14">
        <v>102930</v>
      </c>
      <c r="D19" s="389">
        <f>C19/'- 3 -'!E19</f>
        <v>0.003575416308650305</v>
      </c>
      <c r="E19" s="14">
        <v>19500</v>
      </c>
      <c r="F19" s="389">
        <f>E19/'- 3 -'!E19</f>
        <v>0.0006773595455035553</v>
      </c>
    </row>
    <row r="20" spans="1:6" ht="12.75">
      <c r="A20" s="15">
        <v>12</v>
      </c>
      <c r="B20" s="16" t="s">
        <v>151</v>
      </c>
      <c r="C20" s="16">
        <v>115888</v>
      </c>
      <c r="D20" s="390">
        <f>C20/'- 3 -'!E20</f>
        <v>0.002427947797697694</v>
      </c>
      <c r="E20" s="16">
        <v>165105</v>
      </c>
      <c r="F20" s="390">
        <f>E20/'- 3 -'!E20</f>
        <v>0.0034590839529448935</v>
      </c>
    </row>
    <row r="21" spans="1:6" ht="12.75">
      <c r="A21" s="13">
        <v>13</v>
      </c>
      <c r="B21" s="14" t="s">
        <v>152</v>
      </c>
      <c r="C21" s="14">
        <v>45566</v>
      </c>
      <c r="D21" s="389">
        <f>C21/'- 3 -'!E21</f>
        <v>0.0024632391318884918</v>
      </c>
      <c r="E21" s="14">
        <v>24000</v>
      </c>
      <c r="F21" s="389">
        <f>E21/'- 3 -'!E21</f>
        <v>0.0012974090147329983</v>
      </c>
    </row>
    <row r="22" spans="1:6" ht="12.75">
      <c r="A22" s="15">
        <v>14</v>
      </c>
      <c r="B22" s="16" t="s">
        <v>153</v>
      </c>
      <c r="C22" s="16">
        <v>33900</v>
      </c>
      <c r="D22" s="390">
        <f>C22/'- 3 -'!E22</f>
        <v>0.0016235496110545051</v>
      </c>
      <c r="E22" s="16">
        <v>38100</v>
      </c>
      <c r="F22" s="390">
        <f>E22/'- 3 -'!E22</f>
        <v>0.0018246973504771871</v>
      </c>
    </row>
    <row r="23" spans="1:6" ht="12.75">
      <c r="A23" s="13">
        <v>15</v>
      </c>
      <c r="B23" s="14" t="s">
        <v>154</v>
      </c>
      <c r="C23" s="14">
        <v>68965</v>
      </c>
      <c r="D23" s="389">
        <f>C23/'- 3 -'!E23</f>
        <v>0.0024357437277612343</v>
      </c>
      <c r="E23" s="14">
        <v>79320</v>
      </c>
      <c r="F23" s="389">
        <f>E23/'- 3 -'!E23</f>
        <v>0.0028014673020520715</v>
      </c>
    </row>
    <row r="24" spans="1:6" ht="12.75">
      <c r="A24" s="15">
        <v>16</v>
      </c>
      <c r="B24" s="16" t="s">
        <v>155</v>
      </c>
      <c r="C24" s="16">
        <v>15093</v>
      </c>
      <c r="D24" s="390">
        <f>C24/'- 3 -'!E24</f>
        <v>0.0027005840798126107</v>
      </c>
      <c r="E24" s="16">
        <v>5000</v>
      </c>
      <c r="F24" s="390">
        <f>E24/'- 3 -'!E24</f>
        <v>0.000894647876436961</v>
      </c>
    </row>
    <row r="25" spans="1:6" ht="12.75">
      <c r="A25" s="13">
        <v>17</v>
      </c>
      <c r="B25" s="14" t="s">
        <v>156</v>
      </c>
      <c r="C25" s="14">
        <v>8500</v>
      </c>
      <c r="D25" s="389">
        <f>C25/'- 3 -'!E25</f>
        <v>0.0019965176035305946</v>
      </c>
      <c r="E25" s="14">
        <v>4000</v>
      </c>
      <c r="F25" s="389">
        <f>E25/'- 3 -'!E25</f>
        <v>0.0009395376957791034</v>
      </c>
    </row>
    <row r="26" spans="1:6" ht="12.75">
      <c r="A26" s="15">
        <v>18</v>
      </c>
      <c r="B26" s="16" t="s">
        <v>157</v>
      </c>
      <c r="C26" s="16">
        <v>82876</v>
      </c>
      <c r="D26" s="390">
        <f>C26/'- 3 -'!E26</f>
        <v>0.009847937453082274</v>
      </c>
      <c r="E26" s="16">
        <v>16000</v>
      </c>
      <c r="F26" s="390">
        <f>E26/'- 3 -'!E26</f>
        <v>0.001901237985053772</v>
      </c>
    </row>
    <row r="27" spans="1:6" ht="12.75">
      <c r="A27" s="13">
        <v>19</v>
      </c>
      <c r="B27" s="14" t="s">
        <v>158</v>
      </c>
      <c r="C27" s="14">
        <v>34500</v>
      </c>
      <c r="D27" s="389">
        <f>C27/'- 3 -'!E27</f>
        <v>0.002573493760210057</v>
      </c>
      <c r="E27" s="14">
        <v>0</v>
      </c>
      <c r="F27" s="389">
        <f>E27/'- 3 -'!E27</f>
        <v>0</v>
      </c>
    </row>
    <row r="28" spans="1:6" ht="12.75">
      <c r="A28" s="15">
        <v>20</v>
      </c>
      <c r="B28" s="16" t="s">
        <v>159</v>
      </c>
      <c r="C28" s="16">
        <v>19226.6</v>
      </c>
      <c r="D28" s="390">
        <f>C28/'- 3 -'!E28</f>
        <v>0.0026173697985469</v>
      </c>
      <c r="E28" s="16">
        <v>7548</v>
      </c>
      <c r="F28" s="390">
        <f>E28/'- 3 -'!E28</f>
        <v>0.0010275299449425276</v>
      </c>
    </row>
    <row r="29" spans="1:6" ht="12.75">
      <c r="A29" s="13">
        <v>21</v>
      </c>
      <c r="B29" s="14" t="s">
        <v>160</v>
      </c>
      <c r="C29" s="14">
        <v>101500</v>
      </c>
      <c r="D29" s="389">
        <f>C29/'- 3 -'!E29</f>
        <v>0.004836557705136758</v>
      </c>
      <c r="E29" s="14">
        <v>59500</v>
      </c>
      <c r="F29" s="389">
        <f>E29/'- 3 -'!E29</f>
        <v>0.0028352234823215477</v>
      </c>
    </row>
    <row r="30" spans="1:6" ht="12.75">
      <c r="A30" s="15">
        <v>22</v>
      </c>
      <c r="B30" s="16" t="s">
        <v>161</v>
      </c>
      <c r="C30" s="16">
        <v>70500</v>
      </c>
      <c r="D30" s="390">
        <f>C30/'- 3 -'!E30</f>
        <v>0.0060844558722896016</v>
      </c>
      <c r="E30" s="16">
        <v>10000</v>
      </c>
      <c r="F30" s="390">
        <f>E30/'- 3 -'!E30</f>
        <v>0.000863043386140369</v>
      </c>
    </row>
    <row r="31" spans="1:6" ht="12.75">
      <c r="A31" s="13">
        <v>23</v>
      </c>
      <c r="B31" s="14" t="s">
        <v>162</v>
      </c>
      <c r="C31" s="14">
        <v>36300</v>
      </c>
      <c r="D31" s="389">
        <f>C31/'- 3 -'!E31</f>
        <v>0.00398553568948395</v>
      </c>
      <c r="E31" s="14">
        <v>11000</v>
      </c>
      <c r="F31" s="389">
        <f>E31/'- 3 -'!E31</f>
        <v>0.001207738087722409</v>
      </c>
    </row>
    <row r="32" spans="1:6" ht="12.75">
      <c r="A32" s="15">
        <v>24</v>
      </c>
      <c r="B32" s="16" t="s">
        <v>163</v>
      </c>
      <c r="C32" s="16">
        <v>25263</v>
      </c>
      <c r="D32" s="390">
        <f>C32/'- 3 -'!E32</f>
        <v>0.0011663886703644707</v>
      </c>
      <c r="E32" s="16">
        <v>39500</v>
      </c>
      <c r="F32" s="390">
        <f>E32/'- 3 -'!E32</f>
        <v>0.0018237086838220557</v>
      </c>
    </row>
    <row r="33" spans="1:6" ht="12.75">
      <c r="A33" s="13">
        <v>25</v>
      </c>
      <c r="B33" s="14" t="s">
        <v>164</v>
      </c>
      <c r="C33" s="14">
        <v>55715</v>
      </c>
      <c r="D33" s="389">
        <f>C33/'- 3 -'!E33</f>
        <v>0.005858813273527134</v>
      </c>
      <c r="E33" s="14">
        <v>18300</v>
      </c>
      <c r="F33" s="389">
        <f>E33/'- 3 -'!E33</f>
        <v>0.0019243701499694257</v>
      </c>
    </row>
    <row r="34" spans="1:6" ht="12.75">
      <c r="A34" s="15">
        <v>26</v>
      </c>
      <c r="B34" s="16" t="s">
        <v>165</v>
      </c>
      <c r="C34" s="16">
        <v>22200</v>
      </c>
      <c r="D34" s="390">
        <f>C34/'- 3 -'!E34</f>
        <v>0.001569314944543803</v>
      </c>
      <c r="E34" s="16">
        <v>20000</v>
      </c>
      <c r="F34" s="390">
        <f>E34/'- 3 -'!E34</f>
        <v>0.0014137972473367594</v>
      </c>
    </row>
    <row r="35" spans="1:6" ht="12.75">
      <c r="A35" s="13">
        <v>28</v>
      </c>
      <c r="B35" s="14" t="s">
        <v>166</v>
      </c>
      <c r="C35" s="14">
        <v>26550</v>
      </c>
      <c r="D35" s="389">
        <f>C35/'- 3 -'!E35</f>
        <v>0.004528302659128478</v>
      </c>
      <c r="E35" s="14">
        <v>10692</v>
      </c>
      <c r="F35" s="389">
        <f>E35/'- 3 -'!E35</f>
        <v>0.0018236012064558075</v>
      </c>
    </row>
    <row r="36" spans="1:6" ht="12.75">
      <c r="A36" s="15">
        <v>30</v>
      </c>
      <c r="B36" s="16" t="s">
        <v>167</v>
      </c>
      <c r="C36" s="16">
        <v>22355</v>
      </c>
      <c r="D36" s="390">
        <f>C36/'- 3 -'!E36</f>
        <v>0.0025618758042032412</v>
      </c>
      <c r="E36" s="16">
        <v>19500</v>
      </c>
      <c r="F36" s="390">
        <f>E36/'- 3 -'!E36</f>
        <v>0.0022346937231922702</v>
      </c>
    </row>
    <row r="37" spans="1:6" ht="12.75">
      <c r="A37" s="13">
        <v>31</v>
      </c>
      <c r="B37" s="14" t="s">
        <v>168</v>
      </c>
      <c r="C37" s="14">
        <v>33176</v>
      </c>
      <c r="D37" s="389">
        <f>C37/'- 3 -'!E37</f>
        <v>0.003378098707563628</v>
      </c>
      <c r="E37" s="14">
        <v>10850</v>
      </c>
      <c r="F37" s="389">
        <f>E37/'- 3 -'!E37</f>
        <v>0.001104785717900451</v>
      </c>
    </row>
    <row r="38" spans="1:6" ht="12.75">
      <c r="A38" s="15">
        <v>32</v>
      </c>
      <c r="B38" s="16" t="s">
        <v>169</v>
      </c>
      <c r="C38" s="16">
        <v>26623</v>
      </c>
      <c r="D38" s="390">
        <f>C38/'- 3 -'!E38</f>
        <v>0.0042767493620538295</v>
      </c>
      <c r="E38" s="16">
        <v>8400</v>
      </c>
      <c r="F38" s="390">
        <f>E38/'- 3 -'!E38</f>
        <v>0.0013493856680784346</v>
      </c>
    </row>
    <row r="39" spans="1:6" ht="12.75">
      <c r="A39" s="13">
        <v>33</v>
      </c>
      <c r="B39" s="14" t="s">
        <v>170</v>
      </c>
      <c r="C39" s="14">
        <v>39506</v>
      </c>
      <c r="D39" s="389">
        <f>C39/'- 3 -'!E39</f>
        <v>0.003384568198972104</v>
      </c>
      <c r="E39" s="14">
        <v>24490</v>
      </c>
      <c r="F39" s="389">
        <f>E39/'- 3 -'!E39</f>
        <v>0.002098113582565353</v>
      </c>
    </row>
    <row r="40" spans="1:6" ht="12.75">
      <c r="A40" s="15">
        <v>34</v>
      </c>
      <c r="B40" s="16" t="s">
        <v>171</v>
      </c>
      <c r="C40" s="16">
        <v>30000</v>
      </c>
      <c r="D40" s="390">
        <f>C40/'- 3 -'!E40</f>
        <v>0.0055121524587874735</v>
      </c>
      <c r="E40" s="16">
        <v>4500</v>
      </c>
      <c r="F40" s="390">
        <f>E40/'- 3 -'!E40</f>
        <v>0.000826822868818121</v>
      </c>
    </row>
    <row r="41" spans="1:6" ht="12.75">
      <c r="A41" s="13">
        <v>35</v>
      </c>
      <c r="B41" s="14" t="s">
        <v>172</v>
      </c>
      <c r="C41" s="14">
        <v>80691</v>
      </c>
      <c r="D41" s="389">
        <f>C41/'- 3 -'!E41</f>
        <v>0.006241588482760504</v>
      </c>
      <c r="E41" s="14">
        <v>47116</v>
      </c>
      <c r="F41" s="389">
        <f>E41/'- 3 -'!E41</f>
        <v>0.003644504132477524</v>
      </c>
    </row>
    <row r="42" spans="1:6" ht="12.75">
      <c r="A42" s="15">
        <v>36</v>
      </c>
      <c r="B42" s="16" t="s">
        <v>173</v>
      </c>
      <c r="C42" s="16">
        <v>19400</v>
      </c>
      <c r="D42" s="390">
        <f>C42/'- 3 -'!E42</f>
        <v>0.0028075956170827434</v>
      </c>
      <c r="E42" s="16">
        <v>0</v>
      </c>
      <c r="F42" s="390">
        <f>E42/'- 3 -'!E42</f>
        <v>0</v>
      </c>
    </row>
    <row r="43" spans="1:6" ht="12.75">
      <c r="A43" s="13">
        <v>37</v>
      </c>
      <c r="B43" s="14" t="s">
        <v>174</v>
      </c>
      <c r="C43" s="14">
        <v>12100</v>
      </c>
      <c r="D43" s="389">
        <f>C43/'- 3 -'!E43</f>
        <v>0.0018310747303969452</v>
      </c>
      <c r="E43" s="14">
        <v>3200</v>
      </c>
      <c r="F43" s="389">
        <f>E43/'- 3 -'!E43</f>
        <v>0.0004842511683694401</v>
      </c>
    </row>
    <row r="44" spans="1:6" ht="12.75">
      <c r="A44" s="15">
        <v>38</v>
      </c>
      <c r="B44" s="16" t="s">
        <v>175</v>
      </c>
      <c r="C44" s="16">
        <v>25328</v>
      </c>
      <c r="D44" s="390">
        <f>C44/'- 3 -'!E44</f>
        <v>0.0028020634462481856</v>
      </c>
      <c r="E44" s="16">
        <v>19350</v>
      </c>
      <c r="F44" s="390">
        <f>E44/'- 3 -'!E44</f>
        <v>0.0021407109793470623</v>
      </c>
    </row>
    <row r="45" spans="1:6" ht="12.75">
      <c r="A45" s="13">
        <v>39</v>
      </c>
      <c r="B45" s="14" t="s">
        <v>176</v>
      </c>
      <c r="C45" s="14">
        <v>29300</v>
      </c>
      <c r="D45" s="389">
        <f>C45/'- 3 -'!E45</f>
        <v>0.0020291210027874444</v>
      </c>
      <c r="E45" s="14">
        <v>0</v>
      </c>
      <c r="F45" s="389">
        <f>E45/'- 3 -'!E45</f>
        <v>0</v>
      </c>
    </row>
    <row r="46" spans="1:6" ht="12.75">
      <c r="A46" s="15">
        <v>40</v>
      </c>
      <c r="B46" s="16" t="s">
        <v>177</v>
      </c>
      <c r="C46" s="16">
        <v>153500</v>
      </c>
      <c r="D46" s="390">
        <f>C46/'- 3 -'!E46</f>
        <v>0.0037534416737171053</v>
      </c>
      <c r="E46" s="16">
        <v>77100</v>
      </c>
      <c r="F46" s="390">
        <f>E46/'- 3 -'!E46</f>
        <v>0.0018852791729224029</v>
      </c>
    </row>
    <row r="47" spans="1:6" ht="12.75">
      <c r="A47" s="13">
        <v>41</v>
      </c>
      <c r="B47" s="14" t="s">
        <v>178</v>
      </c>
      <c r="C47" s="14">
        <v>51100</v>
      </c>
      <c r="D47" s="389">
        <f>C47/'- 3 -'!E47</f>
        <v>0.004307287449904603</v>
      </c>
      <c r="E47" s="14">
        <v>18000</v>
      </c>
      <c r="F47" s="389">
        <f>E47/'- 3 -'!E47</f>
        <v>0.0015172441115123847</v>
      </c>
    </row>
    <row r="48" spans="1:6" ht="12.75">
      <c r="A48" s="15">
        <v>42</v>
      </c>
      <c r="B48" s="16" t="s">
        <v>179</v>
      </c>
      <c r="C48" s="16">
        <v>10700</v>
      </c>
      <c r="D48" s="390">
        <f>C48/'- 3 -'!E48</f>
        <v>0.0014721856660023485</v>
      </c>
      <c r="E48" s="16">
        <v>0</v>
      </c>
      <c r="F48" s="390">
        <f>E48/'- 3 -'!E48</f>
        <v>0</v>
      </c>
    </row>
    <row r="49" spans="1:6" ht="12.75">
      <c r="A49" s="13">
        <v>43</v>
      </c>
      <c r="B49" s="14" t="s">
        <v>180</v>
      </c>
      <c r="C49" s="14">
        <v>9000</v>
      </c>
      <c r="D49" s="389">
        <f>C49/'- 3 -'!E49</f>
        <v>0.0014456384525693253</v>
      </c>
      <c r="E49" s="14">
        <v>18000</v>
      </c>
      <c r="F49" s="389">
        <f>E49/'- 3 -'!E49</f>
        <v>0.0028912769051386506</v>
      </c>
    </row>
    <row r="50" spans="1:6" ht="12.75">
      <c r="A50" s="15">
        <v>44</v>
      </c>
      <c r="B50" s="16" t="s">
        <v>181</v>
      </c>
      <c r="C50" s="16">
        <v>45900</v>
      </c>
      <c r="D50" s="390">
        <f>C50/'- 3 -'!E50</f>
        <v>0.005317078595457199</v>
      </c>
      <c r="E50" s="16">
        <v>7000</v>
      </c>
      <c r="F50" s="390">
        <f>E50/'- 3 -'!E50</f>
        <v>0.0008108834459302918</v>
      </c>
    </row>
    <row r="51" spans="1:6" ht="12.75">
      <c r="A51" s="13">
        <v>45</v>
      </c>
      <c r="B51" s="14" t="s">
        <v>182</v>
      </c>
      <c r="C51" s="14">
        <v>46560</v>
      </c>
      <c r="D51" s="389">
        <f>C51/'- 3 -'!E51</f>
        <v>0.004072233159837776</v>
      </c>
      <c r="E51" s="14">
        <v>0</v>
      </c>
      <c r="F51" s="389">
        <f>E51/'- 3 -'!E51</f>
        <v>0</v>
      </c>
    </row>
    <row r="52" spans="1:6" ht="12.75">
      <c r="A52" s="15">
        <v>46</v>
      </c>
      <c r="B52" s="16" t="s">
        <v>183</v>
      </c>
      <c r="C52" s="16">
        <v>105632</v>
      </c>
      <c r="D52" s="390">
        <f>C52/'- 3 -'!E52</f>
        <v>0.009888126712404745</v>
      </c>
      <c r="E52" s="16">
        <v>52000</v>
      </c>
      <c r="F52" s="390">
        <f>E52/'- 3 -'!E52</f>
        <v>0.004867678251335265</v>
      </c>
    </row>
    <row r="53" spans="1:6" ht="12.75">
      <c r="A53" s="13">
        <v>47</v>
      </c>
      <c r="B53" s="14" t="s">
        <v>184</v>
      </c>
      <c r="C53" s="14">
        <v>6000</v>
      </c>
      <c r="D53" s="389">
        <f>C53/'- 3 -'!E53</f>
        <v>0.0007248449798203158</v>
      </c>
      <c r="E53" s="14">
        <v>7540</v>
      </c>
      <c r="F53" s="389">
        <f>E53/'- 3 -'!E53</f>
        <v>0.0009108885246408635</v>
      </c>
    </row>
    <row r="54" spans="1:6" ht="12.75">
      <c r="A54" s="15">
        <v>48</v>
      </c>
      <c r="B54" s="16" t="s">
        <v>185</v>
      </c>
      <c r="C54" s="16">
        <v>1737273</v>
      </c>
      <c r="D54" s="390">
        <f>C54/'- 3 -'!E54</f>
        <v>0.032936906955119055</v>
      </c>
      <c r="E54" s="16">
        <v>1700</v>
      </c>
      <c r="F54" s="390">
        <f>E54/'- 3 -'!E54</f>
        <v>3.223024926059542E-05</v>
      </c>
    </row>
    <row r="55" spans="1:6" ht="12.75">
      <c r="A55" s="13">
        <v>49</v>
      </c>
      <c r="B55" s="14" t="s">
        <v>186</v>
      </c>
      <c r="C55" s="14">
        <v>113924</v>
      </c>
      <c r="D55" s="389">
        <f>C55/'- 3 -'!E55</f>
        <v>0.0036010347806907108</v>
      </c>
      <c r="E55" s="14">
        <v>60000</v>
      </c>
      <c r="F55" s="389">
        <f>E55/'- 3 -'!E55</f>
        <v>0.0018965458274063643</v>
      </c>
    </row>
    <row r="56" spans="1:6" ht="12.75">
      <c r="A56" s="15">
        <v>50</v>
      </c>
      <c r="B56" s="16" t="s">
        <v>459</v>
      </c>
      <c r="C56" s="16">
        <v>57500</v>
      </c>
      <c r="D56" s="390">
        <f>C56/'- 3 -'!E56</f>
        <v>0.004078304004298745</v>
      </c>
      <c r="E56" s="16">
        <v>40700</v>
      </c>
      <c r="F56" s="390">
        <f>E56/'- 3 -'!E56</f>
        <v>0.0028867299647818943</v>
      </c>
    </row>
    <row r="57" spans="1:6" ht="12.75">
      <c r="A57" s="13">
        <v>2264</v>
      </c>
      <c r="B57" s="14" t="s">
        <v>187</v>
      </c>
      <c r="C57" s="14">
        <v>0</v>
      </c>
      <c r="D57" s="389">
        <f>C57/'- 3 -'!E57</f>
        <v>0</v>
      </c>
      <c r="E57" s="14">
        <v>3000</v>
      </c>
      <c r="F57" s="389">
        <f>E57/'- 3 -'!E57</f>
        <v>0.0015588148642350194</v>
      </c>
    </row>
    <row r="58" spans="1:6" ht="12.75">
      <c r="A58" s="15">
        <v>2309</v>
      </c>
      <c r="B58" s="16" t="s">
        <v>188</v>
      </c>
      <c r="C58" s="16">
        <v>5380</v>
      </c>
      <c r="D58" s="390">
        <f>C58/'- 3 -'!E58</f>
        <v>0.0027897257201822136</v>
      </c>
      <c r="E58" s="16">
        <v>0</v>
      </c>
      <c r="F58" s="390">
        <f>E58/'- 3 -'!E58</f>
        <v>0</v>
      </c>
    </row>
    <row r="59" spans="1:6" ht="12.75">
      <c r="A59" s="13">
        <v>2312</v>
      </c>
      <c r="B59" s="14" t="s">
        <v>189</v>
      </c>
      <c r="C59" s="14">
        <v>0</v>
      </c>
      <c r="D59" s="389">
        <f>C59/'- 3 -'!E59</f>
        <v>0</v>
      </c>
      <c r="E59" s="14">
        <v>6000</v>
      </c>
      <c r="F59" s="389">
        <f>E59/'- 3 -'!E59</f>
        <v>0.003400543180097301</v>
      </c>
    </row>
    <row r="60" spans="1:6" ht="12.75">
      <c r="A60" s="15">
        <v>2355</v>
      </c>
      <c r="B60" s="16" t="s">
        <v>190</v>
      </c>
      <c r="C60" s="16">
        <v>116595</v>
      </c>
      <c r="D60" s="390">
        <f>C60/'- 3 -'!E60</f>
        <v>0.004967365226321757</v>
      </c>
      <c r="E60" s="16">
        <v>98040</v>
      </c>
      <c r="F60" s="390">
        <f>E60/'- 3 -'!E60</f>
        <v>0.004176855669527725</v>
      </c>
    </row>
    <row r="61" spans="1:6" ht="12.75">
      <c r="A61" s="13">
        <v>2439</v>
      </c>
      <c r="B61" s="14" t="s">
        <v>191</v>
      </c>
      <c r="C61" s="14">
        <v>0</v>
      </c>
      <c r="D61" s="389">
        <f>C61/'- 3 -'!E61</f>
        <v>0</v>
      </c>
      <c r="E61" s="14">
        <v>1000</v>
      </c>
      <c r="F61" s="389">
        <f>E61/'- 3 -'!E61</f>
        <v>0.0008909257431211624</v>
      </c>
    </row>
    <row r="62" spans="1:6" ht="12.75">
      <c r="A62" s="15">
        <v>2460</v>
      </c>
      <c r="B62" s="16" t="s">
        <v>192</v>
      </c>
      <c r="C62" s="16">
        <v>134000</v>
      </c>
      <c r="D62" s="390">
        <f>C62/'- 3 -'!E62</f>
        <v>0.04839480918721279</v>
      </c>
      <c r="E62" s="16">
        <v>3500</v>
      </c>
      <c r="F62" s="390">
        <f>E62/'- 3 -'!E62</f>
        <v>0.0012640435235466028</v>
      </c>
    </row>
    <row r="63" spans="1:6" ht="12.75">
      <c r="A63" s="13">
        <v>3000</v>
      </c>
      <c r="B63" s="14" t="s">
        <v>193</v>
      </c>
      <c r="C63" s="14">
        <v>0</v>
      </c>
      <c r="D63" s="389">
        <f>C63/'- 3 -'!E63</f>
        <v>0</v>
      </c>
      <c r="E63" s="14">
        <v>15050</v>
      </c>
      <c r="F63" s="389">
        <f>E63/'- 3 -'!E63</f>
        <v>0.0023967258018282003</v>
      </c>
    </row>
    <row r="64" spans="1:6" ht="4.5" customHeight="1">
      <c r="A64" s="17"/>
      <c r="B64" s="17"/>
      <c r="C64" s="17"/>
      <c r="D64" s="203"/>
      <c r="E64" s="17"/>
      <c r="F64" s="203"/>
    </row>
    <row r="65" spans="1:7" ht="12.75">
      <c r="A65" s="19"/>
      <c r="B65" s="20" t="s">
        <v>194</v>
      </c>
      <c r="C65" s="20">
        <f>SUM(C11:C63)</f>
        <v>6563561.6</v>
      </c>
      <c r="D65" s="106">
        <f>C65/'- 3 -'!E65</f>
        <v>0.005493585745502957</v>
      </c>
      <c r="E65" s="20">
        <f>SUM(E11:E63)</f>
        <v>2608093</v>
      </c>
      <c r="F65" s="106">
        <f>E65/'- 3 -'!E65</f>
        <v>0.002182928020016761</v>
      </c>
      <c r="G65" s="80"/>
    </row>
    <row r="66" spans="1:6" ht="4.5" customHeight="1">
      <c r="A66" s="17"/>
      <c r="B66" s="17"/>
      <c r="C66" s="17"/>
      <c r="D66" s="203"/>
      <c r="E66" s="17"/>
      <c r="F66" s="203"/>
    </row>
    <row r="67" spans="1:6" ht="12.75">
      <c r="A67" s="15">
        <v>2155</v>
      </c>
      <c r="B67" s="16" t="s">
        <v>195</v>
      </c>
      <c r="C67" s="16">
        <v>0</v>
      </c>
      <c r="D67" s="390">
        <f>C67/'- 3 -'!E67</f>
        <v>0</v>
      </c>
      <c r="E67" s="16">
        <v>0</v>
      </c>
      <c r="F67" s="390">
        <f>E67/'- 3 -'!E67</f>
        <v>0</v>
      </c>
    </row>
    <row r="68" spans="1:6" ht="12.75">
      <c r="A68" s="13">
        <v>2408</v>
      </c>
      <c r="B68" s="14" t="s">
        <v>197</v>
      </c>
      <c r="C68" s="14">
        <v>38500</v>
      </c>
      <c r="D68" s="389">
        <f>C68/'- 3 -'!E68</f>
        <v>0.016645488705063126</v>
      </c>
      <c r="E68" s="14">
        <v>4200</v>
      </c>
      <c r="F68" s="389">
        <f>E68/'- 3 -'!E68</f>
        <v>0.0018158714950977956</v>
      </c>
    </row>
    <row r="69" ht="6.75" customHeight="1"/>
    <row r="70" spans="1:2" ht="12" customHeight="1">
      <c r="A70" s="6"/>
      <c r="B70" s="6"/>
    </row>
    <row r="71" spans="1:2" ht="12" customHeight="1">
      <c r="A71" s="6"/>
      <c r="B71" s="6"/>
    </row>
    <row r="72" spans="1:2" ht="12" customHeight="1">
      <c r="A72" s="6"/>
      <c r="B72" s="6"/>
    </row>
    <row r="73" spans="1:2" ht="12" customHeight="1">
      <c r="A73" s="6"/>
      <c r="B73" s="6"/>
    </row>
    <row r="74" spans="1:2" ht="12" customHeight="1">
      <c r="A74" s="6"/>
      <c r="B74" s="6"/>
    </row>
    <row r="75" ht="12" customHeight="1"/>
  </sheetData>
  <printOptions/>
  <pageMargins left="0" right="0.5905511811023623" top="0.5905511811023623" bottom="0" header="0.31496062992125984" footer="0"/>
  <pageSetup fitToHeight="1" fitToWidth="1" orientation="portrait" scale="82" r:id="rId1"/>
  <headerFooter alignWithMargins="0">
    <oddHeader>&amp;C&amp;"Times New Roman,Bold"&amp;12&amp;A</oddHeader>
  </headerFooter>
</worksheet>
</file>

<file path=xl/worksheets/sheet31.xml><?xml version="1.0" encoding="utf-8"?>
<worksheet xmlns="http://schemas.openxmlformats.org/spreadsheetml/2006/main" xmlns:r="http://schemas.openxmlformats.org/officeDocument/2006/relationships">
  <sheetPr codeName="Sheet31">
    <pageSetUpPr fitToPage="1"/>
  </sheetPr>
  <dimension ref="A1:H75"/>
  <sheetViews>
    <sheetView showGridLines="0" showZeros="0" workbookViewId="0" topLeftCell="A1">
      <selection activeCell="A1" sqref="A1"/>
    </sheetView>
  </sheetViews>
  <sheetFormatPr defaultColWidth="15.83203125" defaultRowHeight="12"/>
  <cols>
    <col min="1" max="1" width="6.83203125" style="85" customWidth="1"/>
    <col min="2" max="2" width="35.83203125" style="85" customWidth="1"/>
    <col min="3" max="16384" width="15.83203125" style="85" customWidth="1"/>
  </cols>
  <sheetData>
    <row r="1" spans="1:8" ht="6.75" customHeight="1">
      <c r="A1" s="17"/>
      <c r="B1" s="83"/>
      <c r="C1" s="147"/>
      <c r="D1" s="147"/>
      <c r="E1" s="147"/>
      <c r="F1" s="147"/>
      <c r="G1" s="147"/>
      <c r="H1" s="147"/>
    </row>
    <row r="2" spans="1:8" ht="12.75">
      <c r="A2" s="8"/>
      <c r="B2" s="86"/>
      <c r="C2" s="205" t="s">
        <v>0</v>
      </c>
      <c r="D2" s="205"/>
      <c r="E2" s="205"/>
      <c r="F2" s="205"/>
      <c r="G2" s="224"/>
      <c r="H2" s="225" t="s">
        <v>385</v>
      </c>
    </row>
    <row r="3" spans="1:8" ht="12.75">
      <c r="A3" s="9"/>
      <c r="B3" s="89"/>
      <c r="C3" s="208" t="str">
        <f>YEAR</f>
        <v>OPERATING FUND BUDGET 1999/2000</v>
      </c>
      <c r="D3" s="208"/>
      <c r="E3" s="208"/>
      <c r="F3" s="208"/>
      <c r="G3" s="226"/>
      <c r="H3" s="226"/>
    </row>
    <row r="4" spans="1:8" ht="12.75">
      <c r="A4" s="10"/>
      <c r="C4" s="147"/>
      <c r="D4" s="147"/>
      <c r="E4" s="147"/>
      <c r="F4" s="147"/>
      <c r="G4" s="147"/>
      <c r="H4" s="147"/>
    </row>
    <row r="5" spans="1:8" ht="12.75">
      <c r="A5" s="10"/>
      <c r="C5" s="59"/>
      <c r="D5" s="147"/>
      <c r="E5" s="147"/>
      <c r="F5" s="147"/>
      <c r="G5" s="147"/>
      <c r="H5" s="147"/>
    </row>
    <row r="6" spans="1:8" ht="16.5">
      <c r="A6" s="10"/>
      <c r="C6" s="365" t="s">
        <v>31</v>
      </c>
      <c r="D6" s="227"/>
      <c r="E6" s="228"/>
      <c r="F6" s="228"/>
      <c r="G6" s="228"/>
      <c r="H6" s="229"/>
    </row>
    <row r="7" spans="3:8" ht="12.75">
      <c r="C7" s="210"/>
      <c r="D7" s="69"/>
      <c r="E7" s="70" t="s">
        <v>70</v>
      </c>
      <c r="F7" s="69"/>
      <c r="G7" s="70" t="s">
        <v>3</v>
      </c>
      <c r="H7" s="69"/>
    </row>
    <row r="8" spans="1:8" ht="12.75">
      <c r="A8" s="97"/>
      <c r="B8" s="48"/>
      <c r="C8" s="71" t="s">
        <v>98</v>
      </c>
      <c r="D8" s="73"/>
      <c r="E8" s="71" t="s">
        <v>99</v>
      </c>
      <c r="F8" s="73"/>
      <c r="G8" s="71" t="s">
        <v>100</v>
      </c>
      <c r="H8" s="73"/>
    </row>
    <row r="9" spans="1:8" ht="12.75">
      <c r="A9" s="54" t="s">
        <v>119</v>
      </c>
      <c r="B9" s="55" t="s">
        <v>120</v>
      </c>
      <c r="C9" s="230" t="s">
        <v>121</v>
      </c>
      <c r="D9" s="138" t="s">
        <v>122</v>
      </c>
      <c r="E9" s="138" t="s">
        <v>121</v>
      </c>
      <c r="F9" s="138" t="s">
        <v>122</v>
      </c>
      <c r="G9" s="138" t="s">
        <v>121</v>
      </c>
      <c r="H9" s="138" t="s">
        <v>122</v>
      </c>
    </row>
    <row r="10" spans="1:2" ht="4.5" customHeight="1">
      <c r="A10" s="80"/>
      <c r="B10" s="80"/>
    </row>
    <row r="11" spans="1:8" ht="12.75">
      <c r="A11" s="13">
        <v>1</v>
      </c>
      <c r="B11" s="14" t="s">
        <v>142</v>
      </c>
      <c r="C11" s="14">
        <v>450000</v>
      </c>
      <c r="D11" s="389">
        <f>C11/'- 3 -'!E11</f>
        <v>0.002019413293124571</v>
      </c>
      <c r="E11" s="14">
        <v>3995300</v>
      </c>
      <c r="F11" s="389">
        <f>E11/'- 3 -'!E11</f>
        <v>0.017929248733379106</v>
      </c>
      <c r="G11" s="14">
        <v>314100</v>
      </c>
      <c r="H11" s="389">
        <f>G11/'- 3 -'!E11</f>
        <v>0.0014095504786009504</v>
      </c>
    </row>
    <row r="12" spans="1:8" ht="12.75">
      <c r="A12" s="15">
        <v>2</v>
      </c>
      <c r="B12" s="16" t="s">
        <v>143</v>
      </c>
      <c r="C12" s="16">
        <v>55200</v>
      </c>
      <c r="D12" s="390">
        <f>C12/'- 3 -'!E12</f>
        <v>0.000997471175658017</v>
      </c>
      <c r="E12" s="16">
        <v>911501</v>
      </c>
      <c r="F12" s="390">
        <f>E12/'- 3 -'!E12</f>
        <v>0.01647094155948294</v>
      </c>
      <c r="G12" s="16">
        <v>-275000</v>
      </c>
      <c r="H12" s="390">
        <f>G12/'- 3 -'!E12</f>
        <v>-0.00496928574829628</v>
      </c>
    </row>
    <row r="13" spans="1:8" ht="12.75">
      <c r="A13" s="13">
        <v>3</v>
      </c>
      <c r="B13" s="14" t="s">
        <v>144</v>
      </c>
      <c r="C13" s="14">
        <v>40000</v>
      </c>
      <c r="D13" s="389">
        <f>C13/'- 3 -'!E13</f>
        <v>0.0010324011619778318</v>
      </c>
      <c r="E13" s="14">
        <v>645000</v>
      </c>
      <c r="F13" s="389">
        <f>E13/'- 3 -'!E13</f>
        <v>0.01664746873689254</v>
      </c>
      <c r="G13" s="14">
        <v>50000</v>
      </c>
      <c r="H13" s="389">
        <f>G13/'- 3 -'!E13</f>
        <v>0.0012905014524722898</v>
      </c>
    </row>
    <row r="14" spans="1:8" ht="12.75">
      <c r="A14" s="15">
        <v>4</v>
      </c>
      <c r="B14" s="16" t="s">
        <v>145</v>
      </c>
      <c r="C14" s="16">
        <v>100000</v>
      </c>
      <c r="D14" s="390">
        <f>C14/'- 3 -'!E14</f>
        <v>0.0027270778403736076</v>
      </c>
      <c r="E14" s="16">
        <v>630000</v>
      </c>
      <c r="F14" s="390">
        <f>E14/'- 3 -'!E14</f>
        <v>0.017180590394353726</v>
      </c>
      <c r="G14" s="16">
        <v>305000</v>
      </c>
      <c r="H14" s="390">
        <f>G14/'- 3 -'!E14</f>
        <v>0.008317587413139503</v>
      </c>
    </row>
    <row r="15" spans="1:8" ht="12.75">
      <c r="A15" s="13">
        <v>5</v>
      </c>
      <c r="B15" s="14" t="s">
        <v>146</v>
      </c>
      <c r="C15" s="14">
        <v>157223</v>
      </c>
      <c r="D15" s="389">
        <f>C15/'- 3 -'!E15</f>
        <v>0.0034529713918806603</v>
      </c>
      <c r="E15" s="14">
        <v>768416</v>
      </c>
      <c r="F15" s="389">
        <f>E15/'- 3 -'!E15</f>
        <v>0.016876147033597945</v>
      </c>
      <c r="G15" s="14">
        <v>190850</v>
      </c>
      <c r="H15" s="389">
        <f>G15/'- 3 -'!E15</f>
        <v>0.004191496092431922</v>
      </c>
    </row>
    <row r="16" spans="1:8" ht="12.75">
      <c r="A16" s="15">
        <v>6</v>
      </c>
      <c r="B16" s="16" t="s">
        <v>147</v>
      </c>
      <c r="C16" s="16">
        <v>75000</v>
      </c>
      <c r="D16" s="390">
        <f>C16/'- 3 -'!E16</f>
        <v>0.0013887353821945127</v>
      </c>
      <c r="E16" s="16">
        <v>900000</v>
      </c>
      <c r="F16" s="390">
        <f>E16/'- 3 -'!E16</f>
        <v>0.01666482458633415</v>
      </c>
      <c r="G16" s="16">
        <v>109000</v>
      </c>
      <c r="H16" s="390">
        <f>G16/'- 3 -'!E16</f>
        <v>0.0020182954221226916</v>
      </c>
    </row>
    <row r="17" spans="1:8" ht="12.75">
      <c r="A17" s="13">
        <v>9</v>
      </c>
      <c r="B17" s="14" t="s">
        <v>148</v>
      </c>
      <c r="C17" s="14">
        <v>20000</v>
      </c>
      <c r="D17" s="389">
        <f>C17/'- 3 -'!E17</f>
        <v>0.0002670142016709936</v>
      </c>
      <c r="E17" s="14">
        <v>1280000</v>
      </c>
      <c r="F17" s="389">
        <f>E17/'- 3 -'!E17</f>
        <v>0.01708890890694359</v>
      </c>
      <c r="G17" s="14">
        <v>218438</v>
      </c>
      <c r="H17" s="389">
        <f>G17/'- 3 -'!E17</f>
        <v>0.0029163024092304247</v>
      </c>
    </row>
    <row r="18" spans="1:8" ht="12.75">
      <c r="A18" s="15">
        <v>10</v>
      </c>
      <c r="B18" s="16" t="s">
        <v>149</v>
      </c>
      <c r="C18" s="16">
        <v>95000</v>
      </c>
      <c r="D18" s="390">
        <f>C18/'- 3 -'!E18</f>
        <v>0.001701902040345863</v>
      </c>
      <c r="E18" s="16">
        <v>945000</v>
      </c>
      <c r="F18" s="390">
        <f>E18/'- 3 -'!E18</f>
        <v>0.01692944661186148</v>
      </c>
      <c r="G18" s="16">
        <v>422005</v>
      </c>
      <c r="H18" s="390">
        <f>G18/'- 3 -'!E18</f>
        <v>0.007560117584591115</v>
      </c>
    </row>
    <row r="19" spans="1:8" ht="12.75">
      <c r="A19" s="13">
        <v>11</v>
      </c>
      <c r="B19" s="14" t="s">
        <v>150</v>
      </c>
      <c r="C19" s="14">
        <v>100000</v>
      </c>
      <c r="D19" s="389">
        <f>C19/'- 3 -'!E19</f>
        <v>0.0034736386948900273</v>
      </c>
      <c r="E19" s="14">
        <v>495000</v>
      </c>
      <c r="F19" s="389">
        <f>E19/'- 3 -'!E19</f>
        <v>0.017194511539705637</v>
      </c>
      <c r="G19" s="14">
        <v>257411</v>
      </c>
      <c r="H19" s="389">
        <f>G19/'- 3 -'!E19</f>
        <v>0.008941528100903368</v>
      </c>
    </row>
    <row r="20" spans="1:8" ht="12.75">
      <c r="A20" s="15">
        <v>12</v>
      </c>
      <c r="B20" s="16" t="s">
        <v>151</v>
      </c>
      <c r="C20" s="16">
        <v>90000</v>
      </c>
      <c r="D20" s="390">
        <f>C20/'- 3 -'!E20</f>
        <v>0.00188557315505309</v>
      </c>
      <c r="E20" s="16">
        <v>791455</v>
      </c>
      <c r="F20" s="390">
        <f>E20/'- 3 -'!E20</f>
        <v>0.0165816255714727</v>
      </c>
      <c r="G20" s="16">
        <v>602619</v>
      </c>
      <c r="H20" s="390">
        <f>G20/'- 3 -'!E20</f>
        <v>0.012625357879165978</v>
      </c>
    </row>
    <row r="21" spans="1:8" ht="12.75">
      <c r="A21" s="13">
        <v>13</v>
      </c>
      <c r="B21" s="14" t="s">
        <v>152</v>
      </c>
      <c r="C21" s="14">
        <v>65000</v>
      </c>
      <c r="D21" s="389">
        <f>C21/'- 3 -'!E21</f>
        <v>0.0035138160815685374</v>
      </c>
      <c r="E21" s="14">
        <v>270000</v>
      </c>
      <c r="F21" s="389">
        <f>E21/'- 3 -'!E21</f>
        <v>0.01459585141574623</v>
      </c>
      <c r="G21" s="14">
        <v>242704</v>
      </c>
      <c r="H21" s="389">
        <f>G21/'- 3 -'!E21</f>
        <v>0.013120264896323234</v>
      </c>
    </row>
    <row r="22" spans="1:8" ht="12.75">
      <c r="A22" s="15">
        <v>14</v>
      </c>
      <c r="B22" s="16" t="s">
        <v>153</v>
      </c>
      <c r="C22" s="16">
        <v>30000</v>
      </c>
      <c r="D22" s="390">
        <f>C22/'- 3 -'!E22</f>
        <v>0.0014367695673048718</v>
      </c>
      <c r="E22" s="16">
        <v>360000</v>
      </c>
      <c r="F22" s="390">
        <f>E22/'- 3 -'!E22</f>
        <v>0.017241234807658462</v>
      </c>
      <c r="G22" s="16">
        <v>0</v>
      </c>
      <c r="H22" s="390">
        <f>G22/'- 3 -'!E22</f>
        <v>0</v>
      </c>
    </row>
    <row r="23" spans="1:8" ht="12.75">
      <c r="A23" s="13">
        <v>15</v>
      </c>
      <c r="B23" s="14" t="s">
        <v>154</v>
      </c>
      <c r="C23" s="14">
        <v>90000</v>
      </c>
      <c r="D23" s="389">
        <f>C23/'- 3 -'!E23</f>
        <v>0.003178669404748946</v>
      </c>
      <c r="E23" s="14">
        <v>442000</v>
      </c>
      <c r="F23" s="389">
        <f>E23/'- 3 -'!E23</f>
        <v>0.015610798632211492</v>
      </c>
      <c r="G23" s="14">
        <v>331961</v>
      </c>
      <c r="H23" s="389">
        <f>G23/'- 3 -'!E23</f>
        <v>0.011724380825220721</v>
      </c>
    </row>
    <row r="24" spans="1:8" ht="12.75">
      <c r="A24" s="15">
        <v>16</v>
      </c>
      <c r="B24" s="16" t="s">
        <v>155</v>
      </c>
      <c r="C24" s="16">
        <v>25000</v>
      </c>
      <c r="D24" s="390">
        <f>C24/'- 3 -'!E24</f>
        <v>0.004473239382184805</v>
      </c>
      <c r="E24" s="16">
        <v>87000</v>
      </c>
      <c r="F24" s="390">
        <f>E24/'- 3 -'!E24</f>
        <v>0.015566873050003122</v>
      </c>
      <c r="G24" s="16">
        <v>82500</v>
      </c>
      <c r="H24" s="390">
        <f>G24/'- 3 -'!E24</f>
        <v>0.014761689961209858</v>
      </c>
    </row>
    <row r="25" spans="1:8" ht="12.75">
      <c r="A25" s="13">
        <v>17</v>
      </c>
      <c r="B25" s="14" t="s">
        <v>156</v>
      </c>
      <c r="C25" s="14">
        <v>0</v>
      </c>
      <c r="D25" s="389">
        <f>C25/'- 3 -'!E25</f>
        <v>0</v>
      </c>
      <c r="E25" s="14">
        <v>64000</v>
      </c>
      <c r="F25" s="389">
        <f>E25/'- 3 -'!E25</f>
        <v>0.015032603132465655</v>
      </c>
      <c r="G25" s="14">
        <v>93000</v>
      </c>
      <c r="H25" s="389">
        <f>G25/'- 3 -'!E25</f>
        <v>0.021844251426864154</v>
      </c>
    </row>
    <row r="26" spans="1:8" ht="12.75">
      <c r="A26" s="15">
        <v>18</v>
      </c>
      <c r="B26" s="16" t="s">
        <v>157</v>
      </c>
      <c r="C26" s="16">
        <v>37000</v>
      </c>
      <c r="D26" s="390">
        <f>C26/'- 3 -'!E26</f>
        <v>0.004396612840436847</v>
      </c>
      <c r="E26" s="16">
        <v>123000</v>
      </c>
      <c r="F26" s="390">
        <f>E26/'- 3 -'!E26</f>
        <v>0.014615767010100872</v>
      </c>
      <c r="G26" s="16">
        <v>115000</v>
      </c>
      <c r="H26" s="390">
        <f>G26/'- 3 -'!E26</f>
        <v>0.013665148017573986</v>
      </c>
    </row>
    <row r="27" spans="1:8" ht="12.75">
      <c r="A27" s="13">
        <v>19</v>
      </c>
      <c r="B27" s="14" t="s">
        <v>158</v>
      </c>
      <c r="C27" s="14">
        <v>50000</v>
      </c>
      <c r="D27" s="389">
        <f>C27/'- 3 -'!E27</f>
        <v>0.0037297011017537055</v>
      </c>
      <c r="E27" s="14">
        <v>188000</v>
      </c>
      <c r="F27" s="389">
        <f>E27/'- 3 -'!E27</f>
        <v>0.014023676142593932</v>
      </c>
      <c r="G27" s="14">
        <v>150000</v>
      </c>
      <c r="H27" s="389">
        <f>G27/'- 3 -'!E27</f>
        <v>0.011189103305261116</v>
      </c>
    </row>
    <row r="28" spans="1:8" ht="12.75">
      <c r="A28" s="15">
        <v>20</v>
      </c>
      <c r="B28" s="16" t="s">
        <v>159</v>
      </c>
      <c r="C28" s="16">
        <v>50000</v>
      </c>
      <c r="D28" s="390">
        <f>C28/'- 3 -'!E28</f>
        <v>0.006806637155157179</v>
      </c>
      <c r="E28" s="16">
        <v>265180</v>
      </c>
      <c r="F28" s="390">
        <f>E28/'- 3 -'!E28</f>
        <v>0.03609968081609161</v>
      </c>
      <c r="G28" s="16">
        <v>0</v>
      </c>
      <c r="H28" s="390">
        <f>G28/'- 3 -'!E28</f>
        <v>0</v>
      </c>
    </row>
    <row r="29" spans="1:8" ht="12.75">
      <c r="A29" s="13">
        <v>21</v>
      </c>
      <c r="B29" s="14" t="s">
        <v>160</v>
      </c>
      <c r="C29" s="14">
        <v>130000</v>
      </c>
      <c r="D29" s="389">
        <f>C29/'- 3 -'!E29</f>
        <v>0.006194605927761365</v>
      </c>
      <c r="E29" s="14">
        <v>350000</v>
      </c>
      <c r="F29" s="389">
        <f>E29/'- 3 -'!E29</f>
        <v>0.01667778519012675</v>
      </c>
      <c r="G29" s="14">
        <v>270000</v>
      </c>
      <c r="H29" s="389">
        <f>G29/'- 3 -'!E29</f>
        <v>0.012865720003812066</v>
      </c>
    </row>
    <row r="30" spans="1:8" ht="12.75">
      <c r="A30" s="15">
        <v>22</v>
      </c>
      <c r="B30" s="16" t="s">
        <v>161</v>
      </c>
      <c r="C30" s="16">
        <v>50000</v>
      </c>
      <c r="D30" s="390">
        <f>C30/'- 3 -'!E30</f>
        <v>0.004315216930701845</v>
      </c>
      <c r="E30" s="16">
        <v>185000</v>
      </c>
      <c r="F30" s="390">
        <f>E30/'- 3 -'!E30</f>
        <v>0.015966302643596827</v>
      </c>
      <c r="G30" s="16">
        <v>149388</v>
      </c>
      <c r="H30" s="390">
        <f>G30/'- 3 -'!E30</f>
        <v>0.012892832536873745</v>
      </c>
    </row>
    <row r="31" spans="1:8" ht="12.75">
      <c r="A31" s="13">
        <v>23</v>
      </c>
      <c r="B31" s="14" t="s">
        <v>162</v>
      </c>
      <c r="C31" s="14">
        <v>35000</v>
      </c>
      <c r="D31" s="389">
        <f>C31/'- 3 -'!E31</f>
        <v>0.0038428030063894837</v>
      </c>
      <c r="E31" s="14">
        <v>140000</v>
      </c>
      <c r="F31" s="389">
        <f>E31/'- 3 -'!E31</f>
        <v>0.015371212025557935</v>
      </c>
      <c r="G31" s="14">
        <v>174711</v>
      </c>
      <c r="H31" s="389">
        <f>G31/'- 3 -'!E31</f>
        <v>0.0191822844585518</v>
      </c>
    </row>
    <row r="32" spans="1:8" ht="12.75">
      <c r="A32" s="15">
        <v>24</v>
      </c>
      <c r="B32" s="16" t="s">
        <v>163</v>
      </c>
      <c r="C32" s="16">
        <v>20000</v>
      </c>
      <c r="D32" s="390">
        <f>C32/'- 3 -'!E32</f>
        <v>0.000923396801935218</v>
      </c>
      <c r="E32" s="16">
        <v>350908</v>
      </c>
      <c r="F32" s="390">
        <f>E32/'- 3 -'!E32</f>
        <v>0.016201366248674177</v>
      </c>
      <c r="G32" s="16">
        <v>240000</v>
      </c>
      <c r="H32" s="390">
        <f>G32/'- 3 -'!E32</f>
        <v>0.011080761623222617</v>
      </c>
    </row>
    <row r="33" spans="1:8" ht="12.75">
      <c r="A33" s="13">
        <v>25</v>
      </c>
      <c r="B33" s="14" t="s">
        <v>164</v>
      </c>
      <c r="C33" s="14">
        <v>26000</v>
      </c>
      <c r="D33" s="389">
        <f>C33/'- 3 -'!E33</f>
        <v>0.0027340778086997306</v>
      </c>
      <c r="E33" s="14">
        <v>157980</v>
      </c>
      <c r="F33" s="389">
        <f>E33/'- 3 -'!E33</f>
        <v>0.016612677393014745</v>
      </c>
      <c r="G33" s="14">
        <v>149700</v>
      </c>
      <c r="H33" s="389">
        <f>G33/'- 3 -'!E33</f>
        <v>0.015741978767782678</v>
      </c>
    </row>
    <row r="34" spans="1:8" ht="12.75">
      <c r="A34" s="15">
        <v>26</v>
      </c>
      <c r="B34" s="16" t="s">
        <v>165</v>
      </c>
      <c r="C34" s="16">
        <v>30000</v>
      </c>
      <c r="D34" s="390">
        <f>C34/'- 3 -'!E34</f>
        <v>0.0021206958710051392</v>
      </c>
      <c r="E34" s="16">
        <v>220000</v>
      </c>
      <c r="F34" s="390">
        <f>E34/'- 3 -'!E34</f>
        <v>0.015551769720704354</v>
      </c>
      <c r="G34" s="16">
        <v>90000</v>
      </c>
      <c r="H34" s="390">
        <f>G34/'- 3 -'!E34</f>
        <v>0.006362087613015418</v>
      </c>
    </row>
    <row r="35" spans="1:8" ht="12.75">
      <c r="A35" s="13">
        <v>28</v>
      </c>
      <c r="B35" s="14" t="s">
        <v>166</v>
      </c>
      <c r="C35" s="14">
        <v>8000</v>
      </c>
      <c r="D35" s="389">
        <f>C35/'- 3 -'!E35</f>
        <v>0.0013644603116018013</v>
      </c>
      <c r="E35" s="14">
        <v>90000</v>
      </c>
      <c r="F35" s="389">
        <f>E35/'- 3 -'!E35</f>
        <v>0.015350178505520265</v>
      </c>
      <c r="G35" s="14">
        <v>87000</v>
      </c>
      <c r="H35" s="389">
        <f>G35/'- 3 -'!E35</f>
        <v>0.01483850588866959</v>
      </c>
    </row>
    <row r="36" spans="1:8" ht="12.75">
      <c r="A36" s="15">
        <v>30</v>
      </c>
      <c r="B36" s="16" t="s">
        <v>167</v>
      </c>
      <c r="C36" s="16">
        <v>7500</v>
      </c>
      <c r="D36" s="390">
        <f>C36/'- 3 -'!E36</f>
        <v>0.0008594975858431809</v>
      </c>
      <c r="E36" s="16">
        <v>136206</v>
      </c>
      <c r="F36" s="390">
        <f>E36/'- 3 -'!E36</f>
        <v>0.01560916375698084</v>
      </c>
      <c r="G36" s="16">
        <v>216325</v>
      </c>
      <c r="H36" s="390">
        <f>G36/'- 3 -'!E36</f>
        <v>0.02479077536767015</v>
      </c>
    </row>
    <row r="37" spans="1:8" ht="12.75">
      <c r="A37" s="13">
        <v>31</v>
      </c>
      <c r="B37" s="14" t="s">
        <v>168</v>
      </c>
      <c r="C37" s="14">
        <v>12000</v>
      </c>
      <c r="D37" s="389">
        <f>C37/'- 3 -'!E37</f>
        <v>0.0012218828216410517</v>
      </c>
      <c r="E37" s="14">
        <v>156000</v>
      </c>
      <c r="F37" s="389">
        <f>E37/'- 3 -'!E37</f>
        <v>0.01588447668133367</v>
      </c>
      <c r="G37" s="14">
        <v>212000</v>
      </c>
      <c r="H37" s="389">
        <f>G37/'- 3 -'!E37</f>
        <v>0.02158659651565858</v>
      </c>
    </row>
    <row r="38" spans="1:8" ht="12.75">
      <c r="A38" s="15">
        <v>32</v>
      </c>
      <c r="B38" s="16" t="s">
        <v>169</v>
      </c>
      <c r="C38" s="16">
        <v>1000</v>
      </c>
      <c r="D38" s="390">
        <f>C38/'- 3 -'!E38</f>
        <v>0.0001606411509617184</v>
      </c>
      <c r="E38" s="16">
        <v>91184</v>
      </c>
      <c r="F38" s="390">
        <f>E38/'- 3 -'!E38</f>
        <v>0.014647902709293332</v>
      </c>
      <c r="G38" s="16">
        <v>111719</v>
      </c>
      <c r="H38" s="390">
        <f>G38/'- 3 -'!E38</f>
        <v>0.01794666874429222</v>
      </c>
    </row>
    <row r="39" spans="1:8" ht="12.75">
      <c r="A39" s="13">
        <v>33</v>
      </c>
      <c r="B39" s="14" t="s">
        <v>170</v>
      </c>
      <c r="C39" s="14">
        <v>15000</v>
      </c>
      <c r="D39" s="389">
        <f>C39/'- 3 -'!E39</f>
        <v>0.0012850838602891095</v>
      </c>
      <c r="E39" s="14">
        <v>185729</v>
      </c>
      <c r="F39" s="389">
        <f>E39/'- 3 -'!E39</f>
        <v>0.015911822685842403</v>
      </c>
      <c r="G39" s="14">
        <v>83605</v>
      </c>
      <c r="H39" s="389">
        <f>G39/'- 3 -'!E39</f>
        <v>0.007162629075964734</v>
      </c>
    </row>
    <row r="40" spans="1:8" ht="12.75">
      <c r="A40" s="15">
        <v>34</v>
      </c>
      <c r="B40" s="16" t="s">
        <v>171</v>
      </c>
      <c r="C40" s="16">
        <v>0</v>
      </c>
      <c r="D40" s="390">
        <f>C40/'- 3 -'!E40</f>
        <v>0</v>
      </c>
      <c r="E40" s="16">
        <v>95000</v>
      </c>
      <c r="F40" s="390">
        <f>E40/'- 3 -'!E40</f>
        <v>0.017455149452826998</v>
      </c>
      <c r="G40" s="16">
        <v>60000</v>
      </c>
      <c r="H40" s="390">
        <f>G40/'- 3 -'!E40</f>
        <v>0.011024304917574947</v>
      </c>
    </row>
    <row r="41" spans="1:8" ht="12.75">
      <c r="A41" s="13">
        <v>35</v>
      </c>
      <c r="B41" s="14" t="s">
        <v>172</v>
      </c>
      <c r="C41" s="14">
        <v>4000</v>
      </c>
      <c r="D41" s="389">
        <f>C41/'- 3 -'!E41</f>
        <v>0.00030940692185054113</v>
      </c>
      <c r="E41" s="14">
        <v>205000</v>
      </c>
      <c r="F41" s="389">
        <f>E41/'- 3 -'!E41</f>
        <v>0.015857104744840235</v>
      </c>
      <c r="G41" s="14">
        <v>185089</v>
      </c>
      <c r="H41" s="389">
        <f>G41/'- 3 -'!E41</f>
        <v>0.014316954439598703</v>
      </c>
    </row>
    <row r="42" spans="1:8" ht="12.75">
      <c r="A42" s="15">
        <v>36</v>
      </c>
      <c r="B42" s="16" t="s">
        <v>173</v>
      </c>
      <c r="C42" s="16">
        <v>12000</v>
      </c>
      <c r="D42" s="390">
        <f>C42/'- 3 -'!E42</f>
        <v>0.0017366570827315937</v>
      </c>
      <c r="E42" s="16">
        <v>107988</v>
      </c>
      <c r="F42" s="390">
        <f>E42/'- 3 -'!E42</f>
        <v>0.01562817708750161</v>
      </c>
      <c r="G42" s="16">
        <v>103328</v>
      </c>
      <c r="H42" s="390">
        <f>G42/'- 3 -'!E42</f>
        <v>0.014953775253707509</v>
      </c>
    </row>
    <row r="43" spans="1:8" ht="12.75">
      <c r="A43" s="13">
        <v>37</v>
      </c>
      <c r="B43" s="14" t="s">
        <v>174</v>
      </c>
      <c r="C43" s="14">
        <v>6000</v>
      </c>
      <c r="D43" s="389">
        <f>C43/'- 3 -'!E43</f>
        <v>0.0009079709406927001</v>
      </c>
      <c r="E43" s="14">
        <v>97000</v>
      </c>
      <c r="F43" s="389">
        <f>E43/'- 3 -'!E43</f>
        <v>0.014678863541198652</v>
      </c>
      <c r="G43" s="14">
        <v>0</v>
      </c>
      <c r="H43" s="389">
        <f>G43/'- 3 -'!E43</f>
        <v>0</v>
      </c>
    </row>
    <row r="44" spans="1:8" ht="12.75">
      <c r="A44" s="15">
        <v>38</v>
      </c>
      <c r="B44" s="16" t="s">
        <v>175</v>
      </c>
      <c r="C44" s="16">
        <v>13000</v>
      </c>
      <c r="D44" s="390">
        <f>C44/'- 3 -'!E44</f>
        <v>0.0014382037587344603</v>
      </c>
      <c r="E44" s="16">
        <v>138405</v>
      </c>
      <c r="F44" s="390">
        <f>E44/'- 3 -'!E44</f>
        <v>0.015311891632895614</v>
      </c>
      <c r="G44" s="16">
        <v>278822</v>
      </c>
      <c r="H44" s="390">
        <f>G44/'- 3 -'!E44</f>
        <v>0.030846372955219976</v>
      </c>
    </row>
    <row r="45" spans="1:8" ht="12.75">
      <c r="A45" s="13">
        <v>39</v>
      </c>
      <c r="B45" s="14" t="s">
        <v>176</v>
      </c>
      <c r="C45" s="14">
        <v>85000</v>
      </c>
      <c r="D45" s="389">
        <f>C45/'- 3 -'!E45</f>
        <v>0.005886528506379958</v>
      </c>
      <c r="E45" s="14">
        <v>223000</v>
      </c>
      <c r="F45" s="389">
        <f>E45/'- 3 -'!E45</f>
        <v>0.015443480669679184</v>
      </c>
      <c r="G45" s="14">
        <v>0</v>
      </c>
      <c r="H45" s="389">
        <f>G45/'- 3 -'!E45</f>
        <v>0</v>
      </c>
    </row>
    <row r="46" spans="1:8" ht="12.75">
      <c r="A46" s="15">
        <v>40</v>
      </c>
      <c r="B46" s="16" t="s">
        <v>177</v>
      </c>
      <c r="C46" s="16">
        <v>84000</v>
      </c>
      <c r="D46" s="390">
        <f>C46/'- 3 -'!E46</f>
        <v>0.0020540006553240184</v>
      </c>
      <c r="E46" s="16">
        <v>688000</v>
      </c>
      <c r="F46" s="390">
        <f>E46/'- 3 -'!E46</f>
        <v>0.016823243462653868</v>
      </c>
      <c r="G46" s="16">
        <v>200000</v>
      </c>
      <c r="H46" s="390">
        <f>G46/'- 3 -'!E46</f>
        <v>0.004890477750771473</v>
      </c>
    </row>
    <row r="47" spans="1:8" ht="12.75">
      <c r="A47" s="13">
        <v>41</v>
      </c>
      <c r="B47" s="14" t="s">
        <v>178</v>
      </c>
      <c r="C47" s="14">
        <v>71000</v>
      </c>
      <c r="D47" s="389">
        <f>C47/'- 3 -'!E47</f>
        <v>0.005984685106521073</v>
      </c>
      <c r="E47" s="14">
        <v>184700</v>
      </c>
      <c r="F47" s="389">
        <f>E47/'- 3 -'!E47</f>
        <v>0.015568610410907636</v>
      </c>
      <c r="G47" s="14">
        <v>180000</v>
      </c>
      <c r="H47" s="389">
        <f>G47/'- 3 -'!E47</f>
        <v>0.015172441115123848</v>
      </c>
    </row>
    <row r="48" spans="1:8" ht="12.75">
      <c r="A48" s="15">
        <v>42</v>
      </c>
      <c r="B48" s="16" t="s">
        <v>179</v>
      </c>
      <c r="C48" s="16">
        <v>38250</v>
      </c>
      <c r="D48" s="390">
        <f>C48/'- 3 -'!E48</f>
        <v>0.005262719787344845</v>
      </c>
      <c r="E48" s="16">
        <v>115500</v>
      </c>
      <c r="F48" s="390">
        <f>E48/'- 3 -'!E48</f>
        <v>0.015891349946100117</v>
      </c>
      <c r="G48" s="16">
        <v>0</v>
      </c>
      <c r="H48" s="390">
        <f>G48/'- 3 -'!E48</f>
        <v>0</v>
      </c>
    </row>
    <row r="49" spans="1:8" ht="12.75">
      <c r="A49" s="13">
        <v>43</v>
      </c>
      <c r="B49" s="14" t="s">
        <v>180</v>
      </c>
      <c r="C49" s="14">
        <v>16000</v>
      </c>
      <c r="D49" s="389">
        <f>C49/'- 3 -'!E49</f>
        <v>0.0025700239156788004</v>
      </c>
      <c r="E49" s="14">
        <v>97000</v>
      </c>
      <c r="F49" s="389">
        <f>E49/'- 3 -'!E49</f>
        <v>0.015580769988802727</v>
      </c>
      <c r="G49" s="14">
        <v>135000</v>
      </c>
      <c r="H49" s="389">
        <f>G49/'- 3 -'!E49</f>
        <v>0.021684576788539876</v>
      </c>
    </row>
    <row r="50" spans="1:8" ht="12.75">
      <c r="A50" s="15">
        <v>44</v>
      </c>
      <c r="B50" s="16" t="s">
        <v>181</v>
      </c>
      <c r="C50" s="16">
        <v>35000</v>
      </c>
      <c r="D50" s="390">
        <f>C50/'- 3 -'!E50</f>
        <v>0.004054417229651459</v>
      </c>
      <c r="E50" s="16">
        <v>133000</v>
      </c>
      <c r="F50" s="390">
        <f>E50/'- 3 -'!E50</f>
        <v>0.015406785472675546</v>
      </c>
      <c r="G50" s="16">
        <v>139000</v>
      </c>
      <c r="H50" s="390">
        <f>G50/'- 3 -'!E50</f>
        <v>0.01610182842633008</v>
      </c>
    </row>
    <row r="51" spans="1:8" ht="12.75">
      <c r="A51" s="13">
        <v>45</v>
      </c>
      <c r="B51" s="14" t="s">
        <v>182</v>
      </c>
      <c r="C51" s="14">
        <v>50000</v>
      </c>
      <c r="D51" s="389">
        <f>C51/'- 3 -'!E51</f>
        <v>0.004373102620100704</v>
      </c>
      <c r="E51" s="14">
        <v>190000</v>
      </c>
      <c r="F51" s="389">
        <f>E51/'- 3 -'!E51</f>
        <v>0.016617789956382675</v>
      </c>
      <c r="G51" s="14">
        <v>65000</v>
      </c>
      <c r="H51" s="389">
        <f>G51/'- 3 -'!E51</f>
        <v>0.005685033406130915</v>
      </c>
    </row>
    <row r="52" spans="1:8" ht="12.75">
      <c r="A52" s="15">
        <v>46</v>
      </c>
      <c r="B52" s="16" t="s">
        <v>183</v>
      </c>
      <c r="C52" s="16">
        <v>50000</v>
      </c>
      <c r="D52" s="390">
        <f>C52/'- 3 -'!E52</f>
        <v>0.004680459857053139</v>
      </c>
      <c r="E52" s="16">
        <v>175000</v>
      </c>
      <c r="F52" s="390">
        <f>E52/'- 3 -'!E52</f>
        <v>0.01638160949968599</v>
      </c>
      <c r="G52" s="16">
        <v>0</v>
      </c>
      <c r="H52" s="390">
        <f>G52/'- 3 -'!E52</f>
        <v>0</v>
      </c>
    </row>
    <row r="53" spans="1:8" ht="12.75">
      <c r="A53" s="13">
        <v>47</v>
      </c>
      <c r="B53" s="14" t="s">
        <v>184</v>
      </c>
      <c r="C53" s="14">
        <v>14000</v>
      </c>
      <c r="D53" s="389">
        <f>C53/'- 3 -'!E53</f>
        <v>0.0016913049529140702</v>
      </c>
      <c r="E53" s="14">
        <v>138362</v>
      </c>
      <c r="F53" s="389">
        <f>E53/'- 3 -'!E53</f>
        <v>0.016715166849649753</v>
      </c>
      <c r="G53" s="14">
        <v>65635</v>
      </c>
      <c r="H53" s="389">
        <f>G53/'- 3 -'!E53</f>
        <v>0.00792920004175107</v>
      </c>
    </row>
    <row r="54" spans="1:8" ht="12.75">
      <c r="A54" s="15">
        <v>48</v>
      </c>
      <c r="B54" s="16" t="s">
        <v>185</v>
      </c>
      <c r="C54" s="16">
        <v>50000</v>
      </c>
      <c r="D54" s="390">
        <f>C54/'- 3 -'!E54</f>
        <v>0.0009479485076645713</v>
      </c>
      <c r="E54" s="16">
        <v>739549</v>
      </c>
      <c r="F54" s="390">
        <f>E54/'- 3 -'!E54</f>
        <v>0.014021087417896521</v>
      </c>
      <c r="G54" s="16">
        <v>253790</v>
      </c>
      <c r="H54" s="390">
        <f>G54/'- 3 -'!E54</f>
        <v>0.004811597035203831</v>
      </c>
    </row>
    <row r="55" spans="1:8" ht="12.75">
      <c r="A55" s="13">
        <v>49</v>
      </c>
      <c r="B55" s="14" t="s">
        <v>186</v>
      </c>
      <c r="C55" s="14">
        <v>100000</v>
      </c>
      <c r="D55" s="389">
        <f>C55/'- 3 -'!E55</f>
        <v>0.0031609097123439403</v>
      </c>
      <c r="E55" s="14">
        <v>440000</v>
      </c>
      <c r="F55" s="389">
        <f>E55/'- 3 -'!E55</f>
        <v>0.013908002734313337</v>
      </c>
      <c r="G55" s="14">
        <v>0</v>
      </c>
      <c r="H55" s="389">
        <f>G55/'- 3 -'!E55</f>
        <v>0</v>
      </c>
    </row>
    <row r="56" spans="1:8" ht="12.75">
      <c r="A56" s="15">
        <v>50</v>
      </c>
      <c r="B56" s="16" t="s">
        <v>459</v>
      </c>
      <c r="C56" s="16">
        <v>55000</v>
      </c>
      <c r="D56" s="390">
        <f>C56/'- 3 -'!E56</f>
        <v>0.003900986438894452</v>
      </c>
      <c r="E56" s="16">
        <v>220000</v>
      </c>
      <c r="F56" s="390">
        <f>E56/'- 3 -'!E56</f>
        <v>0.015603945755577808</v>
      </c>
      <c r="G56" s="16">
        <v>222730</v>
      </c>
      <c r="H56" s="390">
        <f>G56/'- 3 -'!E56</f>
        <v>0.015797576536999296</v>
      </c>
    </row>
    <row r="57" spans="1:8" ht="12.75">
      <c r="A57" s="13">
        <v>2264</v>
      </c>
      <c r="B57" s="14" t="s">
        <v>187</v>
      </c>
      <c r="C57" s="14">
        <v>15000</v>
      </c>
      <c r="D57" s="389">
        <f>C57/'- 3 -'!E57</f>
        <v>0.007794074321175097</v>
      </c>
      <c r="E57" s="14">
        <v>5773</v>
      </c>
      <c r="F57" s="389">
        <f>E57/'- 3 -'!E57</f>
        <v>0.0029996794037429222</v>
      </c>
      <c r="G57" s="14">
        <v>0</v>
      </c>
      <c r="H57" s="389">
        <f>G57/'- 3 -'!E57</f>
        <v>0</v>
      </c>
    </row>
    <row r="58" spans="1:8" ht="12.75">
      <c r="A58" s="15">
        <v>2309</v>
      </c>
      <c r="B58" s="16" t="s">
        <v>188</v>
      </c>
      <c r="C58" s="16">
        <v>5000</v>
      </c>
      <c r="D58" s="390">
        <f>C58/'- 3 -'!E58</f>
        <v>0.002592681896080124</v>
      </c>
      <c r="E58" s="16">
        <v>18000</v>
      </c>
      <c r="F58" s="390">
        <f>E58/'- 3 -'!E58</f>
        <v>0.009333654825888446</v>
      </c>
      <c r="G58" s="16">
        <v>0</v>
      </c>
      <c r="H58" s="390">
        <f>G58/'- 3 -'!E58</f>
        <v>0</v>
      </c>
    </row>
    <row r="59" spans="1:8" ht="12.75">
      <c r="A59" s="13">
        <v>2312</v>
      </c>
      <c r="B59" s="14" t="s">
        <v>189</v>
      </c>
      <c r="C59" s="14">
        <v>900</v>
      </c>
      <c r="D59" s="389">
        <f>C59/'- 3 -'!E59</f>
        <v>0.0005100814770145952</v>
      </c>
      <c r="E59" s="14">
        <v>15000</v>
      </c>
      <c r="F59" s="389">
        <f>E59/'- 3 -'!E59</f>
        <v>0.008501357950243251</v>
      </c>
      <c r="G59" s="14">
        <v>0</v>
      </c>
      <c r="H59" s="389">
        <f>G59/'- 3 -'!E59</f>
        <v>0</v>
      </c>
    </row>
    <row r="60" spans="1:8" ht="12.75">
      <c r="A60" s="15">
        <v>2355</v>
      </c>
      <c r="B60" s="16" t="s">
        <v>190</v>
      </c>
      <c r="C60" s="16">
        <v>200000</v>
      </c>
      <c r="D60" s="390">
        <f>C60/'- 3 -'!E60</f>
        <v>0.008520717400097357</v>
      </c>
      <c r="E60" s="16">
        <v>350000</v>
      </c>
      <c r="F60" s="390">
        <f>E60/'- 3 -'!E60</f>
        <v>0.014911255450170377</v>
      </c>
      <c r="G60" s="16">
        <v>71500</v>
      </c>
      <c r="H60" s="390">
        <f>G60/'- 3 -'!E60</f>
        <v>0.0030461564705348055</v>
      </c>
    </row>
    <row r="61" spans="1:8" ht="12.75">
      <c r="A61" s="13">
        <v>2439</v>
      </c>
      <c r="B61" s="14" t="s">
        <v>191</v>
      </c>
      <c r="C61" s="14">
        <v>0</v>
      </c>
      <c r="D61" s="389">
        <f>C61/'- 3 -'!E61</f>
        <v>0</v>
      </c>
      <c r="E61" s="14">
        <v>0</v>
      </c>
      <c r="F61" s="389">
        <f>E61/'- 3 -'!E61</f>
        <v>0</v>
      </c>
      <c r="G61" s="14">
        <v>0</v>
      </c>
      <c r="H61" s="389">
        <f>G61/'- 3 -'!E61</f>
        <v>0</v>
      </c>
    </row>
    <row r="62" spans="1:8" ht="12.75">
      <c r="A62" s="15">
        <v>2460</v>
      </c>
      <c r="B62" s="16" t="s">
        <v>192</v>
      </c>
      <c r="C62" s="16">
        <v>1800</v>
      </c>
      <c r="D62" s="390">
        <f>C62/'- 3 -'!E62</f>
        <v>0.0006500795263953957</v>
      </c>
      <c r="E62" s="16">
        <v>41500</v>
      </c>
      <c r="F62" s="390">
        <f>E62/'- 3 -'!E62</f>
        <v>0.01498794463633829</v>
      </c>
      <c r="G62" s="16">
        <v>0</v>
      </c>
      <c r="H62" s="390">
        <f>G62/'- 3 -'!E62</f>
        <v>0</v>
      </c>
    </row>
    <row r="63" spans="1:8" ht="12.75">
      <c r="A63" s="13">
        <v>3000</v>
      </c>
      <c r="B63" s="14" t="s">
        <v>193</v>
      </c>
      <c r="C63" s="14">
        <v>75569</v>
      </c>
      <c r="D63" s="389">
        <f>C63/'- 3 -'!E63</f>
        <v>0.012034430041086728</v>
      </c>
      <c r="E63" s="14">
        <v>97317</v>
      </c>
      <c r="F63" s="389">
        <f>E63/'- 3 -'!E63</f>
        <v>0.01549781826289136</v>
      </c>
      <c r="G63" s="14">
        <v>0</v>
      </c>
      <c r="H63" s="389">
        <f>G63/'- 3 -'!E63</f>
        <v>0</v>
      </c>
    </row>
    <row r="64" spans="1:8" ht="4.5" customHeight="1">
      <c r="A64" s="17"/>
      <c r="B64" s="17"/>
      <c r="C64" s="17"/>
      <c r="D64" s="203"/>
      <c r="E64" s="17"/>
      <c r="F64" s="203"/>
      <c r="G64" s="17"/>
      <c r="H64" s="203"/>
    </row>
    <row r="65" spans="1:8" ht="12.75">
      <c r="A65" s="19"/>
      <c r="B65" s="20" t="s">
        <v>194</v>
      </c>
      <c r="C65" s="20">
        <f>SUM(C11:C63)</f>
        <v>2845442</v>
      </c>
      <c r="D65" s="106">
        <f>C65/'- 3 -'!E65</f>
        <v>0.0023815849630870268</v>
      </c>
      <c r="E65" s="20">
        <f>SUM(E11:E63)</f>
        <v>19738953</v>
      </c>
      <c r="F65" s="106">
        <f>E65/'- 3 -'!E65</f>
        <v>0.01652115687189602</v>
      </c>
      <c r="G65" s="20">
        <f>SUM(G11:G63)</f>
        <v>6953930</v>
      </c>
      <c r="H65" s="106">
        <f>G65/'- 3 -'!E65</f>
        <v>0.005820317238010743</v>
      </c>
    </row>
    <row r="66" spans="1:8" ht="4.5" customHeight="1">
      <c r="A66" s="17"/>
      <c r="B66" s="17"/>
      <c r="C66" s="17"/>
      <c r="D66" s="203"/>
      <c r="E66" s="17"/>
      <c r="F66" s="203"/>
      <c r="G66" s="17"/>
      <c r="H66" s="203"/>
    </row>
    <row r="67" spans="1:8" ht="12.75">
      <c r="A67" s="15">
        <v>2155</v>
      </c>
      <c r="B67" s="16" t="s">
        <v>195</v>
      </c>
      <c r="C67" s="16">
        <v>0</v>
      </c>
      <c r="D67" s="390">
        <f>C67/'- 3 -'!E67</f>
        <v>0</v>
      </c>
      <c r="E67" s="16">
        <v>0</v>
      </c>
      <c r="F67" s="390">
        <f>E67/'- 3 -'!E67</f>
        <v>0</v>
      </c>
      <c r="G67" s="16">
        <v>0</v>
      </c>
      <c r="H67" s="390">
        <f>G67/'- 3 -'!E67</f>
        <v>0</v>
      </c>
    </row>
    <row r="68" spans="1:8" ht="12.75">
      <c r="A68" s="13">
        <v>2408</v>
      </c>
      <c r="B68" s="14" t="s">
        <v>197</v>
      </c>
      <c r="C68" s="14">
        <v>0</v>
      </c>
      <c r="D68" s="389">
        <f>C68/'- 3 -'!E68</f>
        <v>0</v>
      </c>
      <c r="E68" s="14">
        <v>10000</v>
      </c>
      <c r="F68" s="389">
        <f>E68/'- 3 -'!E68</f>
        <v>0.004323503559756656</v>
      </c>
      <c r="G68" s="14">
        <v>0</v>
      </c>
      <c r="H68" s="389">
        <f>G68/'- 3 -'!E68</f>
        <v>0</v>
      </c>
    </row>
    <row r="69" ht="6.75" customHeight="1"/>
    <row r="70" spans="1:8" ht="12" customHeight="1">
      <c r="A70" s="57" t="s">
        <v>315</v>
      </c>
      <c r="B70" s="6" t="s">
        <v>198</v>
      </c>
      <c r="D70" s="134"/>
      <c r="E70" s="17"/>
      <c r="F70" s="17"/>
      <c r="G70" s="17"/>
      <c r="H70" s="17"/>
    </row>
    <row r="71" spans="1:8" ht="12" customHeight="1">
      <c r="A71" s="6"/>
      <c r="B71" s="6"/>
      <c r="C71" s="17"/>
      <c r="D71" s="134"/>
      <c r="E71" s="17"/>
      <c r="F71" s="17"/>
      <c r="G71" s="17"/>
      <c r="H71" s="17"/>
    </row>
    <row r="72" spans="1:8" ht="12" customHeight="1">
      <c r="A72" s="6"/>
      <c r="B72" s="6"/>
      <c r="C72" s="17"/>
      <c r="D72" s="17"/>
      <c r="E72" s="17"/>
      <c r="F72" s="17"/>
      <c r="G72" s="17"/>
      <c r="H72" s="17"/>
    </row>
    <row r="73" spans="1:8" ht="12" customHeight="1">
      <c r="A73" s="6"/>
      <c r="B73" s="6"/>
      <c r="C73" s="17"/>
      <c r="D73" s="17"/>
      <c r="E73" s="17"/>
      <c r="F73" s="17"/>
      <c r="G73" s="17"/>
      <c r="H73" s="17"/>
    </row>
    <row r="74" spans="1:8" ht="12" customHeight="1">
      <c r="A74" s="6"/>
      <c r="B74" s="6"/>
      <c r="C74" s="17"/>
      <c r="D74" s="17"/>
      <c r="E74" s="17"/>
      <c r="F74" s="17"/>
      <c r="G74" s="17"/>
      <c r="H74" s="17"/>
    </row>
    <row r="75" spans="3:8" ht="12" customHeight="1">
      <c r="C75" s="17"/>
      <c r="D75" s="17"/>
      <c r="E75" s="17"/>
      <c r="F75" s="17"/>
      <c r="G75" s="17"/>
      <c r="H75" s="17"/>
    </row>
  </sheetData>
  <printOptions/>
  <pageMargins left="0.5905511811023623" right="0" top="0.5905511811023623" bottom="0" header="0.31496062992125984" footer="0"/>
  <pageSetup fitToHeight="1" fitToWidth="1" orientation="portrait" scale="82" r:id="rId1"/>
  <headerFooter alignWithMargins="0">
    <oddHeader>&amp;C&amp;"Times New Roman,Bold"&amp;12&amp;A</oddHeader>
  </headerFooter>
</worksheet>
</file>

<file path=xl/worksheets/sheet32.xml><?xml version="1.0" encoding="utf-8"?>
<worksheet xmlns="http://schemas.openxmlformats.org/spreadsheetml/2006/main" xmlns:r="http://schemas.openxmlformats.org/officeDocument/2006/relationships">
  <sheetPr codeName="Sheet32">
    <pageSetUpPr fitToPage="1"/>
  </sheetPr>
  <dimension ref="A1:I74"/>
  <sheetViews>
    <sheetView showGridLines="0" showZeros="0" workbookViewId="0" topLeftCell="A1">
      <selection activeCell="A1" sqref="A1"/>
    </sheetView>
  </sheetViews>
  <sheetFormatPr defaultColWidth="15.83203125" defaultRowHeight="12"/>
  <cols>
    <col min="1" max="1" width="6.83203125" style="85" customWidth="1"/>
    <col min="2" max="2" width="35.83203125" style="85" customWidth="1"/>
    <col min="3" max="3" width="15.83203125" style="85" customWidth="1"/>
    <col min="4" max="4" width="14.83203125" style="85" customWidth="1"/>
    <col min="5" max="5" width="12.83203125" style="85" customWidth="1"/>
    <col min="6" max="6" width="14.83203125" style="85" customWidth="1"/>
    <col min="7" max="7" width="12.83203125" style="85" customWidth="1"/>
    <col min="8" max="8" width="14.83203125" style="85" customWidth="1"/>
    <col min="9" max="9" width="12.83203125" style="85" customWidth="1"/>
    <col min="10" max="16384" width="15.83203125" style="85" customWidth="1"/>
  </cols>
  <sheetData>
    <row r="1" spans="1:9" ht="6.75" customHeight="1">
      <c r="A1" s="17"/>
      <c r="B1" s="83"/>
      <c r="C1" s="147"/>
      <c r="D1" s="147"/>
      <c r="E1" s="147"/>
      <c r="F1" s="147"/>
      <c r="G1" s="147"/>
      <c r="H1" s="147"/>
      <c r="I1" s="147"/>
    </row>
    <row r="2" spans="1:9" ht="12.75">
      <c r="A2" s="8"/>
      <c r="B2" s="86"/>
      <c r="C2" s="205" t="s">
        <v>9</v>
      </c>
      <c r="D2" s="205"/>
      <c r="E2" s="205"/>
      <c r="F2" s="205"/>
      <c r="G2" s="220"/>
      <c r="H2" s="220"/>
      <c r="I2" s="220"/>
    </row>
    <row r="3" spans="1:9" ht="12.75">
      <c r="A3" s="9"/>
      <c r="B3" s="89"/>
      <c r="C3" s="208" t="str">
        <f>YEAR</f>
        <v>OPERATING FUND BUDGET 1999/2000</v>
      </c>
      <c r="D3" s="208"/>
      <c r="E3" s="208"/>
      <c r="F3" s="208"/>
      <c r="G3" s="221"/>
      <c r="H3" s="221"/>
      <c r="I3" s="221"/>
    </row>
    <row r="4" spans="1:9" ht="12.75">
      <c r="A4" s="10"/>
      <c r="C4" s="147"/>
      <c r="D4" s="147"/>
      <c r="E4" s="147"/>
      <c r="F4" s="147"/>
      <c r="G4" s="147"/>
      <c r="H4" s="147"/>
      <c r="I4" s="147"/>
    </row>
    <row r="5" spans="1:9" ht="12.75">
      <c r="A5" s="10"/>
      <c r="C5" s="59"/>
      <c r="D5" s="147"/>
      <c r="E5" s="147"/>
      <c r="F5" s="147"/>
      <c r="G5" s="147"/>
      <c r="H5" s="147"/>
      <c r="I5" s="147"/>
    </row>
    <row r="6" spans="1:9" ht="12.75">
      <c r="A6" s="10"/>
      <c r="C6" s="70" t="s">
        <v>36</v>
      </c>
      <c r="D6" s="68"/>
      <c r="E6" s="135"/>
      <c r="F6" s="135"/>
      <c r="G6" s="135"/>
      <c r="H6" s="135"/>
      <c r="I6" s="211"/>
    </row>
    <row r="7" spans="3:9" ht="12.75">
      <c r="C7" s="71" t="s">
        <v>83</v>
      </c>
      <c r="D7" s="72"/>
      <c r="E7" s="222"/>
      <c r="F7" s="222"/>
      <c r="G7" s="222"/>
      <c r="H7" s="222"/>
      <c r="I7" s="216"/>
    </row>
    <row r="8" spans="1:9" ht="12.75">
      <c r="A8" s="97"/>
      <c r="B8" s="48"/>
      <c r="C8" s="223"/>
      <c r="D8" s="213"/>
      <c r="E8" s="212" t="s">
        <v>89</v>
      </c>
      <c r="F8" s="218" t="s">
        <v>109</v>
      </c>
      <c r="G8" s="218" t="s">
        <v>110</v>
      </c>
      <c r="H8" s="218" t="s">
        <v>111</v>
      </c>
      <c r="I8" s="218" t="s">
        <v>110</v>
      </c>
    </row>
    <row r="9" spans="1:9" ht="12.75">
      <c r="A9" s="54" t="s">
        <v>119</v>
      </c>
      <c r="B9" s="55" t="s">
        <v>120</v>
      </c>
      <c r="C9" s="78" t="s">
        <v>121</v>
      </c>
      <c r="D9" s="79" t="s">
        <v>129</v>
      </c>
      <c r="E9" s="79" t="s">
        <v>123</v>
      </c>
      <c r="F9" s="79" t="s">
        <v>130</v>
      </c>
      <c r="G9" s="79" t="s">
        <v>131</v>
      </c>
      <c r="H9" s="79" t="s">
        <v>132</v>
      </c>
      <c r="I9" s="79" t="s">
        <v>131</v>
      </c>
    </row>
    <row r="10" spans="1:2" ht="4.5" customHeight="1">
      <c r="A10" s="80"/>
      <c r="B10" s="80"/>
    </row>
    <row r="11" spans="1:9" ht="12.75">
      <c r="A11" s="13">
        <v>1</v>
      </c>
      <c r="B11" s="14" t="s">
        <v>142</v>
      </c>
      <c r="C11" s="14">
        <f>'- 31 -'!E11</f>
        <v>2235500</v>
      </c>
      <c r="D11" s="14">
        <v>1666</v>
      </c>
      <c r="E11" s="14">
        <f ca="1">IF(AND(CELL("type",D11)="v",D11&gt;0),C11/D11,"")</f>
        <v>1341.8367346938776</v>
      </c>
      <c r="F11" s="14">
        <v>869022</v>
      </c>
      <c r="G11" s="395">
        <f ca="1">IF(AND(CELL("type",F11)="v",F11&gt;0),C11/F11,"")</f>
        <v>2.5724319982693187</v>
      </c>
      <c r="H11" s="14">
        <v>586812.6</v>
      </c>
      <c r="I11" s="395">
        <f ca="1">IF(AND(CELL("type",H11)="v",H11&gt;0),C11/H11,"")</f>
        <v>3.8095637346573676</v>
      </c>
    </row>
    <row r="12" spans="1:9" ht="12.75">
      <c r="A12" s="15">
        <v>2</v>
      </c>
      <c r="B12" s="16" t="s">
        <v>143</v>
      </c>
      <c r="C12" s="16">
        <f>'- 31 -'!E12</f>
        <v>711940</v>
      </c>
      <c r="D12" s="16">
        <v>2099</v>
      </c>
      <c r="E12" s="16">
        <f aca="true" ca="1" t="shared" si="0" ref="E12:E63">IF(AND(CELL("type",D12)="v",D12&gt;0),C12/D12,"")</f>
        <v>339.18056217246306</v>
      </c>
      <c r="F12" s="16">
        <v>371298</v>
      </c>
      <c r="G12" s="396">
        <f aca="true" ca="1" t="shared" si="1" ref="G12:G63">IF(AND(CELL("type",F12)="v",F12&gt;0),C12/F12,"")</f>
        <v>1.9174355908192342</v>
      </c>
      <c r="H12" s="16">
        <v>231724</v>
      </c>
      <c r="I12" s="396">
        <f aca="true" ca="1" t="shared" si="2" ref="I12:I63">IF(AND(CELL("type",H12)="v",H12&gt;0),C12/H12,"")</f>
        <v>3.0723619478344926</v>
      </c>
    </row>
    <row r="13" spans="1:9" ht="12.75">
      <c r="A13" s="13">
        <v>3</v>
      </c>
      <c r="B13" s="14" t="s">
        <v>144</v>
      </c>
      <c r="C13" s="14">
        <f>'- 31 -'!E13</f>
        <v>454300</v>
      </c>
      <c r="D13" s="14">
        <v>650</v>
      </c>
      <c r="E13" s="14">
        <f ca="1" t="shared" si="0"/>
        <v>698.9230769230769</v>
      </c>
      <c r="F13" s="14">
        <v>180000</v>
      </c>
      <c r="G13" s="395">
        <f ca="1" t="shared" si="1"/>
        <v>2.523888888888889</v>
      </c>
      <c r="H13" s="14">
        <v>115000</v>
      </c>
      <c r="I13" s="395">
        <f ca="1" t="shared" si="2"/>
        <v>3.9504347826086956</v>
      </c>
    </row>
    <row r="14" spans="1:9" ht="12.75">
      <c r="A14" s="15">
        <v>4</v>
      </c>
      <c r="B14" s="16" t="s">
        <v>145</v>
      </c>
      <c r="C14" s="16">
        <f>'- 31 -'!E14</f>
        <v>402194</v>
      </c>
      <c r="D14" s="16">
        <v>1200</v>
      </c>
      <c r="E14" s="16">
        <f ca="1" t="shared" si="0"/>
        <v>335.1616666666667</v>
      </c>
      <c r="F14" s="16">
        <v>120000</v>
      </c>
      <c r="G14" s="396">
        <f ca="1" t="shared" si="1"/>
        <v>3.3516166666666667</v>
      </c>
      <c r="H14" s="16">
        <v>98000</v>
      </c>
      <c r="I14" s="396">
        <f ca="1" t="shared" si="2"/>
        <v>4.104020408163265</v>
      </c>
    </row>
    <row r="15" spans="1:9" ht="12.75">
      <c r="A15" s="13">
        <v>5</v>
      </c>
      <c r="B15" s="14" t="s">
        <v>146</v>
      </c>
      <c r="C15" s="14">
        <f>'- 31 -'!E15</f>
        <v>474887</v>
      </c>
      <c r="D15" s="14">
        <v>900</v>
      </c>
      <c r="E15" s="14">
        <f ca="1" t="shared" si="0"/>
        <v>527.6522222222222</v>
      </c>
      <c r="F15" s="14">
        <v>158000</v>
      </c>
      <c r="G15" s="395">
        <f ca="1" t="shared" si="1"/>
        <v>3.0056139240506328</v>
      </c>
      <c r="H15" s="14">
        <v>100000</v>
      </c>
      <c r="I15" s="395">
        <f ca="1" t="shared" si="2"/>
        <v>4.74887</v>
      </c>
    </row>
    <row r="16" spans="1:9" ht="12.75">
      <c r="A16" s="15">
        <v>6</v>
      </c>
      <c r="B16" s="16" t="s">
        <v>147</v>
      </c>
      <c r="C16" s="16">
        <f>'- 31 -'!E16</f>
        <v>697500</v>
      </c>
      <c r="D16" s="16">
        <v>1130</v>
      </c>
      <c r="E16" s="16">
        <f ca="1" t="shared" si="0"/>
        <v>617.2566371681415</v>
      </c>
      <c r="F16" s="16">
        <v>291660</v>
      </c>
      <c r="G16" s="396">
        <f ca="1" t="shared" si="1"/>
        <v>2.3914832339024894</v>
      </c>
      <c r="H16" s="16">
        <v>181170</v>
      </c>
      <c r="I16" s="396">
        <f ca="1" t="shared" si="2"/>
        <v>3.8499751614505713</v>
      </c>
    </row>
    <row r="17" spans="1:9" ht="12.75">
      <c r="A17" s="13">
        <v>9</v>
      </c>
      <c r="B17" s="14" t="s">
        <v>148</v>
      </c>
      <c r="C17" s="14">
        <f>'- 31 -'!E17</f>
        <v>1581000</v>
      </c>
      <c r="D17" s="14">
        <v>3100</v>
      </c>
      <c r="E17" s="14">
        <f ca="1" t="shared" si="0"/>
        <v>510</v>
      </c>
      <c r="F17" s="14">
        <v>775000</v>
      </c>
      <c r="G17" s="395">
        <f ca="1" t="shared" si="1"/>
        <v>2.04</v>
      </c>
      <c r="H17" s="14">
        <v>400000</v>
      </c>
      <c r="I17" s="395">
        <f ca="1" t="shared" si="2"/>
        <v>3.9525</v>
      </c>
    </row>
    <row r="18" spans="1:9" ht="12.75">
      <c r="A18" s="15">
        <v>10</v>
      </c>
      <c r="B18" s="16" t="s">
        <v>149</v>
      </c>
      <c r="C18" s="16">
        <f>'- 31 -'!E18</f>
        <v>1370615</v>
      </c>
      <c r="D18" s="16">
        <v>2900</v>
      </c>
      <c r="E18" s="16">
        <f ca="1" t="shared" si="0"/>
        <v>472.6258620689655</v>
      </c>
      <c r="F18" s="16">
        <v>495000</v>
      </c>
      <c r="G18" s="396">
        <f ca="1" t="shared" si="1"/>
        <v>2.768919191919192</v>
      </c>
      <c r="H18" s="16">
        <v>365000</v>
      </c>
      <c r="I18" s="396">
        <f ca="1" t="shared" si="2"/>
        <v>3.755109589041096</v>
      </c>
    </row>
    <row r="19" spans="1:9" ht="12.75">
      <c r="A19" s="13">
        <v>11</v>
      </c>
      <c r="B19" s="14" t="s">
        <v>150</v>
      </c>
      <c r="C19" s="14">
        <f>'- 31 -'!E19</f>
        <v>1389855</v>
      </c>
      <c r="D19" s="14">
        <v>3130</v>
      </c>
      <c r="E19" s="14">
        <f ca="1" t="shared" si="0"/>
        <v>444.04313099041536</v>
      </c>
      <c r="F19" s="14">
        <v>915000</v>
      </c>
      <c r="G19" s="395">
        <f ca="1" t="shared" si="1"/>
        <v>1.518967213114754</v>
      </c>
      <c r="H19" s="14">
        <v>622200</v>
      </c>
      <c r="I19" s="395">
        <f ca="1" t="shared" si="2"/>
        <v>2.2337753134040503</v>
      </c>
    </row>
    <row r="20" spans="1:9" ht="12.75">
      <c r="A20" s="15">
        <v>12</v>
      </c>
      <c r="B20" s="16" t="s">
        <v>151</v>
      </c>
      <c r="C20" s="16">
        <f>'- 31 -'!E20</f>
        <v>1808525</v>
      </c>
      <c r="D20" s="16">
        <v>2768</v>
      </c>
      <c r="E20" s="16">
        <f ca="1" t="shared" si="0"/>
        <v>653.368858381503</v>
      </c>
      <c r="F20" s="16">
        <v>1095540</v>
      </c>
      <c r="G20" s="396">
        <f ca="1" t="shared" si="1"/>
        <v>1.650806908008836</v>
      </c>
      <c r="H20" s="16">
        <v>783560</v>
      </c>
      <c r="I20" s="396">
        <f ca="1" t="shared" si="2"/>
        <v>2.308087447036602</v>
      </c>
    </row>
    <row r="21" spans="1:9" ht="12.75">
      <c r="A21" s="13">
        <v>13</v>
      </c>
      <c r="B21" s="14" t="s">
        <v>152</v>
      </c>
      <c r="C21" s="14">
        <f>'- 31 -'!E21</f>
        <v>1134904</v>
      </c>
      <c r="D21" s="14">
        <v>2002</v>
      </c>
      <c r="E21" s="14">
        <f ca="1" t="shared" si="0"/>
        <v>566.8851148851148</v>
      </c>
      <c r="F21" s="14">
        <v>1259502</v>
      </c>
      <c r="G21" s="395">
        <f ca="1" t="shared" si="1"/>
        <v>0.9010735989303709</v>
      </c>
      <c r="H21" s="14">
        <v>855000</v>
      </c>
      <c r="I21" s="395">
        <f ca="1" t="shared" si="2"/>
        <v>1.3273730994152046</v>
      </c>
    </row>
    <row r="22" spans="1:9" ht="12.75">
      <c r="A22" s="15">
        <v>14</v>
      </c>
      <c r="B22" s="16" t="s">
        <v>153</v>
      </c>
      <c r="C22" s="16">
        <f>'- 31 -'!E22</f>
        <v>1494860</v>
      </c>
      <c r="D22" s="16">
        <v>1861</v>
      </c>
      <c r="E22" s="16">
        <f ca="1" t="shared" si="0"/>
        <v>803.2563138097797</v>
      </c>
      <c r="F22" s="16">
        <v>1171920</v>
      </c>
      <c r="G22" s="396">
        <f ca="1" t="shared" si="1"/>
        <v>1.2755648849750836</v>
      </c>
      <c r="H22" s="16">
        <v>796480</v>
      </c>
      <c r="I22" s="396">
        <f ca="1" t="shared" si="2"/>
        <v>1.8768330654881478</v>
      </c>
    </row>
    <row r="23" spans="1:9" ht="12.75">
      <c r="A23" s="13">
        <v>15</v>
      </c>
      <c r="B23" s="14" t="s">
        <v>154</v>
      </c>
      <c r="C23" s="14">
        <f>'- 31 -'!E23</f>
        <v>1487545</v>
      </c>
      <c r="D23" s="14">
        <v>3540</v>
      </c>
      <c r="E23" s="14">
        <f ca="1" t="shared" si="0"/>
        <v>420.21045197740114</v>
      </c>
      <c r="F23" s="14">
        <v>1088000</v>
      </c>
      <c r="G23" s="395">
        <f ca="1" t="shared" si="1"/>
        <v>1.3672288602941176</v>
      </c>
      <c r="H23" s="14">
        <v>711550</v>
      </c>
      <c r="I23" s="395">
        <f ca="1" t="shared" si="2"/>
        <v>2.0905698826505517</v>
      </c>
    </row>
    <row r="24" spans="1:9" ht="12.75">
      <c r="A24" s="15">
        <v>16</v>
      </c>
      <c r="B24" s="16" t="s">
        <v>155</v>
      </c>
      <c r="C24" s="16">
        <f>'- 31 -'!E24</f>
        <v>503357</v>
      </c>
      <c r="D24" s="16">
        <v>595</v>
      </c>
      <c r="E24" s="16">
        <f ca="1" t="shared" si="0"/>
        <v>845.9781512605042</v>
      </c>
      <c r="F24" s="16">
        <v>630000</v>
      </c>
      <c r="G24" s="396">
        <f ca="1" t="shared" si="1"/>
        <v>0.7989793650793651</v>
      </c>
      <c r="H24" s="16">
        <v>395000</v>
      </c>
      <c r="I24" s="396">
        <f ca="1" t="shared" si="2"/>
        <v>1.2743215189873418</v>
      </c>
    </row>
    <row r="25" spans="1:9" ht="12.75">
      <c r="A25" s="13">
        <v>17</v>
      </c>
      <c r="B25" s="14" t="s">
        <v>156</v>
      </c>
      <c r="C25" s="14">
        <f>'- 31 -'!E25</f>
        <v>512830</v>
      </c>
      <c r="D25" s="14">
        <v>760</v>
      </c>
      <c r="E25" s="14">
        <f ca="1" t="shared" si="0"/>
        <v>674.7763157894736</v>
      </c>
      <c r="F25" s="14">
        <v>590000</v>
      </c>
      <c r="G25" s="395">
        <f ca="1" t="shared" si="1"/>
        <v>0.8692033898305085</v>
      </c>
      <c r="H25" s="14">
        <v>410000</v>
      </c>
      <c r="I25" s="395">
        <f ca="1" t="shared" si="2"/>
        <v>1.2508048780487804</v>
      </c>
    </row>
    <row r="26" spans="1:9" ht="12.75">
      <c r="A26" s="15">
        <v>18</v>
      </c>
      <c r="B26" s="16" t="s">
        <v>157</v>
      </c>
      <c r="C26" s="16">
        <f>'- 31 -'!E26</f>
        <v>531076</v>
      </c>
      <c r="D26" s="16">
        <v>744</v>
      </c>
      <c r="E26" s="16">
        <f ca="1" t="shared" si="0"/>
        <v>713.8118279569892</v>
      </c>
      <c r="F26" s="16">
        <v>435880</v>
      </c>
      <c r="G26" s="396">
        <f ca="1" t="shared" si="1"/>
        <v>1.2183995595117922</v>
      </c>
      <c r="H26" s="16">
        <v>303782</v>
      </c>
      <c r="I26" s="396">
        <f ca="1" t="shared" si="2"/>
        <v>1.7482141799053268</v>
      </c>
    </row>
    <row r="27" spans="1:9" ht="12.75">
      <c r="A27" s="13">
        <v>19</v>
      </c>
      <c r="B27" s="14" t="s">
        <v>158</v>
      </c>
      <c r="C27" s="14">
        <f>'- 31 -'!E27</f>
        <v>839000</v>
      </c>
      <c r="D27" s="14">
        <v>1010</v>
      </c>
      <c r="E27" s="14">
        <f ca="1" t="shared" si="0"/>
        <v>830.6930693069307</v>
      </c>
      <c r="F27" s="14">
        <v>750000</v>
      </c>
      <c r="G27" s="395">
        <f ca="1" t="shared" si="1"/>
        <v>1.1186666666666667</v>
      </c>
      <c r="H27" s="14">
        <v>535000</v>
      </c>
      <c r="I27" s="395">
        <f ca="1" t="shared" si="2"/>
        <v>1.5682242990654205</v>
      </c>
    </row>
    <row r="28" spans="1:9" ht="12.75">
      <c r="A28" s="15">
        <v>20</v>
      </c>
      <c r="B28" s="16" t="s">
        <v>159</v>
      </c>
      <c r="C28" s="16">
        <f>'- 31 -'!E28</f>
        <v>394141.4</v>
      </c>
      <c r="D28" s="16">
        <v>685</v>
      </c>
      <c r="E28" s="16">
        <f ca="1" t="shared" si="0"/>
        <v>575.3889051094891</v>
      </c>
      <c r="F28" s="16">
        <v>435000</v>
      </c>
      <c r="G28" s="396">
        <f ca="1" t="shared" si="1"/>
        <v>0.906072183908046</v>
      </c>
      <c r="H28" s="16">
        <v>325000</v>
      </c>
      <c r="I28" s="396">
        <f ca="1" t="shared" si="2"/>
        <v>1.2127427692307693</v>
      </c>
    </row>
    <row r="29" spans="1:9" ht="12.75">
      <c r="A29" s="13">
        <v>21</v>
      </c>
      <c r="B29" s="14" t="s">
        <v>160</v>
      </c>
      <c r="C29" s="14">
        <f>'- 31 -'!E29</f>
        <v>1307000</v>
      </c>
      <c r="D29" s="14">
        <v>2025</v>
      </c>
      <c r="E29" s="14">
        <f ca="1" t="shared" si="0"/>
        <v>645.4320987654321</v>
      </c>
      <c r="F29" s="14">
        <v>1130000</v>
      </c>
      <c r="G29" s="395">
        <f ca="1" t="shared" si="1"/>
        <v>1.156637168141593</v>
      </c>
      <c r="H29" s="14">
        <v>710000</v>
      </c>
      <c r="I29" s="395">
        <f ca="1" t="shared" si="2"/>
        <v>1.8408450704225352</v>
      </c>
    </row>
    <row r="30" spans="1:9" ht="12.75">
      <c r="A30" s="15">
        <v>22</v>
      </c>
      <c r="B30" s="16" t="s">
        <v>161</v>
      </c>
      <c r="C30" s="16">
        <f>'- 31 -'!E30</f>
        <v>763700</v>
      </c>
      <c r="D30" s="16">
        <v>1293</v>
      </c>
      <c r="E30" s="16">
        <f ca="1" t="shared" si="0"/>
        <v>590.6419180201083</v>
      </c>
      <c r="F30" s="16">
        <v>600000</v>
      </c>
      <c r="G30" s="396">
        <f ca="1" t="shared" si="1"/>
        <v>1.2728333333333333</v>
      </c>
      <c r="H30" s="16">
        <v>517750</v>
      </c>
      <c r="I30" s="396">
        <f ca="1" t="shared" si="2"/>
        <v>1.475036214389184</v>
      </c>
    </row>
    <row r="31" spans="1:9" ht="12.75">
      <c r="A31" s="13">
        <v>23</v>
      </c>
      <c r="B31" s="14" t="s">
        <v>162</v>
      </c>
      <c r="C31" s="14">
        <f>'- 31 -'!E31</f>
        <v>1013250</v>
      </c>
      <c r="D31" s="14">
        <v>1016</v>
      </c>
      <c r="E31" s="14">
        <f ca="1" t="shared" si="0"/>
        <v>997.2933070866142</v>
      </c>
      <c r="F31" s="14">
        <v>1165000</v>
      </c>
      <c r="G31" s="395">
        <f ca="1" t="shared" si="1"/>
        <v>0.8697424892703862</v>
      </c>
      <c r="H31" s="14">
        <v>705000</v>
      </c>
      <c r="I31" s="395">
        <f ca="1" t="shared" si="2"/>
        <v>1.4372340425531915</v>
      </c>
    </row>
    <row r="32" spans="1:9" ht="12.75">
      <c r="A32" s="15">
        <v>24</v>
      </c>
      <c r="B32" s="16" t="s">
        <v>163</v>
      </c>
      <c r="C32" s="16">
        <f>'- 31 -'!E32</f>
        <v>648523</v>
      </c>
      <c r="D32" s="16">
        <v>1045</v>
      </c>
      <c r="E32" s="16">
        <f ca="1" t="shared" si="0"/>
        <v>620.5961722488038</v>
      </c>
      <c r="F32" s="16">
        <v>660000</v>
      </c>
      <c r="G32" s="396">
        <f ca="1" t="shared" si="1"/>
        <v>0.982610606060606</v>
      </c>
      <c r="H32" s="16">
        <v>468000</v>
      </c>
      <c r="I32" s="396">
        <f ca="1" t="shared" si="2"/>
        <v>1.385732905982906</v>
      </c>
    </row>
    <row r="33" spans="1:9" ht="12.75">
      <c r="A33" s="13">
        <v>25</v>
      </c>
      <c r="B33" s="14" t="s">
        <v>164</v>
      </c>
      <c r="C33" s="14">
        <f>'- 31 -'!E33</f>
        <v>745795</v>
      </c>
      <c r="D33" s="14">
        <v>1002</v>
      </c>
      <c r="E33" s="14">
        <f ca="1" t="shared" si="0"/>
        <v>744.3063872255489</v>
      </c>
      <c r="F33" s="14">
        <v>822282</v>
      </c>
      <c r="G33" s="395">
        <f ca="1" t="shared" si="1"/>
        <v>0.9069820329278763</v>
      </c>
      <c r="H33" s="14">
        <v>512164</v>
      </c>
      <c r="I33" s="395">
        <f ca="1" t="shared" si="2"/>
        <v>1.4561644317054694</v>
      </c>
    </row>
    <row r="34" spans="1:9" ht="12.75">
      <c r="A34" s="15">
        <v>26</v>
      </c>
      <c r="B34" s="16" t="s">
        <v>165</v>
      </c>
      <c r="C34" s="16">
        <f>'- 31 -'!E34</f>
        <v>461100</v>
      </c>
      <c r="D34" s="16">
        <v>1200</v>
      </c>
      <c r="E34" s="16">
        <f ca="1" t="shared" si="0"/>
        <v>384.25</v>
      </c>
      <c r="F34" s="16">
        <v>373000</v>
      </c>
      <c r="G34" s="396">
        <f ca="1" t="shared" si="1"/>
        <v>1.2361930294906167</v>
      </c>
      <c r="H34" s="16">
        <v>249000</v>
      </c>
      <c r="I34" s="396">
        <f ca="1" t="shared" si="2"/>
        <v>1.8518072289156626</v>
      </c>
    </row>
    <row r="35" spans="1:9" ht="12.75">
      <c r="A35" s="13">
        <v>28</v>
      </c>
      <c r="B35" s="14" t="s">
        <v>166</v>
      </c>
      <c r="C35" s="14">
        <f>'- 31 -'!E35</f>
        <v>423777</v>
      </c>
      <c r="D35" s="14">
        <v>515</v>
      </c>
      <c r="E35" s="14">
        <f ca="1" t="shared" si="0"/>
        <v>822.8679611650485</v>
      </c>
      <c r="F35" s="14">
        <v>516762</v>
      </c>
      <c r="G35" s="395">
        <f ca="1" t="shared" si="1"/>
        <v>0.8200622336781729</v>
      </c>
      <c r="H35" s="14">
        <v>324928.8</v>
      </c>
      <c r="I35" s="395">
        <f ca="1" t="shared" si="2"/>
        <v>1.304214954168421</v>
      </c>
    </row>
    <row r="36" spans="1:9" ht="12.75">
      <c r="A36" s="15">
        <v>30</v>
      </c>
      <c r="B36" s="16" t="s">
        <v>167</v>
      </c>
      <c r="C36" s="16">
        <f>'- 31 -'!E36</f>
        <v>807851</v>
      </c>
      <c r="D36" s="16">
        <v>913</v>
      </c>
      <c r="E36" s="16">
        <f ca="1" t="shared" si="0"/>
        <v>884.8313253012049</v>
      </c>
      <c r="F36" s="16">
        <v>1010679</v>
      </c>
      <c r="G36" s="396">
        <f ca="1" t="shared" si="1"/>
        <v>0.799315113898676</v>
      </c>
      <c r="H36" s="16">
        <v>636728</v>
      </c>
      <c r="I36" s="396">
        <f ca="1" t="shared" si="2"/>
        <v>1.2687536907439283</v>
      </c>
    </row>
    <row r="37" spans="1:9" ht="12.75">
      <c r="A37" s="13">
        <v>31</v>
      </c>
      <c r="B37" s="14" t="s">
        <v>168</v>
      </c>
      <c r="C37" s="14">
        <f>'- 31 -'!E37</f>
        <v>614578</v>
      </c>
      <c r="D37" s="14">
        <v>895</v>
      </c>
      <c r="E37" s="14">
        <f ca="1" t="shared" si="0"/>
        <v>686.6793296089386</v>
      </c>
      <c r="F37" s="14">
        <v>728000</v>
      </c>
      <c r="G37" s="395">
        <f ca="1" t="shared" si="1"/>
        <v>0.8442005494505495</v>
      </c>
      <c r="H37" s="14">
        <v>495000</v>
      </c>
      <c r="I37" s="395">
        <f ca="1" t="shared" si="2"/>
        <v>1.241571717171717</v>
      </c>
    </row>
    <row r="38" spans="1:9" ht="12.75">
      <c r="A38" s="15">
        <v>32</v>
      </c>
      <c r="B38" s="16" t="s">
        <v>169</v>
      </c>
      <c r="C38" s="16">
        <f>'- 31 -'!E38</f>
        <v>626515</v>
      </c>
      <c r="D38" s="16">
        <v>634</v>
      </c>
      <c r="E38" s="16">
        <f ca="1" t="shared" si="0"/>
        <v>988.1940063091482</v>
      </c>
      <c r="F38" s="16">
        <v>790000</v>
      </c>
      <c r="G38" s="396">
        <f ca="1" t="shared" si="1"/>
        <v>0.7930569620253165</v>
      </c>
      <c r="H38" s="16">
        <v>560994</v>
      </c>
      <c r="I38" s="396">
        <f ca="1" t="shared" si="2"/>
        <v>1.1167944755202373</v>
      </c>
    </row>
    <row r="39" spans="1:9" ht="12.75">
      <c r="A39" s="13">
        <v>33</v>
      </c>
      <c r="B39" s="14" t="s">
        <v>170</v>
      </c>
      <c r="C39" s="14">
        <f>'- 31 -'!E39</f>
        <v>545529</v>
      </c>
      <c r="D39" s="14">
        <v>714</v>
      </c>
      <c r="E39" s="14">
        <f ca="1" t="shared" si="0"/>
        <v>764.046218487395</v>
      </c>
      <c r="F39" s="14">
        <v>435000</v>
      </c>
      <c r="G39" s="395">
        <f ca="1" t="shared" si="1"/>
        <v>1.2540896551724139</v>
      </c>
      <c r="H39" s="14">
        <v>395000</v>
      </c>
      <c r="I39" s="395">
        <f ca="1" t="shared" si="2"/>
        <v>1.381086075949367</v>
      </c>
    </row>
    <row r="40" spans="1:9" ht="12.75">
      <c r="A40" s="15">
        <v>34</v>
      </c>
      <c r="B40" s="16" t="s">
        <v>171</v>
      </c>
      <c r="C40" s="16">
        <f>'- 31 -'!E40</f>
        <v>508010</v>
      </c>
      <c r="D40" s="16">
        <v>556</v>
      </c>
      <c r="E40" s="16">
        <f ca="1" t="shared" si="0"/>
        <v>913.6870503597122</v>
      </c>
      <c r="F40" s="16">
        <v>350000</v>
      </c>
      <c r="G40" s="396">
        <f ca="1" t="shared" si="1"/>
        <v>1.4514571428571428</v>
      </c>
      <c r="H40" s="16">
        <v>332000</v>
      </c>
      <c r="I40" s="396">
        <f ca="1" t="shared" si="2"/>
        <v>1.5301506024096385</v>
      </c>
    </row>
    <row r="41" spans="1:9" ht="12.75">
      <c r="A41" s="13">
        <v>35</v>
      </c>
      <c r="B41" s="14" t="s">
        <v>172</v>
      </c>
      <c r="C41" s="14">
        <f>'- 31 -'!E41</f>
        <v>987022</v>
      </c>
      <c r="D41" s="14">
        <v>1510</v>
      </c>
      <c r="E41" s="14">
        <f ca="1" t="shared" si="0"/>
        <v>653.6569536423841</v>
      </c>
      <c r="F41" s="14">
        <v>904320</v>
      </c>
      <c r="G41" s="395">
        <f ca="1" t="shared" si="1"/>
        <v>1.0914521408351026</v>
      </c>
      <c r="H41" s="14">
        <v>708484</v>
      </c>
      <c r="I41" s="395">
        <f ca="1" t="shared" si="2"/>
        <v>1.3931464930753552</v>
      </c>
    </row>
    <row r="42" spans="1:9" ht="12.75">
      <c r="A42" s="15">
        <v>36</v>
      </c>
      <c r="B42" s="16" t="s">
        <v>173</v>
      </c>
      <c r="C42" s="16">
        <f>'- 31 -'!E42</f>
        <v>685171</v>
      </c>
      <c r="D42" s="16">
        <v>692</v>
      </c>
      <c r="E42" s="16">
        <f ca="1" t="shared" si="0"/>
        <v>990.1315028901735</v>
      </c>
      <c r="F42" s="16">
        <v>609230</v>
      </c>
      <c r="G42" s="396">
        <f ca="1" t="shared" si="1"/>
        <v>1.1246507887004908</v>
      </c>
      <c r="H42" s="16">
        <v>546250</v>
      </c>
      <c r="I42" s="396">
        <f ca="1" t="shared" si="2"/>
        <v>1.2543176201372999</v>
      </c>
    </row>
    <row r="43" spans="1:9" ht="12.75">
      <c r="A43" s="13">
        <v>37</v>
      </c>
      <c r="B43" s="14" t="s">
        <v>174</v>
      </c>
      <c r="C43" s="14">
        <f>'- 31 -'!E43</f>
        <v>719026</v>
      </c>
      <c r="D43" s="14">
        <v>585</v>
      </c>
      <c r="E43" s="14">
        <f ca="1" t="shared" si="0"/>
        <v>1229.1042735042736</v>
      </c>
      <c r="F43" s="14">
        <v>770000</v>
      </c>
      <c r="G43" s="395">
        <f ca="1" t="shared" si="1"/>
        <v>0.9338</v>
      </c>
      <c r="H43" s="14">
        <v>512000</v>
      </c>
      <c r="I43" s="395">
        <f ca="1" t="shared" si="2"/>
        <v>1.40434765625</v>
      </c>
    </row>
    <row r="44" spans="1:9" ht="12.75">
      <c r="A44" s="15">
        <v>38</v>
      </c>
      <c r="B44" s="16" t="s">
        <v>175</v>
      </c>
      <c r="C44" s="16">
        <f>'- 31 -'!E44</f>
        <v>908084</v>
      </c>
      <c r="D44" s="16">
        <v>714</v>
      </c>
      <c r="E44" s="16">
        <f ca="1" t="shared" si="0"/>
        <v>1271.826330532213</v>
      </c>
      <c r="F44" s="16">
        <v>956726</v>
      </c>
      <c r="G44" s="396">
        <f ca="1" t="shared" si="1"/>
        <v>0.9491578571085139</v>
      </c>
      <c r="H44" s="16">
        <v>625594</v>
      </c>
      <c r="I44" s="396">
        <f ca="1" t="shared" si="2"/>
        <v>1.451554842277899</v>
      </c>
    </row>
    <row r="45" spans="1:9" ht="12.75">
      <c r="A45" s="13">
        <v>39</v>
      </c>
      <c r="B45" s="14" t="s">
        <v>176</v>
      </c>
      <c r="C45" s="14">
        <f>'- 31 -'!E45</f>
        <v>1160400</v>
      </c>
      <c r="D45" s="14">
        <v>1360</v>
      </c>
      <c r="E45" s="14">
        <f ca="1" t="shared" si="0"/>
        <v>853.2352941176471</v>
      </c>
      <c r="F45" s="14">
        <v>1200000</v>
      </c>
      <c r="G45" s="395">
        <f ca="1" t="shared" si="1"/>
        <v>0.967</v>
      </c>
      <c r="H45" s="14">
        <v>777000</v>
      </c>
      <c r="I45" s="395">
        <f ca="1" t="shared" si="2"/>
        <v>1.4934362934362935</v>
      </c>
    </row>
    <row r="46" spans="1:9" ht="12.75">
      <c r="A46" s="15">
        <v>40</v>
      </c>
      <c r="B46" s="16" t="s">
        <v>177</v>
      </c>
      <c r="C46" s="16">
        <f>'- 31 -'!E46</f>
        <v>929600</v>
      </c>
      <c r="D46" s="16">
        <v>1779</v>
      </c>
      <c r="E46" s="16">
        <f ca="1" t="shared" si="0"/>
        <v>522.540753232153</v>
      </c>
      <c r="F46" s="16">
        <v>781056</v>
      </c>
      <c r="G46" s="396">
        <f ca="1" t="shared" si="1"/>
        <v>1.1901835463782366</v>
      </c>
      <c r="H46" s="16">
        <v>461952</v>
      </c>
      <c r="I46" s="396">
        <f ca="1" t="shared" si="2"/>
        <v>2.012330285397617</v>
      </c>
    </row>
    <row r="47" spans="1:9" ht="12.75">
      <c r="A47" s="13">
        <v>41</v>
      </c>
      <c r="B47" s="14" t="s">
        <v>178</v>
      </c>
      <c r="C47" s="14">
        <f>'- 31 -'!E47</f>
        <v>942063</v>
      </c>
      <c r="D47" s="14">
        <v>864</v>
      </c>
      <c r="E47" s="14">
        <f ca="1" t="shared" si="0"/>
        <v>1090.3506944444443</v>
      </c>
      <c r="F47" s="14">
        <v>1050000</v>
      </c>
      <c r="G47" s="395">
        <f ca="1" t="shared" si="1"/>
        <v>0.8972028571428572</v>
      </c>
      <c r="H47" s="14">
        <v>760000</v>
      </c>
      <c r="I47" s="395">
        <f ca="1" t="shared" si="2"/>
        <v>1.2395565789473684</v>
      </c>
    </row>
    <row r="48" spans="1:9" ht="12.75">
      <c r="A48" s="15">
        <v>42</v>
      </c>
      <c r="B48" s="16" t="s">
        <v>179</v>
      </c>
      <c r="C48" s="16">
        <f>'- 31 -'!E48</f>
        <v>580474</v>
      </c>
      <c r="D48" s="16">
        <v>588</v>
      </c>
      <c r="E48" s="16">
        <f ca="1" t="shared" si="0"/>
        <v>987.2006802721088</v>
      </c>
      <c r="F48" s="16">
        <v>801876</v>
      </c>
      <c r="G48" s="396">
        <f ca="1" t="shared" si="1"/>
        <v>0.7238949663040171</v>
      </c>
      <c r="H48" s="16">
        <v>485640</v>
      </c>
      <c r="I48" s="396">
        <f ca="1" t="shared" si="2"/>
        <v>1.1952763363808583</v>
      </c>
    </row>
    <row r="49" spans="1:9" ht="12.75">
      <c r="A49" s="13">
        <v>43</v>
      </c>
      <c r="B49" s="14" t="s">
        <v>180</v>
      </c>
      <c r="C49" s="14">
        <f>'- 31 -'!E49</f>
        <v>559500</v>
      </c>
      <c r="D49" s="14">
        <v>526</v>
      </c>
      <c r="E49" s="14">
        <f ca="1" t="shared" si="0"/>
        <v>1063.6882129277567</v>
      </c>
      <c r="F49" s="14">
        <v>650000</v>
      </c>
      <c r="G49" s="395">
        <f ca="1" t="shared" si="1"/>
        <v>0.8607692307692307</v>
      </c>
      <c r="H49" s="14">
        <v>443000</v>
      </c>
      <c r="I49" s="395">
        <f ca="1" t="shared" si="2"/>
        <v>1.262979683972912</v>
      </c>
    </row>
    <row r="50" spans="1:9" ht="12.75">
      <c r="A50" s="15">
        <v>44</v>
      </c>
      <c r="B50" s="16" t="s">
        <v>181</v>
      </c>
      <c r="C50" s="16">
        <f>'- 31 -'!E50</f>
        <v>677492</v>
      </c>
      <c r="D50" s="16">
        <v>707</v>
      </c>
      <c r="E50" s="16">
        <f ca="1" t="shared" si="0"/>
        <v>958.2630834512023</v>
      </c>
      <c r="F50" s="16">
        <v>772916</v>
      </c>
      <c r="G50" s="396">
        <f ca="1" t="shared" si="1"/>
        <v>0.8765402708703145</v>
      </c>
      <c r="H50" s="16">
        <v>502891</v>
      </c>
      <c r="I50" s="396">
        <f ca="1" t="shared" si="2"/>
        <v>1.3471945212779708</v>
      </c>
    </row>
    <row r="51" spans="1:9" ht="12.75">
      <c r="A51" s="13">
        <v>45</v>
      </c>
      <c r="B51" s="14" t="s">
        <v>182</v>
      </c>
      <c r="C51" s="14">
        <f>'- 31 -'!E51</f>
        <v>290790</v>
      </c>
      <c r="D51" s="14">
        <v>552</v>
      </c>
      <c r="E51" s="14">
        <f ca="1" t="shared" si="0"/>
        <v>526.7934782608696</v>
      </c>
      <c r="F51" s="14">
        <v>250500</v>
      </c>
      <c r="G51" s="395">
        <f ca="1" t="shared" si="1"/>
        <v>1.1608383233532935</v>
      </c>
      <c r="H51" s="14">
        <v>154000</v>
      </c>
      <c r="I51" s="395">
        <f ca="1" t="shared" si="2"/>
        <v>1.8882467532467533</v>
      </c>
    </row>
    <row r="52" spans="1:9" ht="12.75">
      <c r="A52" s="15">
        <v>46</v>
      </c>
      <c r="B52" s="16" t="s">
        <v>183</v>
      </c>
      <c r="C52" s="16">
        <f>'- 31 -'!E52</f>
        <v>139876</v>
      </c>
      <c r="D52" s="411" t="s">
        <v>465</v>
      </c>
      <c r="E52" s="16">
        <f ca="1" t="shared" si="0"/>
      </c>
      <c r="F52" s="411" t="s">
        <v>465</v>
      </c>
      <c r="G52" s="396">
        <f ca="1" t="shared" si="1"/>
      </c>
      <c r="H52" s="411" t="s">
        <v>465</v>
      </c>
      <c r="I52" s="396">
        <f ca="1" t="shared" si="2"/>
      </c>
    </row>
    <row r="53" spans="1:9" ht="12.75">
      <c r="A53" s="13">
        <v>47</v>
      </c>
      <c r="B53" s="14" t="s">
        <v>184</v>
      </c>
      <c r="C53" s="14">
        <f>'- 31 -'!E53</f>
        <v>309408</v>
      </c>
      <c r="D53" s="14">
        <v>648</v>
      </c>
      <c r="E53" s="14">
        <f ca="1" t="shared" si="0"/>
        <v>477.48148148148147</v>
      </c>
      <c r="F53" s="14">
        <v>263213</v>
      </c>
      <c r="G53" s="395">
        <f ca="1" t="shared" si="1"/>
        <v>1.1755042494101735</v>
      </c>
      <c r="H53" s="14">
        <v>168159.2</v>
      </c>
      <c r="I53" s="395">
        <f ca="1" t="shared" si="2"/>
        <v>1.839970694437176</v>
      </c>
    </row>
    <row r="54" spans="1:9" ht="12.75">
      <c r="A54" s="15">
        <v>48</v>
      </c>
      <c r="B54" s="16" t="s">
        <v>185</v>
      </c>
      <c r="C54" s="16">
        <f>'- 31 -'!E54</f>
        <v>2305661</v>
      </c>
      <c r="D54" s="16">
        <v>2870</v>
      </c>
      <c r="E54" s="16">
        <f ca="1" t="shared" si="0"/>
        <v>803.3662020905923</v>
      </c>
      <c r="F54" s="16">
        <v>950418</v>
      </c>
      <c r="G54" s="396">
        <f ca="1" t="shared" si="1"/>
        <v>2.4259441635154215</v>
      </c>
      <c r="H54" s="16">
        <v>629008</v>
      </c>
      <c r="I54" s="396">
        <f ca="1" t="shared" si="2"/>
        <v>3.665551153562435</v>
      </c>
    </row>
    <row r="55" spans="1:9" ht="12.75">
      <c r="A55" s="13">
        <v>49</v>
      </c>
      <c r="B55" s="14" t="s">
        <v>186</v>
      </c>
      <c r="C55" s="14">
        <f>'- 31 -'!E55</f>
        <v>1747710</v>
      </c>
      <c r="D55" s="14">
        <v>2360</v>
      </c>
      <c r="E55" s="14">
        <f ca="1" t="shared" si="0"/>
        <v>740.5550847457627</v>
      </c>
      <c r="F55" s="14">
        <v>1300000</v>
      </c>
      <c r="G55" s="395">
        <f ca="1" t="shared" si="1"/>
        <v>1.3443923076923077</v>
      </c>
      <c r="H55" s="14">
        <v>832673</v>
      </c>
      <c r="I55" s="395">
        <f ca="1" t="shared" si="2"/>
        <v>2.09891518038894</v>
      </c>
    </row>
    <row r="56" spans="1:9" ht="12.75">
      <c r="A56" s="15">
        <v>50</v>
      </c>
      <c r="B56" s="16" t="s">
        <v>459</v>
      </c>
      <c r="C56" s="16">
        <f>'- 31 -'!E56</f>
        <v>1132300</v>
      </c>
      <c r="D56" s="16">
        <v>1150</v>
      </c>
      <c r="E56" s="16">
        <f ca="1" t="shared" si="0"/>
        <v>984.6086956521739</v>
      </c>
      <c r="F56" s="16">
        <v>1300000</v>
      </c>
      <c r="G56" s="396">
        <f ca="1" t="shared" si="1"/>
        <v>0.871</v>
      </c>
      <c r="H56" s="16">
        <v>874000</v>
      </c>
      <c r="I56" s="396">
        <f ca="1" t="shared" si="2"/>
        <v>1.295537757437071</v>
      </c>
    </row>
    <row r="57" spans="1:9" ht="12.75">
      <c r="A57" s="13">
        <v>2264</v>
      </c>
      <c r="B57" s="14" t="s">
        <v>187</v>
      </c>
      <c r="C57" s="14">
        <f>'- 31 -'!E57</f>
        <v>45000</v>
      </c>
      <c r="D57" s="14">
        <v>213</v>
      </c>
      <c r="E57" s="14">
        <f ca="1" t="shared" si="0"/>
        <v>211.26760563380282</v>
      </c>
      <c r="F57" s="14">
        <v>6400</v>
      </c>
      <c r="G57" s="395">
        <f ca="1" t="shared" si="1"/>
        <v>7.03125</v>
      </c>
      <c r="H57" s="14">
        <v>4610</v>
      </c>
      <c r="I57" s="395">
        <f ca="1" t="shared" si="2"/>
        <v>9.761388286334057</v>
      </c>
    </row>
    <row r="58" spans="1:9" ht="12.75">
      <c r="A58" s="15">
        <v>2309</v>
      </c>
      <c r="B58" s="16" t="s">
        <v>188</v>
      </c>
      <c r="C58" s="16">
        <f>'- 31 -'!E58</f>
        <v>13650</v>
      </c>
      <c r="D58" s="16">
        <v>30</v>
      </c>
      <c r="E58" s="16">
        <f ca="1" t="shared" si="0"/>
        <v>455</v>
      </c>
      <c r="F58" s="16">
        <v>17300</v>
      </c>
      <c r="G58" s="396">
        <f ca="1" t="shared" si="1"/>
        <v>0.7890173410404624</v>
      </c>
      <c r="H58" s="16">
        <v>8600</v>
      </c>
      <c r="I58" s="396">
        <f ca="1" t="shared" si="2"/>
        <v>1.5872093023255813</v>
      </c>
    </row>
    <row r="59" spans="1:9" ht="12.75">
      <c r="A59" s="13">
        <v>2312</v>
      </c>
      <c r="B59" s="14" t="s">
        <v>189</v>
      </c>
      <c r="C59" s="14">
        <f>'- 31 -'!E59</f>
        <v>0</v>
      </c>
      <c r="D59" s="14">
        <v>0</v>
      </c>
      <c r="E59" s="14">
        <f ca="1" t="shared" si="0"/>
      </c>
      <c r="F59" s="14">
        <v>0</v>
      </c>
      <c r="G59" s="395">
        <f ca="1" t="shared" si="1"/>
      </c>
      <c r="H59" s="14">
        <v>0</v>
      </c>
      <c r="I59" s="395">
        <f ca="1" t="shared" si="2"/>
      </c>
    </row>
    <row r="60" spans="1:9" ht="12.75">
      <c r="A60" s="15">
        <v>2355</v>
      </c>
      <c r="B60" s="16" t="s">
        <v>190</v>
      </c>
      <c r="C60" s="16">
        <f>'- 31 -'!E60</f>
        <v>20805</v>
      </c>
      <c r="D60" s="411" t="s">
        <v>465</v>
      </c>
      <c r="E60" s="16">
        <f ca="1" t="shared" si="0"/>
      </c>
      <c r="F60" s="411" t="s">
        <v>465</v>
      </c>
      <c r="G60" s="396">
        <f ca="1" t="shared" si="1"/>
      </c>
      <c r="H60" s="411" t="s">
        <v>465</v>
      </c>
      <c r="I60" s="396">
        <f ca="1" t="shared" si="2"/>
      </c>
    </row>
    <row r="61" spans="1:9" ht="12.75">
      <c r="A61" s="13">
        <v>2439</v>
      </c>
      <c r="B61" s="14" t="s">
        <v>191</v>
      </c>
      <c r="C61" s="14">
        <f>'- 31 -'!E61</f>
        <v>124352</v>
      </c>
      <c r="D61" s="14">
        <v>135</v>
      </c>
      <c r="E61" s="14">
        <f ca="1" t="shared" si="0"/>
        <v>921.1259259259259</v>
      </c>
      <c r="F61" s="14">
        <v>113484</v>
      </c>
      <c r="G61" s="395">
        <f ca="1" t="shared" si="1"/>
        <v>1.0957668041309787</v>
      </c>
      <c r="H61" s="14">
        <v>67164</v>
      </c>
      <c r="I61" s="395">
        <f ca="1" t="shared" si="2"/>
        <v>1.85146804835924</v>
      </c>
    </row>
    <row r="62" spans="1:9" ht="12.75">
      <c r="A62" s="15">
        <v>2460</v>
      </c>
      <c r="B62" s="16" t="s">
        <v>192</v>
      </c>
      <c r="C62" s="16">
        <f>'- 31 -'!E62</f>
        <v>0</v>
      </c>
      <c r="D62" s="16">
        <v>0</v>
      </c>
      <c r="E62" s="16">
        <f ca="1" t="shared" si="0"/>
      </c>
      <c r="F62" s="16">
        <v>0</v>
      </c>
      <c r="G62" s="396">
        <f ca="1" t="shared" si="1"/>
      </c>
      <c r="H62" s="16">
        <v>0</v>
      </c>
      <c r="I62" s="396">
        <f ca="1" t="shared" si="2"/>
      </c>
    </row>
    <row r="63" spans="1:9" ht="12.75">
      <c r="A63" s="13">
        <v>3000</v>
      </c>
      <c r="B63" s="14" t="s">
        <v>193</v>
      </c>
      <c r="C63" s="14">
        <f>'- 31 -'!E63</f>
        <v>0</v>
      </c>
      <c r="D63" s="14">
        <v>0</v>
      </c>
      <c r="E63" s="14">
        <f ca="1" t="shared" si="0"/>
      </c>
      <c r="F63" s="14">
        <v>0</v>
      </c>
      <c r="G63" s="395">
        <f ca="1" t="shared" si="1"/>
      </c>
      <c r="H63" s="14">
        <v>0</v>
      </c>
      <c r="I63" s="395">
        <f ca="1" t="shared" si="2"/>
      </c>
    </row>
    <row r="64" spans="1:9" ht="4.5" customHeight="1">
      <c r="A64" s="17"/>
      <c r="B64" s="17"/>
      <c r="C64" s="17"/>
      <c r="D64" s="17"/>
      <c r="E64" s="17"/>
      <c r="F64" s="17"/>
      <c r="G64" s="397"/>
      <c r="H64" s="17"/>
      <c r="I64" s="397"/>
    </row>
    <row r="65" spans="1:9" ht="12.75">
      <c r="A65" s="19"/>
      <c r="B65" s="20" t="s">
        <v>194</v>
      </c>
      <c r="C65" s="20">
        <f>SUM(C11:C63)</f>
        <v>40768041.4</v>
      </c>
      <c r="D65" s="20">
        <f>SUM(D11:D63)</f>
        <v>59831</v>
      </c>
      <c r="E65" s="20">
        <f>C65/D65</f>
        <v>681.3865955775434</v>
      </c>
      <c r="F65" s="20">
        <f>SUM(F11:F63)</f>
        <v>32908984</v>
      </c>
      <c r="G65" s="398">
        <f>C65/F65</f>
        <v>1.2388119122729526</v>
      </c>
      <c r="H65" s="20">
        <f>SUM(H11:H63)</f>
        <v>22282868.599999998</v>
      </c>
      <c r="I65" s="398">
        <f>C65/H65</f>
        <v>1.8295688105435404</v>
      </c>
    </row>
    <row r="66" spans="1:9" ht="4.5" customHeight="1">
      <c r="A66" s="17"/>
      <c r="B66" s="17"/>
      <c r="C66" s="17"/>
      <c r="D66" s="17"/>
      <c r="E66" s="17"/>
      <c r="F66" s="17"/>
      <c r="G66" s="397"/>
      <c r="H66" s="17"/>
      <c r="I66" s="397"/>
    </row>
    <row r="67" spans="1:9" ht="12.75">
      <c r="A67" s="15">
        <v>2155</v>
      </c>
      <c r="B67" s="16" t="s">
        <v>195</v>
      </c>
      <c r="C67" s="16">
        <f>'- 31 -'!E67</f>
        <v>39825</v>
      </c>
      <c r="D67" s="16">
        <v>100</v>
      </c>
      <c r="E67" s="16">
        <f ca="1">IF(AND(CELL("type",D67)="v",D67&gt;0),C67/D67,"")</f>
        <v>398.25</v>
      </c>
      <c r="F67" s="16">
        <v>24700</v>
      </c>
      <c r="G67" s="396">
        <f ca="1">IF(AND(CELL("type",F67)="v",F67&gt;0),C67/F67,"")</f>
        <v>1.6123481781376519</v>
      </c>
      <c r="H67" s="16">
        <v>21850</v>
      </c>
      <c r="I67" s="396">
        <f ca="1">IF(AND(CELL("type",H67)="v",H67&gt;0),C67/H67,"")</f>
        <v>1.822654462242563</v>
      </c>
    </row>
    <row r="68" spans="1:9" ht="12.75">
      <c r="A68" s="13">
        <v>2408</v>
      </c>
      <c r="B68" s="14" t="s">
        <v>197</v>
      </c>
      <c r="C68" s="14">
        <f>'- 31 -'!E68</f>
        <v>0</v>
      </c>
      <c r="D68" s="14">
        <v>0</v>
      </c>
      <c r="E68" s="14">
        <f ca="1">IF(AND(CELL("type",D68)="v",D68&gt;0),C68/D68,"")</f>
      </c>
      <c r="F68" s="14">
        <v>0</v>
      </c>
      <c r="G68" s="395">
        <f ca="1">IF(AND(CELL("type",F68)="v",F68&gt;0),C68/F68,"")</f>
      </c>
      <c r="H68" s="14">
        <v>0</v>
      </c>
      <c r="I68" s="395">
        <f ca="1">IF(AND(CELL("type",H68)="v",H68&gt;0),C68/H68,"")</f>
      </c>
    </row>
    <row r="69" ht="6.75" customHeight="1"/>
    <row r="70" spans="1:9" ht="12" customHeight="1">
      <c r="A70" s="6"/>
      <c r="B70" s="6"/>
      <c r="C70" s="17"/>
      <c r="D70" s="17"/>
      <c r="E70" s="17"/>
      <c r="F70" s="17"/>
      <c r="H70" s="17"/>
      <c r="I70" s="17"/>
    </row>
    <row r="71" spans="1:9" ht="12" customHeight="1">
      <c r="A71" s="6"/>
      <c r="B71" s="6"/>
      <c r="C71" s="17"/>
      <c r="D71" s="17"/>
      <c r="E71" s="17"/>
      <c r="F71" s="17"/>
      <c r="G71" s="17"/>
      <c r="H71" s="17"/>
      <c r="I71" s="17"/>
    </row>
    <row r="72" spans="1:9" ht="12" customHeight="1">
      <c r="A72" s="6"/>
      <c r="B72" s="6"/>
      <c r="C72" s="17"/>
      <c r="D72" s="17"/>
      <c r="E72" s="17"/>
      <c r="F72" s="17"/>
      <c r="G72" s="17"/>
      <c r="H72" s="17"/>
      <c r="I72" s="17"/>
    </row>
    <row r="73" spans="1:9" ht="12" customHeight="1">
      <c r="A73" s="6"/>
      <c r="B73" s="6"/>
      <c r="C73" s="17"/>
      <c r="D73" s="17"/>
      <c r="E73" s="17"/>
      <c r="F73" s="17"/>
      <c r="G73" s="17"/>
      <c r="H73" s="17"/>
      <c r="I73" s="17"/>
    </row>
    <row r="74" spans="1:9" ht="12" customHeight="1">
      <c r="A74" s="6"/>
      <c r="B74" s="6"/>
      <c r="C74" s="17"/>
      <c r="D74" s="17"/>
      <c r="E74" s="17"/>
      <c r="F74" s="17"/>
      <c r="G74" s="17"/>
      <c r="H74" s="17"/>
      <c r="I74" s="17"/>
    </row>
    <row r="75" ht="12" customHeight="1"/>
  </sheetData>
  <printOptions/>
  <pageMargins left="0" right="0.5905511811023623" top="0.5905511811023623" bottom="0" header="0.31496062992125984" footer="0"/>
  <pageSetup fitToHeight="1" fitToWidth="1" orientation="portrait" scale="82" r:id="rId1"/>
  <headerFooter alignWithMargins="0">
    <oddHeader>&amp;C&amp;"Times New Roman,Bold"&amp;12&amp;A</oddHeader>
  </headerFooter>
</worksheet>
</file>

<file path=xl/worksheets/sheet33.xml><?xml version="1.0" encoding="utf-8"?>
<worksheet xmlns="http://schemas.openxmlformats.org/spreadsheetml/2006/main" xmlns:r="http://schemas.openxmlformats.org/officeDocument/2006/relationships">
  <sheetPr codeName="Sheet33">
    <pageSetUpPr fitToPage="1"/>
  </sheetPr>
  <dimension ref="A1:F75"/>
  <sheetViews>
    <sheetView showGridLines="0" showZeros="0" workbookViewId="0" topLeftCell="A1">
      <selection activeCell="A1" sqref="A1"/>
    </sheetView>
  </sheetViews>
  <sheetFormatPr defaultColWidth="15.83203125" defaultRowHeight="12"/>
  <cols>
    <col min="1" max="1" width="6.83203125" style="85" customWidth="1"/>
    <col min="2" max="2" width="35.83203125" style="85" customWidth="1"/>
    <col min="3" max="3" width="20.83203125" style="85" customWidth="1"/>
    <col min="4" max="5" width="15.83203125" style="85" customWidth="1"/>
    <col min="6" max="6" width="43.83203125" style="85" customWidth="1"/>
    <col min="7" max="16384" width="15.83203125" style="85" customWidth="1"/>
  </cols>
  <sheetData>
    <row r="1" spans="1:6" ht="6.75" customHeight="1">
      <c r="A1" s="17"/>
      <c r="B1" s="83"/>
      <c r="C1" s="147"/>
      <c r="D1" s="147"/>
      <c r="E1" s="147"/>
      <c r="F1" s="147"/>
    </row>
    <row r="2" spans="1:6" ht="12.75">
      <c r="A2" s="8"/>
      <c r="B2" s="86"/>
      <c r="C2" s="205" t="s">
        <v>410</v>
      </c>
      <c r="D2" s="205"/>
      <c r="E2" s="205"/>
      <c r="F2" s="214"/>
    </row>
    <row r="3" spans="1:6" ht="12.75">
      <c r="A3" s="9"/>
      <c r="B3" s="89"/>
      <c r="C3" s="208" t="str">
        <f>YEAR</f>
        <v>OPERATING FUND BUDGET 1999/2000</v>
      </c>
      <c r="D3" s="208"/>
      <c r="E3" s="208"/>
      <c r="F3" s="215"/>
    </row>
    <row r="4" spans="1:6" ht="12.75">
      <c r="A4" s="10"/>
      <c r="C4" s="147"/>
      <c r="D4" s="147"/>
      <c r="E4" s="147"/>
      <c r="F4" s="147"/>
    </row>
    <row r="5" spans="1:6" ht="12.75">
      <c r="A5" s="10"/>
      <c r="C5" s="59"/>
      <c r="D5" s="147"/>
      <c r="E5" s="147"/>
      <c r="F5" s="147"/>
    </row>
    <row r="6" spans="1:5" ht="12.75">
      <c r="A6" s="10"/>
      <c r="C6" s="70" t="s">
        <v>37</v>
      </c>
      <c r="D6" s="135"/>
      <c r="E6" s="211"/>
    </row>
    <row r="7" spans="3:5" ht="12.75">
      <c r="C7" s="71" t="s">
        <v>84</v>
      </c>
      <c r="D7" s="72"/>
      <c r="E7" s="216"/>
    </row>
    <row r="8" spans="1:5" ht="12.75">
      <c r="A8" s="97"/>
      <c r="B8" s="48"/>
      <c r="C8" s="217"/>
      <c r="D8" s="218" t="s">
        <v>109</v>
      </c>
      <c r="E8" s="212" t="s">
        <v>110</v>
      </c>
    </row>
    <row r="9" spans="1:5" ht="12.75">
      <c r="A9" s="54" t="s">
        <v>119</v>
      </c>
      <c r="B9" s="55" t="s">
        <v>120</v>
      </c>
      <c r="C9" s="78" t="s">
        <v>121</v>
      </c>
      <c r="D9" s="79" t="s">
        <v>133</v>
      </c>
      <c r="E9" s="79" t="s">
        <v>131</v>
      </c>
    </row>
    <row r="10" spans="1:2" ht="4.5" customHeight="1">
      <c r="A10" s="80"/>
      <c r="B10" s="80"/>
    </row>
    <row r="11" spans="1:6" ht="12.75">
      <c r="A11" s="13">
        <v>1</v>
      </c>
      <c r="B11" s="14" t="s">
        <v>142</v>
      </c>
      <c r="C11" s="14">
        <f>SUM('- 31 -'!C11,'- 31 -'!E11,'- 32 -'!E11)</f>
        <v>2703300</v>
      </c>
      <c r="D11" s="14">
        <v>905000</v>
      </c>
      <c r="E11" s="395">
        <f ca="1">IF(AND(CELL("type",D11)="v",D11&gt;0),C11/D11,"")</f>
        <v>2.98707182320442</v>
      </c>
      <c r="F11" s="219"/>
    </row>
    <row r="12" spans="1:6" ht="12.75">
      <c r="A12" s="15">
        <v>2</v>
      </c>
      <c r="B12" s="16" t="s">
        <v>143</v>
      </c>
      <c r="C12" s="16">
        <f>SUM('- 31 -'!C12,'- 31 -'!E12,'- 32 -'!E12)</f>
        <v>772178</v>
      </c>
      <c r="D12" s="16">
        <v>395450</v>
      </c>
      <c r="E12" s="396">
        <f aca="true" ca="1" t="shared" si="0" ref="E12:E63">IF(AND(CELL("type",D12)="v",D12&gt;0),C12/D12,"")</f>
        <v>1.9526564673157163</v>
      </c>
      <c r="F12" s="219"/>
    </row>
    <row r="13" spans="1:6" ht="12.75">
      <c r="A13" s="13">
        <v>3</v>
      </c>
      <c r="B13" s="14" t="s">
        <v>144</v>
      </c>
      <c r="C13" s="14">
        <f>SUM('- 31 -'!C13,'- 31 -'!E13,'- 32 -'!E13)</f>
        <v>498630</v>
      </c>
      <c r="D13" s="14">
        <v>184000</v>
      </c>
      <c r="E13" s="395">
        <f ca="1" t="shared" si="0"/>
        <v>2.709945652173913</v>
      </c>
      <c r="F13" s="219"/>
    </row>
    <row r="14" spans="1:6" ht="12.75">
      <c r="A14" s="15">
        <v>4</v>
      </c>
      <c r="B14" s="16" t="s">
        <v>145</v>
      </c>
      <c r="C14" s="16">
        <f>SUM('- 31 -'!C14,'- 31 -'!E14,'- 32 -'!E14)</f>
        <v>541079</v>
      </c>
      <c r="D14" s="16">
        <v>150000</v>
      </c>
      <c r="E14" s="396">
        <f ca="1" t="shared" si="0"/>
        <v>3.6071933333333335</v>
      </c>
      <c r="F14" s="219"/>
    </row>
    <row r="15" spans="1:6" ht="12.75">
      <c r="A15" s="13">
        <v>5</v>
      </c>
      <c r="B15" s="14" t="s">
        <v>146</v>
      </c>
      <c r="C15" s="14">
        <f>SUM('- 31 -'!C15,'- 31 -'!E15,'- 32 -'!E15)</f>
        <v>546091</v>
      </c>
      <c r="D15" s="14">
        <v>215000</v>
      </c>
      <c r="E15" s="395">
        <f ca="1" t="shared" si="0"/>
        <v>2.5399581395348836</v>
      </c>
      <c r="F15" s="219"/>
    </row>
    <row r="16" spans="1:6" ht="12.75">
      <c r="A16" s="15">
        <v>6</v>
      </c>
      <c r="B16" s="16" t="s">
        <v>147</v>
      </c>
      <c r="C16" s="16">
        <f>SUM('- 31 -'!C16,'- 31 -'!E16,'- 32 -'!E16)</f>
        <v>825354</v>
      </c>
      <c r="D16" s="16">
        <v>327708</v>
      </c>
      <c r="E16" s="396">
        <f ca="1" t="shared" si="0"/>
        <v>2.5185653081401735</v>
      </c>
      <c r="F16" s="219"/>
    </row>
    <row r="17" spans="1:6" ht="12.75">
      <c r="A17" s="13">
        <v>9</v>
      </c>
      <c r="B17" s="14" t="s">
        <v>148</v>
      </c>
      <c r="C17" s="14">
        <f>SUM('- 31 -'!C17,'- 31 -'!E17,'- 32 -'!E17)</f>
        <v>1801400</v>
      </c>
      <c r="D17" s="14">
        <v>885000</v>
      </c>
      <c r="E17" s="395">
        <f ca="1" t="shared" si="0"/>
        <v>2.0354802259887004</v>
      </c>
      <c r="F17" s="219"/>
    </row>
    <row r="18" spans="1:6" ht="12.75">
      <c r="A18" s="15">
        <v>10</v>
      </c>
      <c r="B18" s="16" t="s">
        <v>149</v>
      </c>
      <c r="C18" s="16">
        <f>SUM('- 31 -'!C18,'- 31 -'!E18,'- 32 -'!E18)</f>
        <v>1636212</v>
      </c>
      <c r="D18" s="16">
        <v>670000</v>
      </c>
      <c r="E18" s="396">
        <f ca="1" t="shared" si="0"/>
        <v>2.4421074626865673</v>
      </c>
      <c r="F18" s="219"/>
    </row>
    <row r="19" spans="1:6" ht="12.75">
      <c r="A19" s="13">
        <v>11</v>
      </c>
      <c r="B19" s="14" t="s">
        <v>150</v>
      </c>
      <c r="C19" s="14">
        <f>SUM('- 31 -'!C19,'- 31 -'!E19,'- 32 -'!E19)</f>
        <v>1574480</v>
      </c>
      <c r="D19" s="14">
        <v>1006500</v>
      </c>
      <c r="E19" s="395">
        <f ca="1" t="shared" si="0"/>
        <v>1.5643119721808247</v>
      </c>
      <c r="F19" s="219"/>
    </row>
    <row r="20" spans="1:6" ht="12.75">
      <c r="A20" s="15">
        <v>12</v>
      </c>
      <c r="B20" s="16" t="s">
        <v>151</v>
      </c>
      <c r="C20" s="16">
        <f>SUM('- 31 -'!C20,'- 31 -'!E20,'- 32 -'!E20)</f>
        <v>2033695</v>
      </c>
      <c r="D20" s="16">
        <v>1120000</v>
      </c>
      <c r="E20" s="396">
        <f ca="1" t="shared" si="0"/>
        <v>1.8157991071428572</v>
      </c>
      <c r="F20" s="219"/>
    </row>
    <row r="21" spans="1:6" ht="12.75">
      <c r="A21" s="13">
        <v>13</v>
      </c>
      <c r="B21" s="14" t="s">
        <v>152</v>
      </c>
      <c r="C21" s="14">
        <f>SUM('- 31 -'!C21,'- 31 -'!E21,'- 32 -'!E21)</f>
        <v>1239395</v>
      </c>
      <c r="D21" s="14">
        <v>1267300</v>
      </c>
      <c r="E21" s="395">
        <f ca="1" t="shared" si="0"/>
        <v>0.9779807464688708</v>
      </c>
      <c r="F21" s="219"/>
    </row>
    <row r="22" spans="1:6" ht="12.75">
      <c r="A22" s="15">
        <v>14</v>
      </c>
      <c r="B22" s="16" t="s">
        <v>153</v>
      </c>
      <c r="C22" s="16">
        <f>SUM('- 31 -'!C22,'- 31 -'!E22,'- 32 -'!E22)</f>
        <v>1608280</v>
      </c>
      <c r="D22" s="16">
        <v>1171920</v>
      </c>
      <c r="E22" s="396">
        <f ca="1" t="shared" si="0"/>
        <v>1.3723462352379001</v>
      </c>
      <c r="F22" s="219"/>
    </row>
    <row r="23" spans="1:6" ht="12.75">
      <c r="A23" s="13">
        <v>15</v>
      </c>
      <c r="B23" s="14" t="s">
        <v>154</v>
      </c>
      <c r="C23" s="14">
        <f>SUM('- 31 -'!C23,'- 31 -'!E23,'- 32 -'!E23)</f>
        <v>1580779</v>
      </c>
      <c r="D23" s="14">
        <v>1285000</v>
      </c>
      <c r="E23" s="395">
        <f ca="1" t="shared" si="0"/>
        <v>1.2301782101167316</v>
      </c>
      <c r="F23" s="219"/>
    </row>
    <row r="24" spans="1:6" ht="12.75">
      <c r="A24" s="15">
        <v>16</v>
      </c>
      <c r="B24" s="16" t="s">
        <v>155</v>
      </c>
      <c r="C24" s="16">
        <f>SUM('- 31 -'!C24,'- 31 -'!E24,'- 32 -'!E24)</f>
        <v>540014</v>
      </c>
      <c r="D24" s="16">
        <v>700000</v>
      </c>
      <c r="E24" s="396">
        <f ca="1" t="shared" si="0"/>
        <v>0.7714485714285715</v>
      </c>
      <c r="F24" s="219"/>
    </row>
    <row r="25" spans="1:6" ht="12.75">
      <c r="A25" s="13">
        <v>17</v>
      </c>
      <c r="B25" s="14" t="s">
        <v>156</v>
      </c>
      <c r="C25" s="14">
        <f>SUM('- 31 -'!C25,'- 31 -'!E25,'- 32 -'!E25)</f>
        <v>564060</v>
      </c>
      <c r="D25" s="14">
        <v>575000</v>
      </c>
      <c r="E25" s="395">
        <f ca="1" t="shared" si="0"/>
        <v>0.9809739130434783</v>
      </c>
      <c r="F25" s="219"/>
    </row>
    <row r="26" spans="1:6" ht="12.75">
      <c r="A26" s="15">
        <v>18</v>
      </c>
      <c r="B26" s="16" t="s">
        <v>157</v>
      </c>
      <c r="C26" s="16">
        <f>SUM('- 31 -'!C26,'- 31 -'!E26,'- 32 -'!E26)</f>
        <v>564566</v>
      </c>
      <c r="D26" s="16">
        <v>450000</v>
      </c>
      <c r="E26" s="396">
        <f ca="1" t="shared" si="0"/>
        <v>1.2545911111111112</v>
      </c>
      <c r="F26" s="219"/>
    </row>
    <row r="27" spans="1:6" ht="12.75">
      <c r="A27" s="13">
        <v>19</v>
      </c>
      <c r="B27" s="14" t="s">
        <v>158</v>
      </c>
      <c r="C27" s="14">
        <f>SUM('- 31 -'!C27,'- 31 -'!E27,'- 32 -'!E27)</f>
        <v>883500</v>
      </c>
      <c r="D27" s="14">
        <v>780000</v>
      </c>
      <c r="E27" s="395">
        <f ca="1" t="shared" si="0"/>
        <v>1.1326923076923077</v>
      </c>
      <c r="F27" s="219"/>
    </row>
    <row r="28" spans="1:6" ht="12.75">
      <c r="A28" s="15">
        <v>20</v>
      </c>
      <c r="B28" s="16" t="s">
        <v>159</v>
      </c>
      <c r="C28" s="16">
        <f>SUM('- 31 -'!C28,'- 31 -'!E28,'- 32 -'!E28)</f>
        <v>432644.80000000005</v>
      </c>
      <c r="D28" s="16">
        <v>480000</v>
      </c>
      <c r="E28" s="396">
        <f ca="1" t="shared" si="0"/>
        <v>0.9013433333333334</v>
      </c>
      <c r="F28" s="219"/>
    </row>
    <row r="29" spans="1:6" ht="12.75">
      <c r="A29" s="13">
        <v>21</v>
      </c>
      <c r="B29" s="14" t="s">
        <v>160</v>
      </c>
      <c r="C29" s="14">
        <f>SUM('- 31 -'!C29,'- 31 -'!E29,'- 32 -'!E29)</f>
        <v>1452000</v>
      </c>
      <c r="D29" s="14">
        <v>1110000</v>
      </c>
      <c r="E29" s="395">
        <f ca="1" t="shared" si="0"/>
        <v>1.308108108108108</v>
      </c>
      <c r="F29" s="219"/>
    </row>
    <row r="30" spans="1:6" ht="12.75">
      <c r="A30" s="15">
        <v>22</v>
      </c>
      <c r="B30" s="16" t="s">
        <v>161</v>
      </c>
      <c r="C30" s="16">
        <f>SUM('- 31 -'!C30,'- 31 -'!E30,'- 32 -'!E30)</f>
        <v>843300</v>
      </c>
      <c r="D30" s="16">
        <v>735000</v>
      </c>
      <c r="E30" s="396">
        <f ca="1" t="shared" si="0"/>
        <v>1.1473469387755102</v>
      </c>
      <c r="F30" s="219"/>
    </row>
    <row r="31" spans="1:6" ht="12.75">
      <c r="A31" s="13">
        <v>23</v>
      </c>
      <c r="B31" s="14" t="s">
        <v>162</v>
      </c>
      <c r="C31" s="14">
        <f>SUM('- 31 -'!C31,'- 31 -'!E31,'- 32 -'!E31)</f>
        <v>1047700</v>
      </c>
      <c r="D31" s="14">
        <v>1250000</v>
      </c>
      <c r="E31" s="395">
        <f ca="1" t="shared" si="0"/>
        <v>0.83816</v>
      </c>
      <c r="F31" s="219"/>
    </row>
    <row r="32" spans="1:6" ht="12.75">
      <c r="A32" s="15">
        <v>24</v>
      </c>
      <c r="B32" s="16" t="s">
        <v>163</v>
      </c>
      <c r="C32" s="16">
        <f>SUM('- 31 -'!C32,'- 31 -'!E32,'- 32 -'!E32)</f>
        <v>693221</v>
      </c>
      <c r="D32" s="16">
        <v>670000</v>
      </c>
      <c r="E32" s="396">
        <f ca="1" t="shared" si="0"/>
        <v>1.0346582089552239</v>
      </c>
      <c r="F32" s="219"/>
    </row>
    <row r="33" spans="1:6" ht="12.75">
      <c r="A33" s="13">
        <v>25</v>
      </c>
      <c r="B33" s="14" t="s">
        <v>164</v>
      </c>
      <c r="C33" s="14">
        <f>SUM('- 31 -'!C33,'- 31 -'!E33,'- 32 -'!E33)</f>
        <v>781370</v>
      </c>
      <c r="D33" s="14">
        <v>895000</v>
      </c>
      <c r="E33" s="395">
        <f ca="1" t="shared" si="0"/>
        <v>0.8730391061452514</v>
      </c>
      <c r="F33" s="219"/>
    </row>
    <row r="34" spans="1:6" ht="12.75">
      <c r="A34" s="15">
        <v>26</v>
      </c>
      <c r="B34" s="16" t="s">
        <v>165</v>
      </c>
      <c r="C34" s="16">
        <f>SUM('- 31 -'!C34,'- 31 -'!E34,'- 32 -'!E34)</f>
        <v>562300</v>
      </c>
      <c r="D34" s="16">
        <v>405000</v>
      </c>
      <c r="E34" s="396">
        <f ca="1" t="shared" si="0"/>
        <v>1.388395061728395</v>
      </c>
      <c r="F34" s="219"/>
    </row>
    <row r="35" spans="1:6" ht="12.75">
      <c r="A35" s="13">
        <v>28</v>
      </c>
      <c r="B35" s="14" t="s">
        <v>166</v>
      </c>
      <c r="C35" s="14">
        <f>SUM('- 31 -'!C35,'- 31 -'!E35,'- 32 -'!E35)</f>
        <v>477448</v>
      </c>
      <c r="D35" s="14">
        <v>516762</v>
      </c>
      <c r="E35" s="395">
        <f ca="1" t="shared" si="0"/>
        <v>0.9239224246364864</v>
      </c>
      <c r="F35" s="219"/>
    </row>
    <row r="36" spans="1:6" ht="12.75">
      <c r="A36" s="15">
        <v>30</v>
      </c>
      <c r="B36" s="16" t="s">
        <v>167</v>
      </c>
      <c r="C36" s="16">
        <f>SUM('- 31 -'!C36,'- 31 -'!E36,'- 32 -'!E36)</f>
        <v>863454</v>
      </c>
      <c r="D36" s="16">
        <v>1111747</v>
      </c>
      <c r="E36" s="396">
        <f ca="1" t="shared" si="0"/>
        <v>0.7766641151269129</v>
      </c>
      <c r="F36" s="219"/>
    </row>
    <row r="37" spans="1:6" ht="12.75">
      <c r="A37" s="13">
        <v>31</v>
      </c>
      <c r="B37" s="14" t="s">
        <v>168</v>
      </c>
      <c r="C37" s="14">
        <f>SUM('- 31 -'!C37,'- 31 -'!E37,'- 32 -'!E37)</f>
        <v>719632</v>
      </c>
      <c r="D37" s="14">
        <v>728000</v>
      </c>
      <c r="E37" s="395">
        <f ca="1" t="shared" si="0"/>
        <v>0.9885054945054945</v>
      </c>
      <c r="F37" s="219"/>
    </row>
    <row r="38" spans="1:6" ht="12.75">
      <c r="A38" s="15">
        <v>32</v>
      </c>
      <c r="B38" s="16" t="s">
        <v>169</v>
      </c>
      <c r="C38" s="16">
        <f>SUM('- 31 -'!C38,'- 31 -'!E38,'- 32 -'!E38)</f>
        <v>696398</v>
      </c>
      <c r="D38" s="16">
        <v>840000</v>
      </c>
      <c r="E38" s="396">
        <f ca="1" t="shared" si="0"/>
        <v>0.8290452380952381</v>
      </c>
      <c r="F38" s="219"/>
    </row>
    <row r="39" spans="1:6" ht="12.75">
      <c r="A39" s="13">
        <v>33</v>
      </c>
      <c r="B39" s="14" t="s">
        <v>170</v>
      </c>
      <c r="C39" s="14">
        <f>SUM('- 31 -'!C39,'- 31 -'!E39,'- 32 -'!E39)</f>
        <v>609557</v>
      </c>
      <c r="D39" s="14">
        <v>460000</v>
      </c>
      <c r="E39" s="395">
        <f ca="1" t="shared" si="0"/>
        <v>1.3251239130434782</v>
      </c>
      <c r="F39" s="219"/>
    </row>
    <row r="40" spans="1:6" ht="12.75">
      <c r="A40" s="15">
        <v>34</v>
      </c>
      <c r="B40" s="16" t="s">
        <v>171</v>
      </c>
      <c r="C40" s="16">
        <f>SUM('- 31 -'!C40,'- 31 -'!E40,'- 32 -'!E40)</f>
        <v>538425</v>
      </c>
      <c r="D40" s="16">
        <v>412000</v>
      </c>
      <c r="E40" s="396">
        <f ca="1" t="shared" si="0"/>
        <v>1.306856796116505</v>
      </c>
      <c r="F40" s="219"/>
    </row>
    <row r="41" spans="1:6" ht="12.75">
      <c r="A41" s="13">
        <v>35</v>
      </c>
      <c r="B41" s="14" t="s">
        <v>172</v>
      </c>
      <c r="C41" s="14">
        <f>SUM('- 31 -'!C41,'- 31 -'!E41,'- 32 -'!E41)</f>
        <v>1087405</v>
      </c>
      <c r="D41" s="14">
        <v>917891</v>
      </c>
      <c r="E41" s="395">
        <f ca="1" t="shared" si="0"/>
        <v>1.184677701382844</v>
      </c>
      <c r="F41" s="219"/>
    </row>
    <row r="42" spans="1:6" ht="12.75">
      <c r="A42" s="15">
        <v>36</v>
      </c>
      <c r="B42" s="16" t="s">
        <v>173</v>
      </c>
      <c r="C42" s="16">
        <f>SUM('- 31 -'!C42,'- 31 -'!E42,'- 32 -'!E42)</f>
        <v>765032</v>
      </c>
      <c r="D42" s="16">
        <v>626230</v>
      </c>
      <c r="E42" s="396">
        <f ca="1" t="shared" si="0"/>
        <v>1.2216469987065455</v>
      </c>
      <c r="F42" s="219"/>
    </row>
    <row r="43" spans="1:6" ht="12.75">
      <c r="A43" s="13">
        <v>37</v>
      </c>
      <c r="B43" s="14" t="s">
        <v>174</v>
      </c>
      <c r="C43" s="14">
        <f>SUM('- 31 -'!C43,'- 31 -'!E43,'- 32 -'!E43)</f>
        <v>761603</v>
      </c>
      <c r="D43" s="14">
        <v>801000</v>
      </c>
      <c r="E43" s="395">
        <f ca="1" t="shared" si="0"/>
        <v>0.9508152309612984</v>
      </c>
      <c r="F43" s="219"/>
    </row>
    <row r="44" spans="1:6" ht="12.75">
      <c r="A44" s="15">
        <v>38</v>
      </c>
      <c r="B44" s="16" t="s">
        <v>175</v>
      </c>
      <c r="C44" s="16">
        <f>SUM('- 31 -'!C44,'- 31 -'!E44,'- 32 -'!E44)</f>
        <v>966311</v>
      </c>
      <c r="D44" s="16">
        <v>1000000</v>
      </c>
      <c r="E44" s="396">
        <f ca="1" t="shared" si="0"/>
        <v>0.966311</v>
      </c>
      <c r="F44" s="219"/>
    </row>
    <row r="45" spans="1:6" ht="12.75">
      <c r="A45" s="13">
        <v>39</v>
      </c>
      <c r="B45" s="14" t="s">
        <v>176</v>
      </c>
      <c r="C45" s="14">
        <f>SUM('- 31 -'!C45,'- 31 -'!E45,'- 32 -'!E45)</f>
        <v>1250560</v>
      </c>
      <c r="D45" s="14">
        <v>950000</v>
      </c>
      <c r="E45" s="395">
        <f ca="1" t="shared" si="0"/>
        <v>1.316378947368421</v>
      </c>
      <c r="F45" s="219"/>
    </row>
    <row r="46" spans="1:6" ht="12.75">
      <c r="A46" s="15">
        <v>40</v>
      </c>
      <c r="B46" s="16" t="s">
        <v>177</v>
      </c>
      <c r="C46" s="16">
        <f>SUM('- 31 -'!C46,'- 31 -'!E46,'- 32 -'!E46)</f>
        <v>1022700</v>
      </c>
      <c r="D46" s="16">
        <v>830900</v>
      </c>
      <c r="E46" s="396">
        <f ca="1" t="shared" si="0"/>
        <v>1.2308340353833194</v>
      </c>
      <c r="F46" s="219"/>
    </row>
    <row r="47" spans="1:6" ht="12.75">
      <c r="A47" s="13">
        <v>41</v>
      </c>
      <c r="B47" s="14" t="s">
        <v>178</v>
      </c>
      <c r="C47" s="14">
        <f>SUM('- 31 -'!C47,'- 31 -'!E47,'- 32 -'!E47)</f>
        <v>1019261</v>
      </c>
      <c r="D47" s="14">
        <v>990000</v>
      </c>
      <c r="E47" s="395">
        <f ca="1" t="shared" si="0"/>
        <v>1.0295565656565657</v>
      </c>
      <c r="F47" s="219"/>
    </row>
    <row r="48" spans="1:6" ht="12.75">
      <c r="A48" s="15">
        <v>42</v>
      </c>
      <c r="B48" s="16" t="s">
        <v>179</v>
      </c>
      <c r="C48" s="16">
        <f>SUM('- 31 -'!C48,'- 31 -'!E48,'- 32 -'!E48)</f>
        <v>604364</v>
      </c>
      <c r="D48" s="16">
        <v>835000</v>
      </c>
      <c r="E48" s="396">
        <f ca="1" t="shared" si="0"/>
        <v>0.7237892215568862</v>
      </c>
      <c r="F48" s="219"/>
    </row>
    <row r="49" spans="1:6" ht="12.75">
      <c r="A49" s="13">
        <v>43</v>
      </c>
      <c r="B49" s="14" t="s">
        <v>180</v>
      </c>
      <c r="C49" s="14">
        <f>SUM('- 31 -'!C49,'- 31 -'!E49,'- 32 -'!E49)</f>
        <v>599000</v>
      </c>
      <c r="D49" s="14">
        <v>655000</v>
      </c>
      <c r="E49" s="395">
        <f ca="1" t="shared" si="0"/>
        <v>0.9145038167938931</v>
      </c>
      <c r="F49" s="219"/>
    </row>
    <row r="50" spans="1:6" ht="12.75">
      <c r="A50" s="15">
        <v>44</v>
      </c>
      <c r="B50" s="16" t="s">
        <v>181</v>
      </c>
      <c r="C50" s="16">
        <f>SUM('- 31 -'!C50,'- 31 -'!E50,'- 32 -'!E50)</f>
        <v>697977</v>
      </c>
      <c r="D50" s="16">
        <v>792916</v>
      </c>
      <c r="E50" s="396">
        <f ca="1" t="shared" si="0"/>
        <v>0.8802660054785122</v>
      </c>
      <c r="F50" s="219"/>
    </row>
    <row r="51" spans="1:6" ht="12.75">
      <c r="A51" s="13">
        <v>45</v>
      </c>
      <c r="B51" s="14" t="s">
        <v>182</v>
      </c>
      <c r="C51" s="14">
        <f>SUM('- 31 -'!C51,'- 31 -'!E51,'- 32 -'!E51)</f>
        <v>373235</v>
      </c>
      <c r="D51" s="14">
        <v>263000</v>
      </c>
      <c r="E51" s="395">
        <f ca="1" t="shared" si="0"/>
        <v>1.4191444866920153</v>
      </c>
      <c r="F51" s="219"/>
    </row>
    <row r="52" spans="1:6" ht="12.75">
      <c r="A52" s="15">
        <v>46</v>
      </c>
      <c r="B52" s="16" t="s">
        <v>183</v>
      </c>
      <c r="C52" s="16">
        <f>SUM('- 31 -'!C52,'- 31 -'!E52,'- 32 -'!E52)</f>
        <v>174859</v>
      </c>
      <c r="D52" s="411" t="s">
        <v>465</v>
      </c>
      <c r="E52" s="396">
        <f ca="1" t="shared" si="0"/>
      </c>
      <c r="F52" s="219"/>
    </row>
    <row r="53" spans="1:6" ht="12.75">
      <c r="A53" s="13">
        <v>47</v>
      </c>
      <c r="B53" s="14" t="s">
        <v>184</v>
      </c>
      <c r="C53" s="14">
        <f>SUM('- 31 -'!C53,'- 31 -'!E53,'- 32 -'!E53)</f>
        <v>344462</v>
      </c>
      <c r="D53" s="14">
        <v>263213</v>
      </c>
      <c r="E53" s="395">
        <f ca="1" t="shared" si="0"/>
        <v>1.3086815620809003</v>
      </c>
      <c r="F53" s="219"/>
    </row>
    <row r="54" spans="1:6" ht="12.75">
      <c r="A54" s="15">
        <v>48</v>
      </c>
      <c r="B54" s="16" t="s">
        <v>185</v>
      </c>
      <c r="C54" s="16">
        <f>SUM('- 31 -'!C54,'- 31 -'!E54,'- 32 -'!E54)</f>
        <v>2752758</v>
      </c>
      <c r="D54" s="16">
        <v>1165747</v>
      </c>
      <c r="E54" s="396">
        <f ca="1" t="shared" si="0"/>
        <v>2.3613682900320567</v>
      </c>
      <c r="F54" s="219"/>
    </row>
    <row r="55" spans="1:6" ht="12.75">
      <c r="A55" s="13">
        <v>49</v>
      </c>
      <c r="B55" s="14" t="s">
        <v>186</v>
      </c>
      <c r="C55" s="14">
        <f>SUM('- 31 -'!C55,'- 31 -'!E55,'- 32 -'!E55)</f>
        <v>1946291</v>
      </c>
      <c r="D55" s="414" t="s">
        <v>465</v>
      </c>
      <c r="E55" s="395">
        <f ca="1" t="shared" si="0"/>
      </c>
      <c r="F55" s="219"/>
    </row>
    <row r="56" spans="1:6" ht="12.75">
      <c r="A56" s="15">
        <v>50</v>
      </c>
      <c r="B56" s="16" t="s">
        <v>459</v>
      </c>
      <c r="C56" s="16">
        <f>SUM('- 31 -'!C56,'- 31 -'!E56,'- 32 -'!E56)</f>
        <v>1212800</v>
      </c>
      <c r="D56" s="16">
        <v>1250000</v>
      </c>
      <c r="E56" s="396">
        <f ca="1" t="shared" si="0"/>
        <v>0.97024</v>
      </c>
      <c r="F56" s="219"/>
    </row>
    <row r="57" spans="1:6" ht="12.75">
      <c r="A57" s="13">
        <v>2264</v>
      </c>
      <c r="B57" s="14" t="s">
        <v>187</v>
      </c>
      <c r="C57" s="14">
        <f>SUM('- 31 -'!C57,'- 31 -'!E57,'- 32 -'!E57)</f>
        <v>63612</v>
      </c>
      <c r="D57" s="14">
        <v>6400</v>
      </c>
      <c r="E57" s="395">
        <f ca="1" t="shared" si="0"/>
        <v>9.939375</v>
      </c>
      <c r="F57" s="219"/>
    </row>
    <row r="58" spans="1:6" ht="12.75">
      <c r="A58" s="15">
        <v>2309</v>
      </c>
      <c r="B58" s="16" t="s">
        <v>188</v>
      </c>
      <c r="C58" s="16">
        <f>SUM('- 31 -'!C58,'- 31 -'!E58,'- 32 -'!E58)</f>
        <v>25150</v>
      </c>
      <c r="D58" s="16">
        <v>17300</v>
      </c>
      <c r="E58" s="396">
        <f ca="1" t="shared" si="0"/>
        <v>1.453757225433526</v>
      </c>
      <c r="F58" s="219"/>
    </row>
    <row r="59" spans="1:6" ht="12.75">
      <c r="A59" s="13">
        <v>2312</v>
      </c>
      <c r="B59" s="14" t="s">
        <v>189</v>
      </c>
      <c r="C59" s="14">
        <f>SUM('- 31 -'!C59,'- 31 -'!E59,'- 32 -'!E59)</f>
        <v>12200</v>
      </c>
      <c r="D59" s="414" t="s">
        <v>465</v>
      </c>
      <c r="E59" s="395">
        <f ca="1" t="shared" si="0"/>
      </c>
      <c r="F59" s="219"/>
    </row>
    <row r="60" spans="1:6" ht="12.75">
      <c r="A60" s="15">
        <v>2355</v>
      </c>
      <c r="B60" s="16" t="s">
        <v>190</v>
      </c>
      <c r="C60" s="16">
        <f>SUM('- 31 -'!C60,'- 31 -'!E60,'- 32 -'!E60)</f>
        <v>83264</v>
      </c>
      <c r="D60" s="411" t="s">
        <v>465</v>
      </c>
      <c r="E60" s="396">
        <f ca="1" t="shared" si="0"/>
      </c>
      <c r="F60" s="219"/>
    </row>
    <row r="61" spans="1:6" ht="12.75">
      <c r="A61" s="13">
        <v>2439</v>
      </c>
      <c r="B61" s="14" t="s">
        <v>191</v>
      </c>
      <c r="C61" s="14">
        <f>SUM('- 31 -'!C61,'- 31 -'!E61,'- 32 -'!E61)</f>
        <v>124892</v>
      </c>
      <c r="D61" s="14">
        <v>113484</v>
      </c>
      <c r="E61" s="395">
        <f ca="1" t="shared" si="0"/>
        <v>1.100525184166931</v>
      </c>
      <c r="F61" s="219"/>
    </row>
    <row r="62" spans="1:6" ht="12.75">
      <c r="A62" s="15">
        <v>2460</v>
      </c>
      <c r="B62" s="16" t="s">
        <v>192</v>
      </c>
      <c r="C62" s="16">
        <f>SUM('- 31 -'!C62,'- 31 -'!E62,'- 32 -'!E62)</f>
        <v>14500</v>
      </c>
      <c r="D62" s="411" t="s">
        <v>465</v>
      </c>
      <c r="E62" s="396">
        <f ca="1" t="shared" si="0"/>
      </c>
      <c r="F62" s="219"/>
    </row>
    <row r="63" spans="1:6" ht="12.75">
      <c r="A63" s="13">
        <v>3000</v>
      </c>
      <c r="B63" s="14" t="s">
        <v>193</v>
      </c>
      <c r="C63" s="14">
        <f>SUM('- 31 -'!C63,'- 31 -'!E63,'- 32 -'!E63)</f>
        <v>0</v>
      </c>
      <c r="D63" s="14">
        <v>0</v>
      </c>
      <c r="E63" s="395">
        <f ca="1" t="shared" si="0"/>
      </c>
      <c r="F63" s="219"/>
    </row>
    <row r="64" spans="1:6" ht="4.5" customHeight="1">
      <c r="A64" s="17"/>
      <c r="B64" s="17"/>
      <c r="C64" s="17"/>
      <c r="D64" s="17"/>
      <c r="E64" s="397"/>
      <c r="F64" s="219"/>
    </row>
    <row r="65" spans="1:6" ht="12.75">
      <c r="A65" s="19"/>
      <c r="B65" s="20" t="s">
        <v>194</v>
      </c>
      <c r="C65" s="20">
        <f>SUM(C11:C63)</f>
        <v>45532698.8</v>
      </c>
      <c r="D65" s="20">
        <f>SUM(D11:D63)</f>
        <v>33179468</v>
      </c>
      <c r="E65" s="398">
        <f>C65/D65</f>
        <v>1.3723155175363269</v>
      </c>
      <c r="F65" s="219"/>
    </row>
    <row r="66" spans="1:5" ht="4.5" customHeight="1">
      <c r="A66" s="17"/>
      <c r="B66" s="17"/>
      <c r="C66" s="17"/>
      <c r="D66" s="17"/>
      <c r="E66" s="397"/>
    </row>
    <row r="67" spans="1:6" ht="12.75">
      <c r="A67" s="15">
        <v>2155</v>
      </c>
      <c r="B67" s="16" t="s">
        <v>195</v>
      </c>
      <c r="C67" s="16">
        <f>SUM('- 31 -'!C67,'- 31 -'!E67,'- 32 -'!E67)</f>
        <v>39825</v>
      </c>
      <c r="D67" s="16">
        <v>28600</v>
      </c>
      <c r="E67" s="396">
        <f ca="1">IF(AND(CELL("type",D67)="v",D67&gt;0),C67/D67,"")</f>
        <v>1.3924825174825175</v>
      </c>
      <c r="F67" s="219"/>
    </row>
    <row r="68" spans="1:6" ht="12.75">
      <c r="A68" s="13">
        <v>2408</v>
      </c>
      <c r="B68" s="14" t="s">
        <v>197</v>
      </c>
      <c r="C68" s="14">
        <f>SUM('- 31 -'!C68,'- 31 -'!E68,'- 32 -'!E68)</f>
        <v>22000</v>
      </c>
      <c r="D68" s="414" t="s">
        <v>465</v>
      </c>
      <c r="E68" s="395">
        <f ca="1">IF(AND(CELL("type",D68)="v",D68&gt;0),C68/D68,"")</f>
      </c>
      <c r="F68" s="219"/>
    </row>
    <row r="69" ht="6.75" customHeight="1"/>
    <row r="70" spans="1:5" ht="12" customHeight="1">
      <c r="A70" s="6"/>
      <c r="B70" s="6"/>
      <c r="C70" s="17"/>
      <c r="D70" s="17"/>
      <c r="E70" s="17"/>
    </row>
    <row r="71" spans="1:5" ht="12" customHeight="1">
      <c r="A71" s="6"/>
      <c r="B71" s="6"/>
      <c r="C71" s="17"/>
      <c r="D71" s="17"/>
      <c r="E71" s="17"/>
    </row>
    <row r="72" spans="1:5" ht="12" customHeight="1">
      <c r="A72" s="6"/>
      <c r="B72" s="6"/>
      <c r="C72" s="17"/>
      <c r="D72" s="17"/>
      <c r="E72" s="17"/>
    </row>
    <row r="73" spans="1:5" ht="12" customHeight="1">
      <c r="A73" s="6"/>
      <c r="B73" s="6"/>
      <c r="C73" s="17"/>
      <c r="D73" s="17"/>
      <c r="E73" s="17"/>
    </row>
    <row r="74" spans="1:5" ht="12" customHeight="1">
      <c r="A74" s="6"/>
      <c r="B74" s="6"/>
      <c r="C74" s="17"/>
      <c r="D74" s="17"/>
      <c r="E74" s="17"/>
    </row>
    <row r="75" spans="3:5" ht="12" customHeight="1">
      <c r="C75" s="17"/>
      <c r="D75" s="17"/>
      <c r="E75" s="17"/>
    </row>
  </sheetData>
  <printOptions/>
  <pageMargins left="0.5905511811023623" right="0" top="0.5905511811023623" bottom="0" header="0.31496062992125984" footer="0"/>
  <pageSetup fitToHeight="1" fitToWidth="1" orientation="portrait" scale="82" r:id="rId1"/>
  <headerFooter alignWithMargins="0">
    <oddHeader>&amp;C&amp;"Times New Roman,Bold"&amp;12&amp;A</oddHeader>
  </headerFooter>
</worksheet>
</file>

<file path=xl/worksheets/sheet34.xml><?xml version="1.0" encoding="utf-8"?>
<worksheet xmlns="http://schemas.openxmlformats.org/spreadsheetml/2006/main" xmlns:r="http://schemas.openxmlformats.org/officeDocument/2006/relationships">
  <sheetPr codeName="Sheet34">
    <pageSetUpPr fitToPage="1"/>
  </sheetPr>
  <dimension ref="A1:H75"/>
  <sheetViews>
    <sheetView showGridLines="0" showZeros="0" workbookViewId="0" topLeftCell="A1">
      <selection activeCell="A1" sqref="A1"/>
    </sheetView>
  </sheetViews>
  <sheetFormatPr defaultColWidth="15.83203125" defaultRowHeight="12"/>
  <cols>
    <col min="1" max="1" width="6.83203125" style="85" customWidth="1"/>
    <col min="2" max="2" width="35.83203125" style="85" customWidth="1"/>
    <col min="3" max="3" width="20.83203125" style="85" customWidth="1"/>
    <col min="4" max="4" width="15.83203125" style="85" customWidth="1"/>
    <col min="5" max="5" width="20.83203125" style="85" customWidth="1"/>
    <col min="6" max="6" width="15.83203125" style="85" customWidth="1"/>
    <col min="7" max="7" width="23.83203125" style="85" customWidth="1"/>
    <col min="8" max="16384" width="15.83203125" style="85" customWidth="1"/>
  </cols>
  <sheetData>
    <row r="1" spans="1:7" ht="6.75" customHeight="1">
      <c r="A1" s="17"/>
      <c r="B1" s="83"/>
      <c r="C1" s="147"/>
      <c r="D1" s="147"/>
      <c r="E1" s="147"/>
      <c r="F1" s="147"/>
      <c r="G1" s="147"/>
    </row>
    <row r="2" spans="1:7" ht="12.75">
      <c r="A2" s="60" t="s">
        <v>392</v>
      </c>
      <c r="B2" s="204"/>
      <c r="C2" s="205"/>
      <c r="D2" s="206"/>
      <c r="E2" s="205"/>
      <c r="F2" s="205"/>
      <c r="G2" s="205"/>
    </row>
    <row r="3" spans="1:7" ht="12.75">
      <c r="A3" s="64" t="str">
        <f>YEAR</f>
        <v>OPERATING FUND BUDGET 1999/2000</v>
      </c>
      <c r="B3" s="207"/>
      <c r="C3" s="208"/>
      <c r="D3" s="209"/>
      <c r="E3" s="208"/>
      <c r="F3" s="208"/>
      <c r="G3" s="208"/>
    </row>
    <row r="4" spans="1:7" ht="12.75">
      <c r="A4" s="10"/>
      <c r="C4" s="147"/>
      <c r="D4" s="147"/>
      <c r="E4" s="187"/>
      <c r="F4" s="147"/>
      <c r="G4" s="147"/>
    </row>
    <row r="5" spans="1:7" ht="12.75">
      <c r="A5" s="10"/>
      <c r="C5" s="59"/>
      <c r="D5" s="147"/>
      <c r="E5" s="147"/>
      <c r="F5" s="147"/>
      <c r="G5" s="147"/>
    </row>
    <row r="6" spans="1:7" ht="12.75">
      <c r="A6" s="10"/>
      <c r="C6" s="210"/>
      <c r="D6" s="211"/>
      <c r="E6" s="68" t="s">
        <v>38</v>
      </c>
      <c r="F6" s="69"/>
      <c r="G6" s="147"/>
    </row>
    <row r="7" spans="3:8" ht="12.75">
      <c r="C7" s="71" t="s">
        <v>76</v>
      </c>
      <c r="D7" s="73"/>
      <c r="E7" s="72" t="s">
        <v>85</v>
      </c>
      <c r="F7" s="73"/>
      <c r="G7" s="147"/>
      <c r="H7" s="2" t="s">
        <v>79</v>
      </c>
    </row>
    <row r="8" spans="1:8" ht="12.75">
      <c r="A8" s="97"/>
      <c r="B8" s="48"/>
      <c r="C8" s="212" t="s">
        <v>3</v>
      </c>
      <c r="D8" s="213" t="s">
        <v>112</v>
      </c>
      <c r="E8" s="212" t="s">
        <v>3</v>
      </c>
      <c r="F8" s="212" t="s">
        <v>112</v>
      </c>
      <c r="G8" s="187"/>
      <c r="H8" s="2" t="s">
        <v>118</v>
      </c>
    </row>
    <row r="9" spans="1:8" ht="12.75">
      <c r="A9" s="54" t="s">
        <v>119</v>
      </c>
      <c r="B9" s="55" t="s">
        <v>120</v>
      </c>
      <c r="C9" s="78" t="s">
        <v>121</v>
      </c>
      <c r="D9" s="79" t="s">
        <v>134</v>
      </c>
      <c r="E9" s="79" t="s">
        <v>121</v>
      </c>
      <c r="F9" s="79" t="s">
        <v>134</v>
      </c>
      <c r="H9" s="2" t="s">
        <v>469</v>
      </c>
    </row>
    <row r="10" spans="1:8" ht="4.5" customHeight="1">
      <c r="A10" s="80"/>
      <c r="B10" s="80"/>
      <c r="H10" s="6"/>
    </row>
    <row r="11" spans="1:8" ht="12.75">
      <c r="A11" s="13">
        <v>1</v>
      </c>
      <c r="B11" s="14" t="s">
        <v>142</v>
      </c>
      <c r="C11" s="14">
        <f>'- 33 -'!E11</f>
        <v>19093200</v>
      </c>
      <c r="D11" s="395">
        <f>C11/H11</f>
        <v>3.905830638509577</v>
      </c>
      <c r="E11" s="14">
        <f>'- 33 -'!G11</f>
        <v>6849900</v>
      </c>
      <c r="F11" s="395">
        <f>E11/H11</f>
        <v>1.4012606210968697</v>
      </c>
      <c r="H11">
        <v>4888384</v>
      </c>
    </row>
    <row r="12" spans="1:8" ht="12.75">
      <c r="A12" s="15">
        <v>2</v>
      </c>
      <c r="B12" s="16" t="s">
        <v>143</v>
      </c>
      <c r="C12" s="16">
        <f>'- 33 -'!E12</f>
        <v>4350589</v>
      </c>
      <c r="D12" s="396">
        <f aca="true" t="shared" si="0" ref="D12:D63">C12/H12</f>
        <v>2.9051260854352026</v>
      </c>
      <c r="E12" s="16">
        <f>'- 33 -'!G12</f>
        <v>771140</v>
      </c>
      <c r="F12" s="396">
        <f aca="true" t="shared" si="1" ref="F12:F63">E12/H12</f>
        <v>0.514932329742594</v>
      </c>
      <c r="H12">
        <v>1497556</v>
      </c>
    </row>
    <row r="13" spans="1:8" ht="12.75">
      <c r="A13" s="13">
        <v>3</v>
      </c>
      <c r="B13" s="14" t="s">
        <v>144</v>
      </c>
      <c r="C13" s="14">
        <f>'- 33 -'!E13</f>
        <v>3443000</v>
      </c>
      <c r="D13" s="395">
        <f t="shared" si="0"/>
        <v>4.534720310621097</v>
      </c>
      <c r="E13" s="14">
        <f>'- 33 -'!G13</f>
        <v>175000</v>
      </c>
      <c r="F13" s="395">
        <f t="shared" si="1"/>
        <v>0.23048970501269012</v>
      </c>
      <c r="H13">
        <v>759253</v>
      </c>
    </row>
    <row r="14" spans="1:8" ht="12.75">
      <c r="A14" s="15">
        <v>4</v>
      </c>
      <c r="B14" s="16" t="s">
        <v>145</v>
      </c>
      <c r="C14" s="16">
        <f>'- 33 -'!E14</f>
        <v>3726903</v>
      </c>
      <c r="D14" s="396">
        <f t="shared" si="0"/>
        <v>3.851936870827046</v>
      </c>
      <c r="E14" s="16">
        <f>'- 33 -'!G14</f>
        <v>237000</v>
      </c>
      <c r="F14" s="396">
        <f t="shared" si="1"/>
        <v>0.2449511131322736</v>
      </c>
      <c r="H14">
        <v>967540</v>
      </c>
    </row>
    <row r="15" spans="1:8" ht="12.75">
      <c r="A15" s="13">
        <v>5</v>
      </c>
      <c r="B15" s="14" t="s">
        <v>146</v>
      </c>
      <c r="C15" s="14">
        <f>'- 33 -'!E15</f>
        <v>3221047</v>
      </c>
      <c r="D15" s="395">
        <f t="shared" si="0"/>
        <v>3.4828756606662457</v>
      </c>
      <c r="E15" s="14">
        <f>'- 33 -'!G15</f>
        <v>401385</v>
      </c>
      <c r="F15" s="395">
        <f t="shared" si="1"/>
        <v>0.43401230936913404</v>
      </c>
      <c r="H15">
        <v>924824</v>
      </c>
    </row>
    <row r="16" spans="1:8" ht="12.75">
      <c r="A16" s="15">
        <v>6</v>
      </c>
      <c r="B16" s="16" t="s">
        <v>147</v>
      </c>
      <c r="C16" s="16">
        <f>'- 33 -'!E16</f>
        <v>5358040</v>
      </c>
      <c r="D16" s="396">
        <f t="shared" si="0"/>
        <v>4.361207519648892</v>
      </c>
      <c r="E16" s="16">
        <f>'- 33 -'!G16</f>
        <v>194595</v>
      </c>
      <c r="F16" s="396">
        <f t="shared" si="1"/>
        <v>0.15839172109317515</v>
      </c>
      <c r="H16">
        <v>1228568</v>
      </c>
    </row>
    <row r="17" spans="1:8" ht="12.75">
      <c r="A17" s="13">
        <v>9</v>
      </c>
      <c r="B17" s="14" t="s">
        <v>148</v>
      </c>
      <c r="C17" s="14">
        <f>'- 33 -'!E17</f>
        <v>6972390</v>
      </c>
      <c r="D17" s="395">
        <f t="shared" si="0"/>
        <v>4.411467148366197</v>
      </c>
      <c r="E17" s="14">
        <f>'- 33 -'!G17</f>
        <v>242300</v>
      </c>
      <c r="F17" s="395">
        <f t="shared" si="1"/>
        <v>0.1533044608877486</v>
      </c>
      <c r="H17">
        <v>1580515</v>
      </c>
    </row>
    <row r="18" spans="1:8" ht="12.75">
      <c r="A18" s="15">
        <v>10</v>
      </c>
      <c r="B18" s="16" t="s">
        <v>149</v>
      </c>
      <c r="C18" s="16">
        <f>'- 33 -'!E18</f>
        <v>5519193</v>
      </c>
      <c r="D18" s="396">
        <f t="shared" si="0"/>
        <v>5.165466986248677</v>
      </c>
      <c r="E18" s="16">
        <f>'- 33 -'!G18</f>
        <v>479000</v>
      </c>
      <c r="F18" s="396">
        <f t="shared" si="1"/>
        <v>0.4483008089068667</v>
      </c>
      <c r="H18">
        <v>1068479</v>
      </c>
    </row>
    <row r="19" spans="1:8" ht="12.75">
      <c r="A19" s="13">
        <v>11</v>
      </c>
      <c r="B19" s="14" t="s">
        <v>150</v>
      </c>
      <c r="C19" s="14">
        <f>'- 33 -'!E19</f>
        <v>2712520</v>
      </c>
      <c r="D19" s="395">
        <f t="shared" si="0"/>
        <v>4.318261055064785</v>
      </c>
      <c r="E19" s="14">
        <f>'- 33 -'!G19</f>
        <v>114650</v>
      </c>
      <c r="F19" s="395">
        <f t="shared" si="1"/>
        <v>0.18251980813530505</v>
      </c>
      <c r="H19">
        <v>628151</v>
      </c>
    </row>
    <row r="20" spans="1:8" ht="12.75">
      <c r="A20" s="15">
        <v>12</v>
      </c>
      <c r="B20" s="16" t="s">
        <v>151</v>
      </c>
      <c r="C20" s="16">
        <f>'- 33 -'!E20</f>
        <v>3806445</v>
      </c>
      <c r="D20" s="396">
        <f t="shared" si="0"/>
        <v>3.23373445869315</v>
      </c>
      <c r="E20" s="16">
        <f>'- 33 -'!G20</f>
        <v>355600</v>
      </c>
      <c r="F20" s="396">
        <f t="shared" si="1"/>
        <v>0.30209709414198394</v>
      </c>
      <c r="H20">
        <v>1177105</v>
      </c>
    </row>
    <row r="21" spans="1:8" ht="12.75">
      <c r="A21" s="13">
        <v>13</v>
      </c>
      <c r="B21" s="14" t="s">
        <v>152</v>
      </c>
      <c r="C21" s="14">
        <f>'- 33 -'!E21</f>
        <v>1565118</v>
      </c>
      <c r="D21" s="395">
        <f t="shared" si="0"/>
        <v>4.147370262019843</v>
      </c>
      <c r="E21" s="14">
        <f>'- 33 -'!G21</f>
        <v>63674</v>
      </c>
      <c r="F21" s="395">
        <f t="shared" si="1"/>
        <v>0.1687282710082252</v>
      </c>
      <c r="H21">
        <v>377376</v>
      </c>
    </row>
    <row r="22" spans="1:8" ht="12.75">
      <c r="A22" s="15">
        <v>14</v>
      </c>
      <c r="B22" s="16" t="s">
        <v>153</v>
      </c>
      <c r="C22" s="16">
        <f>'- 33 -'!E22</f>
        <v>2229220</v>
      </c>
      <c r="D22" s="396">
        <f t="shared" si="0"/>
        <v>4.1259693868107865</v>
      </c>
      <c r="E22" s="16">
        <f>'- 33 -'!G22</f>
        <v>246729</v>
      </c>
      <c r="F22" s="396">
        <f t="shared" si="1"/>
        <v>0.4566603120546373</v>
      </c>
      <c r="H22">
        <v>540290</v>
      </c>
    </row>
    <row r="23" spans="1:8" ht="12.75">
      <c r="A23" s="13">
        <v>15</v>
      </c>
      <c r="B23" s="14" t="s">
        <v>154</v>
      </c>
      <c r="C23" s="14">
        <f>'- 33 -'!E23</f>
        <v>2717921</v>
      </c>
      <c r="D23" s="395">
        <f t="shared" si="0"/>
        <v>3.8371317524116892</v>
      </c>
      <c r="E23" s="14">
        <f>'- 33 -'!G23</f>
        <v>88039</v>
      </c>
      <c r="F23" s="395">
        <f t="shared" si="1"/>
        <v>0.1242925170932388</v>
      </c>
      <c r="H23">
        <v>708321</v>
      </c>
    </row>
    <row r="24" spans="1:8" ht="12.75">
      <c r="A24" s="15">
        <v>16</v>
      </c>
      <c r="B24" s="16" t="s">
        <v>155</v>
      </c>
      <c r="C24" s="16">
        <f>'- 33 -'!E24</f>
        <v>521424</v>
      </c>
      <c r="D24" s="396">
        <f t="shared" si="0"/>
        <v>3.632654767378673</v>
      </c>
      <c r="E24" s="16">
        <f>'- 33 -'!G24</f>
        <v>34506</v>
      </c>
      <c r="F24" s="396">
        <f t="shared" si="1"/>
        <v>0.2403962713706475</v>
      </c>
      <c r="H24">
        <v>143538</v>
      </c>
    </row>
    <row r="25" spans="1:8" ht="12.75">
      <c r="A25" s="13">
        <v>17</v>
      </c>
      <c r="B25" s="14" t="s">
        <v>156</v>
      </c>
      <c r="C25" s="14">
        <f>'- 33 -'!E25</f>
        <v>297780</v>
      </c>
      <c r="D25" s="395">
        <f t="shared" si="0"/>
        <v>3.5056862329589604</v>
      </c>
      <c r="E25" s="14">
        <f>'- 33 -'!G25</f>
        <v>21500</v>
      </c>
      <c r="F25" s="395">
        <f t="shared" si="1"/>
        <v>0.25311388947752583</v>
      </c>
      <c r="H25">
        <v>84942</v>
      </c>
    </row>
    <row r="26" spans="1:8" ht="12.75">
      <c r="A26" s="15">
        <v>18</v>
      </c>
      <c r="B26" s="16" t="s">
        <v>157</v>
      </c>
      <c r="C26" s="16">
        <f>'- 33 -'!E26</f>
        <v>661425</v>
      </c>
      <c r="D26" s="396">
        <f t="shared" si="0"/>
        <v>3.4255638708340888</v>
      </c>
      <c r="E26" s="16">
        <f>'- 33 -'!G26</f>
        <v>190000</v>
      </c>
      <c r="F26" s="396">
        <f t="shared" si="1"/>
        <v>0.9840225807286946</v>
      </c>
      <c r="H26">
        <v>193085</v>
      </c>
    </row>
    <row r="27" spans="1:8" ht="12.75">
      <c r="A27" s="13">
        <v>19</v>
      </c>
      <c r="B27" s="14" t="s">
        <v>158</v>
      </c>
      <c r="C27" s="14">
        <f>'- 33 -'!E27</f>
        <v>1084000</v>
      </c>
      <c r="D27" s="395">
        <f t="shared" si="0"/>
        <v>4.1901654806127535</v>
      </c>
      <c r="E27" s="14">
        <f>'- 33 -'!G27</f>
        <v>281000</v>
      </c>
      <c r="F27" s="395">
        <f t="shared" si="1"/>
        <v>1.0861960332584721</v>
      </c>
      <c r="H27">
        <v>258701</v>
      </c>
    </row>
    <row r="28" spans="1:8" ht="12.75">
      <c r="A28" s="15">
        <v>20</v>
      </c>
      <c r="B28" s="16" t="s">
        <v>159</v>
      </c>
      <c r="C28" s="16">
        <f>'- 33 -'!E28</f>
        <v>535218.16</v>
      </c>
      <c r="D28" s="396">
        <f t="shared" si="0"/>
        <v>2.997497465766851</v>
      </c>
      <c r="E28" s="16">
        <f>'- 33 -'!G28</f>
        <v>51000</v>
      </c>
      <c r="F28" s="396">
        <f t="shared" si="1"/>
        <v>0.28562627761754084</v>
      </c>
      <c r="H28">
        <v>178555</v>
      </c>
    </row>
    <row r="29" spans="1:8" ht="12.75">
      <c r="A29" s="13">
        <v>21</v>
      </c>
      <c r="B29" s="14" t="s">
        <v>160</v>
      </c>
      <c r="C29" s="14">
        <f>'- 33 -'!E29</f>
        <v>1731000</v>
      </c>
      <c r="D29" s="395">
        <f t="shared" si="0"/>
        <v>4.074791611249344</v>
      </c>
      <c r="E29" s="14">
        <f>'- 33 -'!G29</f>
        <v>270000</v>
      </c>
      <c r="F29" s="395">
        <f t="shared" si="1"/>
        <v>0.6355827469886325</v>
      </c>
      <c r="H29">
        <v>424807</v>
      </c>
    </row>
    <row r="30" spans="1:8" ht="12.75">
      <c r="A30" s="15">
        <v>22</v>
      </c>
      <c r="B30" s="16" t="s">
        <v>161</v>
      </c>
      <c r="C30" s="16">
        <f>'- 33 -'!E30</f>
        <v>1116984</v>
      </c>
      <c r="D30" s="396">
        <f t="shared" si="0"/>
        <v>4.4864200506085075</v>
      </c>
      <c r="E30" s="16">
        <f>'- 33 -'!G30</f>
        <v>102000</v>
      </c>
      <c r="F30" s="396">
        <f t="shared" si="1"/>
        <v>0.4096879142065309</v>
      </c>
      <c r="H30">
        <v>248970</v>
      </c>
    </row>
    <row r="31" spans="1:8" ht="12.75">
      <c r="A31" s="13">
        <v>23</v>
      </c>
      <c r="B31" s="14" t="s">
        <v>162</v>
      </c>
      <c r="C31" s="14">
        <f>'- 33 -'!E31</f>
        <v>756328</v>
      </c>
      <c r="D31" s="395">
        <f t="shared" si="0"/>
        <v>3.444210679708917</v>
      </c>
      <c r="E31" s="14">
        <f>'- 33 -'!G31</f>
        <v>64421</v>
      </c>
      <c r="F31" s="395">
        <f t="shared" si="1"/>
        <v>0.29336411741668716</v>
      </c>
      <c r="H31">
        <v>219594</v>
      </c>
    </row>
    <row r="32" spans="1:8" ht="12.75">
      <c r="A32" s="15">
        <v>24</v>
      </c>
      <c r="B32" s="16" t="s">
        <v>163</v>
      </c>
      <c r="C32" s="16">
        <f>'- 33 -'!E32</f>
        <v>2195180</v>
      </c>
      <c r="D32" s="396">
        <f t="shared" si="0"/>
        <v>3.4968849212986637</v>
      </c>
      <c r="E32" s="16">
        <f>'- 33 -'!G32</f>
        <v>132212</v>
      </c>
      <c r="F32" s="396">
        <f t="shared" si="1"/>
        <v>0.2106114984715326</v>
      </c>
      <c r="H32">
        <v>627753</v>
      </c>
    </row>
    <row r="33" spans="1:8" ht="12.75">
      <c r="A33" s="13">
        <v>25</v>
      </c>
      <c r="B33" s="14" t="s">
        <v>164</v>
      </c>
      <c r="C33" s="14">
        <f>'- 33 -'!E33</f>
        <v>835560</v>
      </c>
      <c r="D33" s="395">
        <f t="shared" si="0"/>
        <v>3.685817129547941</v>
      </c>
      <c r="E33" s="14">
        <f>'- 33 -'!G33</f>
        <v>84850</v>
      </c>
      <c r="F33" s="395">
        <f t="shared" si="1"/>
        <v>0.3742897977908741</v>
      </c>
      <c r="H33">
        <v>226696</v>
      </c>
    </row>
    <row r="34" spans="1:8" ht="12.75">
      <c r="A34" s="15">
        <v>26</v>
      </c>
      <c r="B34" s="16" t="s">
        <v>165</v>
      </c>
      <c r="C34" s="16">
        <f>'- 33 -'!E34</f>
        <v>1205600</v>
      </c>
      <c r="D34" s="396">
        <f t="shared" si="0"/>
        <v>3.858685563215742</v>
      </c>
      <c r="E34" s="16">
        <f>'- 33 -'!G34</f>
        <v>45000</v>
      </c>
      <c r="F34" s="396">
        <f t="shared" si="1"/>
        <v>0.14402857526933344</v>
      </c>
      <c r="H34">
        <v>312438</v>
      </c>
    </row>
    <row r="35" spans="1:8" ht="12.75">
      <c r="A35" s="13">
        <v>28</v>
      </c>
      <c r="B35" s="14" t="s">
        <v>166</v>
      </c>
      <c r="C35" s="14">
        <f>'- 33 -'!E35</f>
        <v>424137</v>
      </c>
      <c r="D35" s="395">
        <f t="shared" si="0"/>
        <v>2.56587759151598</v>
      </c>
      <c r="E35" s="14">
        <f>'- 33 -'!G35</f>
        <v>41000</v>
      </c>
      <c r="F35" s="395">
        <f t="shared" si="1"/>
        <v>0.24803537831444836</v>
      </c>
      <c r="H35">
        <v>165299</v>
      </c>
    </row>
    <row r="36" spans="1:8" ht="12.75">
      <c r="A36" s="15">
        <v>30</v>
      </c>
      <c r="B36" s="16" t="s">
        <v>167</v>
      </c>
      <c r="C36" s="16">
        <f>'- 33 -'!E36</f>
        <v>691558</v>
      </c>
      <c r="D36" s="396">
        <f t="shared" si="0"/>
        <v>3.2521255784206766</v>
      </c>
      <c r="E36" s="16">
        <f>'- 33 -'!G36</f>
        <v>97030</v>
      </c>
      <c r="F36" s="396">
        <f t="shared" si="1"/>
        <v>0.4562939693766224</v>
      </c>
      <c r="H36">
        <v>212648</v>
      </c>
    </row>
    <row r="37" spans="1:8" ht="12.75">
      <c r="A37" s="13">
        <v>31</v>
      </c>
      <c r="B37" s="14" t="s">
        <v>168</v>
      </c>
      <c r="C37" s="14">
        <f>'- 33 -'!E37</f>
        <v>835086</v>
      </c>
      <c r="D37" s="395">
        <f t="shared" si="0"/>
        <v>3.471944587650297</v>
      </c>
      <c r="E37" s="14">
        <f>'- 33 -'!G37</f>
        <v>149360</v>
      </c>
      <c r="F37" s="395">
        <f t="shared" si="1"/>
        <v>0.6209775323876203</v>
      </c>
      <c r="H37">
        <v>240524</v>
      </c>
    </row>
    <row r="38" spans="1:8" ht="12.75">
      <c r="A38" s="15">
        <v>32</v>
      </c>
      <c r="B38" s="16" t="s">
        <v>169</v>
      </c>
      <c r="C38" s="16">
        <f>'- 33 -'!E38</f>
        <v>621982</v>
      </c>
      <c r="D38" s="396">
        <f t="shared" si="0"/>
        <v>3.0040328617863405</v>
      </c>
      <c r="E38" s="16">
        <f>'- 33 -'!G38</f>
        <v>50279</v>
      </c>
      <c r="F38" s="396">
        <f t="shared" si="1"/>
        <v>0.242836236832827</v>
      </c>
      <c r="H38">
        <v>207049</v>
      </c>
    </row>
    <row r="39" spans="1:8" ht="12.75">
      <c r="A39" s="13">
        <v>33</v>
      </c>
      <c r="B39" s="14" t="s">
        <v>170</v>
      </c>
      <c r="C39" s="14">
        <f>'- 33 -'!E39</f>
        <v>1134789</v>
      </c>
      <c r="D39" s="395">
        <f t="shared" si="0"/>
        <v>2.263886589114965</v>
      </c>
      <c r="E39" s="14">
        <f>'- 33 -'!G39</f>
        <v>77960</v>
      </c>
      <c r="F39" s="395">
        <f t="shared" si="1"/>
        <v>0.15552900009376427</v>
      </c>
      <c r="H39">
        <v>501257</v>
      </c>
    </row>
    <row r="40" spans="1:8" ht="12.75">
      <c r="A40" s="15">
        <v>34</v>
      </c>
      <c r="B40" s="16" t="s">
        <v>171</v>
      </c>
      <c r="C40" s="16">
        <f>'- 33 -'!E40</f>
        <v>675485</v>
      </c>
      <c r="D40" s="396">
        <f t="shared" si="0"/>
        <v>3.455396010987943</v>
      </c>
      <c r="E40" s="16">
        <f>'- 33 -'!G40</f>
        <v>41403</v>
      </c>
      <c r="F40" s="396">
        <f t="shared" si="1"/>
        <v>0.2117941346483398</v>
      </c>
      <c r="H40">
        <v>195487</v>
      </c>
    </row>
    <row r="41" spans="1:8" ht="12.75">
      <c r="A41" s="13">
        <v>35</v>
      </c>
      <c r="B41" s="14" t="s">
        <v>172</v>
      </c>
      <c r="C41" s="14">
        <f>'- 33 -'!E41</f>
        <v>1242098</v>
      </c>
      <c r="D41" s="395">
        <f t="shared" si="0"/>
        <v>3.6972043958137375</v>
      </c>
      <c r="E41" s="14">
        <f>'- 33 -'!G41</f>
        <v>57553</v>
      </c>
      <c r="F41" s="395">
        <f t="shared" si="1"/>
        <v>0.17131112407577181</v>
      </c>
      <c r="H41">
        <v>335956</v>
      </c>
    </row>
    <row r="42" spans="1:8" ht="12.75">
      <c r="A42" s="15">
        <v>36</v>
      </c>
      <c r="B42" s="16" t="s">
        <v>173</v>
      </c>
      <c r="C42" s="16">
        <f>'- 33 -'!E42</f>
        <v>778518</v>
      </c>
      <c r="D42" s="396">
        <f t="shared" si="0"/>
        <v>3.109879881919173</v>
      </c>
      <c r="E42" s="16">
        <f>'- 33 -'!G42</f>
        <v>32274</v>
      </c>
      <c r="F42" s="396">
        <f t="shared" si="1"/>
        <v>0.12892221285706867</v>
      </c>
      <c r="H42">
        <v>250337</v>
      </c>
    </row>
    <row r="43" spans="1:8" ht="12.75">
      <c r="A43" s="13">
        <v>37</v>
      </c>
      <c r="B43" s="14" t="s">
        <v>174</v>
      </c>
      <c r="C43" s="14">
        <f>'- 33 -'!E43</f>
        <v>583907</v>
      </c>
      <c r="D43" s="395">
        <f t="shared" si="0"/>
        <v>3.1633330805153155</v>
      </c>
      <c r="E43" s="14">
        <f>'- 33 -'!G43</f>
        <v>70000</v>
      </c>
      <c r="F43" s="395">
        <f t="shared" si="1"/>
        <v>0.37922702696845917</v>
      </c>
      <c r="H43">
        <v>184586</v>
      </c>
    </row>
    <row r="44" spans="1:8" ht="12.75">
      <c r="A44" s="15">
        <v>38</v>
      </c>
      <c r="B44" s="16" t="s">
        <v>175</v>
      </c>
      <c r="C44" s="16">
        <f>'- 33 -'!E44</f>
        <v>846247</v>
      </c>
      <c r="D44" s="396">
        <f t="shared" si="0"/>
        <v>3.582862320221175</v>
      </c>
      <c r="E44" s="16">
        <f>'- 33 -'!G44</f>
        <v>49227</v>
      </c>
      <c r="F44" s="396">
        <f t="shared" si="1"/>
        <v>0.20841853907609456</v>
      </c>
      <c r="H44">
        <v>236193</v>
      </c>
    </row>
    <row r="45" spans="1:8" ht="12.75">
      <c r="A45" s="13">
        <v>39</v>
      </c>
      <c r="B45" s="14" t="s">
        <v>176</v>
      </c>
      <c r="C45" s="14">
        <f>'- 33 -'!E45</f>
        <v>1315950</v>
      </c>
      <c r="D45" s="395">
        <f t="shared" si="0"/>
        <v>3.981031900893951</v>
      </c>
      <c r="E45" s="14">
        <f>'- 33 -'!G45</f>
        <v>90000</v>
      </c>
      <c r="F45" s="395">
        <f t="shared" si="1"/>
        <v>0.2722693651585969</v>
      </c>
      <c r="H45">
        <v>330555</v>
      </c>
    </row>
    <row r="46" spans="1:8" ht="12.75">
      <c r="A46" s="15">
        <v>40</v>
      </c>
      <c r="B46" s="16" t="s">
        <v>177</v>
      </c>
      <c r="C46" s="16">
        <f>'- 33 -'!E46</f>
        <v>3548800</v>
      </c>
      <c r="D46" s="396">
        <f t="shared" si="0"/>
        <v>3.4256248087517145</v>
      </c>
      <c r="E46" s="16">
        <f>'- 33 -'!G46</f>
        <v>255600</v>
      </c>
      <c r="F46" s="396">
        <f t="shared" si="1"/>
        <v>0.24672838737515168</v>
      </c>
      <c r="H46">
        <v>1035957</v>
      </c>
    </row>
    <row r="47" spans="1:8" ht="12.75">
      <c r="A47" s="13">
        <v>41</v>
      </c>
      <c r="B47" s="14" t="s">
        <v>178</v>
      </c>
      <c r="C47" s="14">
        <f>'- 33 -'!E47</f>
        <v>1110831</v>
      </c>
      <c r="D47" s="395">
        <f t="shared" si="0"/>
        <v>3.9892084651600417</v>
      </c>
      <c r="E47" s="14">
        <f>'- 33 -'!G47</f>
        <v>160000</v>
      </c>
      <c r="F47" s="395">
        <f t="shared" si="1"/>
        <v>0.5745908733422156</v>
      </c>
      <c r="H47">
        <v>278459</v>
      </c>
    </row>
    <row r="48" spans="1:8" ht="12.75">
      <c r="A48" s="15">
        <v>42</v>
      </c>
      <c r="B48" s="16" t="s">
        <v>179</v>
      </c>
      <c r="C48" s="16">
        <f>'- 33 -'!E48</f>
        <v>618438</v>
      </c>
      <c r="D48" s="396">
        <f t="shared" si="0"/>
        <v>3.8387977802882647</v>
      </c>
      <c r="E48" s="16">
        <f>'- 33 -'!G48</f>
        <v>65627</v>
      </c>
      <c r="F48" s="396">
        <f t="shared" si="1"/>
        <v>0.40736303708209703</v>
      </c>
      <c r="H48">
        <v>161102</v>
      </c>
    </row>
    <row r="49" spans="1:8" ht="12.75">
      <c r="A49" s="13">
        <v>43</v>
      </c>
      <c r="B49" s="14" t="s">
        <v>180</v>
      </c>
      <c r="C49" s="14">
        <f>'- 33 -'!E49</f>
        <v>541133</v>
      </c>
      <c r="D49" s="395">
        <f t="shared" si="0"/>
        <v>3.4488158364350174</v>
      </c>
      <c r="E49" s="14">
        <f>'- 33 -'!G49</f>
        <v>80000</v>
      </c>
      <c r="F49" s="395">
        <f t="shared" si="1"/>
        <v>0.5098659052669148</v>
      </c>
      <c r="H49">
        <v>156904</v>
      </c>
    </row>
    <row r="50" spans="1:8" ht="12.75">
      <c r="A50" s="15">
        <v>44</v>
      </c>
      <c r="B50" s="16" t="s">
        <v>181</v>
      </c>
      <c r="C50" s="16">
        <f>'- 33 -'!E50</f>
        <v>587676</v>
      </c>
      <c r="D50" s="396">
        <f t="shared" si="0"/>
        <v>2.9947715482536155</v>
      </c>
      <c r="E50" s="16">
        <f>'- 33 -'!G50</f>
        <v>168300</v>
      </c>
      <c r="F50" s="396">
        <f t="shared" si="1"/>
        <v>0.8576495408542862</v>
      </c>
      <c r="H50">
        <v>196234</v>
      </c>
    </row>
    <row r="51" spans="1:8" ht="12.75">
      <c r="A51" s="13">
        <v>45</v>
      </c>
      <c r="B51" s="14" t="s">
        <v>182</v>
      </c>
      <c r="C51" s="14">
        <f>'- 33 -'!E51</f>
        <v>1265340</v>
      </c>
      <c r="D51" s="395">
        <f t="shared" si="0"/>
        <v>3.739261745958102</v>
      </c>
      <c r="E51" s="14">
        <f>'- 33 -'!G51</f>
        <v>92700</v>
      </c>
      <c r="F51" s="395">
        <f t="shared" si="1"/>
        <v>0.27394183685832746</v>
      </c>
      <c r="H51">
        <v>338393</v>
      </c>
    </row>
    <row r="52" spans="1:8" ht="12.75">
      <c r="A52" s="15">
        <v>46</v>
      </c>
      <c r="B52" s="16" t="s">
        <v>183</v>
      </c>
      <c r="C52" s="16">
        <f>'- 33 -'!E52</f>
        <v>1213955</v>
      </c>
      <c r="D52" s="396">
        <f t="shared" si="0"/>
        <v>5.4186678688758745</v>
      </c>
      <c r="E52" s="16">
        <f>'- 33 -'!G52</f>
        <v>66854</v>
      </c>
      <c r="F52" s="396">
        <f t="shared" si="1"/>
        <v>0.298412726753321</v>
      </c>
      <c r="H52">
        <v>224032</v>
      </c>
    </row>
    <row r="53" spans="1:8" ht="12.75">
      <c r="A53" s="13">
        <v>47</v>
      </c>
      <c r="B53" s="14" t="s">
        <v>184</v>
      </c>
      <c r="C53" s="14">
        <f>'- 33 -'!E53</f>
        <v>711175</v>
      </c>
      <c r="D53" s="395">
        <f t="shared" si="0"/>
        <v>3.9381513517105424</v>
      </c>
      <c r="E53" s="14">
        <f>'- 33 -'!G53</f>
        <v>106974</v>
      </c>
      <c r="F53" s="395">
        <f t="shared" si="1"/>
        <v>0.5923715016667959</v>
      </c>
      <c r="H53">
        <v>180586</v>
      </c>
    </row>
    <row r="54" spans="1:8" ht="12.75">
      <c r="A54" s="15">
        <v>48</v>
      </c>
      <c r="B54" s="16" t="s">
        <v>185</v>
      </c>
      <c r="C54" s="16">
        <f>'- 33 -'!E54</f>
        <v>7329730</v>
      </c>
      <c r="D54" s="396">
        <f t="shared" si="0"/>
        <v>6.384048175645309</v>
      </c>
      <c r="E54" s="16">
        <f>'- 33 -'!G54</f>
        <v>443300</v>
      </c>
      <c r="F54" s="396">
        <f t="shared" si="1"/>
        <v>0.38610543038605316</v>
      </c>
      <c r="H54">
        <v>1148132</v>
      </c>
    </row>
    <row r="55" spans="1:8" ht="12.75">
      <c r="A55" s="13">
        <v>49</v>
      </c>
      <c r="B55" s="14" t="s">
        <v>186</v>
      </c>
      <c r="C55" s="14">
        <f>'- 33 -'!E55</f>
        <v>2686363</v>
      </c>
      <c r="D55" s="395">
        <f t="shared" si="0"/>
        <v>4.348955727914548</v>
      </c>
      <c r="E55" s="14">
        <f>'- 33 -'!G55</f>
        <v>250000</v>
      </c>
      <c r="F55" s="395">
        <f t="shared" si="1"/>
        <v>0.4047252482179947</v>
      </c>
      <c r="H55">
        <v>617703</v>
      </c>
    </row>
    <row r="56" spans="1:8" ht="12.75">
      <c r="A56" s="15">
        <v>50</v>
      </c>
      <c r="B56" s="16" t="s">
        <v>459</v>
      </c>
      <c r="C56" s="16">
        <f>'- 33 -'!E56</f>
        <v>1333768</v>
      </c>
      <c r="D56" s="396">
        <f t="shared" si="0"/>
        <v>3.6220368947172608</v>
      </c>
      <c r="E56" s="16">
        <f>'- 33 -'!G56</f>
        <v>132100</v>
      </c>
      <c r="F56" s="396">
        <f t="shared" si="1"/>
        <v>0.35873635729163555</v>
      </c>
      <c r="H56">
        <v>368237</v>
      </c>
    </row>
    <row r="57" spans="1:8" ht="12.75">
      <c r="A57" s="13">
        <v>2264</v>
      </c>
      <c r="B57" s="14" t="s">
        <v>187</v>
      </c>
      <c r="C57" s="14">
        <f>'- 33 -'!E57</f>
        <v>296527</v>
      </c>
      <c r="D57" s="395">
        <f t="shared" si="0"/>
        <v>3.853602432811769</v>
      </c>
      <c r="E57" s="14">
        <f>'- 33 -'!G57</f>
        <v>8622</v>
      </c>
      <c r="F57" s="395">
        <f t="shared" si="1"/>
        <v>0.11204969589852888</v>
      </c>
      <c r="H57">
        <v>76948</v>
      </c>
    </row>
    <row r="58" spans="1:8" ht="12.75">
      <c r="A58" s="15">
        <v>2309</v>
      </c>
      <c r="B58" s="16" t="s">
        <v>188</v>
      </c>
      <c r="C58" s="16">
        <f>'- 33 -'!E58</f>
        <v>270595</v>
      </c>
      <c r="D58" s="396">
        <f t="shared" si="0"/>
        <v>4.488223586000995</v>
      </c>
      <c r="E58" s="16">
        <f>'- 33 -'!G58</f>
        <v>6284</v>
      </c>
      <c r="F58" s="396">
        <f t="shared" si="1"/>
        <v>0.10422955714048765</v>
      </c>
      <c r="H58">
        <v>60290</v>
      </c>
    </row>
    <row r="59" spans="1:8" ht="12.75">
      <c r="A59" s="13">
        <v>2312</v>
      </c>
      <c r="B59" s="14" t="s">
        <v>189</v>
      </c>
      <c r="C59" s="14">
        <f>'- 33 -'!E59</f>
        <v>255334</v>
      </c>
      <c r="D59" s="395">
        <f t="shared" si="0"/>
        <v>4.305510589504924</v>
      </c>
      <c r="E59" s="14">
        <f>'- 33 -'!G59</f>
        <v>12702</v>
      </c>
      <c r="F59" s="395">
        <f t="shared" si="1"/>
        <v>0.2141845406717928</v>
      </c>
      <c r="H59">
        <v>59304</v>
      </c>
    </row>
    <row r="60" spans="1:8" ht="12.75">
      <c r="A60" s="15">
        <v>2355</v>
      </c>
      <c r="B60" s="16" t="s">
        <v>190</v>
      </c>
      <c r="C60" s="16">
        <f>'- 33 -'!E60</f>
        <v>2554703</v>
      </c>
      <c r="D60" s="396">
        <f t="shared" si="0"/>
        <v>5.5453840977663935</v>
      </c>
      <c r="E60" s="16">
        <f>'- 33 -'!G60</f>
        <v>58230</v>
      </c>
      <c r="F60" s="396">
        <f t="shared" si="1"/>
        <v>0.1263973604810176</v>
      </c>
      <c r="H60">
        <v>460690</v>
      </c>
    </row>
    <row r="61" spans="1:8" ht="12.75">
      <c r="A61" s="13">
        <v>2439</v>
      </c>
      <c r="B61" s="14" t="s">
        <v>191</v>
      </c>
      <c r="C61" s="14">
        <f>'- 33 -'!E61</f>
        <v>111763</v>
      </c>
      <c r="D61" s="395">
        <f t="shared" si="0"/>
        <v>4.028511696644198</v>
      </c>
      <c r="E61" s="14">
        <f>'- 33 -'!G61</f>
        <v>13434</v>
      </c>
      <c r="F61" s="395">
        <f t="shared" si="1"/>
        <v>0.48423025628086364</v>
      </c>
      <c r="H61">
        <v>27743</v>
      </c>
    </row>
    <row r="62" spans="1:8" ht="12.75">
      <c r="A62" s="15">
        <v>2460</v>
      </c>
      <c r="B62" s="16" t="s">
        <v>490</v>
      </c>
      <c r="C62" s="16">
        <f>'- 33 -'!E62</f>
        <v>328800</v>
      </c>
      <c r="D62" s="396">
        <f t="shared" si="0"/>
        <v>3.988597076484503</v>
      </c>
      <c r="E62" s="16">
        <f>'- 33 -'!G62</f>
        <v>12000</v>
      </c>
      <c r="F62" s="396">
        <f t="shared" si="1"/>
        <v>0.14556923636804756</v>
      </c>
      <c r="H62">
        <v>82435</v>
      </c>
    </row>
    <row r="63" spans="1:8" ht="12.75">
      <c r="A63" s="13">
        <v>3000</v>
      </c>
      <c r="B63" s="14" t="s">
        <v>193</v>
      </c>
      <c r="C63" s="14">
        <f>'- 33 -'!E63</f>
        <v>528707</v>
      </c>
      <c r="D63" s="395">
        <f t="shared" si="0"/>
        <v>4.205098226358069</v>
      </c>
      <c r="E63" s="14">
        <f>'- 33 -'!G63</f>
        <v>25350</v>
      </c>
      <c r="F63" s="395">
        <f t="shared" si="1"/>
        <v>0.20162252445717013</v>
      </c>
      <c r="H63">
        <v>125730</v>
      </c>
    </row>
    <row r="64" spans="1:8" ht="4.5" customHeight="1">
      <c r="A64" s="17"/>
      <c r="B64" s="17"/>
      <c r="C64" s="17"/>
      <c r="D64" s="397"/>
      <c r="E64" s="17"/>
      <c r="F64" s="397"/>
      <c r="H64" s="6"/>
    </row>
    <row r="65" spans="1:8" ht="12.75">
      <c r="A65" s="19"/>
      <c r="B65" s="20" t="s">
        <v>194</v>
      </c>
      <c r="C65" s="20">
        <f>SUM(C11:C63)</f>
        <v>110099480.16</v>
      </c>
      <c r="D65" s="398">
        <f>C65/'- 38 -'!H65</f>
        <v>3.9712394397806308</v>
      </c>
      <c r="E65" s="20">
        <f>SUM(E11:E63)</f>
        <v>14209664</v>
      </c>
      <c r="F65" s="398">
        <f>E65/'- 38 -'!H65</f>
        <v>0.5125362810144534</v>
      </c>
      <c r="G65" s="80"/>
      <c r="H65">
        <f>SUM(H11:H63)</f>
        <v>27724211</v>
      </c>
    </row>
    <row r="66" spans="1:8" ht="4.5" customHeight="1">
      <c r="A66" s="17"/>
      <c r="B66" s="17"/>
      <c r="C66" s="17"/>
      <c r="D66" s="397"/>
      <c r="E66" s="17"/>
      <c r="F66" s="397"/>
      <c r="H66" s="6"/>
    </row>
    <row r="67" spans="1:8" ht="12.75">
      <c r="A67" s="15">
        <v>2155</v>
      </c>
      <c r="B67" s="16" t="s">
        <v>195</v>
      </c>
      <c r="C67" s="16">
        <f>'- 33 -'!E67</f>
        <v>123650</v>
      </c>
      <c r="D67" s="413" t="s">
        <v>465</v>
      </c>
      <c r="E67" s="16">
        <f>'- 33 -'!G67</f>
        <v>25000</v>
      </c>
      <c r="F67" s="413" t="s">
        <v>465</v>
      </c>
      <c r="H67" s="337" t="s">
        <v>196</v>
      </c>
    </row>
    <row r="68" spans="1:8" ht="12.75">
      <c r="A68" s="13">
        <v>2408</v>
      </c>
      <c r="B68" s="14" t="s">
        <v>197</v>
      </c>
      <c r="C68" s="14">
        <f>'- 33 -'!E68</f>
        <v>270091</v>
      </c>
      <c r="D68" s="414" t="s">
        <v>465</v>
      </c>
      <c r="E68" s="14">
        <f>'- 33 -'!G68</f>
        <v>0</v>
      </c>
      <c r="F68" s="414"/>
      <c r="H68" s="337" t="s">
        <v>196</v>
      </c>
    </row>
    <row r="69" ht="6.75" customHeight="1"/>
    <row r="70" spans="1:7" ht="12" customHeight="1">
      <c r="A70" s="57" t="s">
        <v>315</v>
      </c>
      <c r="B70" s="6" t="s">
        <v>493</v>
      </c>
      <c r="C70" s="17"/>
      <c r="D70" s="17"/>
      <c r="E70" s="17"/>
      <c r="F70" s="17"/>
      <c r="G70" s="17"/>
    </row>
    <row r="71" spans="1:7" ht="12" customHeight="1">
      <c r="A71" s="6"/>
      <c r="B71" s="6" t="s">
        <v>494</v>
      </c>
      <c r="C71" s="17"/>
      <c r="D71" s="17"/>
      <c r="E71" s="17"/>
      <c r="F71" s="17"/>
      <c r="G71" s="17"/>
    </row>
    <row r="72" spans="1:7" ht="12" customHeight="1">
      <c r="A72" s="6"/>
      <c r="B72" s="6"/>
      <c r="C72" s="17"/>
      <c r="D72" s="17"/>
      <c r="E72" s="17"/>
      <c r="F72" s="17"/>
      <c r="G72" s="17"/>
    </row>
    <row r="73" spans="1:7" ht="12" customHeight="1">
      <c r="A73" s="6"/>
      <c r="B73" s="6"/>
      <c r="C73" s="17"/>
      <c r="D73" s="17"/>
      <c r="E73" s="17"/>
      <c r="F73" s="17"/>
      <c r="G73" s="17"/>
    </row>
    <row r="74" spans="1:7" ht="12" customHeight="1">
      <c r="A74" s="6"/>
      <c r="B74" s="6"/>
      <c r="C74" s="17"/>
      <c r="D74" s="17"/>
      <c r="E74" s="17"/>
      <c r="F74" s="17"/>
      <c r="G74" s="17"/>
    </row>
    <row r="75" spans="3:7" ht="12" customHeight="1">
      <c r="C75" s="17"/>
      <c r="D75" s="17"/>
      <c r="E75" s="17"/>
      <c r="F75" s="17"/>
      <c r="G75" s="17"/>
    </row>
  </sheetData>
  <printOptions/>
  <pageMargins left="0" right="0.5905511811023623" top="0.5905511811023623" bottom="0" header="0.31496062992125984" footer="0"/>
  <pageSetup fitToHeight="1" fitToWidth="1" orientation="portrait" scale="83" r:id="rId1"/>
  <headerFooter alignWithMargins="0">
    <oddHeader>&amp;C&amp;"Times New Roman,Bold"&amp;12&amp;A</oddHeader>
  </headerFooter>
</worksheet>
</file>

<file path=xl/worksheets/sheet35.xml><?xml version="1.0" encoding="utf-8"?>
<worksheet xmlns="http://schemas.openxmlformats.org/spreadsheetml/2006/main" xmlns:r="http://schemas.openxmlformats.org/officeDocument/2006/relationships">
  <sheetPr codeName="Sheet49">
    <pageSetUpPr fitToPage="1"/>
  </sheetPr>
  <dimension ref="A1:K74"/>
  <sheetViews>
    <sheetView showGridLines="0" showZeros="0" workbookViewId="0" topLeftCell="A1">
      <selection activeCell="A1" sqref="A1"/>
    </sheetView>
  </sheetViews>
  <sheetFormatPr defaultColWidth="15.83203125" defaultRowHeight="12"/>
  <cols>
    <col min="1" max="1" width="6.83203125" style="85" customWidth="1"/>
    <col min="2" max="2" width="35.83203125" style="85" customWidth="1"/>
    <col min="3" max="3" width="15.83203125" style="85" customWidth="1"/>
    <col min="4" max="4" width="7.83203125" style="85" customWidth="1"/>
    <col min="5" max="5" width="9.83203125" style="85" customWidth="1"/>
    <col min="6" max="6" width="15.83203125" style="85" customWidth="1"/>
    <col min="7" max="7" width="7.83203125" style="85" customWidth="1"/>
    <col min="8" max="8" width="9.83203125" style="85" customWidth="1"/>
    <col min="9" max="9" width="15.83203125" style="85" customWidth="1"/>
    <col min="10" max="10" width="7.83203125" style="85" customWidth="1"/>
    <col min="11" max="11" width="9.83203125" style="85" customWidth="1"/>
    <col min="12" max="16384" width="15.83203125" style="85" customWidth="1"/>
  </cols>
  <sheetData>
    <row r="1" spans="1:11" ht="6.75" customHeight="1">
      <c r="A1" s="17"/>
      <c r="B1" s="83"/>
      <c r="C1" s="147"/>
      <c r="D1" s="147"/>
      <c r="E1" s="147"/>
      <c r="F1" s="147"/>
      <c r="G1" s="147"/>
      <c r="H1" s="147"/>
      <c r="I1" s="147"/>
      <c r="J1" s="147"/>
      <c r="K1" s="147"/>
    </row>
    <row r="2" spans="1:11" ht="12.75">
      <c r="A2" s="8"/>
      <c r="B2" s="86"/>
      <c r="C2" s="205" t="s">
        <v>424</v>
      </c>
      <c r="D2" s="205"/>
      <c r="E2" s="205"/>
      <c r="F2" s="205"/>
      <c r="G2" s="205"/>
      <c r="H2" s="205"/>
      <c r="I2" s="220"/>
      <c r="J2" s="237"/>
      <c r="K2" s="225"/>
    </row>
    <row r="3" spans="1:11" ht="12.75">
      <c r="A3" s="9"/>
      <c r="B3" s="89"/>
      <c r="C3" s="208" t="str">
        <f>YEAR</f>
        <v>OPERATING FUND BUDGET 1999/2000</v>
      </c>
      <c r="D3" s="208"/>
      <c r="E3" s="208"/>
      <c r="F3" s="208"/>
      <c r="G3" s="208"/>
      <c r="H3" s="208"/>
      <c r="I3" s="221"/>
      <c r="J3" s="221"/>
      <c r="K3" s="226"/>
    </row>
    <row r="4" spans="1:11" ht="12.75">
      <c r="A4" s="10"/>
      <c r="C4" s="147"/>
      <c r="D4" s="147"/>
      <c r="E4" s="147"/>
      <c r="F4" s="147"/>
      <c r="G4" s="147"/>
      <c r="H4" s="147"/>
      <c r="I4" s="147"/>
      <c r="J4" s="147"/>
      <c r="K4" s="147"/>
    </row>
    <row r="5" ht="12.75">
      <c r="A5" s="10"/>
    </row>
    <row r="6" spans="1:11" ht="15.75">
      <c r="A6" s="10"/>
      <c r="C6" s="399" t="s">
        <v>466</v>
      </c>
      <c r="D6" s="373"/>
      <c r="E6" s="374"/>
      <c r="F6" s="374"/>
      <c r="G6" s="374"/>
      <c r="H6" s="374"/>
      <c r="I6" s="374"/>
      <c r="J6" s="374"/>
      <c r="K6" s="375"/>
    </row>
    <row r="7" spans="3:11" ht="12.75">
      <c r="C7" s="71" t="s">
        <v>307</v>
      </c>
      <c r="D7" s="72"/>
      <c r="E7" s="73"/>
      <c r="F7" s="71" t="s">
        <v>276</v>
      </c>
      <c r="G7" s="72"/>
      <c r="H7" s="73"/>
      <c r="I7" s="71" t="s">
        <v>291</v>
      </c>
      <c r="J7" s="72"/>
      <c r="K7" s="73"/>
    </row>
    <row r="8" spans="1:11" ht="12.75">
      <c r="A8" s="97"/>
      <c r="B8" s="48"/>
      <c r="C8" s="76"/>
      <c r="D8" s="234"/>
      <c r="E8" s="235" t="s">
        <v>89</v>
      </c>
      <c r="F8" s="76"/>
      <c r="G8" s="77"/>
      <c r="H8" s="235" t="s">
        <v>89</v>
      </c>
      <c r="I8" s="76"/>
      <c r="J8" s="77"/>
      <c r="K8" s="235" t="s">
        <v>89</v>
      </c>
    </row>
    <row r="9" spans="1:11" ht="12.75">
      <c r="A9" s="54" t="s">
        <v>119</v>
      </c>
      <c r="B9" s="55" t="s">
        <v>120</v>
      </c>
      <c r="C9" s="78" t="s">
        <v>121</v>
      </c>
      <c r="D9" s="79" t="s">
        <v>122</v>
      </c>
      <c r="E9" s="79" t="s">
        <v>123</v>
      </c>
      <c r="F9" s="79" t="s">
        <v>121</v>
      </c>
      <c r="G9" s="79" t="s">
        <v>122</v>
      </c>
      <c r="H9" s="79" t="s">
        <v>123</v>
      </c>
      <c r="I9" s="79" t="s">
        <v>121</v>
      </c>
      <c r="J9" s="79" t="s">
        <v>122</v>
      </c>
      <c r="K9" s="79" t="s">
        <v>123</v>
      </c>
    </row>
    <row r="10" spans="1:2" ht="4.5" customHeight="1">
      <c r="A10" s="80"/>
      <c r="B10" s="80"/>
    </row>
    <row r="11" spans="1:11" ht="12.75">
      <c r="A11" s="13">
        <v>1</v>
      </c>
      <c r="B11" s="14" t="s">
        <v>142</v>
      </c>
      <c r="C11" s="14">
        <v>512000</v>
      </c>
      <c r="D11" s="389">
        <f>C11/'- 3 -'!E11</f>
        <v>0.0022976435690661785</v>
      </c>
      <c r="E11" s="14">
        <f>C11/'- 7 -'!I11</f>
        <v>17.100868403473616</v>
      </c>
      <c r="F11" s="14">
        <v>576900</v>
      </c>
      <c r="G11" s="389">
        <f>F11/'- 3 -'!E11</f>
        <v>0.0025888878417857</v>
      </c>
      <c r="H11" s="14">
        <f>F11/'- 7 -'!I11</f>
        <v>19.268537074148295</v>
      </c>
      <c r="I11" s="14">
        <v>1637800</v>
      </c>
      <c r="J11" s="389">
        <f>I11/'- 3 -'!E11</f>
        <v>0.007349766869954272</v>
      </c>
      <c r="K11" s="14">
        <f>I11/'- 7 -'!I11</f>
        <v>54.702738810955246</v>
      </c>
    </row>
    <row r="12" spans="1:11" ht="12.75">
      <c r="A12" s="15">
        <v>2</v>
      </c>
      <c r="B12" s="16" t="s">
        <v>143</v>
      </c>
      <c r="C12" s="16">
        <v>210000</v>
      </c>
      <c r="D12" s="390">
        <f>C12/'- 3 -'!E12</f>
        <v>0.003794727298698978</v>
      </c>
      <c r="E12" s="16">
        <f>C12/'- 7 -'!I12</f>
        <v>22.986241092831577</v>
      </c>
      <c r="F12" s="16">
        <v>65203</v>
      </c>
      <c r="G12" s="390">
        <f>F12/'- 3 -'!E12</f>
        <v>0.001178226685986045</v>
      </c>
      <c r="H12" s="16">
        <f>F12/'- 7 -'!I12</f>
        <v>7.137008942742368</v>
      </c>
      <c r="I12" s="16">
        <v>1122084</v>
      </c>
      <c r="J12" s="390">
        <f>I12/'- 3 -'!E12</f>
        <v>0.020276203743968303</v>
      </c>
      <c r="K12" s="16">
        <f>I12/'- 7 -'!I12</f>
        <v>122.8213969067087</v>
      </c>
    </row>
    <row r="13" spans="1:11" ht="12.75">
      <c r="A13" s="13">
        <v>3</v>
      </c>
      <c r="B13" s="14" t="s">
        <v>144</v>
      </c>
      <c r="C13" s="14">
        <v>278500</v>
      </c>
      <c r="D13" s="389">
        <f>C13/'- 3 -'!E13</f>
        <v>0.007188093090270654</v>
      </c>
      <c r="E13" s="14">
        <f>C13/'- 7 -'!I13</f>
        <v>46.603078982597054</v>
      </c>
      <c r="F13" s="14">
        <v>293500</v>
      </c>
      <c r="G13" s="389">
        <f>F13/'- 3 -'!E13</f>
        <v>0.007575243526012341</v>
      </c>
      <c r="H13" s="14">
        <f>F13/'- 7 -'!I13</f>
        <v>49.11311914323962</v>
      </c>
      <c r="I13" s="14">
        <v>387614</v>
      </c>
      <c r="J13" s="389">
        <f>I13/'- 3 -'!E13</f>
        <v>0.010004328599971883</v>
      </c>
      <c r="K13" s="14">
        <f>I13/'- 7 -'!I13</f>
        <v>64.86178045515395</v>
      </c>
    </row>
    <row r="14" spans="1:11" ht="12.75">
      <c r="A14" s="15">
        <v>4</v>
      </c>
      <c r="B14" s="16" t="s">
        <v>145</v>
      </c>
      <c r="C14" s="16">
        <v>111371</v>
      </c>
      <c r="D14" s="390">
        <f>C14/'- 3 -'!E14</f>
        <v>0.0030371738616024905</v>
      </c>
      <c r="E14" s="16">
        <f>C14/'- 7 -'!I14</f>
        <v>18.69268210808996</v>
      </c>
      <c r="F14" s="16">
        <v>100410</v>
      </c>
      <c r="G14" s="390">
        <f>F14/'- 3 -'!E14</f>
        <v>0.0027382588595191394</v>
      </c>
      <c r="H14" s="16">
        <f>F14/'- 7 -'!I14</f>
        <v>16.852970795568982</v>
      </c>
      <c r="I14" s="16">
        <v>714157</v>
      </c>
      <c r="J14" s="390">
        <f>I14/'- 3 -'!E14</f>
        <v>0.019475617292476943</v>
      </c>
      <c r="K14" s="16">
        <f>I14/'- 7 -'!I14</f>
        <v>119.86522322927156</v>
      </c>
    </row>
    <row r="15" spans="1:11" ht="12.75">
      <c r="A15" s="13">
        <v>5</v>
      </c>
      <c r="B15" s="14" t="s">
        <v>146</v>
      </c>
      <c r="C15" s="14">
        <v>191372</v>
      </c>
      <c r="D15" s="389">
        <f>C15/'- 3 -'!E15</f>
        <v>0.004202960388791625</v>
      </c>
      <c r="E15" s="14">
        <f>C15/'- 7 -'!I15</f>
        <v>27.8460531102219</v>
      </c>
      <c r="F15" s="14">
        <v>314266</v>
      </c>
      <c r="G15" s="389">
        <f>F15/'- 3 -'!E15</f>
        <v>0.006901989578120043</v>
      </c>
      <c r="H15" s="14">
        <f>F15/'- 7 -'!I15</f>
        <v>45.728046562386325</v>
      </c>
      <c r="I15" s="14">
        <v>609065</v>
      </c>
      <c r="J15" s="389">
        <f>I15/'- 3 -'!E15</f>
        <v>0.013376439966135962</v>
      </c>
      <c r="K15" s="14">
        <f>I15/'- 7 -'!I15</f>
        <v>88.62349945434704</v>
      </c>
    </row>
    <row r="16" spans="1:11" ht="12.75">
      <c r="A16" s="15">
        <v>6</v>
      </c>
      <c r="B16" s="16" t="s">
        <v>147</v>
      </c>
      <c r="C16" s="16">
        <v>170238</v>
      </c>
      <c r="D16" s="390">
        <f>C16/'- 3 -'!E16</f>
        <v>0.0031522071199203924</v>
      </c>
      <c r="E16" s="16">
        <f>C16/'- 7 -'!I16</f>
        <v>19.264229942288107</v>
      </c>
      <c r="F16" s="16">
        <v>92106</v>
      </c>
      <c r="G16" s="390">
        <f>F16/'- 3 -'!E16</f>
        <v>0.001705478148165437</v>
      </c>
      <c r="H16" s="16">
        <f>F16/'- 7 -'!I16</f>
        <v>10.42276790766097</v>
      </c>
      <c r="I16" s="16">
        <v>686800</v>
      </c>
      <c r="J16" s="390">
        <f>I16/'- 3 -'!E16</f>
        <v>0.012717112806549217</v>
      </c>
      <c r="K16" s="16">
        <f>I16/'- 7 -'!I16</f>
        <v>77.71868281090867</v>
      </c>
    </row>
    <row r="17" spans="1:11" ht="12.75">
      <c r="A17" s="13">
        <v>9</v>
      </c>
      <c r="B17" s="14" t="s">
        <v>148</v>
      </c>
      <c r="C17" s="14">
        <v>159000</v>
      </c>
      <c r="D17" s="389">
        <f>C17/'- 3 -'!E17</f>
        <v>0.002122762903284399</v>
      </c>
      <c r="E17" s="14">
        <f>C17/'- 7 -'!I17</f>
        <v>12.476949032840272</v>
      </c>
      <c r="F17" s="14">
        <v>202740</v>
      </c>
      <c r="G17" s="389">
        <f>F17/'- 3 -'!E17</f>
        <v>0.0027067229623388618</v>
      </c>
      <c r="H17" s="14">
        <f>F17/'- 7 -'!I17</f>
        <v>15.909287087534821</v>
      </c>
      <c r="I17" s="14">
        <v>1165450</v>
      </c>
      <c r="J17" s="389">
        <f>I17/'- 3 -'!E17</f>
        <v>0.015559585066872973</v>
      </c>
      <c r="K17" s="14">
        <f>I17/'- 7 -'!I17</f>
        <v>91.45446698316789</v>
      </c>
    </row>
    <row r="18" spans="1:11" ht="12.75">
      <c r="A18" s="15">
        <v>10</v>
      </c>
      <c r="B18" s="16" t="s">
        <v>149</v>
      </c>
      <c r="C18" s="16">
        <v>70000</v>
      </c>
      <c r="D18" s="390">
        <f>C18/'- 3 -'!E18</f>
        <v>0.0012540330823601095</v>
      </c>
      <c r="E18" s="16">
        <f>C18/'- 7 -'!I18</f>
        <v>8.063587144338209</v>
      </c>
      <c r="F18" s="16">
        <v>410235</v>
      </c>
      <c r="G18" s="390">
        <f>F18/'- 3 -'!E18</f>
        <v>0.007349260879171422</v>
      </c>
      <c r="H18" s="16">
        <f>F18/'- 7 -'!I18</f>
        <v>47.256652459394076</v>
      </c>
      <c r="I18" s="16">
        <v>306956</v>
      </c>
      <c r="J18" s="390">
        <f>I18/'- 3 -'!E18</f>
        <v>0.005499042554698997</v>
      </c>
      <c r="K18" s="16">
        <f>I18/'- 7 -'!I18</f>
        <v>35.35952079253542</v>
      </c>
    </row>
    <row r="19" spans="1:11" ht="12.75">
      <c r="A19" s="13">
        <v>11</v>
      </c>
      <c r="B19" s="14" t="s">
        <v>150</v>
      </c>
      <c r="C19" s="14">
        <v>27605</v>
      </c>
      <c r="D19" s="389">
        <f>C19/'- 3 -'!E19</f>
        <v>0.0009588979617243921</v>
      </c>
      <c r="E19" s="14">
        <f>C19/'- 7 -'!I19</f>
        <v>5.960915568991578</v>
      </c>
      <c r="F19" s="14">
        <v>78610</v>
      </c>
      <c r="G19" s="389">
        <f>F19/'- 3 -'!E19</f>
        <v>0.0027306273780530505</v>
      </c>
      <c r="H19" s="14">
        <f>F19/'- 7 -'!I19</f>
        <v>16.974735478298424</v>
      </c>
      <c r="I19" s="14">
        <v>506870</v>
      </c>
      <c r="J19" s="389">
        <f>I19/'- 3 -'!E19</f>
        <v>0.017606832452789083</v>
      </c>
      <c r="K19" s="14">
        <f>I19/'- 7 -'!I19</f>
        <v>109.45152234938458</v>
      </c>
    </row>
    <row r="20" spans="1:11" ht="12.75">
      <c r="A20" s="15">
        <v>12</v>
      </c>
      <c r="B20" s="16" t="s">
        <v>151</v>
      </c>
      <c r="C20" s="16">
        <v>165267</v>
      </c>
      <c r="D20" s="390">
        <f>C20/'- 3 -'!E20</f>
        <v>0.003462477984623989</v>
      </c>
      <c r="E20" s="16">
        <f>C20/'- 7 -'!I20</f>
        <v>20.742641983056167</v>
      </c>
      <c r="F20" s="16">
        <v>68314</v>
      </c>
      <c r="G20" s="390">
        <f>F20/'- 3 -'!E20</f>
        <v>0.001431233827936631</v>
      </c>
      <c r="H20" s="16">
        <f>F20/'- 7 -'!I20</f>
        <v>8.574082208973957</v>
      </c>
      <c r="I20" s="16">
        <v>100844</v>
      </c>
      <c r="J20" s="390">
        <f>I20/'- 3 -'!E20</f>
        <v>0.0021127637694241534</v>
      </c>
      <c r="K20" s="16">
        <f>I20/'- 7 -'!I20</f>
        <v>12.656918732350173</v>
      </c>
    </row>
    <row r="21" spans="1:11" ht="12.75">
      <c r="A21" s="13">
        <v>13</v>
      </c>
      <c r="B21" s="14" t="s">
        <v>152</v>
      </c>
      <c r="C21" s="14">
        <v>0</v>
      </c>
      <c r="D21" s="389">
        <f>C21/'- 3 -'!E21</f>
        <v>0</v>
      </c>
      <c r="E21" s="14">
        <f>C21/'- 7 -'!I21</f>
        <v>0</v>
      </c>
      <c r="F21" s="14">
        <v>30000</v>
      </c>
      <c r="G21" s="389">
        <f>F21/'- 3 -'!E21</f>
        <v>0.001621761268416248</v>
      </c>
      <c r="H21" s="14">
        <f>F21/'- 7 -'!I21</f>
        <v>9.955201592832255</v>
      </c>
      <c r="I21" s="14">
        <v>19700</v>
      </c>
      <c r="J21" s="389">
        <f>I21/'- 3 -'!E21</f>
        <v>0.0010649565662600028</v>
      </c>
      <c r="K21" s="14">
        <f>I21/'- 7 -'!I21</f>
        <v>6.537249045959848</v>
      </c>
    </row>
    <row r="22" spans="1:11" ht="12.75">
      <c r="A22" s="15">
        <v>14</v>
      </c>
      <c r="B22" s="16" t="s">
        <v>153</v>
      </c>
      <c r="C22" s="16">
        <v>73735</v>
      </c>
      <c r="D22" s="390">
        <f>C22/'- 3 -'!E22</f>
        <v>0.003531340134840824</v>
      </c>
      <c r="E22" s="16">
        <f>C22/'- 7 -'!I22</f>
        <v>20.507578918092058</v>
      </c>
      <c r="F22" s="16">
        <v>19700</v>
      </c>
      <c r="G22" s="390">
        <f>F22/'- 3 -'!E22</f>
        <v>0.0009434786825301991</v>
      </c>
      <c r="H22" s="16">
        <f>F22/'- 7 -'!I22</f>
        <v>5.479071061048533</v>
      </c>
      <c r="I22" s="16">
        <v>67901</v>
      </c>
      <c r="J22" s="390">
        <f>I22/'- 3 -'!E22</f>
        <v>0.0032519363463189366</v>
      </c>
      <c r="K22" s="16">
        <f>I22/'- 7 -'!I22</f>
        <v>18.884995132804896</v>
      </c>
    </row>
    <row r="23" spans="1:11" ht="12.75">
      <c r="A23" s="13">
        <v>15</v>
      </c>
      <c r="B23" s="14" t="s">
        <v>154</v>
      </c>
      <c r="C23" s="14">
        <v>159725</v>
      </c>
      <c r="D23" s="389">
        <f>C23/'- 3 -'!E23</f>
        <v>0.005641255229705838</v>
      </c>
      <c r="E23" s="14">
        <f>C23/'- 7 -'!I23</f>
        <v>28.190081186021885</v>
      </c>
      <c r="F23" s="14">
        <v>100400</v>
      </c>
      <c r="G23" s="389">
        <f>F23/'- 3 -'!E23</f>
        <v>0.0035459823137421577</v>
      </c>
      <c r="H23" s="14">
        <f>F23/'- 7 -'!I23</f>
        <v>17.719731733145075</v>
      </c>
      <c r="I23" s="14">
        <v>461070</v>
      </c>
      <c r="J23" s="389">
        <f>I23/'- 3 -'!E23</f>
        <v>0.016284323360528853</v>
      </c>
      <c r="K23" s="14">
        <f>I23/'- 7 -'!I23</f>
        <v>81.37486763148605</v>
      </c>
    </row>
    <row r="24" spans="1:11" ht="12.75">
      <c r="A24" s="15">
        <v>16</v>
      </c>
      <c r="B24" s="16" t="s">
        <v>155</v>
      </c>
      <c r="C24" s="16">
        <v>12000</v>
      </c>
      <c r="D24" s="390">
        <f>C24/'- 3 -'!E24</f>
        <v>0.0021471549034487065</v>
      </c>
      <c r="E24" s="16">
        <f>C24/'- 7 -'!I24</f>
        <v>15.374759769378603</v>
      </c>
      <c r="F24" s="16">
        <v>27777</v>
      </c>
      <c r="G24" s="390">
        <f>F24/'- 3 -'!E24</f>
        <v>0.004970126812757893</v>
      </c>
      <c r="H24" s="16">
        <f>F24/'- 7 -'!I24</f>
        <v>35.58872517616912</v>
      </c>
      <c r="I24" s="16">
        <v>16625</v>
      </c>
      <c r="J24" s="390">
        <f>I24/'- 3 -'!E24</f>
        <v>0.0029747041891528955</v>
      </c>
      <c r="K24" s="16">
        <f>I24/'- 7 -'!I24</f>
        <v>21.300448430493272</v>
      </c>
    </row>
    <row r="25" spans="1:11" ht="12.75">
      <c r="A25" s="13">
        <v>17</v>
      </c>
      <c r="B25" s="14" t="s">
        <v>156</v>
      </c>
      <c r="C25" s="14">
        <v>0</v>
      </c>
      <c r="D25" s="389">
        <f>C25/'- 3 -'!E25</f>
        <v>0</v>
      </c>
      <c r="E25" s="14">
        <f>C25/'- 7 -'!I25</f>
        <v>0</v>
      </c>
      <c r="F25" s="14">
        <v>21530</v>
      </c>
      <c r="G25" s="389">
        <f>F25/'- 3 -'!E25</f>
        <v>0.005057061647531024</v>
      </c>
      <c r="H25" s="14">
        <f>F25/'- 7 -'!I25</f>
        <v>40.055813953488375</v>
      </c>
      <c r="I25" s="14">
        <v>15740</v>
      </c>
      <c r="J25" s="389">
        <f>I25/'- 3 -'!E25</f>
        <v>0.003697080832890772</v>
      </c>
      <c r="K25" s="14">
        <f>I25/'- 7 -'!I25</f>
        <v>29.28372093023256</v>
      </c>
    </row>
    <row r="26" spans="1:11" ht="12.75">
      <c r="A26" s="15">
        <v>18</v>
      </c>
      <c r="B26" s="16" t="s">
        <v>157</v>
      </c>
      <c r="C26" s="16">
        <v>43080</v>
      </c>
      <c r="D26" s="390">
        <f>C26/'- 3 -'!E26</f>
        <v>0.005119083274757281</v>
      </c>
      <c r="E26" s="16">
        <f>C26/'- 7 -'!I26</f>
        <v>28.101761252446185</v>
      </c>
      <c r="F26" s="16">
        <v>10100</v>
      </c>
      <c r="G26" s="390">
        <f>F26/'- 3 -'!E26</f>
        <v>0.0012001564780651935</v>
      </c>
      <c r="H26" s="16">
        <f>F26/'- 7 -'!I26</f>
        <v>6.588388780169602</v>
      </c>
      <c r="I26" s="16">
        <v>75000</v>
      </c>
      <c r="J26" s="390">
        <f>I26/'- 3 -'!E26</f>
        <v>0.008912053054939556</v>
      </c>
      <c r="K26" s="16">
        <f>I26/'- 7 -'!I26</f>
        <v>48.923679060665364</v>
      </c>
    </row>
    <row r="27" spans="1:11" ht="12.75">
      <c r="A27" s="13">
        <v>19</v>
      </c>
      <c r="B27" s="14" t="s">
        <v>158</v>
      </c>
      <c r="C27" s="14">
        <v>0</v>
      </c>
      <c r="D27" s="389">
        <f>C27/'- 3 -'!E27</f>
        <v>0</v>
      </c>
      <c r="E27" s="14">
        <f>C27/'- 7 -'!I27</f>
        <v>0</v>
      </c>
      <c r="F27" s="14">
        <v>150000</v>
      </c>
      <c r="G27" s="389">
        <f>F27/'- 3 -'!E27</f>
        <v>0.011189103305261116</v>
      </c>
      <c r="H27" s="14">
        <f>F27/'- 7 -'!I27</f>
        <v>64.01502219187437</v>
      </c>
      <c r="I27" s="14">
        <v>0</v>
      </c>
      <c r="J27" s="389">
        <f>I27/'- 3 -'!E27</f>
        <v>0</v>
      </c>
      <c r="K27" s="14">
        <f>I27/'- 7 -'!I27</f>
        <v>0</v>
      </c>
    </row>
    <row r="28" spans="1:11" ht="12.75">
      <c r="A28" s="15">
        <v>20</v>
      </c>
      <c r="B28" s="16" t="s">
        <v>159</v>
      </c>
      <c r="C28" s="16">
        <v>93777</v>
      </c>
      <c r="D28" s="390">
        <f>C28/'- 3 -'!E28</f>
        <v>0.012766120249983495</v>
      </c>
      <c r="E28" s="16">
        <f>C28/'- 7 -'!I28</f>
        <v>94.72424242424242</v>
      </c>
      <c r="F28" s="16">
        <v>47963</v>
      </c>
      <c r="G28" s="390">
        <f>F28/'- 3 -'!E28</f>
        <v>0.006529334757456075</v>
      </c>
      <c r="H28" s="16">
        <f>F28/'- 7 -'!I28</f>
        <v>48.44747474747475</v>
      </c>
      <c r="I28" s="16">
        <v>159664</v>
      </c>
      <c r="J28" s="390">
        <f>I28/'- 3 -'!E28</f>
        <v>0.021735498294820316</v>
      </c>
      <c r="K28" s="16">
        <f>I28/'- 7 -'!I28</f>
        <v>161.2767676767677</v>
      </c>
    </row>
    <row r="29" spans="1:11" ht="12.75">
      <c r="A29" s="13">
        <v>21</v>
      </c>
      <c r="B29" s="14" t="s">
        <v>160</v>
      </c>
      <c r="C29" s="14">
        <v>56300</v>
      </c>
      <c r="D29" s="389">
        <f>C29/'- 3 -'!E29</f>
        <v>0.00268274087486896</v>
      </c>
      <c r="E29" s="14">
        <f>C29/'- 7 -'!I29</f>
        <v>16.117950186086457</v>
      </c>
      <c r="F29" s="14">
        <v>70520</v>
      </c>
      <c r="G29" s="389">
        <f>F29/'- 3 -'!E29</f>
        <v>0.0033603354617363955</v>
      </c>
      <c r="H29" s="14">
        <f>F29/'- 7 -'!I29</f>
        <v>20.18894932722588</v>
      </c>
      <c r="I29" s="14">
        <v>161940</v>
      </c>
      <c r="J29" s="389">
        <f>I29/'- 3 -'!E29</f>
        <v>0.007716572953397503</v>
      </c>
      <c r="K29" s="14">
        <f>I29/'- 7 -'!I29</f>
        <v>46.36129401660464</v>
      </c>
    </row>
    <row r="30" spans="1:11" ht="12.75">
      <c r="A30" s="15">
        <v>22</v>
      </c>
      <c r="B30" s="16" t="s">
        <v>161</v>
      </c>
      <c r="C30" s="16">
        <v>31000</v>
      </c>
      <c r="D30" s="390">
        <f>C30/'- 3 -'!E30</f>
        <v>0.002675434497035144</v>
      </c>
      <c r="E30" s="16">
        <f>C30/'- 7 -'!I30</f>
        <v>16.99561403508772</v>
      </c>
      <c r="F30" s="16">
        <v>12600</v>
      </c>
      <c r="G30" s="390">
        <f>F30/'- 3 -'!E30</f>
        <v>0.001087434666536865</v>
      </c>
      <c r="H30" s="16">
        <f>F30/'- 7 -'!I30</f>
        <v>6.907894736842105</v>
      </c>
      <c r="I30" s="16">
        <v>223990</v>
      </c>
      <c r="J30" s="390">
        <f>I30/'- 3 -'!E30</f>
        <v>0.019331308806158125</v>
      </c>
      <c r="K30" s="16">
        <f>I30/'- 7 -'!I30</f>
        <v>122.8015350877193</v>
      </c>
    </row>
    <row r="31" spans="1:11" ht="12.75">
      <c r="A31" s="13">
        <v>23</v>
      </c>
      <c r="B31" s="14" t="s">
        <v>162</v>
      </c>
      <c r="C31" s="14">
        <v>25000</v>
      </c>
      <c r="D31" s="389">
        <f>C31/'- 3 -'!E31</f>
        <v>0.0027448592902782026</v>
      </c>
      <c r="E31" s="14">
        <f>C31/'- 7 -'!I31</f>
        <v>17.825311942959</v>
      </c>
      <c r="F31" s="14">
        <v>0</v>
      </c>
      <c r="G31" s="389">
        <f>F31/'- 3 -'!E31</f>
        <v>0</v>
      </c>
      <c r="H31" s="14">
        <f>F31/'- 7 -'!I31</f>
        <v>0</v>
      </c>
      <c r="I31" s="14">
        <v>130000</v>
      </c>
      <c r="J31" s="389">
        <f>I31/'- 3 -'!E31</f>
        <v>0.014273268309446653</v>
      </c>
      <c r="K31" s="14">
        <f>I31/'- 7 -'!I31</f>
        <v>92.6916221033868</v>
      </c>
    </row>
    <row r="32" spans="1:11" ht="12.75">
      <c r="A32" s="15">
        <v>24</v>
      </c>
      <c r="B32" s="16" t="s">
        <v>163</v>
      </c>
      <c r="C32" s="16">
        <v>94141</v>
      </c>
      <c r="D32" s="390">
        <f>C32/'- 3 -'!E32</f>
        <v>0.0043464749165491685</v>
      </c>
      <c r="E32" s="16">
        <f>C32/'- 7 -'!I32</f>
        <v>25.66198718822407</v>
      </c>
      <c r="F32" s="16">
        <v>148800</v>
      </c>
      <c r="G32" s="390">
        <f>F32/'- 3 -'!E32</f>
        <v>0.0068700722063980224</v>
      </c>
      <c r="H32" s="16">
        <f>F32/'- 7 -'!I32</f>
        <v>40.56153741311162</v>
      </c>
      <c r="I32" s="16">
        <v>62505</v>
      </c>
      <c r="J32" s="390">
        <f>I32/'- 3 -'!E32</f>
        <v>0.0028858458552480405</v>
      </c>
      <c r="K32" s="16">
        <f>I32/'- 7 -'!I32</f>
        <v>17.03829903230203</v>
      </c>
    </row>
    <row r="33" spans="1:11" ht="12.75">
      <c r="A33" s="13">
        <v>25</v>
      </c>
      <c r="B33" s="14" t="s">
        <v>164</v>
      </c>
      <c r="C33" s="14">
        <v>0</v>
      </c>
      <c r="D33" s="389">
        <f>C33/'- 3 -'!E33</f>
        <v>0</v>
      </c>
      <c r="E33" s="14">
        <f>C33/'- 7 -'!I33</f>
        <v>0</v>
      </c>
      <c r="F33" s="14">
        <v>47300</v>
      </c>
      <c r="G33" s="389">
        <f>F33/'- 3 -'!E33</f>
        <v>0.004973918475057587</v>
      </c>
      <c r="H33" s="14">
        <f>F33/'- 7 -'!I33</f>
        <v>31.077529566360052</v>
      </c>
      <c r="I33" s="14">
        <v>88550</v>
      </c>
      <c r="J33" s="389">
        <f>I33/'- 3 -'!E33</f>
        <v>0.009311638075398506</v>
      </c>
      <c r="K33" s="14">
        <f>I33/'- 7 -'!I33</f>
        <v>58.18002628120894</v>
      </c>
    </row>
    <row r="34" spans="1:11" ht="12.75">
      <c r="A34" s="15">
        <v>26</v>
      </c>
      <c r="B34" s="16" t="s">
        <v>165</v>
      </c>
      <c r="C34" s="16">
        <v>54000</v>
      </c>
      <c r="D34" s="390">
        <f>C34/'- 3 -'!E34</f>
        <v>0.0038172525678092503</v>
      </c>
      <c r="E34" s="16">
        <f>C34/'- 7 -'!I34</f>
        <v>20.149253731343283</v>
      </c>
      <c r="F34" s="16">
        <v>15000</v>
      </c>
      <c r="G34" s="390">
        <f>F34/'- 3 -'!E34</f>
        <v>0.0010603479355025696</v>
      </c>
      <c r="H34" s="16">
        <f>F34/'- 7 -'!I34</f>
        <v>5.597014925373134</v>
      </c>
      <c r="I34" s="16">
        <v>220000</v>
      </c>
      <c r="J34" s="390">
        <f>I34/'- 3 -'!E34</f>
        <v>0.015551769720704354</v>
      </c>
      <c r="K34" s="16">
        <f>I34/'- 7 -'!I34</f>
        <v>82.08955223880596</v>
      </c>
    </row>
    <row r="35" spans="1:11" ht="12.75">
      <c r="A35" s="13">
        <v>28</v>
      </c>
      <c r="B35" s="14" t="s">
        <v>166</v>
      </c>
      <c r="C35" s="14">
        <v>28235</v>
      </c>
      <c r="D35" s="389">
        <f>C35/'- 3 -'!E35</f>
        <v>0.004815692112259608</v>
      </c>
      <c r="E35" s="14">
        <f>C35/'- 7 -'!I35</f>
        <v>31.994334277620396</v>
      </c>
      <c r="F35" s="14">
        <v>8575</v>
      </c>
      <c r="G35" s="389">
        <f>F35/'- 3 -'!E35</f>
        <v>0.001462530896498181</v>
      </c>
      <c r="H35" s="14">
        <f>F35/'- 7 -'!I35</f>
        <v>9.71671388101983</v>
      </c>
      <c r="I35" s="14">
        <v>89458</v>
      </c>
      <c r="J35" s="389">
        <f>I35/'- 3 -'!E35</f>
        <v>0.015257736319409243</v>
      </c>
      <c r="K35" s="14">
        <f>I35/'- 7 -'!I35</f>
        <v>101.36883852691219</v>
      </c>
    </row>
    <row r="36" spans="1:11" ht="12.75">
      <c r="A36" s="15">
        <v>30</v>
      </c>
      <c r="B36" s="16" t="s">
        <v>167</v>
      </c>
      <c r="C36" s="16">
        <v>80559</v>
      </c>
      <c r="D36" s="390">
        <f>C36/'- 3 -'!E36</f>
        <v>0.009232035469058774</v>
      </c>
      <c r="E36" s="16">
        <f>C36/'- 7 -'!I36</f>
        <v>57.872844827586206</v>
      </c>
      <c r="F36" s="16">
        <v>12997</v>
      </c>
      <c r="G36" s="390">
        <f>F36/'- 3 -'!E36</f>
        <v>0.0014894520164271763</v>
      </c>
      <c r="H36" s="16">
        <f>F36/'- 7 -'!I36</f>
        <v>9.336925287356323</v>
      </c>
      <c r="I36" s="16">
        <v>127924</v>
      </c>
      <c r="J36" s="390">
        <f>I36/'- 3 -'!E36</f>
        <v>0.014660049222853742</v>
      </c>
      <c r="K36" s="16">
        <f>I36/'- 7 -'!I36</f>
        <v>91.89942528735632</v>
      </c>
    </row>
    <row r="37" spans="1:11" ht="12.75">
      <c r="A37" s="13">
        <v>31</v>
      </c>
      <c r="B37" s="14" t="s">
        <v>168</v>
      </c>
      <c r="C37" s="14">
        <v>29994</v>
      </c>
      <c r="D37" s="389">
        <f>C37/'- 3 -'!E37</f>
        <v>0.003054096112691809</v>
      </c>
      <c r="E37" s="14">
        <f>C37/'- 7 -'!I37</f>
        <v>17.906865671641793</v>
      </c>
      <c r="F37" s="14">
        <v>11310</v>
      </c>
      <c r="G37" s="389">
        <f>F37/'- 3 -'!E37</f>
        <v>0.0011516245593966913</v>
      </c>
      <c r="H37" s="14">
        <f>F37/'- 7 -'!I37</f>
        <v>6.7522388059701495</v>
      </c>
      <c r="I37" s="14">
        <v>138529</v>
      </c>
      <c r="J37" s="389">
        <f>I37/'- 3 -'!E37</f>
        <v>0.014105517116592772</v>
      </c>
      <c r="K37" s="14">
        <f>I37/'- 7 -'!I37</f>
        <v>82.70388059701493</v>
      </c>
    </row>
    <row r="38" spans="1:11" ht="12.75">
      <c r="A38" s="15">
        <v>32</v>
      </c>
      <c r="B38" s="16" t="s">
        <v>169</v>
      </c>
      <c r="C38" s="16">
        <v>50000</v>
      </c>
      <c r="D38" s="390">
        <f>C38/'- 3 -'!E38</f>
        <v>0.00803205754808592</v>
      </c>
      <c r="E38" s="16">
        <f>C38/'- 7 -'!I38</f>
        <v>57.37234652897303</v>
      </c>
      <c r="F38" s="16">
        <v>35580</v>
      </c>
      <c r="G38" s="390">
        <f>F38/'- 3 -'!E38</f>
        <v>0.005715612151217941</v>
      </c>
      <c r="H38" s="16">
        <f>F38/'- 7 -'!I38</f>
        <v>40.82616179001721</v>
      </c>
      <c r="I38" s="16">
        <v>129992</v>
      </c>
      <c r="J38" s="390">
        <f>I38/'- 3 -'!E38</f>
        <v>0.0208820644958157</v>
      </c>
      <c r="K38" s="16">
        <f>I38/'- 7 -'!I38</f>
        <v>149.15892139988526</v>
      </c>
    </row>
    <row r="39" spans="1:11" ht="12.75">
      <c r="A39" s="13">
        <v>33</v>
      </c>
      <c r="B39" s="14" t="s">
        <v>170</v>
      </c>
      <c r="C39" s="14">
        <v>114929</v>
      </c>
      <c r="D39" s="389">
        <f>C39/'- 3 -'!E39</f>
        <v>0.009846226865277806</v>
      </c>
      <c r="E39" s="14">
        <f>C39/'- 7 -'!I39</f>
        <v>63.11312465678199</v>
      </c>
      <c r="F39" s="14">
        <v>5500</v>
      </c>
      <c r="G39" s="389">
        <f>F39/'- 3 -'!E39</f>
        <v>0.0004711974154393402</v>
      </c>
      <c r="H39" s="14">
        <f>F39/'- 7 -'!I39</f>
        <v>3.0203185063152116</v>
      </c>
      <c r="I39" s="14">
        <v>195509</v>
      </c>
      <c r="J39" s="389">
        <f>I39/'- 3 -'!E39</f>
        <v>0.016749697362750903</v>
      </c>
      <c r="K39" s="14">
        <f>I39/'- 7 -'!I39</f>
        <v>107.36353651839649</v>
      </c>
    </row>
    <row r="40" spans="1:11" ht="12.75">
      <c r="A40" s="15">
        <v>34</v>
      </c>
      <c r="B40" s="16" t="s">
        <v>171</v>
      </c>
      <c r="C40" s="16">
        <v>0</v>
      </c>
      <c r="D40" s="390">
        <f>C40/'- 3 -'!E40</f>
        <v>0</v>
      </c>
      <c r="E40" s="16">
        <f>C40/'- 7 -'!I40</f>
        <v>0</v>
      </c>
      <c r="F40" s="16">
        <v>65000</v>
      </c>
      <c r="G40" s="390">
        <f>F40/'- 3 -'!E40</f>
        <v>0.011942996994039525</v>
      </c>
      <c r="H40" s="16">
        <f>F40/'- 7 -'!I40</f>
        <v>84.47043534762832</v>
      </c>
      <c r="I40" s="16">
        <v>55000</v>
      </c>
      <c r="J40" s="390">
        <f>I40/'- 3 -'!E40</f>
        <v>0.010105612841110369</v>
      </c>
      <c r="K40" s="16">
        <f>I40/'- 7 -'!I40</f>
        <v>71.47498375568551</v>
      </c>
    </row>
    <row r="41" spans="1:11" ht="12.75">
      <c r="A41" s="13">
        <v>35</v>
      </c>
      <c r="B41" s="14" t="s">
        <v>172</v>
      </c>
      <c r="C41" s="14">
        <v>70562</v>
      </c>
      <c r="D41" s="389">
        <f>C41/'- 3 -'!E41</f>
        <v>0.005458092804904471</v>
      </c>
      <c r="E41" s="14">
        <f>C41/'- 7 -'!I41</f>
        <v>35.68242730720607</v>
      </c>
      <c r="F41" s="14">
        <v>24177</v>
      </c>
      <c r="G41" s="389">
        <f>F41/'- 3 -'!E41</f>
        <v>0.0018701327873951333</v>
      </c>
      <c r="H41" s="14">
        <f>F41/'- 7 -'!I41</f>
        <v>12.226042983565108</v>
      </c>
      <c r="I41" s="14">
        <v>144263</v>
      </c>
      <c r="J41" s="389">
        <f>I41/'- 3 -'!E41</f>
        <v>0.011158992691731155</v>
      </c>
      <c r="K41" s="14">
        <f>I41/'- 7 -'!I41</f>
        <v>72.95221238938053</v>
      </c>
    </row>
    <row r="42" spans="1:11" ht="12.75">
      <c r="A42" s="15">
        <v>36</v>
      </c>
      <c r="B42" s="16" t="s">
        <v>173</v>
      </c>
      <c r="C42" s="16">
        <v>30257</v>
      </c>
      <c r="D42" s="390">
        <f>C42/'- 3 -'!E42</f>
        <v>0.0043788361126841525</v>
      </c>
      <c r="E42" s="16">
        <f>C42/'- 7 -'!I42</f>
        <v>28.816190476190478</v>
      </c>
      <c r="F42" s="16">
        <v>46520</v>
      </c>
      <c r="G42" s="390">
        <f>F42/'- 3 -'!E42</f>
        <v>0.0067324406240561446</v>
      </c>
      <c r="H42" s="16">
        <f>F42/'- 7 -'!I42</f>
        <v>44.304761904761904</v>
      </c>
      <c r="I42" s="16">
        <v>25713</v>
      </c>
      <c r="J42" s="390">
        <f>I42/'- 3 -'!E42</f>
        <v>0.0037212219640231224</v>
      </c>
      <c r="K42" s="16">
        <f>I42/'- 7 -'!I42</f>
        <v>24.48857142857143</v>
      </c>
    </row>
    <row r="43" spans="1:11" ht="12.75">
      <c r="A43" s="13">
        <v>37</v>
      </c>
      <c r="B43" s="14" t="s">
        <v>174</v>
      </c>
      <c r="C43" s="14">
        <v>60500</v>
      </c>
      <c r="D43" s="389">
        <f>C43/'- 3 -'!E43</f>
        <v>0.009155373651984726</v>
      </c>
      <c r="E43" s="14">
        <f>C43/'- 7 -'!I43</f>
        <v>60.01984126984127</v>
      </c>
      <c r="F43" s="14">
        <v>34100</v>
      </c>
      <c r="G43" s="389">
        <f>F43/'- 3 -'!E43</f>
        <v>0.005160301512936846</v>
      </c>
      <c r="H43" s="14">
        <f>F43/'- 7 -'!I43</f>
        <v>33.82936507936508</v>
      </c>
      <c r="I43" s="14">
        <v>88000</v>
      </c>
      <c r="J43" s="389">
        <f>I43/'- 3 -'!E43</f>
        <v>0.013316907130159601</v>
      </c>
      <c r="K43" s="14">
        <f>I43/'- 7 -'!I43</f>
        <v>87.3015873015873</v>
      </c>
    </row>
    <row r="44" spans="1:11" ht="12.75">
      <c r="A44" s="15">
        <v>38</v>
      </c>
      <c r="B44" s="16" t="s">
        <v>175</v>
      </c>
      <c r="C44" s="16">
        <v>33395</v>
      </c>
      <c r="D44" s="390">
        <f>C44/'- 3 -'!E44</f>
        <v>0.0036945241940721</v>
      </c>
      <c r="E44" s="16">
        <f>C44/'- 7 -'!I44</f>
        <v>28.385040373990652</v>
      </c>
      <c r="F44" s="16">
        <v>10548</v>
      </c>
      <c r="G44" s="390">
        <f>F44/'- 3 -'!E44</f>
        <v>0.0011669364036254683</v>
      </c>
      <c r="H44" s="16">
        <f>F44/'- 7 -'!I44</f>
        <v>8.965575860603485</v>
      </c>
      <c r="I44" s="16">
        <v>3500</v>
      </c>
      <c r="J44" s="390">
        <f>I44/'- 3 -'!E44</f>
        <v>0.0003872087042746624</v>
      </c>
      <c r="K44" s="16">
        <f>I44/'- 7 -'!I44</f>
        <v>2.9749256268593287</v>
      </c>
    </row>
    <row r="45" spans="1:11" ht="12.75">
      <c r="A45" s="13">
        <v>39</v>
      </c>
      <c r="B45" s="14" t="s">
        <v>176</v>
      </c>
      <c r="C45" s="14">
        <v>67000</v>
      </c>
      <c r="D45" s="389">
        <f>C45/'- 3 -'!E45</f>
        <v>0.00463996952855832</v>
      </c>
      <c r="E45" s="14">
        <f>C45/'- 7 -'!I45</f>
        <v>29.193899782135077</v>
      </c>
      <c r="F45" s="14">
        <v>32000</v>
      </c>
      <c r="G45" s="389">
        <f>F45/'- 3 -'!E45</f>
        <v>0.00221610484946069</v>
      </c>
      <c r="H45" s="14">
        <f>F45/'- 7 -'!I45</f>
        <v>13.943355119825709</v>
      </c>
      <c r="I45" s="14">
        <v>161525</v>
      </c>
      <c r="J45" s="389">
        <f>I45/'- 3 -'!E45</f>
        <v>0.011186135494035562</v>
      </c>
      <c r="K45" s="14">
        <f>I45/'- 7 -'!I45</f>
        <v>70.38126361655773</v>
      </c>
    </row>
    <row r="46" spans="1:11" ht="12.75">
      <c r="A46" s="15">
        <v>40</v>
      </c>
      <c r="B46" s="16" t="s">
        <v>177</v>
      </c>
      <c r="C46" s="16">
        <v>134700</v>
      </c>
      <c r="D46" s="390">
        <f>C46/'- 3 -'!E46</f>
        <v>0.003293736765144587</v>
      </c>
      <c r="E46" s="16">
        <f>C46/'- 7 -'!I46</f>
        <v>18.0793235353332</v>
      </c>
      <c r="F46" s="16">
        <v>116900</v>
      </c>
      <c r="G46" s="390">
        <f>F46/'- 3 -'!E46</f>
        <v>0.002858484245325926</v>
      </c>
      <c r="H46" s="16">
        <f>F46/'- 7 -'!I46</f>
        <v>15.690222132742768</v>
      </c>
      <c r="I46" s="16">
        <v>546400</v>
      </c>
      <c r="J46" s="390">
        <f>I46/'- 3 -'!E46</f>
        <v>0.013360785215107664</v>
      </c>
      <c r="K46" s="16">
        <f>I46/'- 7 -'!I46</f>
        <v>73.33735990873096</v>
      </c>
    </row>
    <row r="47" spans="1:11" ht="12.75">
      <c r="A47" s="13">
        <v>41</v>
      </c>
      <c r="B47" s="14" t="s">
        <v>178</v>
      </c>
      <c r="C47" s="14">
        <v>38000</v>
      </c>
      <c r="D47" s="389">
        <f>C47/'- 3 -'!E47</f>
        <v>0.003203070902081701</v>
      </c>
      <c r="E47" s="14">
        <f>C47/'- 7 -'!I47</f>
        <v>22.511848341232227</v>
      </c>
      <c r="F47" s="14">
        <v>25950</v>
      </c>
      <c r="G47" s="389">
        <f>F47/'- 3 -'!E47</f>
        <v>0.002187360260763688</v>
      </c>
      <c r="H47" s="14">
        <f>F47/'- 7 -'!I47</f>
        <v>15.373222748815166</v>
      </c>
      <c r="I47" s="14">
        <v>218950</v>
      </c>
      <c r="J47" s="389">
        <f>I47/'- 3 -'!E47</f>
        <v>0.01845558878975759</v>
      </c>
      <c r="K47" s="14">
        <f>I47/'- 7 -'!I47</f>
        <v>129.70971563981044</v>
      </c>
    </row>
    <row r="48" spans="1:11" ht="12.75">
      <c r="A48" s="15">
        <v>42</v>
      </c>
      <c r="B48" s="16" t="s">
        <v>179</v>
      </c>
      <c r="C48" s="16">
        <v>0</v>
      </c>
      <c r="D48" s="390">
        <f>C48/'- 3 -'!E48</f>
        <v>0</v>
      </c>
      <c r="E48" s="16">
        <f>C48/'- 7 -'!I48</f>
        <v>0</v>
      </c>
      <c r="F48" s="16">
        <v>6200</v>
      </c>
      <c r="G48" s="390">
        <f>F48/'- 3 -'!E48</f>
        <v>0.0008530421616088376</v>
      </c>
      <c r="H48" s="16">
        <f>F48/'- 7 -'!I48</f>
        <v>5.636363636363637</v>
      </c>
      <c r="I48" s="16">
        <v>135978</v>
      </c>
      <c r="J48" s="390">
        <f>I48/'- 3 -'!E48</f>
        <v>0.018708865653426856</v>
      </c>
      <c r="K48" s="16">
        <f>I48/'- 7 -'!I48</f>
        <v>123.61636363636363</v>
      </c>
    </row>
    <row r="49" spans="1:11" ht="12.75">
      <c r="A49" s="13">
        <v>43</v>
      </c>
      <c r="B49" s="14" t="s">
        <v>180</v>
      </c>
      <c r="C49" s="14">
        <v>53000</v>
      </c>
      <c r="D49" s="389">
        <f>C49/'- 3 -'!E49</f>
        <v>0.008513204220686027</v>
      </c>
      <c r="E49" s="14">
        <f>C49/'- 7 -'!I49</f>
        <v>61.05990783410138</v>
      </c>
      <c r="F49" s="14">
        <v>30500</v>
      </c>
      <c r="G49" s="389">
        <f>F49/'- 3 -'!E49</f>
        <v>0.004899108089262713</v>
      </c>
      <c r="H49" s="14">
        <f>F49/'- 7 -'!I49</f>
        <v>35.13824884792627</v>
      </c>
      <c r="I49" s="14">
        <v>78500</v>
      </c>
      <c r="J49" s="389">
        <f>I49/'- 3 -'!E49</f>
        <v>0.012609179836299115</v>
      </c>
      <c r="K49" s="14">
        <f>I49/'- 7 -'!I49</f>
        <v>90.43778801843318</v>
      </c>
    </row>
    <row r="50" spans="1:11" ht="12.75">
      <c r="A50" s="15">
        <v>44</v>
      </c>
      <c r="B50" s="16" t="s">
        <v>181</v>
      </c>
      <c r="C50" s="16">
        <v>26000</v>
      </c>
      <c r="D50" s="390">
        <f>C50/'- 3 -'!E50</f>
        <v>0.0030118527991696556</v>
      </c>
      <c r="E50" s="16">
        <f>C50/'- 7 -'!I50</f>
        <v>19.65230536659108</v>
      </c>
      <c r="F50" s="16">
        <v>7000</v>
      </c>
      <c r="G50" s="390">
        <f>F50/'- 3 -'!E50</f>
        <v>0.0008108834459302918</v>
      </c>
      <c r="H50" s="16">
        <f>F50/'- 7 -'!I50</f>
        <v>5.291005291005291</v>
      </c>
      <c r="I50" s="16">
        <v>107000</v>
      </c>
      <c r="J50" s="390">
        <f>I50/'- 3 -'!E50</f>
        <v>0.012394932673505889</v>
      </c>
      <c r="K50" s="16">
        <f>I50/'- 7 -'!I50</f>
        <v>80.87679516250945</v>
      </c>
    </row>
    <row r="51" spans="1:11" ht="12.75">
      <c r="A51" s="13">
        <v>45</v>
      </c>
      <c r="B51" s="14" t="s">
        <v>182</v>
      </c>
      <c r="C51" s="14">
        <v>0</v>
      </c>
      <c r="D51" s="389">
        <f>C51/'- 3 -'!E51</f>
        <v>0</v>
      </c>
      <c r="E51" s="14">
        <f>C51/'- 7 -'!I51</f>
        <v>0</v>
      </c>
      <c r="F51" s="14">
        <v>0</v>
      </c>
      <c r="G51" s="389">
        <f>F51/'- 3 -'!E51</f>
        <v>0</v>
      </c>
      <c r="H51" s="14">
        <f>F51/'- 7 -'!I51</f>
        <v>0</v>
      </c>
      <c r="I51" s="14">
        <v>80000</v>
      </c>
      <c r="J51" s="389">
        <f>I51/'- 3 -'!E51</f>
        <v>0.006996964192161126</v>
      </c>
      <c r="K51" s="14">
        <f>I51/'- 7 -'!I51</f>
        <v>42.07204838285564</v>
      </c>
    </row>
    <row r="52" spans="1:11" ht="12.75">
      <c r="A52" s="15">
        <v>46</v>
      </c>
      <c r="B52" s="16" t="s">
        <v>183</v>
      </c>
      <c r="C52" s="16">
        <v>58168</v>
      </c>
      <c r="D52" s="390">
        <f>C52/'- 3 -'!E52</f>
        <v>0.00544505977930134</v>
      </c>
      <c r="E52" s="16">
        <f>C52/'- 7 -'!I52</f>
        <v>36.81518987341772</v>
      </c>
      <c r="F52" s="16">
        <v>18228</v>
      </c>
      <c r="G52" s="390">
        <f>F52/'- 3 -'!E52</f>
        <v>0.0017063084454872926</v>
      </c>
      <c r="H52" s="16">
        <f>F52/'- 7 -'!I52</f>
        <v>11.536708860759493</v>
      </c>
      <c r="I52" s="16">
        <v>90886</v>
      </c>
      <c r="J52" s="390">
        <f>I52/'- 3 -'!E52</f>
        <v>0.008507765491362633</v>
      </c>
      <c r="K52" s="16">
        <f>I52/'- 7 -'!I52</f>
        <v>57.52278481012658</v>
      </c>
    </row>
    <row r="53" spans="1:11" ht="12.75">
      <c r="A53" s="13">
        <v>47</v>
      </c>
      <c r="B53" s="14" t="s">
        <v>184</v>
      </c>
      <c r="C53" s="14">
        <v>76715</v>
      </c>
      <c r="D53" s="389">
        <f>C53/'- 3 -'!E53</f>
        <v>0.009267747104485921</v>
      </c>
      <c r="E53" s="14">
        <f>C53/'- 7 -'!I53</f>
        <v>53.831310083502906</v>
      </c>
      <c r="F53" s="14">
        <v>4715</v>
      </c>
      <c r="G53" s="389">
        <f>F53/'- 3 -'!E53</f>
        <v>0.0005696073466421314</v>
      </c>
      <c r="H53" s="14">
        <f>F53/'- 7 -'!I53</f>
        <v>3.308539751596379</v>
      </c>
      <c r="I53" s="14">
        <v>156274</v>
      </c>
      <c r="J53" s="389">
        <f>I53/'- 3 -'!E53</f>
        <v>0.018879070729406672</v>
      </c>
      <c r="K53" s="14">
        <f>I53/'- 7 -'!I53</f>
        <v>109.65826959511612</v>
      </c>
    </row>
    <row r="54" spans="1:11" ht="12.75">
      <c r="A54" s="15">
        <v>48</v>
      </c>
      <c r="B54" s="16" t="s">
        <v>185</v>
      </c>
      <c r="C54" s="16">
        <v>234074</v>
      </c>
      <c r="D54" s="390">
        <f>C54/'- 3 -'!E54</f>
        <v>0.0044378019796615376</v>
      </c>
      <c r="E54" s="16">
        <f>C54/'- 7 -'!I54</f>
        <v>44.79456511338628</v>
      </c>
      <c r="F54" s="16">
        <v>77600</v>
      </c>
      <c r="G54" s="390">
        <f>F54/'- 3 -'!E54</f>
        <v>0.0014712160838954147</v>
      </c>
      <c r="H54" s="16">
        <f>F54/'- 7 -'!I54</f>
        <v>14.850253564252224</v>
      </c>
      <c r="I54" s="16">
        <v>270584</v>
      </c>
      <c r="J54" s="390">
        <f>I54/'- 3 -'!E54</f>
        <v>0.005129993979958207</v>
      </c>
      <c r="K54" s="16">
        <f>I54/'- 7 -'!I54</f>
        <v>51.78145631996938</v>
      </c>
    </row>
    <row r="55" spans="1:11" ht="12.75">
      <c r="A55" s="13">
        <v>49</v>
      </c>
      <c r="B55" s="14" t="s">
        <v>186</v>
      </c>
      <c r="C55" s="14">
        <v>66612</v>
      </c>
      <c r="D55" s="389">
        <f>C55/'- 3 -'!E55</f>
        <v>0.0021055451775865456</v>
      </c>
      <c r="E55" s="14">
        <f>C55/'- 7 -'!I55</f>
        <v>15.36963544070143</v>
      </c>
      <c r="F55" s="14">
        <v>135330</v>
      </c>
      <c r="G55" s="389">
        <f>F55/'- 3 -'!E55</f>
        <v>0.004277659113715054</v>
      </c>
      <c r="H55" s="14">
        <f>F55/'- 7 -'!I55</f>
        <v>31.225196123673282</v>
      </c>
      <c r="I55" s="14">
        <v>288420</v>
      </c>
      <c r="J55" s="389">
        <f>I55/'- 3 -'!E55</f>
        <v>0.009116695792342392</v>
      </c>
      <c r="K55" s="14">
        <f>I55/'- 7 -'!I55</f>
        <v>66.5482233502538</v>
      </c>
    </row>
    <row r="56" spans="1:11" ht="12.75">
      <c r="A56" s="15">
        <v>50</v>
      </c>
      <c r="B56" s="16" t="s">
        <v>459</v>
      </c>
      <c r="C56" s="16">
        <v>30000</v>
      </c>
      <c r="D56" s="390">
        <f>C56/'- 3 -'!E56</f>
        <v>0.0021278107848515192</v>
      </c>
      <c r="E56" s="16">
        <f>C56/'- 7 -'!I56</f>
        <v>16.059957173447536</v>
      </c>
      <c r="F56" s="16">
        <v>18000</v>
      </c>
      <c r="G56" s="390">
        <f>F56/'- 3 -'!E56</f>
        <v>0.0012766864709109116</v>
      </c>
      <c r="H56" s="16">
        <f>F56/'- 7 -'!I56</f>
        <v>9.635974304068522</v>
      </c>
      <c r="I56" s="16">
        <v>115000</v>
      </c>
      <c r="J56" s="390">
        <f>I56/'- 3 -'!E56</f>
        <v>0.00815660800859749</v>
      </c>
      <c r="K56" s="16">
        <f>I56/'- 7 -'!I56</f>
        <v>61.563169164882225</v>
      </c>
    </row>
    <row r="57" spans="1:11" ht="12.75">
      <c r="A57" s="13">
        <v>2264</v>
      </c>
      <c r="B57" s="14" t="s">
        <v>187</v>
      </c>
      <c r="C57" s="14">
        <v>23952</v>
      </c>
      <c r="D57" s="389">
        <f>C57/'- 3 -'!E57</f>
        <v>0.012445577876052395</v>
      </c>
      <c r="E57" s="14">
        <f>C57/'- 7 -'!I57</f>
        <v>116.55474452554745</v>
      </c>
      <c r="F57" s="14">
        <v>6600</v>
      </c>
      <c r="G57" s="389">
        <f>F57/'- 3 -'!E57</f>
        <v>0.0034293927013170425</v>
      </c>
      <c r="H57" s="14">
        <f>F57/'- 7 -'!I57</f>
        <v>32.11678832116788</v>
      </c>
      <c r="I57" s="14">
        <v>6720</v>
      </c>
      <c r="J57" s="389">
        <f>I57/'- 3 -'!E57</f>
        <v>0.0034917452958864435</v>
      </c>
      <c r="K57" s="14">
        <f>I57/'- 7 -'!I57</f>
        <v>32.7007299270073</v>
      </c>
    </row>
    <row r="58" spans="1:11" ht="12.75">
      <c r="A58" s="15">
        <v>2309</v>
      </c>
      <c r="B58" s="16" t="s">
        <v>188</v>
      </c>
      <c r="C58" s="16">
        <v>0</v>
      </c>
      <c r="D58" s="390">
        <f>C58/'- 3 -'!E58</f>
        <v>0</v>
      </c>
      <c r="E58" s="16">
        <f>C58/'- 7 -'!I58</f>
        <v>0</v>
      </c>
      <c r="F58" s="16">
        <v>0</v>
      </c>
      <c r="G58" s="390">
        <f>F58/'- 3 -'!E58</f>
        <v>0</v>
      </c>
      <c r="H58" s="16">
        <f>F58/'- 7 -'!I58</f>
        <v>0</v>
      </c>
      <c r="I58" s="16">
        <v>11000</v>
      </c>
      <c r="J58" s="390">
        <f>I58/'- 3 -'!E58</f>
        <v>0.005703900171376273</v>
      </c>
      <c r="K58" s="16">
        <f>I58/'- 7 -'!I58</f>
        <v>40.968342644320295</v>
      </c>
    </row>
    <row r="59" spans="1:11" ht="12.75">
      <c r="A59" s="13">
        <v>2312</v>
      </c>
      <c r="B59" s="14" t="s">
        <v>189</v>
      </c>
      <c r="C59" s="14">
        <v>17000</v>
      </c>
      <c r="D59" s="389">
        <f>C59/'- 3 -'!E59</f>
        <v>0.009634872343609019</v>
      </c>
      <c r="E59" s="14">
        <f>C59/'- 7 -'!I59</f>
        <v>71.57894736842105</v>
      </c>
      <c r="F59" s="14">
        <v>28800</v>
      </c>
      <c r="G59" s="389">
        <f>F59/'- 3 -'!E59</f>
        <v>0.016322607264467045</v>
      </c>
      <c r="H59" s="14">
        <f>F59/'- 7 -'!I59</f>
        <v>121.26315789473684</v>
      </c>
      <c r="I59" s="14">
        <v>25000</v>
      </c>
      <c r="J59" s="389">
        <f>I59/'- 3 -'!E59</f>
        <v>0.014168929917072087</v>
      </c>
      <c r="K59" s="14">
        <f>I59/'- 7 -'!I59</f>
        <v>105.26315789473684</v>
      </c>
    </row>
    <row r="60" spans="1:11" ht="12.75">
      <c r="A60" s="15">
        <v>2355</v>
      </c>
      <c r="B60" s="16" t="s">
        <v>190</v>
      </c>
      <c r="C60" s="16">
        <v>43047</v>
      </c>
      <c r="D60" s="390">
        <f>C60/'- 3 -'!E60</f>
        <v>0.0018339566096099548</v>
      </c>
      <c r="E60" s="16">
        <f>C60/'- 7 -'!I60</f>
        <v>12.515481901439163</v>
      </c>
      <c r="F60" s="16">
        <v>51650</v>
      </c>
      <c r="G60" s="390">
        <f>F60/'- 3 -'!E60</f>
        <v>0.0022004752685751425</v>
      </c>
      <c r="H60" s="16">
        <f>F60/'- 7 -'!I60</f>
        <v>15.016717546154965</v>
      </c>
      <c r="I60" s="16">
        <v>333774</v>
      </c>
      <c r="J60" s="390">
        <f>I60/'- 3 -'!E60</f>
        <v>0.014219969647500478</v>
      </c>
      <c r="K60" s="16">
        <f>I60/'- 7 -'!I60</f>
        <v>97.041430440471</v>
      </c>
    </row>
    <row r="61" spans="1:11" ht="12.75">
      <c r="A61" s="13">
        <v>2439</v>
      </c>
      <c r="B61" s="14" t="s">
        <v>191</v>
      </c>
      <c r="C61" s="14">
        <v>0</v>
      </c>
      <c r="D61" s="389">
        <f>C61/'- 3 -'!E61</f>
        <v>0</v>
      </c>
      <c r="E61" s="14">
        <f>C61/'- 7 -'!I61</f>
        <v>0</v>
      </c>
      <c r="F61" s="14">
        <v>1000</v>
      </c>
      <c r="G61" s="389">
        <f>F61/'- 3 -'!E61</f>
        <v>0.0008909257431211624</v>
      </c>
      <c r="H61" s="14">
        <f>F61/'- 7 -'!I61</f>
        <v>7.117437722419929</v>
      </c>
      <c r="I61" s="14">
        <v>11782</v>
      </c>
      <c r="J61" s="389">
        <f>I61/'- 3 -'!E61</f>
        <v>0.010496887105453535</v>
      </c>
      <c r="K61" s="14">
        <f>I61/'- 7 -'!I61</f>
        <v>83.85765124555161</v>
      </c>
    </row>
    <row r="62" spans="1:11" ht="12.75">
      <c r="A62" s="15">
        <v>2460</v>
      </c>
      <c r="B62" s="16" t="s">
        <v>192</v>
      </c>
      <c r="C62" s="16">
        <v>0</v>
      </c>
      <c r="D62" s="390">
        <f>C62/'- 3 -'!E62</f>
        <v>0</v>
      </c>
      <c r="E62" s="16">
        <f>C62/'- 7 -'!I62</f>
        <v>0</v>
      </c>
      <c r="F62" s="16">
        <v>13500</v>
      </c>
      <c r="G62" s="390">
        <f>F62/'- 3 -'!E62</f>
        <v>0.004875596447965468</v>
      </c>
      <c r="H62" s="16">
        <f>F62/'- 7 -'!I62</f>
        <v>45.075125208681136</v>
      </c>
      <c r="I62" s="16">
        <v>31000</v>
      </c>
      <c r="J62" s="390">
        <f>I62/'- 3 -'!E62</f>
        <v>0.011195814065698481</v>
      </c>
      <c r="K62" s="16">
        <f>I62/'- 7 -'!I62</f>
        <v>103.50584307178632</v>
      </c>
    </row>
    <row r="63" spans="1:11" ht="12.75">
      <c r="A63" s="13">
        <v>3000</v>
      </c>
      <c r="B63" s="14" t="s">
        <v>193</v>
      </c>
      <c r="C63" s="14">
        <v>65644</v>
      </c>
      <c r="D63" s="389">
        <f>C63/'- 3 -'!E63</f>
        <v>0.010453865018950854</v>
      </c>
      <c r="E63" s="14">
        <f>C63/'- 7 -'!I63</f>
        <v>78.05469678953627</v>
      </c>
      <c r="F63" s="14">
        <v>74740</v>
      </c>
      <c r="G63" s="389">
        <f>F63/'- 3 -'!E63</f>
        <v>0.011902411058381374</v>
      </c>
      <c r="H63" s="14">
        <f>F63/'- 7 -'!I63</f>
        <v>88.87039239001189</v>
      </c>
      <c r="I63" s="14">
        <v>150493</v>
      </c>
      <c r="J63" s="389">
        <f>I63/'- 3 -'!E63</f>
        <v>0.023966143262095105</v>
      </c>
      <c r="K63" s="14">
        <f>I63/'- 7 -'!I63</f>
        <v>178.94530321046372</v>
      </c>
    </row>
    <row r="64" spans="1:11" ht="4.5" customHeight="1">
      <c r="A64" s="17"/>
      <c r="B64" s="17"/>
      <c r="C64" s="17"/>
      <c r="D64" s="203"/>
      <c r="E64" s="17"/>
      <c r="F64" s="17"/>
      <c r="G64" s="203"/>
      <c r="H64" s="17"/>
      <c r="I64" s="17"/>
      <c r="J64" s="203"/>
      <c r="K64" s="17"/>
    </row>
    <row r="65" spans="1:11" ht="12.75">
      <c r="A65" s="19"/>
      <c r="B65" s="20" t="s">
        <v>194</v>
      </c>
      <c r="C65" s="20">
        <f>SUM(C11:C63)</f>
        <v>3970454</v>
      </c>
      <c r="D65" s="106">
        <f>C65/'- 3 -'!E65</f>
        <v>0.0033232002420111664</v>
      </c>
      <c r="E65" s="20">
        <f>C65/'- 7 -'!I65</f>
        <v>21.707655912308912</v>
      </c>
      <c r="F65" s="20">
        <f>SUM(F11:F63)</f>
        <v>3806994</v>
      </c>
      <c r="G65" s="106">
        <f>F65/'- 3 -'!E65</f>
        <v>0.0031863870938021338</v>
      </c>
      <c r="H65" s="20">
        <f>F65/'- 7 -'!I65</f>
        <v>20.81397135245102</v>
      </c>
      <c r="I65" s="20">
        <f>SUM(I11:I63)</f>
        <v>12757499</v>
      </c>
      <c r="J65" s="106">
        <f>I65/'- 3 -'!E65</f>
        <v>0.01067780252944807</v>
      </c>
      <c r="K65" s="20">
        <f>I65/'- 7 -'!I65</f>
        <v>69.7490510137191</v>
      </c>
    </row>
    <row r="66" spans="1:11" ht="4.5" customHeight="1">
      <c r="A66" s="17"/>
      <c r="B66" s="17"/>
      <c r="C66" s="17"/>
      <c r="D66" s="203"/>
      <c r="E66" s="17"/>
      <c r="F66" s="17"/>
      <c r="G66" s="203"/>
      <c r="H66" s="17"/>
      <c r="I66" s="17"/>
      <c r="J66" s="203"/>
      <c r="K66" s="17"/>
    </row>
    <row r="67" spans="1:11" ht="12.75">
      <c r="A67" s="15">
        <v>2155</v>
      </c>
      <c r="B67" s="16" t="s">
        <v>195</v>
      </c>
      <c r="C67" s="16">
        <v>0</v>
      </c>
      <c r="D67" s="390">
        <f>C67/'- 3 -'!E67</f>
        <v>0</v>
      </c>
      <c r="E67" s="16">
        <f>C67/'- 7 -'!I67</f>
        <v>0</v>
      </c>
      <c r="F67" s="16">
        <v>5300</v>
      </c>
      <c r="G67" s="390">
        <f>F67/'- 3 -'!E67</f>
        <v>0.004600942064590282</v>
      </c>
      <c r="H67" s="16">
        <f>F67/'- 7 -'!I67</f>
        <v>40.76923076923077</v>
      </c>
      <c r="I67" s="16">
        <v>57600</v>
      </c>
      <c r="J67" s="390">
        <f>I67/'- 3 -'!E67</f>
        <v>0.050002691117056644</v>
      </c>
      <c r="K67" s="16">
        <f>I67/'- 7 -'!I67</f>
        <v>443.0769230769231</v>
      </c>
    </row>
    <row r="68" spans="1:11" ht="12.75">
      <c r="A68" s="13">
        <v>2408</v>
      </c>
      <c r="B68" s="14" t="s">
        <v>197</v>
      </c>
      <c r="C68" s="14">
        <v>0</v>
      </c>
      <c r="D68" s="389">
        <f>C68/'- 3 -'!E68</f>
        <v>0</v>
      </c>
      <c r="E68" s="14">
        <f>C68/'- 7 -'!I68</f>
        <v>0</v>
      </c>
      <c r="F68" s="14">
        <v>34200</v>
      </c>
      <c r="G68" s="389">
        <f>F68/'- 3 -'!E68</f>
        <v>0.014786382174367764</v>
      </c>
      <c r="H68" s="14">
        <f>F68/'- 7 -'!I68</f>
        <v>123.24324324324324</v>
      </c>
      <c r="I68" s="14">
        <v>19500</v>
      </c>
      <c r="J68" s="389">
        <f>I68/'- 3 -'!E68</f>
        <v>0.008430831941525479</v>
      </c>
      <c r="K68" s="14">
        <f>I68/'- 7 -'!I68</f>
        <v>70.27027027027027</v>
      </c>
    </row>
    <row r="69" ht="6.75" customHeight="1"/>
    <row r="70" spans="1:2" ht="12" customHeight="1">
      <c r="A70" s="57" t="s">
        <v>315</v>
      </c>
      <c r="B70" s="6" t="s">
        <v>425</v>
      </c>
    </row>
    <row r="71" spans="1:2" ht="12" customHeight="1">
      <c r="A71" s="57"/>
      <c r="B71" s="6"/>
    </row>
    <row r="72" spans="1:2" ht="12" customHeight="1">
      <c r="A72" s="6"/>
      <c r="B72" s="6"/>
    </row>
    <row r="73" spans="1:2" ht="12" customHeight="1">
      <c r="A73" s="6"/>
      <c r="B73" s="6"/>
    </row>
    <row r="74" spans="1:2" ht="12" customHeight="1">
      <c r="A74" s="6"/>
      <c r="B74" s="6"/>
    </row>
    <row r="75" ht="12" customHeight="1"/>
  </sheetData>
  <printOptions/>
  <pageMargins left="0.5905511811023623" right="0" top="0.5905511811023623" bottom="0" header="0.31496062992125984" footer="0"/>
  <pageSetup fitToHeight="1" fitToWidth="1" orientation="portrait" scale="82" r:id="rId1"/>
  <headerFooter alignWithMargins="0">
    <oddHeader>&amp;C&amp;"Times New Roman,Bold"&amp;12&amp;A</oddHeader>
  </headerFooter>
</worksheet>
</file>

<file path=xl/worksheets/sheet36.xml><?xml version="1.0" encoding="utf-8"?>
<worksheet xmlns="http://schemas.openxmlformats.org/spreadsheetml/2006/main" xmlns:r="http://schemas.openxmlformats.org/officeDocument/2006/relationships">
  <sheetPr codeName="Sheet50">
    <pageSetUpPr fitToPage="1"/>
  </sheetPr>
  <dimension ref="A1:F74"/>
  <sheetViews>
    <sheetView showGridLines="0" workbookViewId="0" topLeftCell="A1">
      <selection activeCell="A1" sqref="A1"/>
    </sheetView>
  </sheetViews>
  <sheetFormatPr defaultColWidth="15.83203125" defaultRowHeight="12"/>
  <cols>
    <col min="1" max="1" width="6.83203125" style="85" customWidth="1"/>
    <col min="2" max="3" width="35.83203125" style="85" customWidth="1"/>
    <col min="4" max="5" width="15.83203125" style="85" customWidth="1"/>
    <col min="6" max="6" width="25.83203125" style="85" customWidth="1"/>
    <col min="7" max="16384" width="15.83203125" style="85" customWidth="1"/>
  </cols>
  <sheetData>
    <row r="1" spans="1:5" ht="6.75" customHeight="1">
      <c r="A1" s="17"/>
      <c r="B1" s="83"/>
      <c r="C1" s="147"/>
      <c r="D1" s="147"/>
      <c r="E1" s="147"/>
    </row>
    <row r="2" spans="1:6" ht="12.75">
      <c r="A2" s="8"/>
      <c r="B2" s="86"/>
      <c r="C2" s="205" t="s">
        <v>424</v>
      </c>
      <c r="D2" s="206"/>
      <c r="E2" s="205"/>
      <c r="F2" s="8"/>
    </row>
    <row r="3" spans="1:6" ht="12.75">
      <c r="A3" s="9"/>
      <c r="B3" s="89"/>
      <c r="C3" s="208" t="str">
        <f>YEAR</f>
        <v>OPERATING FUND BUDGET 1999/2000</v>
      </c>
      <c r="D3" s="208"/>
      <c r="E3" s="208"/>
      <c r="F3" s="9"/>
    </row>
    <row r="4" spans="1:5" ht="12.75">
      <c r="A4" s="10"/>
      <c r="C4" s="147"/>
      <c r="D4" s="147"/>
      <c r="E4" s="147"/>
    </row>
    <row r="5" ht="12.75">
      <c r="A5" s="10"/>
    </row>
    <row r="6" spans="1:5" ht="15.75">
      <c r="A6" s="10"/>
      <c r="C6" s="399" t="s">
        <v>466</v>
      </c>
      <c r="D6" s="374"/>
      <c r="E6" s="375"/>
    </row>
    <row r="7" spans="3:5" ht="12.75">
      <c r="C7" s="71" t="s">
        <v>79</v>
      </c>
      <c r="D7" s="72"/>
      <c r="E7" s="73"/>
    </row>
    <row r="8" spans="1:5" ht="12.75">
      <c r="A8" s="97"/>
      <c r="B8" s="48"/>
      <c r="C8" s="76"/>
      <c r="D8" s="77"/>
      <c r="E8" s="235" t="s">
        <v>89</v>
      </c>
    </row>
    <row r="9" spans="1:5" ht="12.75">
      <c r="A9" s="54" t="s">
        <v>119</v>
      </c>
      <c r="B9" s="55" t="s">
        <v>120</v>
      </c>
      <c r="C9" s="79" t="s">
        <v>121</v>
      </c>
      <c r="D9" s="79" t="s">
        <v>122</v>
      </c>
      <c r="E9" s="79" t="s">
        <v>123</v>
      </c>
    </row>
    <row r="10" spans="1:2" ht="4.5" customHeight="1">
      <c r="A10" s="80"/>
      <c r="B10" s="80"/>
    </row>
    <row r="11" spans="1:5" ht="12.75">
      <c r="A11" s="13">
        <v>1</v>
      </c>
      <c r="B11" s="14" t="s">
        <v>142</v>
      </c>
      <c r="C11" s="14">
        <f>SUM('- 39 -'!C11,'- 39 -'!F11,'- 39 -'!I11)</f>
        <v>2726700</v>
      </c>
      <c r="D11" s="389">
        <f>C11/'- 3 -'!E11</f>
        <v>0.01223629828080615</v>
      </c>
      <c r="E11" s="14">
        <f>C11/'- 7 -'!I11</f>
        <v>91.07214428857715</v>
      </c>
    </row>
    <row r="12" spans="1:5" ht="12.75">
      <c r="A12" s="15">
        <v>2</v>
      </c>
      <c r="B12" s="16" t="s">
        <v>143</v>
      </c>
      <c r="C12" s="16">
        <f>SUM('- 39 -'!C12,'- 39 -'!F12,'- 39 -'!I12)</f>
        <v>1397287</v>
      </c>
      <c r="D12" s="390">
        <f>C12/'- 3 -'!E12</f>
        <v>0.025249157728653326</v>
      </c>
      <c r="E12" s="16">
        <f>C12/'- 7 -'!I12</f>
        <v>152.94464694228265</v>
      </c>
    </row>
    <row r="13" spans="1:5" ht="12.75">
      <c r="A13" s="13">
        <v>3</v>
      </c>
      <c r="B13" s="14" t="s">
        <v>144</v>
      </c>
      <c r="C13" s="14">
        <f>SUM('- 39 -'!C13,'- 39 -'!F13,'- 39 -'!I13)</f>
        <v>959614</v>
      </c>
      <c r="D13" s="389">
        <f>C13/'- 3 -'!E13</f>
        <v>0.024767665216254876</v>
      </c>
      <c r="E13" s="14">
        <f>C13/'- 7 -'!I13</f>
        <v>160.57797858099062</v>
      </c>
    </row>
    <row r="14" spans="1:5" ht="12.75">
      <c r="A14" s="15">
        <v>4</v>
      </c>
      <c r="B14" s="16" t="s">
        <v>145</v>
      </c>
      <c r="C14" s="16">
        <f>SUM('- 39 -'!C14,'- 39 -'!F14,'- 39 -'!I14)</f>
        <v>925938</v>
      </c>
      <c r="D14" s="390">
        <f>C14/'- 3 -'!E14</f>
        <v>0.025251050013598574</v>
      </c>
      <c r="E14" s="16">
        <f>C14/'- 7 -'!I14</f>
        <v>155.41087613293053</v>
      </c>
    </row>
    <row r="15" spans="1:5" ht="12.75">
      <c r="A15" s="13">
        <v>5</v>
      </c>
      <c r="B15" s="14" t="s">
        <v>146</v>
      </c>
      <c r="C15" s="14">
        <f>SUM('- 39 -'!C15,'- 39 -'!F15,'- 39 -'!I15)</f>
        <v>1114703</v>
      </c>
      <c r="D15" s="389">
        <f>C15/'- 3 -'!E15</f>
        <v>0.02448138993304763</v>
      </c>
      <c r="E15" s="14">
        <f>C15/'- 7 -'!I15</f>
        <v>162.19759912695525</v>
      </c>
    </row>
    <row r="16" spans="1:5" ht="12.75">
      <c r="A16" s="15">
        <v>6</v>
      </c>
      <c r="B16" s="16" t="s">
        <v>147</v>
      </c>
      <c r="C16" s="16">
        <f>SUM('- 39 -'!C16,'- 39 -'!F16,'- 39 -'!I16)</f>
        <v>949144</v>
      </c>
      <c r="D16" s="390">
        <f>C16/'- 3 -'!E16</f>
        <v>0.017574798074635047</v>
      </c>
      <c r="E16" s="16">
        <f>C16/'- 7 -'!I16</f>
        <v>107.40568066085775</v>
      </c>
    </row>
    <row r="17" spans="1:5" ht="12.75">
      <c r="A17" s="13">
        <v>9</v>
      </c>
      <c r="B17" s="14" t="s">
        <v>148</v>
      </c>
      <c r="C17" s="14">
        <f>SUM('- 39 -'!C17,'- 39 -'!F17,'- 39 -'!I17)</f>
        <v>1527190</v>
      </c>
      <c r="D17" s="389">
        <f>C17/'- 3 -'!E17</f>
        <v>0.02038907093249623</v>
      </c>
      <c r="E17" s="14">
        <f>C17/'- 7 -'!I17</f>
        <v>119.84070310354298</v>
      </c>
    </row>
    <row r="18" spans="1:5" ht="12.75">
      <c r="A18" s="15">
        <v>10</v>
      </c>
      <c r="B18" s="16" t="s">
        <v>149</v>
      </c>
      <c r="C18" s="16">
        <f>SUM('- 39 -'!C18,'- 39 -'!F18,'- 39 -'!I18)</f>
        <v>787191</v>
      </c>
      <c r="D18" s="390">
        <f>C18/'- 3 -'!E18</f>
        <v>0.014102336516230529</v>
      </c>
      <c r="E18" s="16">
        <f>C18/'- 7 -'!I18</f>
        <v>90.67976039626771</v>
      </c>
    </row>
    <row r="19" spans="1:5" ht="12.75">
      <c r="A19" s="13">
        <v>11</v>
      </c>
      <c r="B19" s="14" t="s">
        <v>150</v>
      </c>
      <c r="C19" s="14">
        <f>SUM('- 39 -'!C19,'- 39 -'!F19,'- 39 -'!I19)</f>
        <v>613085</v>
      </c>
      <c r="D19" s="389">
        <f>C19/'- 3 -'!E19</f>
        <v>0.021296357792566525</v>
      </c>
      <c r="E19" s="14">
        <f>C19/'- 7 -'!I19</f>
        <v>132.3871733966746</v>
      </c>
    </row>
    <row r="20" spans="1:5" ht="12.75">
      <c r="A20" s="15">
        <v>12</v>
      </c>
      <c r="B20" s="16" t="s">
        <v>151</v>
      </c>
      <c r="C20" s="16">
        <f>SUM('- 39 -'!C20,'- 39 -'!F20,'- 39 -'!I20)</f>
        <v>334425</v>
      </c>
      <c r="D20" s="390">
        <f>C20/'- 3 -'!E20</f>
        <v>0.007006475581984773</v>
      </c>
      <c r="E20" s="16">
        <f>C20/'- 7 -'!I20</f>
        <v>41.97364292438029</v>
      </c>
    </row>
    <row r="21" spans="1:5" ht="12.75">
      <c r="A21" s="13">
        <v>13</v>
      </c>
      <c r="B21" s="14" t="s">
        <v>152</v>
      </c>
      <c r="C21" s="14">
        <f>SUM('- 39 -'!C21,'- 39 -'!F21,'- 39 -'!I21)</f>
        <v>49700</v>
      </c>
      <c r="D21" s="389">
        <f>C21/'- 3 -'!E21</f>
        <v>0.002686717834676251</v>
      </c>
      <c r="E21" s="14">
        <f>C21/'- 7 -'!I21</f>
        <v>16.492450638792103</v>
      </c>
    </row>
    <row r="22" spans="1:5" ht="12.75">
      <c r="A22" s="15">
        <v>14</v>
      </c>
      <c r="B22" s="16" t="s">
        <v>153</v>
      </c>
      <c r="C22" s="16">
        <f>SUM('- 39 -'!C22,'- 39 -'!F22,'- 39 -'!I22)</f>
        <v>161336</v>
      </c>
      <c r="D22" s="390">
        <f>C22/'- 3 -'!E22</f>
        <v>0.007726755163689959</v>
      </c>
      <c r="E22" s="16">
        <f>C22/'- 7 -'!I22</f>
        <v>44.87164511194549</v>
      </c>
    </row>
    <row r="23" spans="1:5" ht="12.75">
      <c r="A23" s="13">
        <v>15</v>
      </c>
      <c r="B23" s="14" t="s">
        <v>154</v>
      </c>
      <c r="C23" s="14">
        <f>SUM('- 39 -'!C23,'- 39 -'!F23,'- 39 -'!I23)</f>
        <v>721195</v>
      </c>
      <c r="D23" s="389">
        <f>C23/'- 3 -'!E23</f>
        <v>0.02547156090397685</v>
      </c>
      <c r="E23" s="14">
        <f>C23/'- 7 -'!I23</f>
        <v>127.28468055065302</v>
      </c>
    </row>
    <row r="24" spans="1:5" ht="12.75">
      <c r="A24" s="15">
        <v>16</v>
      </c>
      <c r="B24" s="16" t="s">
        <v>155</v>
      </c>
      <c r="C24" s="16">
        <f>SUM('- 39 -'!C24,'- 39 -'!F24,'- 39 -'!I24)</f>
        <v>56402</v>
      </c>
      <c r="D24" s="390">
        <f>C24/'- 3 -'!E24</f>
        <v>0.010091985905359495</v>
      </c>
      <c r="E24" s="16">
        <f>C24/'- 7 -'!I24</f>
        <v>72.263933376041</v>
      </c>
    </row>
    <row r="25" spans="1:5" ht="12.75">
      <c r="A25" s="13">
        <v>17</v>
      </c>
      <c r="B25" s="14" t="s">
        <v>156</v>
      </c>
      <c r="C25" s="14">
        <f>SUM('- 39 -'!C25,'- 39 -'!F25,'- 39 -'!I25)</f>
        <v>37270</v>
      </c>
      <c r="D25" s="389">
        <f>C25/'- 3 -'!E25</f>
        <v>0.008754142480421796</v>
      </c>
      <c r="E25" s="14">
        <f>C25/'- 7 -'!I25</f>
        <v>69.33953488372093</v>
      </c>
    </row>
    <row r="26" spans="1:5" ht="12.75">
      <c r="A26" s="15">
        <v>18</v>
      </c>
      <c r="B26" s="16" t="s">
        <v>157</v>
      </c>
      <c r="C26" s="16">
        <f>SUM('- 39 -'!C26,'- 39 -'!F26,'- 39 -'!I26)</f>
        <v>128180</v>
      </c>
      <c r="D26" s="390">
        <f>C26/'- 3 -'!E26</f>
        <v>0.01523129280776203</v>
      </c>
      <c r="E26" s="16">
        <f>C26/'- 7 -'!I26</f>
        <v>83.61382909328115</v>
      </c>
    </row>
    <row r="27" spans="1:5" ht="12.75">
      <c r="A27" s="13">
        <v>19</v>
      </c>
      <c r="B27" s="14" t="s">
        <v>158</v>
      </c>
      <c r="C27" s="14">
        <f>SUM('- 39 -'!C27,'- 39 -'!F27,'- 39 -'!I27)</f>
        <v>150000</v>
      </c>
      <c r="D27" s="389">
        <f>C27/'- 3 -'!E27</f>
        <v>0.011189103305261116</v>
      </c>
      <c r="E27" s="14">
        <f>C27/'- 7 -'!I27</f>
        <v>64.01502219187437</v>
      </c>
    </row>
    <row r="28" spans="1:5" ht="12.75">
      <c r="A28" s="15">
        <v>20</v>
      </c>
      <c r="B28" s="16" t="s">
        <v>159</v>
      </c>
      <c r="C28" s="16">
        <f>SUM('- 39 -'!C28,'- 39 -'!F28,'- 39 -'!I28)</f>
        <v>301404</v>
      </c>
      <c r="D28" s="390">
        <f>C28/'- 3 -'!E28</f>
        <v>0.041030953302259886</v>
      </c>
      <c r="E28" s="16">
        <f>C28/'- 7 -'!I28</f>
        <v>304.44848484848484</v>
      </c>
    </row>
    <row r="29" spans="1:5" ht="12.75">
      <c r="A29" s="13">
        <v>21</v>
      </c>
      <c r="B29" s="14" t="s">
        <v>160</v>
      </c>
      <c r="C29" s="14">
        <f>SUM('- 39 -'!C29,'- 39 -'!F29,'- 39 -'!I29)</f>
        <v>288760</v>
      </c>
      <c r="D29" s="389">
        <f>C29/'- 3 -'!E29</f>
        <v>0.013759649290002859</v>
      </c>
      <c r="E29" s="14">
        <f>C29/'- 7 -'!I29</f>
        <v>82.66819352991698</v>
      </c>
    </row>
    <row r="30" spans="1:5" ht="12.75">
      <c r="A30" s="15">
        <v>22</v>
      </c>
      <c r="B30" s="16" t="s">
        <v>161</v>
      </c>
      <c r="C30" s="16">
        <f>SUM('- 39 -'!C30,'- 39 -'!F30,'- 39 -'!I30)</f>
        <v>267590</v>
      </c>
      <c r="D30" s="390">
        <f>C30/'- 3 -'!E30</f>
        <v>0.023094177969730133</v>
      </c>
      <c r="E30" s="16">
        <f>C30/'- 7 -'!I30</f>
        <v>146.70504385964912</v>
      </c>
    </row>
    <row r="31" spans="1:5" ht="12.75">
      <c r="A31" s="13">
        <v>23</v>
      </c>
      <c r="B31" s="14" t="s">
        <v>162</v>
      </c>
      <c r="C31" s="14">
        <f>SUM('- 39 -'!C31,'- 39 -'!F31,'- 39 -'!I31)</f>
        <v>155000</v>
      </c>
      <c r="D31" s="389">
        <f>C31/'- 3 -'!E31</f>
        <v>0.017018127599724854</v>
      </c>
      <c r="E31" s="14">
        <f>C31/'- 7 -'!I31</f>
        <v>110.51693404634581</v>
      </c>
    </row>
    <row r="32" spans="1:5" ht="12.75">
      <c r="A32" s="15">
        <v>24</v>
      </c>
      <c r="B32" s="16" t="s">
        <v>163</v>
      </c>
      <c r="C32" s="16">
        <f>SUM('- 39 -'!C32,'- 39 -'!F32,'- 39 -'!I32)</f>
        <v>305446</v>
      </c>
      <c r="D32" s="390">
        <f>C32/'- 3 -'!E32</f>
        <v>0.014102392978195231</v>
      </c>
      <c r="E32" s="16">
        <f>C32/'- 7 -'!I32</f>
        <v>83.26182363363773</v>
      </c>
    </row>
    <row r="33" spans="1:5" ht="12.75">
      <c r="A33" s="13">
        <v>25</v>
      </c>
      <c r="B33" s="14" t="s">
        <v>164</v>
      </c>
      <c r="C33" s="14">
        <f>SUM('- 39 -'!C33,'- 39 -'!F33,'- 39 -'!I33)</f>
        <v>135850</v>
      </c>
      <c r="D33" s="389">
        <f>C33/'- 3 -'!E33</f>
        <v>0.014285556550456092</v>
      </c>
      <c r="E33" s="14">
        <f>C33/'- 7 -'!I33</f>
        <v>89.257555847569</v>
      </c>
    </row>
    <row r="34" spans="1:5" ht="12.75">
      <c r="A34" s="15">
        <v>26</v>
      </c>
      <c r="B34" s="16" t="s">
        <v>165</v>
      </c>
      <c r="C34" s="16">
        <f>SUM('- 39 -'!C34,'- 39 -'!F34,'- 39 -'!I34)</f>
        <v>289000</v>
      </c>
      <c r="D34" s="390">
        <f>C34/'- 3 -'!E34</f>
        <v>0.020429370224016172</v>
      </c>
      <c r="E34" s="16">
        <f>C34/'- 7 -'!I34</f>
        <v>107.83582089552239</v>
      </c>
    </row>
    <row r="35" spans="1:5" ht="12.75">
      <c r="A35" s="13">
        <v>28</v>
      </c>
      <c r="B35" s="14" t="s">
        <v>166</v>
      </c>
      <c r="C35" s="14">
        <f>SUM('- 39 -'!C35,'- 39 -'!F35,'- 39 -'!I35)</f>
        <v>126268</v>
      </c>
      <c r="D35" s="389">
        <f>C35/'- 3 -'!E35</f>
        <v>0.021535959328167032</v>
      </c>
      <c r="E35" s="14">
        <f>C35/'- 7 -'!I35</f>
        <v>143.0798866855524</v>
      </c>
    </row>
    <row r="36" spans="1:5" ht="12.75">
      <c r="A36" s="15">
        <v>30</v>
      </c>
      <c r="B36" s="16" t="s">
        <v>167</v>
      </c>
      <c r="C36" s="16">
        <f>SUM('- 39 -'!C36,'- 39 -'!F36,'- 39 -'!I36)</f>
        <v>221480</v>
      </c>
      <c r="D36" s="390">
        <f>C36/'- 3 -'!E36</f>
        <v>0.025381536708339692</v>
      </c>
      <c r="E36" s="16">
        <f>C36/'- 7 -'!I36</f>
        <v>159.10919540229884</v>
      </c>
    </row>
    <row r="37" spans="1:5" ht="12.75">
      <c r="A37" s="13">
        <v>31</v>
      </c>
      <c r="B37" s="14" t="s">
        <v>168</v>
      </c>
      <c r="C37" s="14">
        <f>SUM('- 39 -'!C37,'- 39 -'!F37,'- 39 -'!I37)</f>
        <v>179833</v>
      </c>
      <c r="D37" s="389">
        <f>C37/'- 3 -'!E37</f>
        <v>0.01831123778868127</v>
      </c>
      <c r="E37" s="14">
        <f>C37/'- 7 -'!I37</f>
        <v>107.36298507462686</v>
      </c>
    </row>
    <row r="38" spans="1:5" ht="12.75">
      <c r="A38" s="15">
        <v>32</v>
      </c>
      <c r="B38" s="16" t="s">
        <v>169</v>
      </c>
      <c r="C38" s="16">
        <f>SUM('- 39 -'!C38,'- 39 -'!F38,'- 39 -'!I38)</f>
        <v>215572</v>
      </c>
      <c r="D38" s="390">
        <f>C38/'- 3 -'!E38</f>
        <v>0.03462973419511956</v>
      </c>
      <c r="E38" s="16">
        <f>C38/'- 7 -'!I38</f>
        <v>247.3574297188755</v>
      </c>
    </row>
    <row r="39" spans="1:5" ht="12.75">
      <c r="A39" s="13">
        <v>33</v>
      </c>
      <c r="B39" s="14" t="s">
        <v>170</v>
      </c>
      <c r="C39" s="14">
        <f>SUM('- 39 -'!C39,'- 39 -'!F39,'- 39 -'!I39)</f>
        <v>315938</v>
      </c>
      <c r="D39" s="389">
        <f>C39/'- 3 -'!E39</f>
        <v>0.027067121643468046</v>
      </c>
      <c r="E39" s="14">
        <f>C39/'- 7 -'!I39</f>
        <v>173.49697968149368</v>
      </c>
    </row>
    <row r="40" spans="1:5" ht="12.75">
      <c r="A40" s="15">
        <v>34</v>
      </c>
      <c r="B40" s="16" t="s">
        <v>171</v>
      </c>
      <c r="C40" s="16">
        <f>SUM('- 39 -'!C40,'- 39 -'!F40,'- 39 -'!I40)</f>
        <v>120000</v>
      </c>
      <c r="D40" s="390">
        <f>C40/'- 3 -'!E40</f>
        <v>0.022048609835149894</v>
      </c>
      <c r="E40" s="16">
        <f>C40/'- 7 -'!I40</f>
        <v>155.94541910331384</v>
      </c>
    </row>
    <row r="41" spans="1:5" ht="12.75">
      <c r="A41" s="13">
        <v>35</v>
      </c>
      <c r="B41" s="14" t="s">
        <v>172</v>
      </c>
      <c r="C41" s="14">
        <f>SUM('- 39 -'!C41,'- 39 -'!F41,'- 39 -'!I41)</f>
        <v>239002</v>
      </c>
      <c r="D41" s="389">
        <f>C41/'- 3 -'!E41</f>
        <v>0.018487218284030757</v>
      </c>
      <c r="E41" s="14">
        <f>C41/'- 7 -'!I41</f>
        <v>120.86068268015171</v>
      </c>
    </row>
    <row r="42" spans="1:5" ht="12.75">
      <c r="A42" s="15">
        <v>36</v>
      </c>
      <c r="B42" s="16" t="s">
        <v>173</v>
      </c>
      <c r="C42" s="16">
        <f>SUM('- 39 -'!C42,'- 39 -'!F42,'- 39 -'!I42)</f>
        <v>102490</v>
      </c>
      <c r="D42" s="390">
        <f>C42/'- 3 -'!E42</f>
        <v>0.01483249870076342</v>
      </c>
      <c r="E42" s="16">
        <f>C42/'- 7 -'!I42</f>
        <v>97.60952380952381</v>
      </c>
    </row>
    <row r="43" spans="1:5" ht="12.75">
      <c r="A43" s="13">
        <v>37</v>
      </c>
      <c r="B43" s="14" t="s">
        <v>174</v>
      </c>
      <c r="C43" s="14">
        <f>SUM('- 39 -'!C43,'- 39 -'!F43,'- 39 -'!I43)</f>
        <v>182600</v>
      </c>
      <c r="D43" s="389">
        <f>C43/'- 3 -'!E43</f>
        <v>0.027632582295081174</v>
      </c>
      <c r="E43" s="14">
        <f>C43/'- 7 -'!I43</f>
        <v>181.15079365079364</v>
      </c>
    </row>
    <row r="44" spans="1:5" ht="12.75">
      <c r="A44" s="15">
        <v>38</v>
      </c>
      <c r="B44" s="16" t="s">
        <v>175</v>
      </c>
      <c r="C44" s="16">
        <f>SUM('- 39 -'!C44,'- 39 -'!F44,'- 39 -'!I44)</f>
        <v>47443</v>
      </c>
      <c r="D44" s="390">
        <f>C44/'- 3 -'!E44</f>
        <v>0.005248669301972231</v>
      </c>
      <c r="E44" s="16">
        <f>C44/'- 7 -'!I44</f>
        <v>40.325541861453466</v>
      </c>
    </row>
    <row r="45" spans="1:5" ht="12.75">
      <c r="A45" s="13">
        <v>39</v>
      </c>
      <c r="B45" s="14" t="s">
        <v>176</v>
      </c>
      <c r="C45" s="14">
        <f>SUM('- 39 -'!C45,'- 39 -'!F45,'- 39 -'!I45)</f>
        <v>260525</v>
      </c>
      <c r="D45" s="389">
        <f>C45/'- 3 -'!E45</f>
        <v>0.01804220987205457</v>
      </c>
      <c r="E45" s="14">
        <f>C45/'- 7 -'!I45</f>
        <v>113.51851851851852</v>
      </c>
    </row>
    <row r="46" spans="1:5" ht="12.75">
      <c r="A46" s="15">
        <v>40</v>
      </c>
      <c r="B46" s="16" t="s">
        <v>177</v>
      </c>
      <c r="C46" s="16">
        <f>SUM('- 39 -'!C46,'- 39 -'!F46,'- 39 -'!I46)</f>
        <v>798000</v>
      </c>
      <c r="D46" s="390">
        <f>C46/'- 3 -'!E46</f>
        <v>0.019513006225578177</v>
      </c>
      <c r="E46" s="16">
        <f>C46/'- 7 -'!I46</f>
        <v>107.10690557680692</v>
      </c>
    </row>
    <row r="47" spans="1:5" ht="12.75">
      <c r="A47" s="13">
        <v>41</v>
      </c>
      <c r="B47" s="14" t="s">
        <v>178</v>
      </c>
      <c r="C47" s="14">
        <f>SUM('- 39 -'!C47,'- 39 -'!F47,'- 39 -'!I47)</f>
        <v>282900</v>
      </c>
      <c r="D47" s="389">
        <f>C47/'- 3 -'!E47</f>
        <v>0.02384601995260298</v>
      </c>
      <c r="E47" s="14">
        <f>C47/'- 7 -'!I47</f>
        <v>167.59478672985782</v>
      </c>
    </row>
    <row r="48" spans="1:5" ht="12.75">
      <c r="A48" s="15">
        <v>42</v>
      </c>
      <c r="B48" s="16" t="s">
        <v>179</v>
      </c>
      <c r="C48" s="16">
        <f>SUM('- 39 -'!C48,'- 39 -'!F48,'- 39 -'!I48)</f>
        <v>142178</v>
      </c>
      <c r="D48" s="390">
        <f>C48/'- 3 -'!E48</f>
        <v>0.019561907815035695</v>
      </c>
      <c r="E48" s="16">
        <f>C48/'- 7 -'!I48</f>
        <v>129.25272727272727</v>
      </c>
    </row>
    <row r="49" spans="1:5" ht="12.75">
      <c r="A49" s="13">
        <v>43</v>
      </c>
      <c r="B49" s="14" t="s">
        <v>180</v>
      </c>
      <c r="C49" s="14">
        <f>SUM('- 39 -'!C49,'- 39 -'!F49,'- 39 -'!I49)</f>
        <v>162000</v>
      </c>
      <c r="D49" s="389">
        <f>C49/'- 3 -'!E49</f>
        <v>0.026021492146247854</v>
      </c>
      <c r="E49" s="14">
        <f>C49/'- 7 -'!I49</f>
        <v>186.63594470046084</v>
      </c>
    </row>
    <row r="50" spans="1:5" ht="12.75">
      <c r="A50" s="15">
        <v>44</v>
      </c>
      <c r="B50" s="16" t="s">
        <v>181</v>
      </c>
      <c r="C50" s="16">
        <f>SUM('- 39 -'!C50,'- 39 -'!F50,'- 39 -'!I50)</f>
        <v>140000</v>
      </c>
      <c r="D50" s="390">
        <f>C50/'- 3 -'!E50</f>
        <v>0.016217668918605835</v>
      </c>
      <c r="E50" s="16">
        <f>C50/'- 7 -'!I50</f>
        <v>105.82010582010582</v>
      </c>
    </row>
    <row r="51" spans="1:5" ht="12.75">
      <c r="A51" s="13">
        <v>45</v>
      </c>
      <c r="B51" s="14" t="s">
        <v>182</v>
      </c>
      <c r="C51" s="14">
        <f>SUM('- 39 -'!C51,'- 39 -'!F51,'- 39 -'!I51)</f>
        <v>80000</v>
      </c>
      <c r="D51" s="389">
        <f>C51/'- 3 -'!E51</f>
        <v>0.006996964192161126</v>
      </c>
      <c r="E51" s="14">
        <f>C51/'- 7 -'!I51</f>
        <v>42.07204838285564</v>
      </c>
    </row>
    <row r="52" spans="1:5" ht="12.75">
      <c r="A52" s="15">
        <v>46</v>
      </c>
      <c r="B52" s="16" t="s">
        <v>183</v>
      </c>
      <c r="C52" s="16">
        <f>SUM('- 39 -'!C52,'- 39 -'!F52,'- 39 -'!I52)</f>
        <v>167282</v>
      </c>
      <c r="D52" s="390">
        <f>C52/'- 3 -'!E52</f>
        <v>0.015659133716151265</v>
      </c>
      <c r="E52" s="16">
        <f>C52/'- 7 -'!I52</f>
        <v>105.87468354430379</v>
      </c>
    </row>
    <row r="53" spans="1:5" ht="12.75">
      <c r="A53" s="13">
        <v>47</v>
      </c>
      <c r="B53" s="14" t="s">
        <v>184</v>
      </c>
      <c r="C53" s="14">
        <f>SUM('- 39 -'!C53,'- 39 -'!F53,'- 39 -'!I53)</f>
        <v>237704</v>
      </c>
      <c r="D53" s="389">
        <f>C53/'- 3 -'!E53</f>
        <v>0.028716425180534723</v>
      </c>
      <c r="E53" s="14">
        <f>C53/'- 7 -'!I53</f>
        <v>166.7981194302154</v>
      </c>
    </row>
    <row r="54" spans="1:5" ht="12.75">
      <c r="A54" s="15">
        <v>48</v>
      </c>
      <c r="B54" s="16" t="s">
        <v>185</v>
      </c>
      <c r="C54" s="16">
        <f>SUM('- 39 -'!C54,'- 39 -'!F54,'- 39 -'!I54)</f>
        <v>582258</v>
      </c>
      <c r="D54" s="390">
        <f>C54/'- 3 -'!E54</f>
        <v>0.01103901204351516</v>
      </c>
      <c r="E54" s="16">
        <f>C54/'- 7 -'!I54</f>
        <v>111.42627499760789</v>
      </c>
    </row>
    <row r="55" spans="1:5" ht="12.75">
      <c r="A55" s="13">
        <v>49</v>
      </c>
      <c r="B55" s="14" t="s">
        <v>186</v>
      </c>
      <c r="C55" s="14">
        <f>SUM('- 39 -'!C55,'- 39 -'!F55,'- 39 -'!I55)</f>
        <v>490362</v>
      </c>
      <c r="D55" s="389">
        <f>C55/'- 3 -'!E55</f>
        <v>0.015499900083643993</v>
      </c>
      <c r="E55" s="14">
        <f>C55/'- 7 -'!I55</f>
        <v>113.14305491462852</v>
      </c>
    </row>
    <row r="56" spans="1:5" ht="12.75">
      <c r="A56" s="15">
        <v>50</v>
      </c>
      <c r="B56" s="16" t="s">
        <v>459</v>
      </c>
      <c r="C56" s="16">
        <f>SUM('- 39 -'!C56,'- 39 -'!F56,'- 39 -'!I56)</f>
        <v>163000</v>
      </c>
      <c r="D56" s="390">
        <f>C56/'- 3 -'!E56</f>
        <v>0.011561105264359921</v>
      </c>
      <c r="E56" s="16">
        <f>C56/'- 7 -'!I56</f>
        <v>87.25910064239828</v>
      </c>
    </row>
    <row r="57" spans="1:5" ht="12.75">
      <c r="A57" s="13">
        <v>2264</v>
      </c>
      <c r="B57" s="14" t="s">
        <v>187</v>
      </c>
      <c r="C57" s="14">
        <f>SUM('- 39 -'!C57,'- 39 -'!F57,'- 39 -'!I57)</f>
        <v>37272</v>
      </c>
      <c r="D57" s="389">
        <f>C57/'- 3 -'!E57</f>
        <v>0.01936671587325588</v>
      </c>
      <c r="E57" s="14">
        <f>C57/'- 7 -'!I57</f>
        <v>181.37226277372264</v>
      </c>
    </row>
    <row r="58" spans="1:5" ht="12.75">
      <c r="A58" s="15">
        <v>2309</v>
      </c>
      <c r="B58" s="16" t="s">
        <v>188</v>
      </c>
      <c r="C58" s="16">
        <f>SUM('- 39 -'!C58,'- 39 -'!F58,'- 39 -'!I58)</f>
        <v>11000</v>
      </c>
      <c r="D58" s="390">
        <f>C58/'- 3 -'!E58</f>
        <v>0.005703900171376273</v>
      </c>
      <c r="E58" s="16">
        <f>C58/'- 7 -'!I58</f>
        <v>40.968342644320295</v>
      </c>
    </row>
    <row r="59" spans="1:5" ht="12.75">
      <c r="A59" s="13">
        <v>2312</v>
      </c>
      <c r="B59" s="14" t="s">
        <v>189</v>
      </c>
      <c r="C59" s="14">
        <f>SUM('- 39 -'!C59,'- 39 -'!F59,'- 39 -'!I59)</f>
        <v>70800</v>
      </c>
      <c r="D59" s="389">
        <f>C59/'- 3 -'!E59</f>
        <v>0.04012640952514815</v>
      </c>
      <c r="E59" s="14">
        <f>C59/'- 7 -'!I59</f>
        <v>298.10526315789474</v>
      </c>
    </row>
    <row r="60" spans="1:5" ht="12.75">
      <c r="A60" s="15">
        <v>2355</v>
      </c>
      <c r="B60" s="16" t="s">
        <v>190</v>
      </c>
      <c r="C60" s="16">
        <f>SUM('- 39 -'!C60,'- 39 -'!F60,'- 39 -'!I60)</f>
        <v>428471</v>
      </c>
      <c r="D60" s="390">
        <f>C60/'- 3 -'!E60</f>
        <v>0.018254401525685575</v>
      </c>
      <c r="E60" s="16">
        <f>C60/'- 7 -'!I60</f>
        <v>124.57362988806513</v>
      </c>
    </row>
    <row r="61" spans="1:5" ht="12.75">
      <c r="A61" s="13">
        <v>2439</v>
      </c>
      <c r="B61" s="14" t="s">
        <v>191</v>
      </c>
      <c r="C61" s="14">
        <f>SUM('- 39 -'!C61,'- 39 -'!F61,'- 39 -'!I61)</f>
        <v>12782</v>
      </c>
      <c r="D61" s="389">
        <f>C61/'- 3 -'!E61</f>
        <v>0.011387812848574697</v>
      </c>
      <c r="E61" s="14">
        <f>C61/'- 7 -'!I61</f>
        <v>90.97508896797153</v>
      </c>
    </row>
    <row r="62" spans="1:5" ht="12.75">
      <c r="A62" s="15">
        <v>2460</v>
      </c>
      <c r="B62" s="16" t="s">
        <v>192</v>
      </c>
      <c r="C62" s="16">
        <f>SUM('- 39 -'!C62,'- 39 -'!F62,'- 39 -'!I62)</f>
        <v>44500</v>
      </c>
      <c r="D62" s="390">
        <f>C62/'- 3 -'!E62</f>
        <v>0.01607141051366395</v>
      </c>
      <c r="E62" s="16">
        <f>C62/'- 7 -'!I62</f>
        <v>148.58096828046746</v>
      </c>
    </row>
    <row r="63" spans="1:5" ht="12.75">
      <c r="A63" s="13">
        <v>3000</v>
      </c>
      <c r="B63" s="14" t="s">
        <v>193</v>
      </c>
      <c r="C63" s="14">
        <f>SUM('- 39 -'!C63,'- 39 -'!F63,'- 39 -'!I63)</f>
        <v>290877</v>
      </c>
      <c r="D63" s="389">
        <f>C63/'- 3 -'!E63</f>
        <v>0.04632241933942734</v>
      </c>
      <c r="E63" s="14">
        <f>C63/'- 7 -'!I63</f>
        <v>345.8703923900119</v>
      </c>
    </row>
    <row r="64" spans="1:5" ht="4.5" customHeight="1">
      <c r="A64" s="17"/>
      <c r="B64" s="17"/>
      <c r="C64" s="17"/>
      <c r="D64" s="203"/>
      <c r="E64" s="17"/>
    </row>
    <row r="65" spans="1:5" ht="12.75">
      <c r="A65" s="19"/>
      <c r="B65" s="20" t="s">
        <v>194</v>
      </c>
      <c r="C65" s="20">
        <f>SUM(C11:C63)</f>
        <v>20534947</v>
      </c>
      <c r="D65" s="106">
        <f>C65/'- 3 -'!E65</f>
        <v>0.01718738986526137</v>
      </c>
      <c r="E65" s="20">
        <f>C65/'- 7 -'!I65</f>
        <v>112.27067827847902</v>
      </c>
    </row>
    <row r="66" spans="1:5" ht="4.5" customHeight="1">
      <c r="A66" s="17"/>
      <c r="B66" s="17"/>
      <c r="C66" s="17"/>
      <c r="D66" s="203"/>
      <c r="E66" s="17"/>
    </row>
    <row r="67" spans="1:5" ht="12.75">
      <c r="A67" s="15">
        <v>2155</v>
      </c>
      <c r="B67" s="16" t="s">
        <v>195</v>
      </c>
      <c r="C67" s="16">
        <f>SUM('- 39 -'!C67,'- 39 -'!F67,'- 39 -'!I67)</f>
        <v>62900</v>
      </c>
      <c r="D67" s="390">
        <f>C67/'- 3 -'!E67</f>
        <v>0.05460363318164693</v>
      </c>
      <c r="E67" s="16">
        <f>C67/'- 7 -'!I67</f>
        <v>483.84615384615387</v>
      </c>
    </row>
    <row r="68" spans="1:5" ht="12.75">
      <c r="A68" s="13">
        <v>2408</v>
      </c>
      <c r="B68" s="14" t="s">
        <v>197</v>
      </c>
      <c r="C68" s="14">
        <f>SUM('- 39 -'!C68,'- 39 -'!F68,'- 39 -'!I68)</f>
        <v>53700</v>
      </c>
      <c r="D68" s="389">
        <f>C68/'- 3 -'!E68</f>
        <v>0.023217214115893243</v>
      </c>
      <c r="E68" s="14">
        <f>C68/'- 7 -'!I68</f>
        <v>193.51351351351352</v>
      </c>
    </row>
    <row r="69" ht="6.75" customHeight="1"/>
    <row r="70" spans="1:2" ht="12" customHeight="1">
      <c r="A70" s="57" t="s">
        <v>315</v>
      </c>
      <c r="B70" s="6" t="s">
        <v>425</v>
      </c>
    </row>
    <row r="71" spans="1:2" ht="12" customHeight="1">
      <c r="A71" s="57"/>
      <c r="B71" s="6"/>
    </row>
    <row r="72" spans="1:2" ht="12" customHeight="1">
      <c r="A72" s="6"/>
      <c r="B72" s="6"/>
    </row>
    <row r="73" spans="1:2" ht="12" customHeight="1">
      <c r="A73" s="6"/>
      <c r="B73" s="6"/>
    </row>
    <row r="74" spans="1:2" ht="12" customHeight="1">
      <c r="A74" s="6"/>
      <c r="B74" s="6"/>
    </row>
    <row r="75" ht="12" customHeight="1"/>
  </sheetData>
  <printOptions/>
  <pageMargins left="0" right="0.5905511811023623" top="0.5905511811023623" bottom="0" header="0.31496062992125984" footer="0"/>
  <pageSetup fitToHeight="1" fitToWidth="1" orientation="portrait" scale="82" r:id="rId1"/>
  <headerFooter alignWithMargins="0">
    <oddHeader>&amp;C&amp;"Times New Roman,Bold"&amp;12&amp;A</oddHeader>
  </headerFooter>
</worksheet>
</file>

<file path=xl/worksheets/sheet37.xml><?xml version="1.0" encoding="utf-8"?>
<worksheet xmlns="http://schemas.openxmlformats.org/spreadsheetml/2006/main" xmlns:r="http://schemas.openxmlformats.org/officeDocument/2006/relationships">
  <sheetPr codeName="Sheet35">
    <pageSetUpPr fitToPage="1"/>
  </sheetPr>
  <dimension ref="A1:M74"/>
  <sheetViews>
    <sheetView showGridLines="0" showZeros="0" workbookViewId="0" topLeftCell="A1">
      <selection activeCell="A1" sqref="A1"/>
    </sheetView>
  </sheetViews>
  <sheetFormatPr defaultColWidth="14.83203125" defaultRowHeight="12"/>
  <cols>
    <col min="1" max="1" width="6.83203125" style="85" customWidth="1"/>
    <col min="2" max="2" width="35.83203125" style="85" customWidth="1"/>
    <col min="3" max="3" width="15.83203125" style="85" customWidth="1"/>
    <col min="4" max="6" width="14.83203125" style="85" customWidth="1"/>
    <col min="7" max="7" width="12.83203125" style="85" customWidth="1"/>
    <col min="8" max="8" width="16.83203125" style="85" customWidth="1"/>
    <col min="9" max="9" width="11.83203125" style="85" customWidth="1"/>
    <col min="10" max="11" width="14.83203125" style="85" customWidth="1"/>
    <col min="12" max="12" width="19.5" style="85" customWidth="1"/>
    <col min="13" max="16384" width="14.83203125" style="85" customWidth="1"/>
  </cols>
  <sheetData>
    <row r="1" spans="1:2" ht="6.75" customHeight="1">
      <c r="A1" s="17"/>
      <c r="B1" s="83"/>
    </row>
    <row r="2" spans="1:9" ht="12.75">
      <c r="A2" s="11"/>
      <c r="B2" s="110" t="str">
        <f>"  SUMMARY"&amp;REPLACE(REVYEAR,1,8,"")</f>
        <v>  SUMMARY OF OPERATING FUND REVENUE: 1999/2000 BUDGET</v>
      </c>
      <c r="C2" s="110"/>
      <c r="D2" s="110"/>
      <c r="E2" s="110"/>
      <c r="F2" s="110"/>
      <c r="G2" s="110"/>
      <c r="H2" s="110"/>
      <c r="I2" s="110"/>
    </row>
    <row r="3" spans="1:2" ht="12.75">
      <c r="A3" s="12"/>
      <c r="B3" s="112"/>
    </row>
    <row r="4" spans="1:9" ht="12.75">
      <c r="A4" s="10"/>
      <c r="C4" s="147"/>
      <c r="D4" s="187"/>
      <c r="E4" s="187"/>
      <c r="F4" s="147"/>
      <c r="G4" s="147"/>
      <c r="H4" s="147"/>
      <c r="I4" s="147"/>
    </row>
    <row r="5" spans="1:9" ht="12.75">
      <c r="A5" s="10"/>
      <c r="C5" s="59"/>
      <c r="D5" s="147"/>
      <c r="E5" s="147"/>
      <c r="F5" s="147"/>
      <c r="G5" s="147"/>
      <c r="H5" s="147"/>
      <c r="I5" s="147"/>
    </row>
    <row r="6" spans="1:9" ht="12.75">
      <c r="A6" s="10"/>
      <c r="C6" s="159" t="s">
        <v>217</v>
      </c>
      <c r="D6" s="132"/>
      <c r="E6" s="132"/>
      <c r="F6" s="132"/>
      <c r="G6" s="132"/>
      <c r="H6" s="132"/>
      <c r="I6" s="133"/>
    </row>
    <row r="7" spans="1:9" ht="12.75">
      <c r="A7" s="17"/>
      <c r="C7" s="70" t="s">
        <v>234</v>
      </c>
      <c r="D7" s="68"/>
      <c r="E7" s="68"/>
      <c r="F7" s="148" t="s">
        <v>66</v>
      </c>
      <c r="G7" s="148" t="s">
        <v>3</v>
      </c>
      <c r="H7" s="148" t="s">
        <v>216</v>
      </c>
      <c r="I7" s="148" t="s">
        <v>3</v>
      </c>
    </row>
    <row r="8" spans="1:9" ht="12.75">
      <c r="A8" s="97"/>
      <c r="B8" s="48"/>
      <c r="C8" s="183"/>
      <c r="D8" s="136"/>
      <c r="E8" s="136"/>
      <c r="F8" s="150" t="s">
        <v>259</v>
      </c>
      <c r="G8" s="150" t="s">
        <v>260</v>
      </c>
      <c r="H8" s="150" t="s">
        <v>261</v>
      </c>
      <c r="I8" s="150" t="s">
        <v>3</v>
      </c>
    </row>
    <row r="9" spans="1:11" ht="12.75">
      <c r="A9" s="54" t="s">
        <v>119</v>
      </c>
      <c r="B9" s="55" t="s">
        <v>120</v>
      </c>
      <c r="C9" s="152" t="s">
        <v>252</v>
      </c>
      <c r="D9" s="152" t="s">
        <v>228</v>
      </c>
      <c r="E9" s="152" t="s">
        <v>229</v>
      </c>
      <c r="F9" s="152" t="s">
        <v>255</v>
      </c>
      <c r="G9" s="152" t="s">
        <v>287</v>
      </c>
      <c r="H9" s="152" t="s">
        <v>288</v>
      </c>
      <c r="I9" s="152" t="s">
        <v>66</v>
      </c>
      <c r="K9" s="107" t="s">
        <v>401</v>
      </c>
    </row>
    <row r="10" spans="1:9" ht="4.5" customHeight="1">
      <c r="A10" s="80"/>
      <c r="B10" s="80"/>
      <c r="C10" s="153"/>
      <c r="D10" s="153"/>
      <c r="E10" s="153"/>
      <c r="F10" s="153"/>
      <c r="G10" s="153"/>
      <c r="H10" s="153"/>
      <c r="I10" s="153"/>
    </row>
    <row r="11" spans="1:13" ht="12.75">
      <c r="A11" s="13">
        <v>1</v>
      </c>
      <c r="B11" s="14" t="s">
        <v>142</v>
      </c>
      <c r="C11" s="389">
        <f>'- 43 -'!H11</f>
        <v>0.5421455042612592</v>
      </c>
      <c r="D11" s="389">
        <f>'- 44 -'!D11</f>
        <v>0.0036382524805558193</v>
      </c>
      <c r="E11" s="389">
        <f>'- 44 -'!F11</f>
        <v>0.43635953792812504</v>
      </c>
      <c r="F11" s="389">
        <f>'- 44 -'!H11</f>
        <v>0.007506373735443315</v>
      </c>
      <c r="G11" s="389">
        <f>'- 44 -'!J11</f>
        <v>0.004454821207978229</v>
      </c>
      <c r="H11" s="389">
        <f>'- 45 -'!D11</f>
        <v>0.003489906934330144</v>
      </c>
      <c r="I11" s="389">
        <f>'- 45 -'!F11</f>
        <v>0.0024056034523082435</v>
      </c>
      <c r="K11" s="203">
        <f>SUM(C11:I11)</f>
        <v>0.9999999999999999</v>
      </c>
      <c r="L11" s="85" t="s">
        <v>252</v>
      </c>
      <c r="M11" s="104">
        <f>C65</f>
        <v>0.606314726433112</v>
      </c>
    </row>
    <row r="12" spans="1:13" ht="12.75">
      <c r="A12" s="15">
        <v>2</v>
      </c>
      <c r="B12" s="16" t="s">
        <v>143</v>
      </c>
      <c r="C12" s="390">
        <f>'- 43 -'!H12</f>
        <v>0.5609538896381134</v>
      </c>
      <c r="D12" s="390">
        <f>'- 44 -'!D12</f>
        <v>0.00022049204023734742</v>
      </c>
      <c r="E12" s="390">
        <f>'- 44 -'!F12</f>
        <v>0.4050010945340167</v>
      </c>
      <c r="F12" s="390">
        <f>'- 44 -'!H12</f>
        <v>0.012735937291487308</v>
      </c>
      <c r="G12" s="390">
        <f>'- 44 -'!J12</f>
        <v>0.001711335279619935</v>
      </c>
      <c r="H12" s="390">
        <f>'- 45 -'!D12</f>
        <v>0.01107233925914098</v>
      </c>
      <c r="I12" s="390">
        <f>'- 45 -'!F12</f>
        <v>0.00830491195738422</v>
      </c>
      <c r="K12" s="203">
        <f aca="true" t="shared" si="0" ref="K12:K63">SUM(C12:I12)</f>
        <v>1</v>
      </c>
      <c r="L12" s="85" t="s">
        <v>228</v>
      </c>
      <c r="M12" s="104">
        <f>D65</f>
        <v>0.007667622677584681</v>
      </c>
    </row>
    <row r="13" spans="1:13" ht="12.75">
      <c r="A13" s="13">
        <v>3</v>
      </c>
      <c r="B13" s="14" t="s">
        <v>144</v>
      </c>
      <c r="C13" s="389">
        <f>'- 43 -'!H13</f>
        <v>0.4962997198145997</v>
      </c>
      <c r="D13" s="389">
        <f>'- 44 -'!D13</f>
        <v>0.0014838050463861713</v>
      </c>
      <c r="E13" s="389">
        <f>'- 44 -'!F13</f>
        <v>0.4896130753757014</v>
      </c>
      <c r="F13" s="389">
        <f>'- 44 -'!H13</f>
        <v>0.006792251369449947</v>
      </c>
      <c r="G13" s="389">
        <f>'- 44 -'!J13</f>
        <v>0</v>
      </c>
      <c r="H13" s="389">
        <f>'- 45 -'!D13</f>
        <v>0.003999881362009414</v>
      </c>
      <c r="I13" s="389">
        <f>'- 45 -'!F13</f>
        <v>0.0018112670318533193</v>
      </c>
      <c r="K13" s="203">
        <f t="shared" si="0"/>
        <v>1</v>
      </c>
      <c r="L13" s="85" t="s">
        <v>229</v>
      </c>
      <c r="M13" s="104">
        <f>E65</f>
        <v>0.3466834729369398</v>
      </c>
    </row>
    <row r="14" spans="1:13" ht="12.75">
      <c r="A14" s="15">
        <v>4</v>
      </c>
      <c r="B14" s="16" t="s">
        <v>145</v>
      </c>
      <c r="C14" s="390">
        <f>'- 43 -'!H14</f>
        <v>0.5628341810489237</v>
      </c>
      <c r="D14" s="390">
        <f>'- 44 -'!D14</f>
        <v>0.0037672053689445074</v>
      </c>
      <c r="E14" s="390">
        <f>'- 44 -'!F14</f>
        <v>0.40518367458766763</v>
      </c>
      <c r="F14" s="390">
        <f>'- 44 -'!H14</f>
        <v>0.00922250705926286</v>
      </c>
      <c r="G14" s="390">
        <f>'- 44 -'!J14</f>
        <v>0.0001348319745506266</v>
      </c>
      <c r="H14" s="390">
        <f>'- 45 -'!D14</f>
        <v>0.015316912308951183</v>
      </c>
      <c r="I14" s="390">
        <f>'- 45 -'!F14</f>
        <v>0.0035406876516994546</v>
      </c>
      <c r="K14" s="203">
        <f t="shared" si="0"/>
        <v>1</v>
      </c>
      <c r="L14" s="85" t="s">
        <v>298</v>
      </c>
      <c r="M14" s="104">
        <f>F65</f>
        <v>0.008917353233071025</v>
      </c>
    </row>
    <row r="15" spans="1:13" ht="12.75">
      <c r="A15" s="13">
        <v>5</v>
      </c>
      <c r="B15" s="14" t="s">
        <v>146</v>
      </c>
      <c r="C15" s="389">
        <f>'- 43 -'!H15</f>
        <v>0.4683183772282626</v>
      </c>
      <c r="D15" s="389">
        <f>'- 44 -'!D15</f>
        <v>0</v>
      </c>
      <c r="E15" s="389">
        <f>'- 44 -'!F15</f>
        <v>0.5015707472012595</v>
      </c>
      <c r="F15" s="389">
        <f>'- 44 -'!H15</f>
        <v>0.00757125360082423</v>
      </c>
      <c r="G15" s="389">
        <f>'- 44 -'!J15</f>
        <v>0.0009597363719354658</v>
      </c>
      <c r="H15" s="389">
        <f>'- 45 -'!D15</f>
        <v>0.019747855501068123</v>
      </c>
      <c r="I15" s="389">
        <f>'- 45 -'!F15</f>
        <v>0.0018320300966501446</v>
      </c>
      <c r="K15" s="203">
        <f t="shared" si="0"/>
        <v>1</v>
      </c>
      <c r="L15" s="85" t="s">
        <v>256</v>
      </c>
      <c r="M15" s="104">
        <f>G65</f>
        <v>0.017510782348827095</v>
      </c>
    </row>
    <row r="16" spans="1:13" ht="12.75">
      <c r="A16" s="15">
        <v>6</v>
      </c>
      <c r="B16" s="16" t="s">
        <v>147</v>
      </c>
      <c r="C16" s="390">
        <f>'- 43 -'!H16</f>
        <v>0.6441366589241104</v>
      </c>
      <c r="D16" s="390">
        <f>'- 44 -'!D16</f>
        <v>0.00026501284049048506</v>
      </c>
      <c r="E16" s="390">
        <f>'- 44 -'!F16</f>
        <v>0.3398633145039355</v>
      </c>
      <c r="F16" s="390">
        <f>'- 44 -'!H16</f>
        <v>0.004834152225955036</v>
      </c>
      <c r="G16" s="390">
        <f>'- 44 -'!J16</f>
        <v>0</v>
      </c>
      <c r="H16" s="390">
        <f>'- 45 -'!D16</f>
        <v>0.001925759974230858</v>
      </c>
      <c r="I16" s="390">
        <f>'- 45 -'!F16</f>
        <v>0.00897510153127776</v>
      </c>
      <c r="K16" s="203">
        <f t="shared" si="0"/>
        <v>1</v>
      </c>
      <c r="L16" s="85" t="s">
        <v>216</v>
      </c>
      <c r="M16" s="104">
        <f>H65</f>
        <v>0.009916136765246011</v>
      </c>
    </row>
    <row r="17" spans="1:13" ht="12.75">
      <c r="A17" s="13">
        <v>9</v>
      </c>
      <c r="B17" s="14" t="s">
        <v>148</v>
      </c>
      <c r="C17" s="389">
        <f>'- 43 -'!H17</f>
        <v>0.6603653590048589</v>
      </c>
      <c r="D17" s="389">
        <f>'- 44 -'!D17</f>
        <v>0.00015947160042030335</v>
      </c>
      <c r="E17" s="389">
        <f>'- 44 -'!F17</f>
        <v>0.3275812458633731</v>
      </c>
      <c r="F17" s="389">
        <f>'- 44 -'!H17</f>
        <v>0.005315720014010112</v>
      </c>
      <c r="G17" s="389">
        <f>'- 44 -'!J17</f>
        <v>0</v>
      </c>
      <c r="H17" s="389">
        <f>'- 45 -'!D17</f>
        <v>0.004983487513134479</v>
      </c>
      <c r="I17" s="389">
        <f>'- 45 -'!F17</f>
        <v>0.0015947160042030335</v>
      </c>
      <c r="K17" s="203">
        <f t="shared" si="0"/>
        <v>1</v>
      </c>
      <c r="L17" s="404" t="s">
        <v>66</v>
      </c>
      <c r="M17" s="104">
        <f>I65</f>
        <v>0.002989905605219399</v>
      </c>
    </row>
    <row r="18" spans="1:11" ht="12.75">
      <c r="A18" s="15">
        <v>10</v>
      </c>
      <c r="B18" s="16" t="s">
        <v>149</v>
      </c>
      <c r="C18" s="390">
        <f>'- 43 -'!H18</f>
        <v>0.605707539199842</v>
      </c>
      <c r="D18" s="390">
        <f>'- 44 -'!D18</f>
        <v>6.36330224206182E-05</v>
      </c>
      <c r="E18" s="390">
        <f>'- 44 -'!F18</f>
        <v>0.3772600217989059</v>
      </c>
      <c r="F18" s="390">
        <f>'- 44 -'!H18</f>
        <v>0.007397338856396866</v>
      </c>
      <c r="G18" s="390">
        <f>'- 44 -'!J18</f>
        <v>0.00023862383407731826</v>
      </c>
      <c r="H18" s="390">
        <f>'- 45 -'!D18</f>
        <v>0.007883424444332144</v>
      </c>
      <c r="I18" s="390">
        <f>'- 45 -'!F18</f>
        <v>0.0014494188440251925</v>
      </c>
      <c r="K18" s="203">
        <f t="shared" si="0"/>
        <v>0.9999999999999999</v>
      </c>
    </row>
    <row r="19" spans="1:13" ht="12.75">
      <c r="A19" s="13">
        <v>11</v>
      </c>
      <c r="B19" s="14" t="s">
        <v>150</v>
      </c>
      <c r="C19" s="389">
        <f>'- 43 -'!H19</f>
        <v>0.6127184982986139</v>
      </c>
      <c r="D19" s="389">
        <f>'- 44 -'!D19</f>
        <v>0.00013587119355109328</v>
      </c>
      <c r="E19" s="389">
        <f>'- 44 -'!F19</f>
        <v>0.35420209188683144</v>
      </c>
      <c r="F19" s="389">
        <f>'- 44 -'!H19</f>
        <v>0.008225433024977724</v>
      </c>
      <c r="G19" s="389">
        <f>'- 44 -'!J19</f>
        <v>0.0112529219274367</v>
      </c>
      <c r="H19" s="389">
        <f>'- 45 -'!D19</f>
        <v>0.011435825457217018</v>
      </c>
      <c r="I19" s="389">
        <f>'- 45 -'!F19</f>
        <v>0.0020293582113720984</v>
      </c>
      <c r="K19" s="203">
        <f t="shared" si="0"/>
        <v>0.9999999999999999</v>
      </c>
      <c r="M19" s="104">
        <f>SUM(M11:M17)</f>
        <v>1.0000000000000002</v>
      </c>
    </row>
    <row r="20" spans="1:11" ht="12.75">
      <c r="A20" s="15">
        <v>12</v>
      </c>
      <c r="B20" s="16" t="s">
        <v>151</v>
      </c>
      <c r="C20" s="390">
        <f>'- 43 -'!H20</f>
        <v>0.6439245798927452</v>
      </c>
      <c r="D20" s="390">
        <f>'- 44 -'!D20</f>
        <v>0.0002496483806578593</v>
      </c>
      <c r="E20" s="390">
        <f>'- 44 -'!F20</f>
        <v>0.34369248595405394</v>
      </c>
      <c r="F20" s="390">
        <f>'- 44 -'!H20</f>
        <v>0.0027045241237934753</v>
      </c>
      <c r="G20" s="390">
        <f>'- 44 -'!J20</f>
        <v>0</v>
      </c>
      <c r="H20" s="390">
        <f>'- 45 -'!D20</f>
        <v>0.006178797421282017</v>
      </c>
      <c r="I20" s="390">
        <f>'- 45 -'!F20</f>
        <v>0.0032499642274674547</v>
      </c>
      <c r="K20" s="203">
        <f t="shared" si="0"/>
        <v>1</v>
      </c>
    </row>
    <row r="21" spans="1:11" ht="12.75">
      <c r="A21" s="13">
        <v>13</v>
      </c>
      <c r="B21" s="14" t="s">
        <v>152</v>
      </c>
      <c r="C21" s="389">
        <f>'- 43 -'!H21</f>
        <v>0.6297446516868443</v>
      </c>
      <c r="D21" s="389">
        <f>'- 44 -'!D21</f>
        <v>0.0053497709682801915</v>
      </c>
      <c r="E21" s="389">
        <f>'- 44 -'!F21</f>
        <v>0.33466005870089693</v>
      </c>
      <c r="F21" s="389">
        <f>'- 44 -'!H21</f>
        <v>0.0139629022272113</v>
      </c>
      <c r="G21" s="389">
        <f>'- 44 -'!J21</f>
        <v>0.009558596282155267</v>
      </c>
      <c r="H21" s="389">
        <f>'- 45 -'!D21</f>
        <v>0.006724020134612007</v>
      </c>
      <c r="I21" s="389">
        <f>'- 45 -'!F21</f>
        <v>0</v>
      </c>
      <c r="K21" s="203">
        <f t="shared" si="0"/>
        <v>1</v>
      </c>
    </row>
    <row r="22" spans="1:11" ht="12.75">
      <c r="A22" s="15">
        <v>14</v>
      </c>
      <c r="B22" s="16" t="s">
        <v>153</v>
      </c>
      <c r="C22" s="390">
        <f>'- 43 -'!H22</f>
        <v>0.6859787466628107</v>
      </c>
      <c r="D22" s="390">
        <f>'- 44 -'!D22</f>
        <v>0</v>
      </c>
      <c r="E22" s="390">
        <f>'- 44 -'!F22</f>
        <v>0.30866879152279414</v>
      </c>
      <c r="F22" s="390">
        <f>'- 44 -'!H22</f>
        <v>0.0034131971205980344</v>
      </c>
      <c r="G22" s="390">
        <f>'- 44 -'!J22</f>
        <v>0</v>
      </c>
      <c r="H22" s="390">
        <f>'- 45 -'!D22</f>
        <v>0.0010266695437749762</v>
      </c>
      <c r="I22" s="390">
        <f>'- 45 -'!F22</f>
        <v>0.0009125951500222011</v>
      </c>
      <c r="K22" s="203">
        <f t="shared" si="0"/>
        <v>1</v>
      </c>
    </row>
    <row r="23" spans="1:11" ht="12.75">
      <c r="A23" s="13">
        <v>15</v>
      </c>
      <c r="B23" s="14" t="s">
        <v>154</v>
      </c>
      <c r="C23" s="389">
        <f>'- 43 -'!H23</f>
        <v>0.7820197321360285</v>
      </c>
      <c r="D23" s="389">
        <f>'- 44 -'!D23</f>
        <v>0</v>
      </c>
      <c r="E23" s="389">
        <f>'- 44 -'!F23</f>
        <v>0.19400297826585747</v>
      </c>
      <c r="F23" s="389">
        <f>'- 44 -'!H23</f>
        <v>0.010799138012479923</v>
      </c>
      <c r="G23" s="389">
        <f>'- 44 -'!J23</f>
        <v>0</v>
      </c>
      <c r="H23" s="389">
        <f>'- 45 -'!D23</f>
        <v>0.011859076737584186</v>
      </c>
      <c r="I23" s="389">
        <f>'- 45 -'!F23</f>
        <v>0.0013190748480499557</v>
      </c>
      <c r="K23" s="203">
        <f t="shared" si="0"/>
        <v>1</v>
      </c>
    </row>
    <row r="24" spans="1:11" ht="12.75">
      <c r="A24" s="15">
        <v>16</v>
      </c>
      <c r="B24" s="16" t="s">
        <v>155</v>
      </c>
      <c r="C24" s="390">
        <f>'- 43 -'!H24</f>
        <v>0.6318846502931348</v>
      </c>
      <c r="D24" s="390">
        <f>'- 44 -'!D24</f>
        <v>0</v>
      </c>
      <c r="E24" s="390">
        <f>'- 44 -'!F24</f>
        <v>0.3110658599779716</v>
      </c>
      <c r="F24" s="390">
        <f>'- 44 -'!H24</f>
        <v>0.01670684810186464</v>
      </c>
      <c r="G24" s="390">
        <f>'- 44 -'!J24</f>
        <v>0.03165508061405932</v>
      </c>
      <c r="H24" s="390">
        <f>'- 45 -'!D24</f>
        <v>0.004748262092108898</v>
      </c>
      <c r="I24" s="390">
        <f>'- 45 -'!F24</f>
        <v>0.003939298920860716</v>
      </c>
      <c r="K24" s="203">
        <f t="shared" si="0"/>
        <v>1</v>
      </c>
    </row>
    <row r="25" spans="1:11" ht="12.75">
      <c r="A25" s="13">
        <v>17</v>
      </c>
      <c r="B25" s="14" t="s">
        <v>156</v>
      </c>
      <c r="C25" s="389">
        <f>'- 43 -'!H25</f>
        <v>0.5980536344519551</v>
      </c>
      <c r="D25" s="389">
        <f>'- 44 -'!D25</f>
        <v>0.003369590880000108</v>
      </c>
      <c r="E25" s="389">
        <f>'- 44 -'!F25</f>
        <v>0.37386644154804394</v>
      </c>
      <c r="F25" s="389">
        <f>'- 44 -'!H25</f>
        <v>0.02471033312000079</v>
      </c>
      <c r="G25" s="389">
        <f>'- 44 -'!J25</f>
        <v>0</v>
      </c>
      <c r="H25" s="389">
        <f>'- 45 -'!D25</f>
        <v>0</v>
      </c>
      <c r="I25" s="389">
        <f>'- 45 -'!F25</f>
        <v>0</v>
      </c>
      <c r="K25" s="203">
        <f t="shared" si="0"/>
        <v>1</v>
      </c>
    </row>
    <row r="26" spans="1:11" ht="12.75">
      <c r="A26" s="15">
        <v>18</v>
      </c>
      <c r="B26" s="16" t="s">
        <v>157</v>
      </c>
      <c r="C26" s="390">
        <f>'- 43 -'!H26</f>
        <v>0.6935463190922427</v>
      </c>
      <c r="D26" s="390">
        <f>'- 44 -'!D26</f>
        <v>0</v>
      </c>
      <c r="E26" s="390">
        <f>'- 44 -'!F26</f>
        <v>0.27949053068613877</v>
      </c>
      <c r="F26" s="390">
        <f>'- 44 -'!H26</f>
        <v>0.011940534197238563</v>
      </c>
      <c r="G26" s="390">
        <f>'- 44 -'!J26</f>
        <v>0.0027949053068613877</v>
      </c>
      <c r="H26" s="390">
        <f>'- 45 -'!D26</f>
        <v>0.012227710717518572</v>
      </c>
      <c r="I26" s="390">
        <f>'- 45 -'!F26</f>
        <v>0</v>
      </c>
      <c r="K26" s="203">
        <f t="shared" si="0"/>
        <v>1</v>
      </c>
    </row>
    <row r="27" spans="1:11" ht="12.75">
      <c r="A27" s="13">
        <v>19</v>
      </c>
      <c r="B27" s="14" t="s">
        <v>158</v>
      </c>
      <c r="C27" s="389">
        <f>'- 43 -'!H27</f>
        <v>0.7202410405253777</v>
      </c>
      <c r="D27" s="389">
        <f>'- 44 -'!D27</f>
        <v>0</v>
      </c>
      <c r="E27" s="389">
        <f>'- 44 -'!F27</f>
        <v>0.2561914088078812</v>
      </c>
      <c r="F27" s="389">
        <f>'- 44 -'!H27</f>
        <v>0.022795446822744887</v>
      </c>
      <c r="G27" s="389">
        <f>'- 44 -'!J27</f>
        <v>0</v>
      </c>
      <c r="H27" s="389">
        <f>'- 45 -'!D27</f>
        <v>0.0007721038439961977</v>
      </c>
      <c r="I27" s="389">
        <f>'- 45 -'!F27</f>
        <v>0</v>
      </c>
      <c r="K27" s="203">
        <f t="shared" si="0"/>
        <v>1.0000000000000002</v>
      </c>
    </row>
    <row r="28" spans="1:11" ht="12.75">
      <c r="A28" s="15">
        <v>20</v>
      </c>
      <c r="B28" s="16" t="s">
        <v>159</v>
      </c>
      <c r="C28" s="390">
        <f>'- 43 -'!H28</f>
        <v>0.6044684674418911</v>
      </c>
      <c r="D28" s="390">
        <f>'- 44 -'!D28</f>
        <v>0</v>
      </c>
      <c r="E28" s="390">
        <f>'- 44 -'!F28</f>
        <v>0.391804193283308</v>
      </c>
      <c r="F28" s="390">
        <f>'- 44 -'!H28</f>
        <v>0.003128302605636456</v>
      </c>
      <c r="G28" s="390">
        <f>'- 44 -'!J28</f>
        <v>0</v>
      </c>
      <c r="H28" s="390">
        <f>'- 45 -'!D28</f>
        <v>0</v>
      </c>
      <c r="I28" s="390">
        <f>'- 45 -'!F28</f>
        <v>0.0005990366691644277</v>
      </c>
      <c r="K28" s="203">
        <f t="shared" si="0"/>
        <v>0.9999999999999999</v>
      </c>
    </row>
    <row r="29" spans="1:11" ht="12.75">
      <c r="A29" s="13">
        <v>21</v>
      </c>
      <c r="B29" s="14" t="s">
        <v>160</v>
      </c>
      <c r="C29" s="389">
        <f>'- 43 -'!H29</f>
        <v>0.6644653301886793</v>
      </c>
      <c r="D29" s="389">
        <f>'- 44 -'!D29</f>
        <v>0</v>
      </c>
      <c r="E29" s="389">
        <f>'- 44 -'!F29</f>
        <v>0.3284433962264151</v>
      </c>
      <c r="F29" s="389">
        <f>'- 44 -'!H29</f>
        <v>0.0011792452830188679</v>
      </c>
      <c r="G29" s="389">
        <f>'- 44 -'!J29</f>
        <v>0</v>
      </c>
      <c r="H29" s="389">
        <f>'- 45 -'!D29</f>
        <v>0.00375</v>
      </c>
      <c r="I29" s="389">
        <f>'- 45 -'!F29</f>
        <v>0.0021620283018867923</v>
      </c>
      <c r="K29" s="203">
        <f t="shared" si="0"/>
        <v>1</v>
      </c>
    </row>
    <row r="30" spans="1:11" ht="12.75">
      <c r="A30" s="15">
        <v>22</v>
      </c>
      <c r="B30" s="16" t="s">
        <v>161</v>
      </c>
      <c r="C30" s="390">
        <f>'- 43 -'!H30</f>
        <v>0.6145239725370277</v>
      </c>
      <c r="D30" s="390">
        <f>'- 44 -'!D30</f>
        <v>0.003871999275850091</v>
      </c>
      <c r="E30" s="390">
        <f>'- 44 -'!F30</f>
        <v>0.36641718658295463</v>
      </c>
      <c r="F30" s="390">
        <f>'- 44 -'!H30</f>
        <v>0.0025813328505667273</v>
      </c>
      <c r="G30" s="390">
        <f>'- 44 -'!J30</f>
        <v>0.004560354702667885</v>
      </c>
      <c r="H30" s="390">
        <f>'- 45 -'!D30</f>
        <v>0.0071847097674107244</v>
      </c>
      <c r="I30" s="390">
        <f>'- 45 -'!F30</f>
        <v>0.0008604442835222424</v>
      </c>
      <c r="K30" s="203">
        <f t="shared" si="0"/>
        <v>1</v>
      </c>
    </row>
    <row r="31" spans="1:11" ht="12.75">
      <c r="A31" s="13">
        <v>23</v>
      </c>
      <c r="B31" s="14" t="s">
        <v>162</v>
      </c>
      <c r="C31" s="389">
        <f>'- 43 -'!H31</f>
        <v>0.7094532042547111</v>
      </c>
      <c r="D31" s="389">
        <f>'- 44 -'!D31</f>
        <v>0</v>
      </c>
      <c r="E31" s="389">
        <f>'- 44 -'!F31</f>
        <v>0.2581366231118474</v>
      </c>
      <c r="F31" s="389">
        <f>'- 44 -'!H31</f>
        <v>0.0021898765292865875</v>
      </c>
      <c r="G31" s="389">
        <f>'- 44 -'!J31</f>
        <v>0.02770193809547533</v>
      </c>
      <c r="H31" s="389">
        <f>'- 45 -'!D31</f>
        <v>0.00032848147939298813</v>
      </c>
      <c r="I31" s="389">
        <f>'- 45 -'!F31</f>
        <v>0.0021898765292865875</v>
      </c>
      <c r="K31" s="203">
        <f t="shared" si="0"/>
        <v>1</v>
      </c>
    </row>
    <row r="32" spans="1:11" ht="12.75">
      <c r="A32" s="15">
        <v>24</v>
      </c>
      <c r="B32" s="16" t="s">
        <v>163</v>
      </c>
      <c r="C32" s="390">
        <f>'- 43 -'!H32</f>
        <v>0.6452711775569908</v>
      </c>
      <c r="D32" s="390">
        <f>'- 44 -'!D32</f>
        <v>0.0009170458230832447</v>
      </c>
      <c r="E32" s="390">
        <f>'- 44 -'!F32</f>
        <v>0.33968927094444396</v>
      </c>
      <c r="F32" s="390">
        <f>'- 44 -'!H32</f>
        <v>0.0005502274938499469</v>
      </c>
      <c r="G32" s="390">
        <f>'- 44 -'!J32</f>
        <v>0.010546026965457315</v>
      </c>
      <c r="H32" s="390">
        <f>'- 45 -'!D32</f>
        <v>0.0012380118611623804</v>
      </c>
      <c r="I32" s="390">
        <f>'- 45 -'!F32</f>
        <v>0.001788239355012327</v>
      </c>
      <c r="K32" s="203">
        <f t="shared" si="0"/>
        <v>1</v>
      </c>
    </row>
    <row r="33" spans="1:11" ht="12.75">
      <c r="A33" s="13">
        <v>25</v>
      </c>
      <c r="B33" s="14" t="s">
        <v>164</v>
      </c>
      <c r="C33" s="389">
        <f>'- 43 -'!H33</f>
        <v>0.6456239954387061</v>
      </c>
      <c r="D33" s="389">
        <f>'- 44 -'!D33</f>
        <v>0</v>
      </c>
      <c r="E33" s="389">
        <f>'- 44 -'!F33</f>
        <v>0.3484164191841791</v>
      </c>
      <c r="F33" s="389">
        <f>'- 44 -'!H33</f>
        <v>0.002948204780198172</v>
      </c>
      <c r="G33" s="389">
        <f>'- 44 -'!J33</f>
        <v>0</v>
      </c>
      <c r="H33" s="389">
        <f>'- 45 -'!D33</f>
        <v>0.0012003405176521128</v>
      </c>
      <c r="I33" s="389">
        <f>'- 45 -'!F33</f>
        <v>0.0018110400792645913</v>
      </c>
      <c r="K33" s="203">
        <f t="shared" si="0"/>
        <v>1.0000000000000002</v>
      </c>
    </row>
    <row r="34" spans="1:11" ht="12.75">
      <c r="A34" s="15">
        <v>26</v>
      </c>
      <c r="B34" s="16" t="s">
        <v>165</v>
      </c>
      <c r="C34" s="390">
        <f>'- 43 -'!H34</f>
        <v>0.7213724092469629</v>
      </c>
      <c r="D34" s="390">
        <f>'- 44 -'!D34</f>
        <v>0</v>
      </c>
      <c r="E34" s="390">
        <f>'- 44 -'!F34</f>
        <v>0.2734037646279485</v>
      </c>
      <c r="F34" s="390">
        <f>'- 44 -'!H34</f>
        <v>0.0009882914290708182</v>
      </c>
      <c r="G34" s="390">
        <f>'- 44 -'!J34</f>
        <v>0</v>
      </c>
      <c r="H34" s="390">
        <f>'- 45 -'!D34</f>
        <v>0</v>
      </c>
      <c r="I34" s="390">
        <f>'- 45 -'!F34</f>
        <v>0.004235534696017793</v>
      </c>
      <c r="K34" s="203">
        <f t="shared" si="0"/>
        <v>1.0000000000000002</v>
      </c>
    </row>
    <row r="35" spans="1:11" ht="12.75">
      <c r="A35" s="13">
        <v>28</v>
      </c>
      <c r="B35" s="14" t="s">
        <v>166</v>
      </c>
      <c r="C35" s="389">
        <f>'- 43 -'!H35</f>
        <v>0.6880349022362583</v>
      </c>
      <c r="D35" s="389">
        <f>'- 44 -'!D35</f>
        <v>0</v>
      </c>
      <c r="E35" s="389">
        <f>'- 44 -'!F35</f>
        <v>0.2877668628492374</v>
      </c>
      <c r="F35" s="389">
        <f>'- 44 -'!H35</f>
        <v>0.0054919178402331814</v>
      </c>
      <c r="G35" s="389">
        <f>'- 44 -'!J35</f>
        <v>0.016678532025569695</v>
      </c>
      <c r="H35" s="389">
        <f>'- 45 -'!D35</f>
        <v>0</v>
      </c>
      <c r="I35" s="389">
        <f>'- 45 -'!F35</f>
        <v>0.0020277850487014823</v>
      </c>
      <c r="K35" s="203">
        <f t="shared" si="0"/>
        <v>1</v>
      </c>
    </row>
    <row r="36" spans="1:11" ht="12.75">
      <c r="A36" s="15">
        <v>30</v>
      </c>
      <c r="B36" s="16" t="s">
        <v>167</v>
      </c>
      <c r="C36" s="390">
        <f>'- 43 -'!H36</f>
        <v>0.7055545420681001</v>
      </c>
      <c r="D36" s="390">
        <f>'- 44 -'!D36</f>
        <v>0</v>
      </c>
      <c r="E36" s="390">
        <f>'- 44 -'!F36</f>
        <v>0.2881056084136543</v>
      </c>
      <c r="F36" s="390">
        <f>'- 44 -'!H36</f>
        <v>0.0035982929698151196</v>
      </c>
      <c r="G36" s="390">
        <f>'- 44 -'!J36</f>
        <v>0</v>
      </c>
      <c r="H36" s="390">
        <f>'- 45 -'!D36</f>
        <v>0.0010280837056614628</v>
      </c>
      <c r="I36" s="390">
        <f>'- 45 -'!F36</f>
        <v>0.0017134728427691047</v>
      </c>
      <c r="K36" s="203">
        <f t="shared" si="0"/>
        <v>1</v>
      </c>
    </row>
    <row r="37" spans="1:11" ht="12.75">
      <c r="A37" s="13">
        <v>31</v>
      </c>
      <c r="B37" s="14" t="s">
        <v>168</v>
      </c>
      <c r="C37" s="389">
        <f>'- 43 -'!H37</f>
        <v>0.6555885349241636</v>
      </c>
      <c r="D37" s="389">
        <f>'- 44 -'!D37</f>
        <v>0</v>
      </c>
      <c r="E37" s="389">
        <f>'- 44 -'!F37</f>
        <v>0.3294433937478518</v>
      </c>
      <c r="F37" s="389">
        <f>'- 44 -'!H37</f>
        <v>0.003957659537568794</v>
      </c>
      <c r="G37" s="389">
        <f>'- 44 -'!J37</f>
        <v>0</v>
      </c>
      <c r="H37" s="389">
        <f>'- 45 -'!D37</f>
        <v>0.004312834111453173</v>
      </c>
      <c r="I37" s="389">
        <f>'- 45 -'!F37</f>
        <v>0.006697577678962573</v>
      </c>
      <c r="K37" s="203">
        <f t="shared" si="0"/>
        <v>1</v>
      </c>
    </row>
    <row r="38" spans="1:11" ht="12.75">
      <c r="A38" s="15">
        <v>32</v>
      </c>
      <c r="B38" s="16" t="s">
        <v>169</v>
      </c>
      <c r="C38" s="390">
        <f>'- 43 -'!H38</f>
        <v>0.7107699220398823</v>
      </c>
      <c r="D38" s="390">
        <f>'- 44 -'!D38</f>
        <v>0.0021374029757731806</v>
      </c>
      <c r="E38" s="390">
        <f>'- 44 -'!F38</f>
        <v>0.2731525850013351</v>
      </c>
      <c r="F38" s="390">
        <f>'- 44 -'!H38</f>
        <v>0.005220746884134894</v>
      </c>
      <c r="G38" s="390">
        <f>'- 44 -'!J38</f>
        <v>0.001586174645757779</v>
      </c>
      <c r="H38" s="390">
        <f>'- 45 -'!D38</f>
        <v>0.004267163271060879</v>
      </c>
      <c r="I38" s="390">
        <f>'- 45 -'!F38</f>
        <v>0.002866005182055814</v>
      </c>
      <c r="K38" s="203">
        <f t="shared" si="0"/>
        <v>1</v>
      </c>
    </row>
    <row r="39" spans="1:11" ht="12.75">
      <c r="A39" s="13">
        <v>33</v>
      </c>
      <c r="B39" s="14" t="s">
        <v>170</v>
      </c>
      <c r="C39" s="389">
        <f>'- 43 -'!H39</f>
        <v>0.6676580374713319</v>
      </c>
      <c r="D39" s="389">
        <f>'- 44 -'!D39</f>
        <v>0.0014564283749943243</v>
      </c>
      <c r="E39" s="389">
        <f>'- 44 -'!F39</f>
        <v>0.2898230782213411</v>
      </c>
      <c r="F39" s="389">
        <f>'- 44 -'!H39</f>
        <v>0.008029118286829005</v>
      </c>
      <c r="G39" s="389">
        <f>'- 44 -'!J39</f>
        <v>0.009036538361038314</v>
      </c>
      <c r="H39" s="389">
        <f>'- 45 -'!D39</f>
        <v>0.019713186416834942</v>
      </c>
      <c r="I39" s="389">
        <f>'- 45 -'!F39</f>
        <v>0.004283612867630365</v>
      </c>
      <c r="K39" s="203">
        <f t="shared" si="0"/>
        <v>1</v>
      </c>
    </row>
    <row r="40" spans="1:11" ht="12.75">
      <c r="A40" s="15">
        <v>34</v>
      </c>
      <c r="B40" s="16" t="s">
        <v>171</v>
      </c>
      <c r="C40" s="390">
        <f>'- 43 -'!H40</f>
        <v>0.7746981177836737</v>
      </c>
      <c r="D40" s="390">
        <f>'- 44 -'!D40</f>
        <v>0</v>
      </c>
      <c r="E40" s="390">
        <f>'- 44 -'!F40</f>
        <v>0.18996898495549855</v>
      </c>
      <c r="F40" s="390">
        <f>'- 44 -'!H40</f>
        <v>0.009186920764645789</v>
      </c>
      <c r="G40" s="390">
        <f>'- 44 -'!J40</f>
        <v>0.022967301911614474</v>
      </c>
      <c r="H40" s="390">
        <f>'- 45 -'!D40</f>
        <v>0</v>
      </c>
      <c r="I40" s="390">
        <f>'- 45 -'!F40</f>
        <v>0.003178674584567443</v>
      </c>
      <c r="K40" s="203">
        <f t="shared" si="0"/>
        <v>0.9999999999999999</v>
      </c>
    </row>
    <row r="41" spans="1:11" ht="12.75">
      <c r="A41" s="13">
        <v>35</v>
      </c>
      <c r="B41" s="14" t="s">
        <v>172</v>
      </c>
      <c r="C41" s="389">
        <f>'- 43 -'!H41</f>
        <v>0.6733992664040211</v>
      </c>
      <c r="D41" s="389">
        <f>'- 44 -'!D41</f>
        <v>0.00010790459370815301</v>
      </c>
      <c r="E41" s="389">
        <f>'- 44 -'!F41</f>
        <v>0.2750260640052788</v>
      </c>
      <c r="F41" s="389">
        <f>'- 44 -'!H41</f>
        <v>0.004657752246395094</v>
      </c>
      <c r="G41" s="389">
        <f>'- 44 -'!J41</f>
        <v>0.022717410289751005</v>
      </c>
      <c r="H41" s="389">
        <f>'- 45 -'!D41</f>
        <v>0.006559046713373571</v>
      </c>
      <c r="I41" s="389">
        <f>'- 45 -'!F41</f>
        <v>0.0175325557474722</v>
      </c>
      <c r="K41" s="203">
        <f t="shared" si="0"/>
        <v>1</v>
      </c>
    </row>
    <row r="42" spans="1:11" ht="12.75">
      <c r="A42" s="15">
        <v>36</v>
      </c>
      <c r="B42" s="16" t="s">
        <v>173</v>
      </c>
      <c r="C42" s="390">
        <f>'- 43 -'!H42</f>
        <v>0.6421439953153137</v>
      </c>
      <c r="D42" s="390">
        <f>'- 44 -'!D42</f>
        <v>0</v>
      </c>
      <c r="E42" s="390">
        <f>'- 44 -'!F42</f>
        <v>0.3485359566735343</v>
      </c>
      <c r="F42" s="390">
        <f>'- 44 -'!H42</f>
        <v>0.0016489315712038047</v>
      </c>
      <c r="G42" s="390">
        <f>'- 44 -'!J42</f>
        <v>0</v>
      </c>
      <c r="H42" s="390">
        <f>'- 45 -'!D42</f>
        <v>0.0009320048011151939</v>
      </c>
      <c r="I42" s="390">
        <f>'- 45 -'!F42</f>
        <v>0.00673911163883294</v>
      </c>
      <c r="K42" s="203">
        <f t="shared" si="0"/>
        <v>1</v>
      </c>
    </row>
    <row r="43" spans="1:11" ht="12.75">
      <c r="A43" s="13">
        <v>37</v>
      </c>
      <c r="B43" s="14" t="s">
        <v>174</v>
      </c>
      <c r="C43" s="389">
        <f>'- 43 -'!H43</f>
        <v>0.6222045570113358</v>
      </c>
      <c r="D43" s="389">
        <f>'- 44 -'!D43</f>
        <v>0</v>
      </c>
      <c r="E43" s="389">
        <f>'- 44 -'!F43</f>
        <v>0.31566828995314666</v>
      </c>
      <c r="F43" s="389">
        <f>'- 44 -'!H43</f>
        <v>0.0008660911519856553</v>
      </c>
      <c r="G43" s="389">
        <f>'- 44 -'!J43</f>
        <v>0.057356490806694936</v>
      </c>
      <c r="H43" s="389">
        <f>'- 45 -'!D43</f>
        <v>0.0011909695562552962</v>
      </c>
      <c r="I43" s="389">
        <f>'- 45 -'!F43</f>
        <v>0.0027136015205816875</v>
      </c>
      <c r="K43" s="203">
        <f t="shared" si="0"/>
        <v>1</v>
      </c>
    </row>
    <row r="44" spans="1:11" ht="12.75">
      <c r="A44" s="15">
        <v>38</v>
      </c>
      <c r="B44" s="16" t="s">
        <v>175</v>
      </c>
      <c r="C44" s="390">
        <f>'- 43 -'!H44</f>
        <v>0.586269694428076</v>
      </c>
      <c r="D44" s="390">
        <f>'- 44 -'!D44</f>
        <v>0.07766433652570849</v>
      </c>
      <c r="E44" s="390">
        <f>'- 44 -'!F44</f>
        <v>0.31859698391769503</v>
      </c>
      <c r="F44" s="390">
        <f>'- 44 -'!H44</f>
        <v>0.002606081145570904</v>
      </c>
      <c r="G44" s="390">
        <f>'- 44 -'!J44</f>
        <v>0.008358838217934983</v>
      </c>
      <c r="H44" s="390">
        <f>'- 45 -'!D44</f>
        <v>0.0048335009281101375</v>
      </c>
      <c r="I44" s="390">
        <f>'- 45 -'!F44</f>
        <v>0.0016705648369044256</v>
      </c>
      <c r="K44" s="203">
        <f t="shared" si="0"/>
        <v>1</v>
      </c>
    </row>
    <row r="45" spans="1:11" ht="12.75">
      <c r="A45" s="13">
        <v>39</v>
      </c>
      <c r="B45" s="14" t="s">
        <v>176</v>
      </c>
      <c r="C45" s="389">
        <f>'- 43 -'!H45</f>
        <v>0.649188838012959</v>
      </c>
      <c r="D45" s="389">
        <f>'- 44 -'!D45</f>
        <v>0</v>
      </c>
      <c r="E45" s="389">
        <f>'- 44 -'!F45</f>
        <v>0.3013203628509719</v>
      </c>
      <c r="F45" s="389">
        <f>'- 44 -'!H45</f>
        <v>0.005529157667386609</v>
      </c>
      <c r="G45" s="389">
        <f>'- 44 -'!J45</f>
        <v>0.038704103671706264</v>
      </c>
      <c r="H45" s="389">
        <f>'- 45 -'!D45</f>
        <v>0</v>
      </c>
      <c r="I45" s="389">
        <f>'- 45 -'!F45</f>
        <v>0.005257537796976242</v>
      </c>
      <c r="K45" s="203">
        <f t="shared" si="0"/>
        <v>1</v>
      </c>
    </row>
    <row r="46" spans="1:11" ht="12.75">
      <c r="A46" s="15">
        <v>40</v>
      </c>
      <c r="B46" s="16" t="s">
        <v>177</v>
      </c>
      <c r="C46" s="390">
        <f>'- 43 -'!H46</f>
        <v>0.6431535978828229</v>
      </c>
      <c r="D46" s="390">
        <f>'- 44 -'!D46</f>
        <v>0.00035644357205287086</v>
      </c>
      <c r="E46" s="390">
        <f>'- 44 -'!F46</f>
        <v>0.33342122352918196</v>
      </c>
      <c r="F46" s="390">
        <f>'- 44 -'!H46</f>
        <v>0.002570788228573103</v>
      </c>
      <c r="G46" s="390">
        <f>'- 44 -'!J46</f>
        <v>0.00885249583742267</v>
      </c>
      <c r="H46" s="390">
        <f>'- 45 -'!D46</f>
        <v>0.0103490705611789</v>
      </c>
      <c r="I46" s="390">
        <f>'- 45 -'!F46</f>
        <v>0.001296380388767633</v>
      </c>
      <c r="K46" s="203">
        <f t="shared" si="0"/>
        <v>1.0000000000000002</v>
      </c>
    </row>
    <row r="47" spans="1:11" ht="12.75">
      <c r="A47" s="13">
        <v>41</v>
      </c>
      <c r="B47" s="14" t="s">
        <v>178</v>
      </c>
      <c r="C47" s="389">
        <f>'- 43 -'!H47</f>
        <v>0.5678332344146249</v>
      </c>
      <c r="D47" s="389">
        <f>'- 44 -'!D47</f>
        <v>0</v>
      </c>
      <c r="E47" s="389">
        <f>'- 44 -'!F47</f>
        <v>0.37010330309968187</v>
      </c>
      <c r="F47" s="389">
        <f>'- 44 -'!H47</f>
        <v>0.0019349088258342297</v>
      </c>
      <c r="G47" s="389">
        <f>'- 44 -'!J47</f>
        <v>0.05642698894956744</v>
      </c>
      <c r="H47" s="389">
        <f>'- 45 -'!D47</f>
        <v>0.0017245926491131177</v>
      </c>
      <c r="I47" s="389">
        <f>'- 45 -'!F47</f>
        <v>0.001976972061178452</v>
      </c>
      <c r="K47" s="203">
        <f t="shared" si="0"/>
        <v>0.9999999999999999</v>
      </c>
    </row>
    <row r="48" spans="1:11" ht="12.75">
      <c r="A48" s="15">
        <v>42</v>
      </c>
      <c r="B48" s="16" t="s">
        <v>179</v>
      </c>
      <c r="C48" s="390">
        <f>'- 43 -'!H48</f>
        <v>0.610340980916765</v>
      </c>
      <c r="D48" s="390">
        <f>'- 44 -'!D48</f>
        <v>0</v>
      </c>
      <c r="E48" s="390">
        <f>'- 44 -'!F48</f>
        <v>0.3845367383260962</v>
      </c>
      <c r="F48" s="390">
        <f>'- 44 -'!H48</f>
        <v>0</v>
      </c>
      <c r="G48" s="390">
        <f>'- 44 -'!J48</f>
        <v>0</v>
      </c>
      <c r="H48" s="390">
        <f>'- 45 -'!D48</f>
        <v>0</v>
      </c>
      <c r="I48" s="390">
        <f>'- 45 -'!F48</f>
        <v>0.005122280757138837</v>
      </c>
      <c r="K48" s="203">
        <f t="shared" si="0"/>
        <v>1.0000000000000002</v>
      </c>
    </row>
    <row r="49" spans="1:11" ht="12.75">
      <c r="A49" s="13">
        <v>43</v>
      </c>
      <c r="B49" s="14" t="s">
        <v>180</v>
      </c>
      <c r="C49" s="389">
        <f>'- 43 -'!H49</f>
        <v>0.5651738190346696</v>
      </c>
      <c r="D49" s="389">
        <f>'- 44 -'!D49</f>
        <v>0</v>
      </c>
      <c r="E49" s="389">
        <f>'- 44 -'!F49</f>
        <v>0.4304541694173906</v>
      </c>
      <c r="F49" s="389">
        <f>'- 44 -'!H49</f>
        <v>0.0008096317681370066</v>
      </c>
      <c r="G49" s="389">
        <f>'- 44 -'!J49</f>
        <v>0</v>
      </c>
      <c r="H49" s="389">
        <f>'- 45 -'!D49</f>
        <v>0</v>
      </c>
      <c r="I49" s="389">
        <f>'- 45 -'!F49</f>
        <v>0.0035623797798028287</v>
      </c>
      <c r="K49" s="203">
        <f t="shared" si="0"/>
        <v>1</v>
      </c>
    </row>
    <row r="50" spans="1:11" ht="12.75">
      <c r="A50" s="15">
        <v>44</v>
      </c>
      <c r="B50" s="16" t="s">
        <v>181</v>
      </c>
      <c r="C50" s="390">
        <f>'- 43 -'!H50</f>
        <v>0.6476698138432743</v>
      </c>
      <c r="D50" s="390">
        <f>'- 44 -'!D50</f>
        <v>0</v>
      </c>
      <c r="E50" s="390">
        <f>'- 44 -'!F50</f>
        <v>0.3476048111233023</v>
      </c>
      <c r="F50" s="390">
        <f>'- 44 -'!H50</f>
        <v>0.002650820140700923</v>
      </c>
      <c r="G50" s="390">
        <f>'- 44 -'!J50</f>
        <v>0</v>
      </c>
      <c r="H50" s="390">
        <f>'- 45 -'!D50</f>
        <v>0</v>
      </c>
      <c r="I50" s="390">
        <f>'- 45 -'!F50</f>
        <v>0.0020745548927224616</v>
      </c>
      <c r="K50" s="203">
        <f t="shared" si="0"/>
        <v>1</v>
      </c>
    </row>
    <row r="51" spans="1:11" ht="12.75">
      <c r="A51" s="13">
        <v>45</v>
      </c>
      <c r="B51" s="14" t="s">
        <v>182</v>
      </c>
      <c r="C51" s="389">
        <f>'- 43 -'!H51</f>
        <v>0.752628681145526</v>
      </c>
      <c r="D51" s="389">
        <f>'- 44 -'!D51</f>
        <v>0</v>
      </c>
      <c r="E51" s="389">
        <f>'- 44 -'!F51</f>
        <v>0.22683372325633627</v>
      </c>
      <c r="F51" s="389">
        <f>'- 44 -'!H51</f>
        <v>0.0006117581667530411</v>
      </c>
      <c r="G51" s="389">
        <f>'- 44 -'!J51</f>
        <v>0.004369701191093151</v>
      </c>
      <c r="H51" s="389">
        <f>'- 45 -'!D51</f>
        <v>0.010924252977732876</v>
      </c>
      <c r="I51" s="389">
        <f>'- 45 -'!F51</f>
        <v>0.004631883262558739</v>
      </c>
      <c r="K51" s="203">
        <f t="shared" si="0"/>
        <v>1.0000000000000002</v>
      </c>
    </row>
    <row r="52" spans="1:11" ht="12.75">
      <c r="A52" s="15">
        <v>46</v>
      </c>
      <c r="B52" s="16" t="s">
        <v>183</v>
      </c>
      <c r="C52" s="390">
        <f>'- 43 -'!H52</f>
        <v>0.6052087346342517</v>
      </c>
      <c r="D52" s="390">
        <f>'- 44 -'!D52</f>
        <v>0</v>
      </c>
      <c r="E52" s="390">
        <f>'- 44 -'!F52</f>
        <v>0.2681663237778722</v>
      </c>
      <c r="F52" s="390">
        <f>'- 44 -'!H52</f>
        <v>0.014647002155413265</v>
      </c>
      <c r="G52" s="390">
        <f>'- 44 -'!J52</f>
        <v>0.015999381338393282</v>
      </c>
      <c r="H52" s="390">
        <f>'- 45 -'!D52</f>
        <v>0.09384417555088939</v>
      </c>
      <c r="I52" s="390">
        <f>'- 45 -'!F52</f>
        <v>0.002134382543180175</v>
      </c>
      <c r="K52" s="203">
        <f t="shared" si="0"/>
        <v>1</v>
      </c>
    </row>
    <row r="53" spans="1:11" ht="12.75">
      <c r="A53" s="13">
        <v>47</v>
      </c>
      <c r="B53" s="14" t="s">
        <v>184</v>
      </c>
      <c r="C53" s="389">
        <f>'- 43 -'!H53</f>
        <v>0.6564660802593703</v>
      </c>
      <c r="D53" s="389">
        <f>'- 44 -'!D53</f>
        <v>0</v>
      </c>
      <c r="E53" s="389">
        <f>'- 44 -'!F53</f>
        <v>0.3265981411671089</v>
      </c>
      <c r="F53" s="389">
        <f>'- 44 -'!H53</f>
        <v>0.002623853018432806</v>
      </c>
      <c r="G53" s="389">
        <f>'- 44 -'!J53</f>
        <v>0</v>
      </c>
      <c r="H53" s="389">
        <f>'- 45 -'!D53</f>
        <v>0.010733944166316024</v>
      </c>
      <c r="I53" s="389">
        <f>'- 45 -'!F53</f>
        <v>0.003577981388772008</v>
      </c>
      <c r="K53" s="203">
        <f t="shared" si="0"/>
        <v>0.9999999999999999</v>
      </c>
    </row>
    <row r="54" spans="1:11" ht="12.75">
      <c r="A54" s="15">
        <v>48</v>
      </c>
      <c r="B54" s="16" t="s">
        <v>185</v>
      </c>
      <c r="C54" s="390">
        <f>'- 43 -'!H54</f>
        <v>0.5219233338425442</v>
      </c>
      <c r="D54" s="390">
        <f>'- 44 -'!D54</f>
        <v>0.1293843436119366</v>
      </c>
      <c r="E54" s="390">
        <f>'- 44 -'!F54</f>
        <v>0.02117228879794561</v>
      </c>
      <c r="F54" s="390">
        <f>'- 44 -'!H54</f>
        <v>0.0011212484735295934</v>
      </c>
      <c r="G54" s="390">
        <f>'- 44 -'!J54</f>
        <v>0.2803195204454919</v>
      </c>
      <c r="H54" s="390">
        <f>'- 45 -'!D54</f>
        <v>0.04544115594117752</v>
      </c>
      <c r="I54" s="390">
        <f>'- 45 -'!F54</f>
        <v>0.0006381088873745653</v>
      </c>
      <c r="K54" s="203">
        <f t="shared" si="0"/>
        <v>1</v>
      </c>
    </row>
    <row r="55" spans="1:11" ht="12.75">
      <c r="A55" s="13">
        <v>49</v>
      </c>
      <c r="B55" s="14" t="s">
        <v>186</v>
      </c>
      <c r="C55" s="389">
        <f>'- 43 -'!H55</f>
        <v>0.6885411971513961</v>
      </c>
      <c r="D55" s="389">
        <f>'- 44 -'!D55</f>
        <v>0.004475553051357653</v>
      </c>
      <c r="E55" s="389">
        <f>'- 44 -'!F55</f>
        <v>0.2995676671653129</v>
      </c>
      <c r="F55" s="389">
        <f>'- 44 -'!H55</f>
        <v>0.006053002077655842</v>
      </c>
      <c r="G55" s="389">
        <f>'- 44 -'!J55</f>
        <v>0</v>
      </c>
      <c r="H55" s="389">
        <f>'- 45 -'!D55</f>
        <v>0.0011180148137661583</v>
      </c>
      <c r="I55" s="389">
        <f>'- 45 -'!F55</f>
        <v>0.00024456574051134715</v>
      </c>
      <c r="K55" s="203">
        <f t="shared" si="0"/>
        <v>0.9999999999999999</v>
      </c>
    </row>
    <row r="56" spans="1:11" ht="12.75">
      <c r="A56" s="15">
        <v>50</v>
      </c>
      <c r="B56" s="16" t="s">
        <v>459</v>
      </c>
      <c r="C56" s="390">
        <f>'- 43 -'!H56</f>
        <v>0.6223868383906828</v>
      </c>
      <c r="D56" s="390">
        <f>'- 44 -'!D56</f>
        <v>0</v>
      </c>
      <c r="E56" s="390">
        <f>'- 44 -'!F56</f>
        <v>0.3709036472778653</v>
      </c>
      <c r="F56" s="390">
        <f>'- 44 -'!H56</f>
        <v>0</v>
      </c>
      <c r="G56" s="390">
        <f>'- 44 -'!J56</f>
        <v>0.0025425527992870684</v>
      </c>
      <c r="H56" s="390">
        <f>'- 45 -'!D56</f>
        <v>0.0031075645324619722</v>
      </c>
      <c r="I56" s="390">
        <f>'- 45 -'!F56</f>
        <v>0.001059396999702945</v>
      </c>
      <c r="K56" s="203">
        <f t="shared" si="0"/>
        <v>1</v>
      </c>
    </row>
    <row r="57" spans="1:11" ht="12.75">
      <c r="A57" s="13">
        <v>2264</v>
      </c>
      <c r="B57" s="14" t="s">
        <v>187</v>
      </c>
      <c r="C57" s="389">
        <f>'- 43 -'!H57</f>
        <v>0.7083227924213483</v>
      </c>
      <c r="D57" s="389">
        <f>'- 44 -'!D57</f>
        <v>0</v>
      </c>
      <c r="E57" s="389">
        <f>'- 44 -'!F57</f>
        <v>0.2515346442331818</v>
      </c>
      <c r="F57" s="389">
        <f>'- 44 -'!H57</f>
        <v>0</v>
      </c>
      <c r="G57" s="389">
        <f>'- 44 -'!J57</f>
        <v>0</v>
      </c>
      <c r="H57" s="389">
        <f>'- 45 -'!D57</f>
        <v>0.04014256334546988</v>
      </c>
      <c r="I57" s="389">
        <f>'- 45 -'!F57</f>
        <v>0</v>
      </c>
      <c r="K57" s="203">
        <f t="shared" si="0"/>
        <v>0.9999999999999999</v>
      </c>
    </row>
    <row r="58" spans="1:11" ht="12.75">
      <c r="A58" s="15">
        <v>2309</v>
      </c>
      <c r="B58" s="16" t="s">
        <v>188</v>
      </c>
      <c r="C58" s="390">
        <f>'- 43 -'!H58</f>
        <v>0.7005401009074871</v>
      </c>
      <c r="D58" s="390">
        <f>'- 44 -'!D58</f>
        <v>0</v>
      </c>
      <c r="E58" s="390">
        <f>'- 44 -'!F58</f>
        <v>0.2876054083279344</v>
      </c>
      <c r="F58" s="390">
        <f>'- 44 -'!H58</f>
        <v>0</v>
      </c>
      <c r="G58" s="390">
        <f>'- 44 -'!J58</f>
        <v>0</v>
      </c>
      <c r="H58" s="390">
        <f>'- 45 -'!D58</f>
        <v>0</v>
      </c>
      <c r="I58" s="390">
        <f>'- 45 -'!F58</f>
        <v>0.011854490764578575</v>
      </c>
      <c r="K58" s="203">
        <f t="shared" si="0"/>
        <v>1</v>
      </c>
    </row>
    <row r="59" spans="1:11" ht="12.75">
      <c r="A59" s="13">
        <v>2312</v>
      </c>
      <c r="B59" s="14" t="s">
        <v>189</v>
      </c>
      <c r="C59" s="389">
        <f>'- 43 -'!H59</f>
        <v>0.8958221094058348</v>
      </c>
      <c r="D59" s="389">
        <f>'- 44 -'!D59</f>
        <v>0</v>
      </c>
      <c r="E59" s="389">
        <f>'- 44 -'!F59</f>
        <v>0.05953022319666583</v>
      </c>
      <c r="F59" s="389">
        <f>'- 44 -'!H59</f>
        <v>0</v>
      </c>
      <c r="G59" s="389">
        <f>'- 44 -'!J59</f>
        <v>0</v>
      </c>
      <c r="H59" s="389">
        <f>'- 45 -'!D59</f>
        <v>0</v>
      </c>
      <c r="I59" s="389">
        <f>'- 45 -'!F59</f>
        <v>0.044647667397499376</v>
      </c>
      <c r="K59" s="203">
        <f t="shared" si="0"/>
        <v>1</v>
      </c>
    </row>
    <row r="60" spans="1:11" ht="12.75">
      <c r="A60" s="15">
        <v>2355</v>
      </c>
      <c r="B60" s="16" t="s">
        <v>190</v>
      </c>
      <c r="C60" s="390">
        <f>'- 43 -'!H60</f>
        <v>0.6550824564964745</v>
      </c>
      <c r="D60" s="390">
        <f>'- 44 -'!D60</f>
        <v>0.0005576660115949917</v>
      </c>
      <c r="E60" s="390">
        <f>'- 44 -'!F60</f>
        <v>0.3247102152916825</v>
      </c>
      <c r="F60" s="390">
        <f>'- 44 -'!H60</f>
        <v>0.003090585036259444</v>
      </c>
      <c r="G60" s="390">
        <f>'- 44 -'!J60</f>
        <v>0.012869215652192116</v>
      </c>
      <c r="H60" s="390">
        <f>'- 45 -'!D60</f>
        <v>0.0016644185576835137</v>
      </c>
      <c r="I60" s="390">
        <f>'- 45 -'!F60</f>
        <v>0.00202544295411301</v>
      </c>
      <c r="K60" s="203">
        <f t="shared" si="0"/>
        <v>1.0000000000000002</v>
      </c>
    </row>
    <row r="61" spans="1:11" ht="12.75">
      <c r="A61" s="13">
        <v>2439</v>
      </c>
      <c r="B61" s="14" t="s">
        <v>191</v>
      </c>
      <c r="C61" s="389">
        <f>'- 43 -'!H61</f>
        <v>0.7525088468926292</v>
      </c>
      <c r="D61" s="389">
        <f>'- 44 -'!D61</f>
        <v>0</v>
      </c>
      <c r="E61" s="389">
        <f>'- 44 -'!F61</f>
        <v>0.18860452519003446</v>
      </c>
      <c r="F61" s="389">
        <f>'- 44 -'!H61</f>
        <v>0.0010691108917453948</v>
      </c>
      <c r="G61" s="389">
        <f>'- 44 -'!J61</f>
        <v>0.05781751702559095</v>
      </c>
      <c r="H61" s="389">
        <f>'- 45 -'!D61</f>
        <v>0</v>
      </c>
      <c r="I61" s="389">
        <f>'- 45 -'!F61</f>
        <v>0</v>
      </c>
      <c r="K61" s="203">
        <f t="shared" si="0"/>
        <v>1</v>
      </c>
    </row>
    <row r="62" spans="1:11" ht="12.75">
      <c r="A62" s="15">
        <v>2460</v>
      </c>
      <c r="B62" s="16" t="s">
        <v>192</v>
      </c>
      <c r="C62" s="390">
        <f>'- 43 -'!H62</f>
        <v>0.676000776584809</v>
      </c>
      <c r="D62" s="390">
        <f>'- 44 -'!D62</f>
        <v>0</v>
      </c>
      <c r="E62" s="390">
        <f>'- 44 -'!F62</f>
        <v>0.3131328314992071</v>
      </c>
      <c r="F62" s="390">
        <f>'- 44 -'!H62</f>
        <v>0.0014488522554645274</v>
      </c>
      <c r="G62" s="390">
        <f>'- 44 -'!J62</f>
        <v>0</v>
      </c>
      <c r="H62" s="390">
        <f>'- 45 -'!D62</f>
        <v>0</v>
      </c>
      <c r="I62" s="390">
        <f>'- 45 -'!F62</f>
        <v>0.009417539660519428</v>
      </c>
      <c r="K62" s="203">
        <f t="shared" si="0"/>
        <v>1</v>
      </c>
    </row>
    <row r="63" spans="1:11" ht="12.75">
      <c r="A63" s="13">
        <v>3000</v>
      </c>
      <c r="B63" s="14" t="s">
        <v>193</v>
      </c>
      <c r="C63" s="389">
        <f>'- 43 -'!H63</f>
        <v>0.17084434818613242</v>
      </c>
      <c r="D63" s="389">
        <f>'- 44 -'!D63</f>
        <v>0</v>
      </c>
      <c r="E63" s="389">
        <f>'- 44 -'!F63</f>
        <v>0</v>
      </c>
      <c r="F63" s="389">
        <f>'- 44 -'!H63</f>
        <v>0.5422651845717744</v>
      </c>
      <c r="G63" s="389">
        <f>'- 44 -'!J63</f>
        <v>0.00238876325763608</v>
      </c>
      <c r="H63" s="389">
        <f>'- 45 -'!D63</f>
        <v>0.2744688983023856</v>
      </c>
      <c r="I63" s="389">
        <f>'- 45 -'!F63</f>
        <v>0.010032805682071535</v>
      </c>
      <c r="K63" s="203">
        <f t="shared" si="0"/>
        <v>1</v>
      </c>
    </row>
    <row r="64" spans="1:9" ht="4.5" customHeight="1">
      <c r="A64" s="17"/>
      <c r="B64" s="17"/>
      <c r="C64" s="203"/>
      <c r="D64" s="203"/>
      <c r="E64" s="203"/>
      <c r="F64" s="203"/>
      <c r="G64" s="203"/>
      <c r="H64" s="203"/>
      <c r="I64" s="203"/>
    </row>
    <row r="65" spans="1:11" ht="12.75">
      <c r="A65" s="19"/>
      <c r="B65" s="20" t="s">
        <v>194</v>
      </c>
      <c r="C65" s="106">
        <f>'- 43 -'!H65</f>
        <v>0.606314726433112</v>
      </c>
      <c r="D65" s="106">
        <f>'- 44 -'!D65</f>
        <v>0.007667622677584681</v>
      </c>
      <c r="E65" s="106">
        <f>'- 44 -'!F65</f>
        <v>0.3466834729369398</v>
      </c>
      <c r="F65" s="106">
        <f>'- 44 -'!H65</f>
        <v>0.008917353233071025</v>
      </c>
      <c r="G65" s="106">
        <f>'- 44 -'!J65</f>
        <v>0.017510782348827095</v>
      </c>
      <c r="H65" s="106">
        <f>'- 45 -'!D65</f>
        <v>0.009916136765246011</v>
      </c>
      <c r="I65" s="106">
        <f>'- 45 -'!F65</f>
        <v>0.002989905605219399</v>
      </c>
      <c r="K65" s="203">
        <f>SUM(C65:I65)</f>
        <v>1.0000000000000002</v>
      </c>
    </row>
    <row r="66" spans="1:9" ht="4.5" customHeight="1">
      <c r="A66" s="17"/>
      <c r="B66" s="17"/>
      <c r="C66" s="203"/>
      <c r="D66" s="203"/>
      <c r="E66" s="203"/>
      <c r="F66" s="203"/>
      <c r="G66" s="203"/>
      <c r="H66" s="203"/>
      <c r="I66" s="203"/>
    </row>
    <row r="67" spans="1:11" ht="12.75">
      <c r="A67" s="15">
        <v>2460</v>
      </c>
      <c r="B67" s="16" t="s">
        <v>192</v>
      </c>
      <c r="C67" s="390">
        <f>'- 43 -'!H67</f>
        <v>0.18297311053178236</v>
      </c>
      <c r="D67" s="390">
        <f>'- 44 -'!D67</f>
        <v>0</v>
      </c>
      <c r="E67" s="390">
        <f>'- 44 -'!F67</f>
        <v>0</v>
      </c>
      <c r="F67" s="390">
        <f>'- 44 -'!H67</f>
        <v>0.09594187116609802</v>
      </c>
      <c r="G67" s="390">
        <f>'- 44 -'!J67</f>
        <v>0.019482066290070103</v>
      </c>
      <c r="H67" s="390">
        <f>'- 45 -'!D67</f>
        <v>0.6993836165698544</v>
      </c>
      <c r="I67" s="390">
        <f>'- 45 -'!F67</f>
        <v>0.002219335442195189</v>
      </c>
      <c r="K67" s="203">
        <f>SUM(C67:I67)</f>
        <v>1</v>
      </c>
    </row>
    <row r="68" spans="1:11" ht="12.75">
      <c r="A68" s="13">
        <v>2408</v>
      </c>
      <c r="B68" s="14" t="s">
        <v>197</v>
      </c>
      <c r="C68" s="389">
        <f>'- 43 -'!H68</f>
        <v>0.2042585608539085</v>
      </c>
      <c r="D68" s="389">
        <f>'- 44 -'!D68</f>
        <v>0</v>
      </c>
      <c r="E68" s="389">
        <f>'- 44 -'!F68</f>
        <v>0.7814738897360547</v>
      </c>
      <c r="F68" s="389">
        <f>'- 44 -'!H68</f>
        <v>0.006052899749712595</v>
      </c>
      <c r="G68" s="389">
        <f>'- 44 -'!J68</f>
        <v>0</v>
      </c>
      <c r="H68" s="389">
        <f>'- 45 -'!D68</f>
        <v>0</v>
      </c>
      <c r="I68" s="389">
        <f>'- 45 -'!F68</f>
        <v>0.008214649660324237</v>
      </c>
      <c r="K68" s="203">
        <f>SUM(C68:I68)</f>
        <v>1</v>
      </c>
    </row>
    <row r="69" ht="6.75" customHeight="1"/>
    <row r="70" spans="1:9" ht="12" customHeight="1">
      <c r="A70" s="6"/>
      <c r="B70" s="6"/>
      <c r="C70" s="17"/>
      <c r="D70" s="17"/>
      <c r="E70" s="17"/>
      <c r="F70" s="17"/>
      <c r="G70" s="17"/>
      <c r="H70" s="17"/>
      <c r="I70" s="17"/>
    </row>
    <row r="71" spans="1:9" ht="12" customHeight="1">
      <c r="A71" s="6"/>
      <c r="B71" s="6"/>
      <c r="C71" s="17"/>
      <c r="D71" s="17"/>
      <c r="E71" s="17"/>
      <c r="F71" s="17"/>
      <c r="G71" s="17"/>
      <c r="H71" s="17"/>
      <c r="I71" s="17"/>
    </row>
    <row r="72" spans="1:9" ht="12" customHeight="1">
      <c r="A72" s="6"/>
      <c r="B72" s="6"/>
      <c r="C72" s="17"/>
      <c r="D72" s="17"/>
      <c r="E72" s="17"/>
      <c r="F72" s="17"/>
      <c r="G72" s="17"/>
      <c r="H72" s="17"/>
      <c r="I72" s="17"/>
    </row>
    <row r="73" spans="1:9" ht="12" customHeight="1">
      <c r="A73" s="6"/>
      <c r="B73" s="6"/>
      <c r="C73" s="17"/>
      <c r="D73" s="17"/>
      <c r="E73" s="17"/>
      <c r="F73" s="17"/>
      <c r="G73" s="17"/>
      <c r="H73" s="17"/>
      <c r="I73" s="17"/>
    </row>
    <row r="74" spans="1:9" ht="12" customHeight="1">
      <c r="A74" s="6"/>
      <c r="B74" s="6"/>
      <c r="C74" s="17"/>
      <c r="D74" s="17"/>
      <c r="E74" s="17"/>
      <c r="F74" s="17"/>
      <c r="G74" s="17"/>
      <c r="H74" s="17"/>
      <c r="I74" s="17"/>
    </row>
    <row r="75" ht="12" customHeight="1"/>
  </sheetData>
  <printOptions/>
  <pageMargins left="0" right="0.5905511811023623" top="0.5905511811023623" bottom="0" header="0.31496062992125984" footer="0"/>
  <pageSetup fitToHeight="1" fitToWidth="1" orientation="portrait" scale="82" r:id="rId1"/>
  <headerFooter alignWithMargins="0">
    <oddHeader>&amp;C&amp;"Times New Roman,Bold"&amp;12&amp;A</oddHeader>
  </headerFooter>
</worksheet>
</file>

<file path=xl/worksheets/sheet38.xml><?xml version="1.0" encoding="utf-8"?>
<worksheet xmlns="http://schemas.openxmlformats.org/spreadsheetml/2006/main" xmlns:r="http://schemas.openxmlformats.org/officeDocument/2006/relationships">
  <sheetPr codeName="Sheet36">
    <pageSetUpPr fitToPage="1"/>
  </sheetPr>
  <dimension ref="A1:H76"/>
  <sheetViews>
    <sheetView showGridLines="0" showZeros="0" workbookViewId="0" topLeftCell="A1">
      <selection activeCell="A1" sqref="A1"/>
    </sheetView>
  </sheetViews>
  <sheetFormatPr defaultColWidth="15.83203125" defaultRowHeight="12"/>
  <cols>
    <col min="1" max="1" width="6.83203125" style="85" customWidth="1"/>
    <col min="2" max="2" width="35.83203125" style="85" customWidth="1"/>
    <col min="3" max="3" width="16.83203125" style="85" customWidth="1"/>
    <col min="4" max="4" width="15.83203125" style="85" customWidth="1"/>
    <col min="5" max="5" width="17.83203125" style="85" customWidth="1"/>
    <col min="6" max="6" width="15.83203125" style="85" customWidth="1"/>
    <col min="7" max="8" width="16.83203125" style="85" customWidth="1"/>
    <col min="9" max="16384" width="15.83203125" style="85" customWidth="1"/>
  </cols>
  <sheetData>
    <row r="1" spans="1:2" ht="6.75" customHeight="1">
      <c r="A1" s="17"/>
      <c r="B1" s="83"/>
    </row>
    <row r="2" spans="1:8" ht="12.75">
      <c r="A2" s="11"/>
      <c r="B2" s="109"/>
      <c r="C2" s="420" t="str">
        <f>"ANALYSIS OF OPERATING FUND REVENUE: "&amp;REPLACE(REPLACE(YEAR,1,22,""),5,0,"")&amp;" BUDGET"</f>
        <v>ANALYSIS OF OPERATING FUND REVENUE: 1999/2000 BUDGET</v>
      </c>
      <c r="D2" s="110"/>
      <c r="E2" s="110"/>
      <c r="F2" s="110"/>
      <c r="G2" s="110"/>
      <c r="H2" s="111" t="s">
        <v>2</v>
      </c>
    </row>
    <row r="3" spans="1:2" ht="12.75">
      <c r="A3" s="12"/>
      <c r="B3" s="112"/>
    </row>
    <row r="4" spans="1:8" ht="12.75">
      <c r="A4" s="10"/>
      <c r="C4" s="195" t="s">
        <v>208</v>
      </c>
      <c r="D4" s="196"/>
      <c r="E4" s="196"/>
      <c r="F4" s="196"/>
      <c r="G4" s="196"/>
      <c r="H4" s="197"/>
    </row>
    <row r="5" spans="1:3" ht="12.75">
      <c r="A5" s="10"/>
      <c r="C5" s="17"/>
    </row>
    <row r="6" spans="1:5" ht="12.75">
      <c r="A6" s="10"/>
      <c r="C6" s="195" t="s">
        <v>215</v>
      </c>
      <c r="D6" s="198"/>
      <c r="E6" s="199"/>
    </row>
    <row r="7" spans="1:8" ht="12.75">
      <c r="A7" s="17"/>
      <c r="C7" s="121" t="s">
        <v>226</v>
      </c>
      <c r="D7" s="120"/>
      <c r="E7" s="124" t="s">
        <v>79</v>
      </c>
      <c r="F7" s="200" t="s">
        <v>66</v>
      </c>
      <c r="G7" s="121" t="s">
        <v>79</v>
      </c>
      <c r="H7" s="121" t="s">
        <v>227</v>
      </c>
    </row>
    <row r="8" spans="1:8" ht="12.75">
      <c r="A8" s="97"/>
      <c r="B8" s="48"/>
      <c r="C8" s="124" t="s">
        <v>251</v>
      </c>
      <c r="D8" s="124" t="s">
        <v>66</v>
      </c>
      <c r="E8" s="123" t="s">
        <v>116</v>
      </c>
      <c r="F8" s="201" t="s">
        <v>252</v>
      </c>
      <c r="G8" s="123" t="s">
        <v>252</v>
      </c>
      <c r="H8" s="124" t="s">
        <v>253</v>
      </c>
    </row>
    <row r="9" spans="1:8" ht="12.75">
      <c r="A9" s="54" t="s">
        <v>119</v>
      </c>
      <c r="B9" s="55" t="s">
        <v>120</v>
      </c>
      <c r="C9" s="78" t="s">
        <v>283</v>
      </c>
      <c r="D9" s="78" t="s">
        <v>284</v>
      </c>
      <c r="E9" s="78" t="s">
        <v>285</v>
      </c>
      <c r="F9" s="202" t="s">
        <v>286</v>
      </c>
      <c r="G9" s="78" t="s">
        <v>258</v>
      </c>
      <c r="H9" s="78" t="s">
        <v>258</v>
      </c>
    </row>
    <row r="10" spans="1:8" ht="4.5" customHeight="1">
      <c r="A10" s="80"/>
      <c r="B10" s="80"/>
      <c r="C10" s="153"/>
      <c r="D10" s="153"/>
      <c r="E10" s="153"/>
      <c r="F10" s="153"/>
      <c r="G10" s="153"/>
      <c r="H10" s="153"/>
    </row>
    <row r="11" spans="1:8" ht="12.75">
      <c r="A11" s="13">
        <v>1</v>
      </c>
      <c r="B11" s="14" t="s">
        <v>142</v>
      </c>
      <c r="C11" s="14">
        <f>'- 59 -'!E11</f>
        <v>114789100</v>
      </c>
      <c r="D11" s="14">
        <v>5827000</v>
      </c>
      <c r="E11" s="14">
        <f>SUM(C11,D11)</f>
        <v>120616100</v>
      </c>
      <c r="F11" s="14">
        <v>1082500</v>
      </c>
      <c r="G11" s="14">
        <f>SUM(E11,F11)</f>
        <v>121698600</v>
      </c>
      <c r="H11" s="389">
        <f>G11/'- 45 -'!J11</f>
        <v>0.5421455042612592</v>
      </c>
    </row>
    <row r="12" spans="1:8" ht="12.75">
      <c r="A12" s="15">
        <v>2</v>
      </c>
      <c r="B12" s="16" t="s">
        <v>143</v>
      </c>
      <c r="C12" s="16">
        <f>'- 59 -'!E12</f>
        <v>29930316</v>
      </c>
      <c r="D12" s="16">
        <v>1199473</v>
      </c>
      <c r="E12" s="16">
        <f aca="true" t="shared" si="0" ref="E12:E63">SUM(C12,D12)</f>
        <v>31129789</v>
      </c>
      <c r="F12" s="16">
        <v>10000</v>
      </c>
      <c r="G12" s="16">
        <f aca="true" t="shared" si="1" ref="G12:G63">SUM(E12,F12)</f>
        <v>31139789</v>
      </c>
      <c r="H12" s="390">
        <f>G12/'- 45 -'!J12</f>
        <v>0.5609538896381134</v>
      </c>
    </row>
    <row r="13" spans="1:8" ht="12.75">
      <c r="A13" s="13">
        <v>3</v>
      </c>
      <c r="B13" s="14" t="s">
        <v>144</v>
      </c>
      <c r="C13" s="14">
        <f>'- 59 -'!E13</f>
        <v>18945440</v>
      </c>
      <c r="D13" s="14">
        <v>783059</v>
      </c>
      <c r="E13" s="14">
        <f t="shared" si="0"/>
        <v>19728499</v>
      </c>
      <c r="F13" s="14">
        <v>0</v>
      </c>
      <c r="G13" s="14">
        <f t="shared" si="1"/>
        <v>19728499</v>
      </c>
      <c r="H13" s="389">
        <f>G13/'- 45 -'!J13</f>
        <v>0.4962997198145997</v>
      </c>
    </row>
    <row r="14" spans="1:8" ht="12.75">
      <c r="A14" s="15">
        <v>4</v>
      </c>
      <c r="B14" s="16" t="s">
        <v>145</v>
      </c>
      <c r="C14" s="16">
        <f>'- 59 -'!E14</f>
        <v>19965688</v>
      </c>
      <c r="D14" s="16">
        <v>906000</v>
      </c>
      <c r="E14" s="16">
        <f t="shared" si="0"/>
        <v>20871688</v>
      </c>
      <c r="F14" s="16">
        <v>0</v>
      </c>
      <c r="G14" s="16">
        <f t="shared" si="1"/>
        <v>20871688</v>
      </c>
      <c r="H14" s="390">
        <f>G14/'- 45 -'!J14</f>
        <v>0.5628341810489237</v>
      </c>
    </row>
    <row r="15" spans="1:8" ht="12.75">
      <c r="A15" s="13">
        <v>5</v>
      </c>
      <c r="B15" s="14" t="s">
        <v>146</v>
      </c>
      <c r="C15" s="14">
        <f>'- 59 -'!E15</f>
        <v>20973723</v>
      </c>
      <c r="D15" s="14">
        <v>984731</v>
      </c>
      <c r="E15" s="14">
        <f t="shared" si="0"/>
        <v>21958454</v>
      </c>
      <c r="F15" s="14">
        <v>0</v>
      </c>
      <c r="G15" s="14">
        <f t="shared" si="1"/>
        <v>21958454</v>
      </c>
      <c r="H15" s="389">
        <f>G15/'- 45 -'!J15</f>
        <v>0.4683183772282626</v>
      </c>
    </row>
    <row r="16" spans="1:8" ht="12.75">
      <c r="A16" s="15">
        <v>6</v>
      </c>
      <c r="B16" s="16" t="s">
        <v>147</v>
      </c>
      <c r="C16" s="16">
        <f>'- 59 -'!E16</f>
        <v>35167418</v>
      </c>
      <c r="D16" s="16">
        <v>1162881</v>
      </c>
      <c r="E16" s="16">
        <f t="shared" si="0"/>
        <v>36330299</v>
      </c>
      <c r="F16" s="16">
        <v>128500</v>
      </c>
      <c r="G16" s="16">
        <f t="shared" si="1"/>
        <v>36458799</v>
      </c>
      <c r="H16" s="390">
        <f>G16/'- 45 -'!J16</f>
        <v>0.6441366589241104</v>
      </c>
    </row>
    <row r="17" spans="1:8" ht="12.75">
      <c r="A17" s="13">
        <v>9</v>
      </c>
      <c r="B17" s="14" t="s">
        <v>148</v>
      </c>
      <c r="C17" s="14">
        <f>'- 59 -'!E17</f>
        <v>48331508</v>
      </c>
      <c r="D17" s="14">
        <v>1360000</v>
      </c>
      <c r="E17" s="14">
        <f t="shared" si="0"/>
        <v>49691508</v>
      </c>
      <c r="F17" s="14">
        <v>0</v>
      </c>
      <c r="G17" s="14">
        <f t="shared" si="1"/>
        <v>49691508</v>
      </c>
      <c r="H17" s="389">
        <f>G17/'- 45 -'!J17</f>
        <v>0.6603653590048589</v>
      </c>
    </row>
    <row r="18" spans="1:8" ht="12.75">
      <c r="A18" s="15">
        <v>10</v>
      </c>
      <c r="B18" s="16" t="s">
        <v>149</v>
      </c>
      <c r="C18" s="16">
        <f>'- 59 -'!E18</f>
        <v>33217040</v>
      </c>
      <c r="D18" s="16">
        <v>1041000</v>
      </c>
      <c r="E18" s="16">
        <f t="shared" si="0"/>
        <v>34258040</v>
      </c>
      <c r="F18" s="16">
        <v>9500</v>
      </c>
      <c r="G18" s="16">
        <f t="shared" si="1"/>
        <v>34267540</v>
      </c>
      <c r="H18" s="390">
        <f>G18/'- 45 -'!J18</f>
        <v>0.605707539199842</v>
      </c>
    </row>
    <row r="19" spans="1:8" ht="12.75">
      <c r="A19" s="13">
        <v>11</v>
      </c>
      <c r="B19" s="14" t="s">
        <v>150</v>
      </c>
      <c r="C19" s="14">
        <f>'- 59 -'!E19</f>
        <v>17004808</v>
      </c>
      <c r="D19" s="14">
        <v>541923</v>
      </c>
      <c r="E19" s="14">
        <f t="shared" si="0"/>
        <v>17546731</v>
      </c>
      <c r="F19" s="14">
        <v>40530</v>
      </c>
      <c r="G19" s="14">
        <f t="shared" si="1"/>
        <v>17587261</v>
      </c>
      <c r="H19" s="389">
        <f>G19/'- 45 -'!J19</f>
        <v>0.6127184982986139</v>
      </c>
    </row>
    <row r="20" spans="1:8" ht="12.75">
      <c r="A20" s="15">
        <v>12</v>
      </c>
      <c r="B20" s="16" t="s">
        <v>151</v>
      </c>
      <c r="C20" s="16">
        <f>'- 59 -'!E20</f>
        <v>30027686</v>
      </c>
      <c r="D20" s="16">
        <v>924227</v>
      </c>
      <c r="E20" s="16">
        <f t="shared" si="0"/>
        <v>30951913</v>
      </c>
      <c r="F20" s="16">
        <v>0</v>
      </c>
      <c r="G20" s="16">
        <f t="shared" si="1"/>
        <v>30951913</v>
      </c>
      <c r="H20" s="390">
        <f>G20/'- 45 -'!J20</f>
        <v>0.6439245798927452</v>
      </c>
    </row>
    <row r="21" spans="1:8" ht="12.75">
      <c r="A21" s="13">
        <v>13</v>
      </c>
      <c r="B21" s="14" t="s">
        <v>152</v>
      </c>
      <c r="C21" s="14">
        <f>'- 59 -'!E21</f>
        <v>11462432</v>
      </c>
      <c r="D21" s="14">
        <v>309000</v>
      </c>
      <c r="E21" s="14">
        <f t="shared" si="0"/>
        <v>11771432</v>
      </c>
      <c r="F21" s="14">
        <v>0</v>
      </c>
      <c r="G21" s="14">
        <f t="shared" si="1"/>
        <v>11771432</v>
      </c>
      <c r="H21" s="389">
        <f>G21/'- 45 -'!J21</f>
        <v>0.6297446516868443</v>
      </c>
    </row>
    <row r="22" spans="1:8" ht="12.75">
      <c r="A22" s="15">
        <v>14</v>
      </c>
      <c r="B22" s="16" t="s">
        <v>153</v>
      </c>
      <c r="C22" s="16">
        <f>'- 59 -'!E22</f>
        <v>14623583</v>
      </c>
      <c r="D22" s="16">
        <v>410000</v>
      </c>
      <c r="E22" s="16">
        <f t="shared" si="0"/>
        <v>15033583</v>
      </c>
      <c r="F22" s="16">
        <v>0</v>
      </c>
      <c r="G22" s="16">
        <f t="shared" si="1"/>
        <v>15033583</v>
      </c>
      <c r="H22" s="390">
        <f>G22/'- 45 -'!J22</f>
        <v>0.6859787466628107</v>
      </c>
    </row>
    <row r="23" spans="1:8" ht="12.75">
      <c r="A23" s="13">
        <v>15</v>
      </c>
      <c r="B23" s="14" t="s">
        <v>154</v>
      </c>
      <c r="C23" s="14">
        <f>'- 59 -'!E23</f>
        <v>21162846</v>
      </c>
      <c r="D23" s="14">
        <v>529779</v>
      </c>
      <c r="E23" s="14">
        <f t="shared" si="0"/>
        <v>21692625</v>
      </c>
      <c r="F23" s="14">
        <v>35500</v>
      </c>
      <c r="G23" s="14">
        <f t="shared" si="1"/>
        <v>21728125</v>
      </c>
      <c r="H23" s="389">
        <f>G23/'- 45 -'!J23</f>
        <v>0.7820197321360285</v>
      </c>
    </row>
    <row r="24" spans="1:8" ht="12.75">
      <c r="A24" s="15">
        <v>16</v>
      </c>
      <c r="B24" s="16" t="s">
        <v>155</v>
      </c>
      <c r="C24" s="16">
        <f>'- 59 -'!E24</f>
        <v>3489998</v>
      </c>
      <c r="D24" s="16">
        <v>98082</v>
      </c>
      <c r="E24" s="16">
        <f t="shared" si="0"/>
        <v>3588080</v>
      </c>
      <c r="F24" s="16">
        <v>5000</v>
      </c>
      <c r="G24" s="16">
        <f t="shared" si="1"/>
        <v>3593080</v>
      </c>
      <c r="H24" s="390">
        <f>G24/'- 45 -'!J24</f>
        <v>0.6318846502931348</v>
      </c>
    </row>
    <row r="25" spans="1:8" ht="12.75">
      <c r="A25" s="13">
        <v>17</v>
      </c>
      <c r="B25" s="14" t="s">
        <v>156</v>
      </c>
      <c r="C25" s="14">
        <f>'- 59 -'!E25</f>
        <v>2519711</v>
      </c>
      <c r="D25" s="14">
        <v>142572</v>
      </c>
      <c r="E25" s="14">
        <f t="shared" si="0"/>
        <v>2662283</v>
      </c>
      <c r="F25" s="14">
        <v>0</v>
      </c>
      <c r="G25" s="14">
        <f t="shared" si="1"/>
        <v>2662283</v>
      </c>
      <c r="H25" s="389">
        <f>G25/'- 45 -'!J25</f>
        <v>0.5980536344519551</v>
      </c>
    </row>
    <row r="26" spans="1:8" ht="12.75">
      <c r="A26" s="15">
        <v>18</v>
      </c>
      <c r="B26" s="16" t="s">
        <v>157</v>
      </c>
      <c r="C26" s="16">
        <f>'- 59 -'!E26</f>
        <v>5804685</v>
      </c>
      <c r="D26" s="16">
        <v>146834</v>
      </c>
      <c r="E26" s="16">
        <f t="shared" si="0"/>
        <v>5951519</v>
      </c>
      <c r="F26" s="16">
        <v>4000</v>
      </c>
      <c r="G26" s="16">
        <f t="shared" si="1"/>
        <v>5955519</v>
      </c>
      <c r="H26" s="390">
        <f>G26/'- 45 -'!J26</f>
        <v>0.6935463190922427</v>
      </c>
    </row>
    <row r="27" spans="1:8" ht="12.75">
      <c r="A27" s="13">
        <v>19</v>
      </c>
      <c r="B27" s="14" t="s">
        <v>158</v>
      </c>
      <c r="C27" s="14">
        <f>'- 59 -'!E27</f>
        <v>9608804</v>
      </c>
      <c r="D27" s="14">
        <v>185903</v>
      </c>
      <c r="E27" s="14">
        <f t="shared" si="0"/>
        <v>9794707</v>
      </c>
      <c r="F27" s="14">
        <v>0</v>
      </c>
      <c r="G27" s="14">
        <f t="shared" si="1"/>
        <v>9794707</v>
      </c>
      <c r="H27" s="389">
        <f>G27/'- 45 -'!J27</f>
        <v>0.7202410405253777</v>
      </c>
    </row>
    <row r="28" spans="1:8" ht="12.75">
      <c r="A28" s="15">
        <v>20</v>
      </c>
      <c r="B28" s="16" t="s">
        <v>159</v>
      </c>
      <c r="C28" s="16">
        <f>'- 59 -'!E28</f>
        <v>4427446</v>
      </c>
      <c r="D28" s="16">
        <v>113358</v>
      </c>
      <c r="E28" s="16">
        <f t="shared" si="0"/>
        <v>4540804</v>
      </c>
      <c r="F28" s="16">
        <v>0</v>
      </c>
      <c r="G28" s="16">
        <f t="shared" si="1"/>
        <v>4540804</v>
      </c>
      <c r="H28" s="390">
        <f>G28/'- 45 -'!J28</f>
        <v>0.6044684674418911</v>
      </c>
    </row>
    <row r="29" spans="1:8" ht="12.75">
      <c r="A29" s="13">
        <v>21</v>
      </c>
      <c r="B29" s="14" t="s">
        <v>160</v>
      </c>
      <c r="C29" s="14">
        <f>'- 59 -'!E29</f>
        <v>13685154</v>
      </c>
      <c r="D29" s="14">
        <v>400311</v>
      </c>
      <c r="E29" s="14">
        <f t="shared" si="0"/>
        <v>14085465</v>
      </c>
      <c r="F29" s="14">
        <v>1200</v>
      </c>
      <c r="G29" s="14">
        <f t="shared" si="1"/>
        <v>14086665</v>
      </c>
      <c r="H29" s="389">
        <f>G29/'- 45 -'!J29</f>
        <v>0.6644653301886793</v>
      </c>
    </row>
    <row r="30" spans="1:8" ht="12.75">
      <c r="A30" s="15">
        <v>22</v>
      </c>
      <c r="B30" s="16" t="s">
        <v>161</v>
      </c>
      <c r="C30" s="16">
        <f>'- 59 -'!E30</f>
        <v>6878938</v>
      </c>
      <c r="D30" s="16">
        <v>188000</v>
      </c>
      <c r="E30" s="16">
        <f t="shared" si="0"/>
        <v>7066938</v>
      </c>
      <c r="F30" s="16">
        <v>75000</v>
      </c>
      <c r="G30" s="16">
        <f t="shared" si="1"/>
        <v>7141938</v>
      </c>
      <c r="H30" s="390">
        <f>G30/'- 45 -'!J30</f>
        <v>0.6145239725370277</v>
      </c>
    </row>
    <row r="31" spans="1:8" ht="12.75">
      <c r="A31" s="13">
        <v>23</v>
      </c>
      <c r="B31" s="14" t="s">
        <v>162</v>
      </c>
      <c r="C31" s="14">
        <f>'- 59 -'!E31</f>
        <v>6337390</v>
      </c>
      <c r="D31" s="14">
        <v>142000</v>
      </c>
      <c r="E31" s="14">
        <f t="shared" si="0"/>
        <v>6479390</v>
      </c>
      <c r="F31" s="14">
        <v>0</v>
      </c>
      <c r="G31" s="14">
        <f t="shared" si="1"/>
        <v>6479390</v>
      </c>
      <c r="H31" s="389">
        <f>G31/'- 45 -'!J31</f>
        <v>0.7094532042547111</v>
      </c>
    </row>
    <row r="32" spans="1:8" ht="12.75">
      <c r="A32" s="15">
        <v>24</v>
      </c>
      <c r="B32" s="16" t="s">
        <v>163</v>
      </c>
      <c r="C32" s="16">
        <f>'- 59 -'!E32</f>
        <v>13647027</v>
      </c>
      <c r="D32" s="16">
        <v>425796</v>
      </c>
      <c r="E32" s="16">
        <f t="shared" si="0"/>
        <v>14072823</v>
      </c>
      <c r="F32" s="16">
        <v>0</v>
      </c>
      <c r="G32" s="16">
        <f t="shared" si="1"/>
        <v>14072823</v>
      </c>
      <c r="H32" s="390">
        <f>G32/'- 45 -'!J32</f>
        <v>0.6452711775569908</v>
      </c>
    </row>
    <row r="33" spans="1:8" ht="12.75">
      <c r="A33" s="13">
        <v>25</v>
      </c>
      <c r="B33" s="14" t="s">
        <v>164</v>
      </c>
      <c r="C33" s="14">
        <f>'- 59 -'!E33</f>
        <v>5897020</v>
      </c>
      <c r="D33" s="14">
        <v>232968</v>
      </c>
      <c r="E33" s="14">
        <f t="shared" si="0"/>
        <v>6129988</v>
      </c>
      <c r="F33" s="14">
        <v>1700</v>
      </c>
      <c r="G33" s="14">
        <f t="shared" si="1"/>
        <v>6131688</v>
      </c>
      <c r="H33" s="389">
        <f>G33/'- 45 -'!J33</f>
        <v>0.6456239954387061</v>
      </c>
    </row>
    <row r="34" spans="1:8" ht="12.75">
      <c r="A34" s="15">
        <v>26</v>
      </c>
      <c r="B34" s="16" t="s">
        <v>165</v>
      </c>
      <c r="C34" s="16">
        <f>'- 59 -'!E34</f>
        <v>9926862</v>
      </c>
      <c r="D34" s="16">
        <v>275000</v>
      </c>
      <c r="E34" s="16">
        <f t="shared" si="0"/>
        <v>10201862</v>
      </c>
      <c r="F34" s="16">
        <v>17000</v>
      </c>
      <c r="G34" s="16">
        <f t="shared" si="1"/>
        <v>10218862</v>
      </c>
      <c r="H34" s="390">
        <f>G34/'- 45 -'!J34</f>
        <v>0.7213724092469629</v>
      </c>
    </row>
    <row r="35" spans="1:8" ht="12.75">
      <c r="A35" s="13">
        <v>28</v>
      </c>
      <c r="B35" s="14" t="s">
        <v>166</v>
      </c>
      <c r="C35" s="14">
        <f>'- 59 -'!E35</f>
        <v>3976644</v>
      </c>
      <c r="D35" s="14">
        <v>90000</v>
      </c>
      <c r="E35" s="14">
        <f t="shared" si="0"/>
        <v>4066644</v>
      </c>
      <c r="F35" s="14">
        <v>5000</v>
      </c>
      <c r="G35" s="14">
        <f t="shared" si="1"/>
        <v>4071644</v>
      </c>
      <c r="H35" s="389">
        <f>G35/'- 45 -'!J35</f>
        <v>0.6880349022362583</v>
      </c>
    </row>
    <row r="36" spans="1:8" ht="12.75">
      <c r="A36" s="15">
        <v>30</v>
      </c>
      <c r="B36" s="16" t="s">
        <v>167</v>
      </c>
      <c r="C36" s="16">
        <f>'- 59 -'!E36</f>
        <v>6014241</v>
      </c>
      <c r="D36" s="16">
        <v>162140</v>
      </c>
      <c r="E36" s="16">
        <f t="shared" si="0"/>
        <v>6176381</v>
      </c>
      <c r="F36" s="16">
        <v>150</v>
      </c>
      <c r="G36" s="16">
        <f t="shared" si="1"/>
        <v>6176531</v>
      </c>
      <c r="H36" s="390">
        <f>G36/'- 45 -'!J36</f>
        <v>0.7055545420681001</v>
      </c>
    </row>
    <row r="37" spans="1:8" ht="12.75">
      <c r="A37" s="13">
        <v>31</v>
      </c>
      <c r="B37" s="14" t="s">
        <v>168</v>
      </c>
      <c r="C37" s="14">
        <f>'- 59 -'!E37</f>
        <v>6303572</v>
      </c>
      <c r="D37" s="14">
        <v>155000</v>
      </c>
      <c r="E37" s="14">
        <f t="shared" si="0"/>
        <v>6458572</v>
      </c>
      <c r="F37" s="14">
        <v>1800</v>
      </c>
      <c r="G37" s="14">
        <f t="shared" si="1"/>
        <v>6460372</v>
      </c>
      <c r="H37" s="389">
        <f>G37/'- 45 -'!J37</f>
        <v>0.6555885349241636</v>
      </c>
    </row>
    <row r="38" spans="1:8" ht="12.75">
      <c r="A38" s="15">
        <v>32</v>
      </c>
      <c r="B38" s="16" t="s">
        <v>169</v>
      </c>
      <c r="C38" s="16">
        <f>'- 59 -'!E38</f>
        <v>4371820</v>
      </c>
      <c r="D38" s="16">
        <v>92184</v>
      </c>
      <c r="E38" s="16">
        <f t="shared" si="0"/>
        <v>4464004</v>
      </c>
      <c r="F38" s="16">
        <v>0</v>
      </c>
      <c r="G38" s="16">
        <f t="shared" si="1"/>
        <v>4464004</v>
      </c>
      <c r="H38" s="390">
        <f>G38/'- 45 -'!J38</f>
        <v>0.7107699220398823</v>
      </c>
    </row>
    <row r="39" spans="1:8" ht="12.75">
      <c r="A39" s="13">
        <v>33</v>
      </c>
      <c r="B39" s="14" t="s">
        <v>170</v>
      </c>
      <c r="C39" s="14">
        <f>'- 59 -'!E39</f>
        <v>7558170</v>
      </c>
      <c r="D39" s="14">
        <v>213495</v>
      </c>
      <c r="E39" s="14">
        <f t="shared" si="0"/>
        <v>7771665</v>
      </c>
      <c r="F39" s="14">
        <v>21500</v>
      </c>
      <c r="G39" s="14">
        <f t="shared" si="1"/>
        <v>7793165</v>
      </c>
      <c r="H39" s="389">
        <f>G39/'- 45 -'!J39</f>
        <v>0.6676580374713319</v>
      </c>
    </row>
    <row r="40" spans="1:8" ht="12.75">
      <c r="A40" s="15">
        <v>34</v>
      </c>
      <c r="B40" s="16" t="s">
        <v>171</v>
      </c>
      <c r="C40" s="16">
        <f>'- 59 -'!E40</f>
        <v>4010814</v>
      </c>
      <c r="D40" s="16">
        <v>205496</v>
      </c>
      <c r="E40" s="16">
        <f t="shared" si="0"/>
        <v>4216310</v>
      </c>
      <c r="F40" s="16">
        <v>0</v>
      </c>
      <c r="G40" s="16">
        <f t="shared" si="1"/>
        <v>4216310</v>
      </c>
      <c r="H40" s="390">
        <f>G40/'- 45 -'!J40</f>
        <v>0.7746981177836737</v>
      </c>
    </row>
    <row r="41" spans="1:8" ht="12.75">
      <c r="A41" s="13">
        <v>35</v>
      </c>
      <c r="B41" s="14" t="s">
        <v>172</v>
      </c>
      <c r="C41" s="14">
        <f>'- 59 -'!E41</f>
        <v>8436921</v>
      </c>
      <c r="D41" s="14">
        <v>231140</v>
      </c>
      <c r="E41" s="14">
        <f t="shared" si="0"/>
        <v>8668061</v>
      </c>
      <c r="F41" s="14">
        <v>6500</v>
      </c>
      <c r="G41" s="14">
        <f t="shared" si="1"/>
        <v>8674561</v>
      </c>
      <c r="H41" s="389">
        <f>G41/'- 45 -'!J41</f>
        <v>0.6733992664040211</v>
      </c>
    </row>
    <row r="42" spans="1:8" ht="12.75">
      <c r="A42" s="15">
        <v>36</v>
      </c>
      <c r="B42" s="16" t="s">
        <v>173</v>
      </c>
      <c r="C42" s="16">
        <f>'- 59 -'!E42</f>
        <v>4370461</v>
      </c>
      <c r="D42" s="16">
        <v>107988</v>
      </c>
      <c r="E42" s="16">
        <f t="shared" si="0"/>
        <v>4478449</v>
      </c>
      <c r="F42" s="16">
        <v>0</v>
      </c>
      <c r="G42" s="16">
        <f t="shared" si="1"/>
        <v>4478449</v>
      </c>
      <c r="H42" s="390">
        <f>G42/'- 45 -'!J42</f>
        <v>0.6421439953153137</v>
      </c>
    </row>
    <row r="43" spans="1:8" ht="12.75">
      <c r="A43" s="13">
        <v>37</v>
      </c>
      <c r="B43" s="14" t="s">
        <v>174</v>
      </c>
      <c r="C43" s="14">
        <f>'- 59 -'!E43</f>
        <v>4012339</v>
      </c>
      <c r="D43" s="14">
        <v>110700</v>
      </c>
      <c r="E43" s="14">
        <f t="shared" si="0"/>
        <v>4123039</v>
      </c>
      <c r="F43" s="14">
        <v>4200</v>
      </c>
      <c r="G43" s="14">
        <f t="shared" si="1"/>
        <v>4127239</v>
      </c>
      <c r="H43" s="389">
        <f>G43/'- 45 -'!J43</f>
        <v>0.6222045570113358</v>
      </c>
    </row>
    <row r="44" spans="1:8" ht="12.75">
      <c r="A44" s="15">
        <v>38</v>
      </c>
      <c r="B44" s="16" t="s">
        <v>175</v>
      </c>
      <c r="C44" s="16">
        <f>'- 59 -'!E44</f>
        <v>5093766</v>
      </c>
      <c r="D44" s="16">
        <v>170349</v>
      </c>
      <c r="E44" s="16">
        <f t="shared" si="0"/>
        <v>5264115</v>
      </c>
      <c r="F44" s="16">
        <v>0</v>
      </c>
      <c r="G44" s="16">
        <f t="shared" si="1"/>
        <v>5264115</v>
      </c>
      <c r="H44" s="390">
        <f>G44/'- 45 -'!J44</f>
        <v>0.586269694428076</v>
      </c>
    </row>
    <row r="45" spans="1:8" ht="12.75">
      <c r="A45" s="13">
        <v>39</v>
      </c>
      <c r="B45" s="14" t="s">
        <v>176</v>
      </c>
      <c r="C45" s="14">
        <f>'- 59 -'!E45</f>
        <v>9159951</v>
      </c>
      <c r="D45" s="14">
        <v>223000</v>
      </c>
      <c r="E45" s="14">
        <f t="shared" si="0"/>
        <v>9382951</v>
      </c>
      <c r="F45" s="14">
        <v>10000</v>
      </c>
      <c r="G45" s="14">
        <f t="shared" si="1"/>
        <v>9392951</v>
      </c>
      <c r="H45" s="389">
        <f>G45/'- 45 -'!J45</f>
        <v>0.649188838012959</v>
      </c>
    </row>
    <row r="46" spans="1:8" ht="12.75">
      <c r="A46" s="15">
        <v>40</v>
      </c>
      <c r="B46" s="16" t="s">
        <v>177</v>
      </c>
      <c r="C46" s="16">
        <f>'- 59 -'!E46</f>
        <v>25484200</v>
      </c>
      <c r="D46" s="16">
        <v>859500</v>
      </c>
      <c r="E46" s="16">
        <f t="shared" si="0"/>
        <v>26343700</v>
      </c>
      <c r="F46" s="16">
        <v>0</v>
      </c>
      <c r="G46" s="16">
        <f t="shared" si="1"/>
        <v>26343700</v>
      </c>
      <c r="H46" s="390">
        <f>G46/'- 45 -'!J46</f>
        <v>0.6431535978828229</v>
      </c>
    </row>
    <row r="47" spans="1:8" ht="12.75">
      <c r="A47" s="13">
        <v>41</v>
      </c>
      <c r="B47" s="14" t="s">
        <v>178</v>
      </c>
      <c r="C47" s="14">
        <f>'- 59 -'!E47</f>
        <v>6511057</v>
      </c>
      <c r="D47" s="14">
        <v>238700</v>
      </c>
      <c r="E47" s="14">
        <f t="shared" si="0"/>
        <v>6749757</v>
      </c>
      <c r="F47" s="14">
        <v>0</v>
      </c>
      <c r="G47" s="14">
        <f t="shared" si="1"/>
        <v>6749757</v>
      </c>
      <c r="H47" s="389">
        <f>G47/'- 45 -'!J47</f>
        <v>0.5678332344146249</v>
      </c>
    </row>
    <row r="48" spans="1:8" ht="12.75">
      <c r="A48" s="15">
        <v>42</v>
      </c>
      <c r="B48" s="16" t="s">
        <v>179</v>
      </c>
      <c r="C48" s="16">
        <f>'- 59 -'!E48</f>
        <v>4339065</v>
      </c>
      <c r="D48" s="16">
        <v>115500</v>
      </c>
      <c r="E48" s="16">
        <f t="shared" si="0"/>
        <v>4454565</v>
      </c>
      <c r="F48" s="16">
        <v>1800</v>
      </c>
      <c r="G48" s="16">
        <f t="shared" si="1"/>
        <v>4456365</v>
      </c>
      <c r="H48" s="390">
        <f>G48/'- 45 -'!J48</f>
        <v>0.610340980916765</v>
      </c>
    </row>
    <row r="49" spans="1:8" ht="12.75">
      <c r="A49" s="13">
        <v>43</v>
      </c>
      <c r="B49" s="14" t="s">
        <v>180</v>
      </c>
      <c r="C49" s="14">
        <f>'- 59 -'!E49</f>
        <v>3373314</v>
      </c>
      <c r="D49" s="14">
        <v>95000</v>
      </c>
      <c r="E49" s="14">
        <f t="shared" si="0"/>
        <v>3468314</v>
      </c>
      <c r="F49" s="14">
        <v>22000</v>
      </c>
      <c r="G49" s="14">
        <f t="shared" si="1"/>
        <v>3490314</v>
      </c>
      <c r="H49" s="389">
        <f>G49/'- 45 -'!J49</f>
        <v>0.5651738190346696</v>
      </c>
    </row>
    <row r="50" spans="1:8" ht="12.75">
      <c r="A50" s="15">
        <v>44</v>
      </c>
      <c r="B50" s="16" t="s">
        <v>181</v>
      </c>
      <c r="C50" s="16">
        <f>'- 59 -'!E50</f>
        <v>5467406</v>
      </c>
      <c r="D50" s="16">
        <v>152140</v>
      </c>
      <c r="E50" s="16">
        <f t="shared" si="0"/>
        <v>5619546</v>
      </c>
      <c r="F50" s="16">
        <v>0</v>
      </c>
      <c r="G50" s="16">
        <f t="shared" si="1"/>
        <v>5619546</v>
      </c>
      <c r="H50" s="390">
        <f>G50/'- 45 -'!J50</f>
        <v>0.6476698138432743</v>
      </c>
    </row>
    <row r="51" spans="1:8" ht="12.75">
      <c r="A51" s="13">
        <v>45</v>
      </c>
      <c r="B51" s="14" t="s">
        <v>182</v>
      </c>
      <c r="C51" s="14">
        <f>'- 59 -'!E51</f>
        <v>8293614</v>
      </c>
      <c r="D51" s="14">
        <v>310000</v>
      </c>
      <c r="E51" s="14">
        <f t="shared" si="0"/>
        <v>8603614</v>
      </c>
      <c r="F51" s="14">
        <v>8287</v>
      </c>
      <c r="G51" s="14">
        <f t="shared" si="1"/>
        <v>8611901</v>
      </c>
      <c r="H51" s="389">
        <f>G51/'- 45 -'!J51</f>
        <v>0.752628681145526</v>
      </c>
    </row>
    <row r="52" spans="1:8" ht="12.75">
      <c r="A52" s="15">
        <v>46</v>
      </c>
      <c r="B52" s="16" t="s">
        <v>183</v>
      </c>
      <c r="C52" s="16">
        <f>'- 59 -'!E52</f>
        <v>6179002</v>
      </c>
      <c r="D52" s="16">
        <v>227350</v>
      </c>
      <c r="E52" s="16">
        <f t="shared" si="0"/>
        <v>6406352</v>
      </c>
      <c r="F52" s="16">
        <v>11000</v>
      </c>
      <c r="G52" s="16">
        <f t="shared" si="1"/>
        <v>6417352</v>
      </c>
      <c r="H52" s="390">
        <f>G52/'- 45 -'!J52</f>
        <v>0.6052087346342517</v>
      </c>
    </row>
    <row r="53" spans="1:8" ht="12.75">
      <c r="A53" s="13">
        <v>47</v>
      </c>
      <c r="B53" s="14" t="s">
        <v>184</v>
      </c>
      <c r="C53" s="14">
        <f>'- 59 -'!E53</f>
        <v>5341554</v>
      </c>
      <c r="D53" s="14">
        <v>159162</v>
      </c>
      <c r="E53" s="14">
        <f t="shared" si="0"/>
        <v>5500716</v>
      </c>
      <c r="F53" s="14">
        <v>3500</v>
      </c>
      <c r="G53" s="14">
        <f t="shared" si="1"/>
        <v>5504216</v>
      </c>
      <c r="H53" s="389">
        <f>G53/'- 45 -'!J53</f>
        <v>0.6564660802593703</v>
      </c>
    </row>
    <row r="54" spans="1:8" ht="12.75">
      <c r="A54" s="15">
        <v>48</v>
      </c>
      <c r="B54" s="16" t="s">
        <v>185</v>
      </c>
      <c r="C54" s="16">
        <f>'- 59 -'!E54</f>
        <v>20875010</v>
      </c>
      <c r="D54" s="16">
        <v>7696162</v>
      </c>
      <c r="E54" s="16">
        <f t="shared" si="0"/>
        <v>28571172</v>
      </c>
      <c r="F54" s="16">
        <v>56100</v>
      </c>
      <c r="G54" s="16">
        <f t="shared" si="1"/>
        <v>28627272</v>
      </c>
      <c r="H54" s="390">
        <f>G54/'- 45 -'!J54</f>
        <v>0.5219233338425442</v>
      </c>
    </row>
    <row r="55" spans="1:8" ht="12.75">
      <c r="A55" s="13">
        <v>49</v>
      </c>
      <c r="B55" s="14" t="s">
        <v>186</v>
      </c>
      <c r="C55" s="14">
        <f>'- 59 -'!E55</f>
        <v>18854784</v>
      </c>
      <c r="D55" s="14">
        <v>827753</v>
      </c>
      <c r="E55" s="14">
        <f t="shared" si="0"/>
        <v>19682537</v>
      </c>
      <c r="F55" s="14">
        <v>25000</v>
      </c>
      <c r="G55" s="14">
        <f t="shared" si="1"/>
        <v>19707537</v>
      </c>
      <c r="H55" s="389">
        <f>G55/'- 45 -'!J55</f>
        <v>0.6885411971513961</v>
      </c>
    </row>
    <row r="56" spans="1:8" ht="12.75">
      <c r="A56" s="15">
        <v>50</v>
      </c>
      <c r="B56" s="16" t="s">
        <v>459</v>
      </c>
      <c r="C56" s="16">
        <f>'- 59 -'!E56</f>
        <v>8569406</v>
      </c>
      <c r="D56" s="16">
        <v>238968</v>
      </c>
      <c r="E56" s="16">
        <f t="shared" si="0"/>
        <v>8808374</v>
      </c>
      <c r="F56" s="16">
        <v>4000</v>
      </c>
      <c r="G56" s="16">
        <f t="shared" si="1"/>
        <v>8812374</v>
      </c>
      <c r="H56" s="390">
        <f>G56/'- 45 -'!J56</f>
        <v>0.6223868383906828</v>
      </c>
    </row>
    <row r="57" spans="1:8" ht="12.75">
      <c r="A57" s="13">
        <v>2264</v>
      </c>
      <c r="B57" s="14" t="s">
        <v>187</v>
      </c>
      <c r="C57" s="14">
        <f>'- 59 -'!E57</f>
        <v>1261776</v>
      </c>
      <c r="D57" s="14">
        <v>101773</v>
      </c>
      <c r="E57" s="14">
        <f t="shared" si="0"/>
        <v>1363549</v>
      </c>
      <c r="F57" s="14">
        <v>0</v>
      </c>
      <c r="G57" s="14">
        <f t="shared" si="1"/>
        <v>1363549</v>
      </c>
      <c r="H57" s="389">
        <f>G57/'- 45 -'!J57</f>
        <v>0.7083227924213483</v>
      </c>
    </row>
    <row r="58" spans="1:8" ht="12.75">
      <c r="A58" s="15">
        <v>2309</v>
      </c>
      <c r="B58" s="16" t="s">
        <v>188</v>
      </c>
      <c r="C58" s="16">
        <f>'- 59 -'!E58</f>
        <v>1338683</v>
      </c>
      <c r="D58" s="16">
        <v>20500</v>
      </c>
      <c r="E58" s="16">
        <f t="shared" si="0"/>
        <v>1359183</v>
      </c>
      <c r="F58" s="16">
        <v>0</v>
      </c>
      <c r="G58" s="16">
        <f t="shared" si="1"/>
        <v>1359183</v>
      </c>
      <c r="H58" s="390">
        <f>G58/'- 45 -'!J58</f>
        <v>0.7005401009074871</v>
      </c>
    </row>
    <row r="59" spans="1:8" ht="12.75">
      <c r="A59" s="13">
        <v>2312</v>
      </c>
      <c r="B59" s="14" t="s">
        <v>189</v>
      </c>
      <c r="C59" s="14">
        <f>'- 59 -'!E59</f>
        <v>1484819</v>
      </c>
      <c r="D59" s="14">
        <v>20000</v>
      </c>
      <c r="E59" s="14">
        <f t="shared" si="0"/>
        <v>1504819</v>
      </c>
      <c r="F59" s="14">
        <v>0</v>
      </c>
      <c r="G59" s="14">
        <f t="shared" si="1"/>
        <v>1504819</v>
      </c>
      <c r="H59" s="389">
        <f>G59/'- 45 -'!J59</f>
        <v>0.8958221094058348</v>
      </c>
    </row>
    <row r="60" spans="1:8" ht="12.75">
      <c r="A60" s="15">
        <v>2355</v>
      </c>
      <c r="B60" s="16" t="s">
        <v>190</v>
      </c>
      <c r="C60" s="16">
        <f>'- 59 -'!E60</f>
        <v>14870907</v>
      </c>
      <c r="D60" s="16">
        <v>400011</v>
      </c>
      <c r="E60" s="16">
        <f t="shared" si="0"/>
        <v>15270918</v>
      </c>
      <c r="F60" s="16">
        <v>0</v>
      </c>
      <c r="G60" s="16">
        <f t="shared" si="1"/>
        <v>15270918</v>
      </c>
      <c r="H60" s="390">
        <f>G60/'- 45 -'!J60</f>
        <v>0.6550824564964745</v>
      </c>
    </row>
    <row r="61" spans="1:8" ht="12.75">
      <c r="A61" s="13">
        <v>2439</v>
      </c>
      <c r="B61" s="14" t="s">
        <v>191</v>
      </c>
      <c r="C61" s="14">
        <f>'- 59 -'!E61</f>
        <v>844637</v>
      </c>
      <c r="D61" s="14">
        <v>0</v>
      </c>
      <c r="E61" s="14">
        <f t="shared" si="0"/>
        <v>844637</v>
      </c>
      <c r="F61" s="14">
        <v>0</v>
      </c>
      <c r="G61" s="14">
        <f t="shared" si="1"/>
        <v>844637</v>
      </c>
      <c r="H61" s="389">
        <f>G61/'- 45 -'!J61</f>
        <v>0.7525088468926292</v>
      </c>
    </row>
    <row r="62" spans="1:8" ht="12.75">
      <c r="A62" s="15">
        <v>2460</v>
      </c>
      <c r="B62" s="16" t="s">
        <v>192</v>
      </c>
      <c r="C62" s="16">
        <f>'- 59 -'!E62</f>
        <v>1717807</v>
      </c>
      <c r="D62" s="16">
        <v>148500</v>
      </c>
      <c r="E62" s="16">
        <f t="shared" si="0"/>
        <v>1866307</v>
      </c>
      <c r="F62" s="16">
        <v>0</v>
      </c>
      <c r="G62" s="16">
        <f t="shared" si="1"/>
        <v>1866307</v>
      </c>
      <c r="H62" s="390">
        <f>G62/'- 45 -'!J62</f>
        <v>0.676000776584809</v>
      </c>
    </row>
    <row r="63" spans="1:8" ht="12.75">
      <c r="A63" s="13">
        <v>3000</v>
      </c>
      <c r="B63" s="14" t="s">
        <v>193</v>
      </c>
      <c r="C63" s="14">
        <f>'- 59 -'!E63</f>
        <v>992800</v>
      </c>
      <c r="D63" s="14">
        <v>80000</v>
      </c>
      <c r="E63" s="14">
        <f t="shared" si="0"/>
        <v>1072800</v>
      </c>
      <c r="F63" s="14">
        <v>0</v>
      </c>
      <c r="G63" s="14">
        <f t="shared" si="1"/>
        <v>1072800</v>
      </c>
      <c r="H63" s="389">
        <f>G63/'- 45 -'!J63</f>
        <v>0.17084434818613242</v>
      </c>
    </row>
    <row r="64" spans="1:8" ht="4.5" customHeight="1">
      <c r="A64" s="17"/>
      <c r="B64" s="17"/>
      <c r="C64" s="17"/>
      <c r="D64" s="17"/>
      <c r="E64" s="17"/>
      <c r="F64" s="17"/>
      <c r="G64" s="17"/>
      <c r="H64" s="203"/>
    </row>
    <row r="65" spans="1:8" ht="12.75">
      <c r="A65" s="19"/>
      <c r="B65" s="20" t="s">
        <v>194</v>
      </c>
      <c r="C65" s="20">
        <f>SUM(C11:C63)</f>
        <v>696933163</v>
      </c>
      <c r="D65" s="20">
        <f>SUM(D11:D63)</f>
        <v>31782408</v>
      </c>
      <c r="E65" s="20">
        <f>SUM(E11:E63)</f>
        <v>728715571</v>
      </c>
      <c r="F65" s="20">
        <f>SUM(F11:F63)</f>
        <v>1591267</v>
      </c>
      <c r="G65" s="20">
        <f>SUM(G11:G63)</f>
        <v>730306838</v>
      </c>
      <c r="H65" s="106">
        <f>G65/'- 45 -'!$J65</f>
        <v>0.606314726433112</v>
      </c>
    </row>
    <row r="66" spans="1:8" ht="4.5" customHeight="1">
      <c r="A66" s="17"/>
      <c r="B66" s="17"/>
      <c r="C66" s="17"/>
      <c r="D66" s="17"/>
      <c r="E66" s="17"/>
      <c r="F66" s="17"/>
      <c r="G66" s="17"/>
      <c r="H66" s="203"/>
    </row>
    <row r="67" spans="1:8" ht="12.75">
      <c r="A67" s="15">
        <v>2155</v>
      </c>
      <c r="B67" s="16" t="s">
        <v>195</v>
      </c>
      <c r="C67" s="16">
        <f>'- 59 -'!E67</f>
        <v>247335</v>
      </c>
      <c r="D67" s="16">
        <v>0</v>
      </c>
      <c r="E67" s="16">
        <f>SUM(C67,D67)</f>
        <v>247335</v>
      </c>
      <c r="F67" s="16">
        <v>0</v>
      </c>
      <c r="G67" s="16">
        <f>SUM(E67,F67)</f>
        <v>247335</v>
      </c>
      <c r="H67" s="390">
        <f>G67/'- 45 -'!J67</f>
        <v>0.18297311053178236</v>
      </c>
    </row>
    <row r="68" spans="1:8" ht="12.75">
      <c r="A68" s="13">
        <v>2408</v>
      </c>
      <c r="B68" s="14" t="s">
        <v>197</v>
      </c>
      <c r="C68" s="14">
        <f>'- 59 -'!E68</f>
        <v>426138</v>
      </c>
      <c r="D68" s="14">
        <v>41000</v>
      </c>
      <c r="E68" s="14">
        <f>SUM(C68,D68)</f>
        <v>467138</v>
      </c>
      <c r="F68" s="14">
        <v>5300</v>
      </c>
      <c r="G68" s="14">
        <f>SUM(E68,F68)</f>
        <v>472438</v>
      </c>
      <c r="H68" s="389">
        <f>G68/'- 45 -'!J68</f>
        <v>0.2042585608539085</v>
      </c>
    </row>
    <row r="69" ht="6.75" customHeight="1"/>
    <row r="70" spans="1:8" ht="12" customHeight="1">
      <c r="A70" s="57" t="s">
        <v>315</v>
      </c>
      <c r="B70" s="278" t="s">
        <v>299</v>
      </c>
      <c r="D70" s="127"/>
      <c r="E70" s="188"/>
      <c r="F70" s="188"/>
      <c r="G70" s="188"/>
      <c r="H70" s="188"/>
    </row>
    <row r="71" spans="1:8" ht="12" customHeight="1">
      <c r="A71" s="57" t="s">
        <v>370</v>
      </c>
      <c r="B71" s="278" t="s">
        <v>393</v>
      </c>
      <c r="D71" s="127"/>
      <c r="E71" s="188"/>
      <c r="F71" s="188"/>
      <c r="G71" s="188"/>
      <c r="H71" s="188"/>
    </row>
    <row r="72" spans="1:8" ht="12" customHeight="1">
      <c r="A72" s="57" t="s">
        <v>368</v>
      </c>
      <c r="B72" s="278" t="s">
        <v>436</v>
      </c>
      <c r="D72" s="127"/>
      <c r="E72" s="188"/>
      <c r="F72" s="188"/>
      <c r="G72" s="188"/>
      <c r="H72" s="188"/>
    </row>
    <row r="73" spans="1:8" ht="12" customHeight="1">
      <c r="A73" s="6"/>
      <c r="B73" s="6"/>
      <c r="D73" s="127"/>
      <c r="E73" s="126"/>
      <c r="F73" s="126"/>
      <c r="G73" s="126"/>
      <c r="H73" s="126"/>
    </row>
    <row r="74" spans="1:8" ht="12" customHeight="1">
      <c r="A74" s="6"/>
      <c r="B74" s="6"/>
      <c r="D74" s="179"/>
      <c r="E74" s="134"/>
      <c r="F74" s="134"/>
      <c r="G74" s="134"/>
      <c r="H74" s="134"/>
    </row>
    <row r="75" spans="3:8" ht="12" customHeight="1">
      <c r="C75" s="134"/>
      <c r="D75" s="134"/>
      <c r="E75" s="134"/>
      <c r="F75" s="134"/>
      <c r="G75" s="134"/>
      <c r="H75" s="134"/>
    </row>
    <row r="76" spans="3:8" ht="12.75">
      <c r="C76" s="134"/>
      <c r="D76" s="134"/>
      <c r="E76" s="134"/>
      <c r="F76" s="134"/>
      <c r="G76" s="179"/>
      <c r="H76" s="179"/>
    </row>
  </sheetData>
  <printOptions/>
  <pageMargins left="0.5905511811023623" right="0" top="0.5905511811023623" bottom="0" header="0.31496062992125984" footer="0"/>
  <pageSetup fitToHeight="1" fitToWidth="1" orientation="portrait" scale="82" r:id="rId1"/>
  <headerFooter alignWithMargins="0">
    <oddHeader>&amp;C&amp;"Times New Roman,Bold"&amp;12&amp;A</oddHeader>
  </headerFooter>
</worksheet>
</file>

<file path=xl/worksheets/sheet39.xml><?xml version="1.0" encoding="utf-8"?>
<worksheet xmlns="http://schemas.openxmlformats.org/spreadsheetml/2006/main" xmlns:r="http://schemas.openxmlformats.org/officeDocument/2006/relationships">
  <sheetPr codeName="Sheet37">
    <pageSetUpPr fitToPage="1"/>
  </sheetPr>
  <dimension ref="A1:J74"/>
  <sheetViews>
    <sheetView showGridLines="0" showZeros="0" workbookViewId="0" topLeftCell="A1">
      <selection activeCell="A1" sqref="A1"/>
    </sheetView>
  </sheetViews>
  <sheetFormatPr defaultColWidth="15.83203125" defaultRowHeight="12"/>
  <cols>
    <col min="1" max="1" width="6.83203125" style="85" customWidth="1"/>
    <col min="2" max="2" width="35.83203125" style="85" customWidth="1"/>
    <col min="3" max="3" width="16.83203125" style="85" customWidth="1"/>
    <col min="4" max="4" width="8.83203125" style="85" customWidth="1"/>
    <col min="5" max="5" width="15.83203125" style="85" customWidth="1"/>
    <col min="6" max="6" width="8.83203125" style="85" customWidth="1"/>
    <col min="7" max="7" width="15.83203125" style="85" customWidth="1"/>
    <col min="8" max="8" width="8.83203125" style="85" customWidth="1"/>
    <col min="9" max="9" width="15.83203125" style="85" customWidth="1"/>
    <col min="10" max="10" width="8.83203125" style="85" customWidth="1"/>
    <col min="11" max="16384" width="15.83203125" style="85" customWidth="1"/>
  </cols>
  <sheetData>
    <row r="1" spans="1:2" ht="6.75" customHeight="1">
      <c r="A1" s="17"/>
      <c r="B1" s="83"/>
    </row>
    <row r="2" spans="1:10" ht="12.75">
      <c r="A2" s="11"/>
      <c r="B2" s="109"/>
      <c r="C2" s="110" t="str">
        <f>REVYEAR</f>
        <v>ANALYSIS OF OPERATING FUND REVENUE: 1999/2000 BUDGET</v>
      </c>
      <c r="D2" s="110"/>
      <c r="E2" s="110"/>
      <c r="F2" s="110"/>
      <c r="G2" s="110"/>
      <c r="H2" s="376"/>
      <c r="I2" s="376"/>
      <c r="J2" s="111" t="s">
        <v>4</v>
      </c>
    </row>
    <row r="3" spans="1:2" ht="12.75">
      <c r="A3" s="12"/>
      <c r="B3" s="112"/>
    </row>
    <row r="4" spans="1:10" ht="12.75">
      <c r="A4" s="10"/>
      <c r="C4" s="147"/>
      <c r="D4" s="147"/>
      <c r="E4" s="147"/>
      <c r="F4" s="147"/>
      <c r="G4" s="147"/>
      <c r="H4" s="147"/>
      <c r="I4" s="147"/>
      <c r="J4" s="158"/>
    </row>
    <row r="5" spans="1:10" ht="12.75">
      <c r="A5" s="10"/>
      <c r="C5" s="59"/>
      <c r="D5" s="147"/>
      <c r="E5" s="147"/>
      <c r="F5" s="147"/>
      <c r="G5" s="147"/>
      <c r="H5" s="147"/>
      <c r="I5" s="147"/>
      <c r="J5" s="147"/>
    </row>
    <row r="6" spans="1:10" ht="12.75">
      <c r="A6" s="10"/>
      <c r="C6" s="147"/>
      <c r="D6" s="147"/>
      <c r="E6" s="147"/>
      <c r="F6" s="147"/>
      <c r="G6" s="147"/>
      <c r="H6" s="147"/>
      <c r="I6" s="147"/>
      <c r="J6" s="147"/>
    </row>
    <row r="7" spans="1:10" ht="12.75">
      <c r="A7" s="17"/>
      <c r="C7" s="70" t="s">
        <v>228</v>
      </c>
      <c r="D7" s="69"/>
      <c r="E7" s="68" t="s">
        <v>229</v>
      </c>
      <c r="F7" s="69"/>
      <c r="G7" s="68" t="s">
        <v>230</v>
      </c>
      <c r="H7" s="69"/>
      <c r="I7" s="189"/>
      <c r="J7" s="69"/>
    </row>
    <row r="8" spans="1:10" ht="12.75">
      <c r="A8" s="97"/>
      <c r="B8" s="48"/>
      <c r="C8" s="71" t="s">
        <v>254</v>
      </c>
      <c r="D8" s="73"/>
      <c r="E8" s="72" t="s">
        <v>254</v>
      </c>
      <c r="F8" s="73"/>
      <c r="G8" s="72" t="s">
        <v>255</v>
      </c>
      <c r="H8" s="73"/>
      <c r="I8" s="72" t="s">
        <v>256</v>
      </c>
      <c r="J8" s="73"/>
    </row>
    <row r="9" spans="1:10" ht="12.75">
      <c r="A9" s="54" t="s">
        <v>119</v>
      </c>
      <c r="B9" s="55" t="s">
        <v>120</v>
      </c>
      <c r="C9" s="159" t="s">
        <v>258</v>
      </c>
      <c r="D9" s="159" t="s">
        <v>122</v>
      </c>
      <c r="E9" s="159" t="s">
        <v>258</v>
      </c>
      <c r="F9" s="159" t="s">
        <v>122</v>
      </c>
      <c r="G9" s="159" t="s">
        <v>258</v>
      </c>
      <c r="H9" s="159" t="s">
        <v>122</v>
      </c>
      <c r="I9" s="192" t="s">
        <v>258</v>
      </c>
      <c r="J9" s="192" t="s">
        <v>122</v>
      </c>
    </row>
    <row r="10" spans="1:10" ht="4.5" customHeight="1">
      <c r="A10" s="80"/>
      <c r="B10" s="80"/>
      <c r="C10" s="153"/>
      <c r="D10" s="153"/>
      <c r="E10" s="153"/>
      <c r="F10" s="153"/>
      <c r="G10" s="153"/>
      <c r="H10" s="153"/>
      <c r="I10" s="153"/>
      <c r="J10" s="153"/>
    </row>
    <row r="11" spans="1:10" ht="12.75">
      <c r="A11" s="13">
        <v>1</v>
      </c>
      <c r="B11" s="14" t="s">
        <v>142</v>
      </c>
      <c r="C11" s="14">
        <v>816700</v>
      </c>
      <c r="D11" s="389">
        <f>C11/'- 45 -'!J11</f>
        <v>0.0036382524805558193</v>
      </c>
      <c r="E11" s="14">
        <v>97952200</v>
      </c>
      <c r="F11" s="389">
        <f>E11/'- 45 -'!J11</f>
        <v>0.43635953792812504</v>
      </c>
      <c r="G11" s="14">
        <v>1685000</v>
      </c>
      <c r="H11" s="389">
        <f>G11/'- 45 -'!J11</f>
        <v>0.007506373735443315</v>
      </c>
      <c r="I11" s="14">
        <v>1000000</v>
      </c>
      <c r="J11" s="389">
        <f>I11/'- 45 -'!J11</f>
        <v>0.004454821207978229</v>
      </c>
    </row>
    <row r="12" spans="1:10" ht="12.75">
      <c r="A12" s="15">
        <v>2</v>
      </c>
      <c r="B12" s="16" t="s">
        <v>143</v>
      </c>
      <c r="C12" s="16">
        <v>12240</v>
      </c>
      <c r="D12" s="390">
        <f>C12/'- 45 -'!J12</f>
        <v>0.00022049204023734742</v>
      </c>
      <c r="E12" s="16">
        <v>22482505</v>
      </c>
      <c r="F12" s="390">
        <f>E12/'- 45 -'!J12</f>
        <v>0.4050010945340167</v>
      </c>
      <c r="G12" s="16">
        <v>707000</v>
      </c>
      <c r="H12" s="390">
        <f>G12/'- 45 -'!J12</f>
        <v>0.012735937291487308</v>
      </c>
      <c r="I12" s="16">
        <v>95000</v>
      </c>
      <c r="J12" s="390">
        <f>I12/'- 45 -'!J12</f>
        <v>0.001711335279619935</v>
      </c>
    </row>
    <row r="13" spans="1:10" ht="12.75">
      <c r="A13" s="13">
        <v>3</v>
      </c>
      <c r="B13" s="14" t="s">
        <v>144</v>
      </c>
      <c r="C13" s="14">
        <v>58983</v>
      </c>
      <c r="D13" s="389">
        <f>C13/'- 45 -'!J13</f>
        <v>0.0014838050463861713</v>
      </c>
      <c r="E13" s="14">
        <v>19462697</v>
      </c>
      <c r="F13" s="389">
        <f>E13/'- 45 -'!J13</f>
        <v>0.4896130753757014</v>
      </c>
      <c r="G13" s="14">
        <v>270000</v>
      </c>
      <c r="H13" s="389">
        <f>G13/'- 45 -'!J13</f>
        <v>0.006792251369449947</v>
      </c>
      <c r="I13" s="14">
        <v>0</v>
      </c>
      <c r="J13" s="389">
        <f>I13/'- 45 -'!J13</f>
        <v>0</v>
      </c>
    </row>
    <row r="14" spans="1:10" ht="12.75">
      <c r="A14" s="15">
        <v>4</v>
      </c>
      <c r="B14" s="16" t="s">
        <v>145</v>
      </c>
      <c r="C14" s="16">
        <v>139700</v>
      </c>
      <c r="D14" s="390">
        <f>C14/'- 45 -'!J14</f>
        <v>0.0037672053689445074</v>
      </c>
      <c r="E14" s="16">
        <v>15025504</v>
      </c>
      <c r="F14" s="390">
        <f>E14/'- 45 -'!J14</f>
        <v>0.40518367458766763</v>
      </c>
      <c r="G14" s="16">
        <v>342000</v>
      </c>
      <c r="H14" s="390">
        <f>G14/'- 45 -'!J14</f>
        <v>0.00922250705926286</v>
      </c>
      <c r="I14" s="16">
        <v>5000</v>
      </c>
      <c r="J14" s="390">
        <f>I14/'- 45 -'!J14</f>
        <v>0.0001348319745506266</v>
      </c>
    </row>
    <row r="15" spans="1:10" ht="12.75">
      <c r="A15" s="13">
        <v>5</v>
      </c>
      <c r="B15" s="14" t="s">
        <v>146</v>
      </c>
      <c r="C15" s="14">
        <v>0</v>
      </c>
      <c r="D15" s="389">
        <f>C15/'- 45 -'!J15</f>
        <v>0</v>
      </c>
      <c r="E15" s="14">
        <v>23517587</v>
      </c>
      <c r="F15" s="389">
        <f>E15/'- 45 -'!J15</f>
        <v>0.5015707472012595</v>
      </c>
      <c r="G15" s="14">
        <v>355000</v>
      </c>
      <c r="H15" s="389">
        <f>G15/'- 45 -'!J15</f>
        <v>0.00757125360082423</v>
      </c>
      <c r="I15" s="14">
        <v>45000</v>
      </c>
      <c r="J15" s="389">
        <f>I15/'- 45 -'!J15</f>
        <v>0.0009597363719354658</v>
      </c>
    </row>
    <row r="16" spans="1:10" ht="12.75">
      <c r="A16" s="15">
        <v>6</v>
      </c>
      <c r="B16" s="16" t="s">
        <v>147</v>
      </c>
      <c r="C16" s="16">
        <v>15000</v>
      </c>
      <c r="D16" s="390">
        <f>C16/'- 45 -'!J16</f>
        <v>0.00026501284049048506</v>
      </c>
      <c r="E16" s="16">
        <v>19236614</v>
      </c>
      <c r="F16" s="390">
        <f>E16/'- 45 -'!J16</f>
        <v>0.3398633145039355</v>
      </c>
      <c r="G16" s="16">
        <v>273618</v>
      </c>
      <c r="H16" s="390">
        <f>G16/'- 45 -'!J16</f>
        <v>0.004834152225955036</v>
      </c>
      <c r="I16" s="16">
        <v>0</v>
      </c>
      <c r="J16" s="390">
        <f>I16/'- 45 -'!J16</f>
        <v>0</v>
      </c>
    </row>
    <row r="17" spans="1:10" ht="12.75">
      <c r="A17" s="13">
        <v>9</v>
      </c>
      <c r="B17" s="14" t="s">
        <v>148</v>
      </c>
      <c r="C17" s="14">
        <v>12000</v>
      </c>
      <c r="D17" s="389">
        <f>C17/'- 45 -'!J17</f>
        <v>0.00015947160042030335</v>
      </c>
      <c r="E17" s="14">
        <v>24650000</v>
      </c>
      <c r="F17" s="389">
        <f>E17/'- 45 -'!J17</f>
        <v>0.3275812458633731</v>
      </c>
      <c r="G17" s="14">
        <v>400000</v>
      </c>
      <c r="H17" s="389">
        <f>G17/'- 45 -'!J17</f>
        <v>0.005315720014010112</v>
      </c>
      <c r="I17" s="14">
        <v>0</v>
      </c>
      <c r="J17" s="389">
        <f>I17/'- 45 -'!J17</f>
        <v>0</v>
      </c>
    </row>
    <row r="18" spans="1:10" ht="12.75">
      <c r="A18" s="15">
        <v>10</v>
      </c>
      <c r="B18" s="16" t="s">
        <v>149</v>
      </c>
      <c r="C18" s="16">
        <v>3600</v>
      </c>
      <c r="D18" s="390">
        <f>C18/'- 45 -'!J18</f>
        <v>6.36330224206182E-05</v>
      </c>
      <c r="E18" s="16">
        <v>21343259</v>
      </c>
      <c r="F18" s="390">
        <f>E18/'- 45 -'!J18</f>
        <v>0.3772600217989059</v>
      </c>
      <c r="G18" s="16">
        <v>418500</v>
      </c>
      <c r="H18" s="390">
        <f>G18/'- 45 -'!J18</f>
        <v>0.007397338856396866</v>
      </c>
      <c r="I18" s="16">
        <v>13500</v>
      </c>
      <c r="J18" s="390">
        <f>I18/'- 45 -'!J18</f>
        <v>0.00023862383407731826</v>
      </c>
    </row>
    <row r="19" spans="1:10" ht="12.75">
      <c r="A19" s="13">
        <v>11</v>
      </c>
      <c r="B19" s="14" t="s">
        <v>150</v>
      </c>
      <c r="C19" s="14">
        <v>3900</v>
      </c>
      <c r="D19" s="389">
        <f>C19/'- 45 -'!J19</f>
        <v>0.00013587119355109328</v>
      </c>
      <c r="E19" s="14">
        <v>10166895</v>
      </c>
      <c r="F19" s="389">
        <f>E19/'- 45 -'!J19</f>
        <v>0.35420209188683144</v>
      </c>
      <c r="G19" s="14">
        <v>236100</v>
      </c>
      <c r="H19" s="389">
        <f>G19/'- 45 -'!J19</f>
        <v>0.008225433024977724</v>
      </c>
      <c r="I19" s="14">
        <v>323000</v>
      </c>
      <c r="J19" s="389">
        <f>I19/'- 45 -'!J19</f>
        <v>0.0112529219274367</v>
      </c>
    </row>
    <row r="20" spans="1:10" ht="12.75">
      <c r="A20" s="15">
        <v>12</v>
      </c>
      <c r="B20" s="16" t="s">
        <v>151</v>
      </c>
      <c r="C20" s="16">
        <v>12000</v>
      </c>
      <c r="D20" s="390">
        <f>C20/'- 45 -'!J20</f>
        <v>0.0002496483806578593</v>
      </c>
      <c r="E20" s="16">
        <v>16520475</v>
      </c>
      <c r="F20" s="390">
        <f>E20/'- 45 -'!J20</f>
        <v>0.34369248595405394</v>
      </c>
      <c r="G20" s="16">
        <v>130000</v>
      </c>
      <c r="H20" s="390">
        <f>G20/'- 45 -'!J20</f>
        <v>0.0027045241237934753</v>
      </c>
      <c r="I20" s="16">
        <v>0</v>
      </c>
      <c r="J20" s="390">
        <f>I20/'- 45 -'!J20</f>
        <v>0</v>
      </c>
    </row>
    <row r="21" spans="1:10" ht="12.75">
      <c r="A21" s="13">
        <v>13</v>
      </c>
      <c r="B21" s="14" t="s">
        <v>152</v>
      </c>
      <c r="C21" s="14">
        <v>100000</v>
      </c>
      <c r="D21" s="389">
        <f>C21/'- 45 -'!J21</f>
        <v>0.0053497709682801915</v>
      </c>
      <c r="E21" s="14">
        <v>6255596</v>
      </c>
      <c r="F21" s="389">
        <f>E21/'- 45 -'!J21</f>
        <v>0.33466005870089693</v>
      </c>
      <c r="G21" s="14">
        <v>261000</v>
      </c>
      <c r="H21" s="389">
        <f>G21/'- 45 -'!J21</f>
        <v>0.0139629022272113</v>
      </c>
      <c r="I21" s="14">
        <v>178673</v>
      </c>
      <c r="J21" s="389">
        <f>I21/'- 45 -'!J21</f>
        <v>0.009558596282155267</v>
      </c>
    </row>
    <row r="22" spans="1:10" ht="12.75">
      <c r="A22" s="15">
        <v>14</v>
      </c>
      <c r="B22" s="16" t="s">
        <v>153</v>
      </c>
      <c r="C22" s="16">
        <v>0</v>
      </c>
      <c r="D22" s="390">
        <f>C22/'- 45 -'!J22</f>
        <v>0</v>
      </c>
      <c r="E22" s="16">
        <v>6764638</v>
      </c>
      <c r="F22" s="390">
        <f>E22/'- 45 -'!J22</f>
        <v>0.30866879152279414</v>
      </c>
      <c r="G22" s="16">
        <v>74802</v>
      </c>
      <c r="H22" s="390">
        <f>G22/'- 45 -'!J22</f>
        <v>0.0034131971205980344</v>
      </c>
      <c r="I22" s="16">
        <v>0</v>
      </c>
      <c r="J22" s="390">
        <f>I22/'- 45 -'!J22</f>
        <v>0</v>
      </c>
    </row>
    <row r="23" spans="1:10" ht="12.75">
      <c r="A23" s="13">
        <v>15</v>
      </c>
      <c r="B23" s="14" t="s">
        <v>154</v>
      </c>
      <c r="C23" s="14">
        <v>0</v>
      </c>
      <c r="D23" s="389">
        <f>C23/'- 45 -'!J23</f>
        <v>0</v>
      </c>
      <c r="E23" s="14">
        <v>5390300</v>
      </c>
      <c r="F23" s="389">
        <f>E23/'- 45 -'!J23</f>
        <v>0.19400297826585747</v>
      </c>
      <c r="G23" s="14">
        <v>300050</v>
      </c>
      <c r="H23" s="389">
        <f>G23/'- 45 -'!J23</f>
        <v>0.010799138012479923</v>
      </c>
      <c r="I23" s="14">
        <v>0</v>
      </c>
      <c r="J23" s="389">
        <f>I23/'- 45 -'!J23</f>
        <v>0</v>
      </c>
    </row>
    <row r="24" spans="1:10" ht="12.75">
      <c r="A24" s="15">
        <v>16</v>
      </c>
      <c r="B24" s="16" t="s">
        <v>155</v>
      </c>
      <c r="C24" s="16">
        <v>0</v>
      </c>
      <c r="D24" s="390">
        <f>C24/'- 45 -'!J24</f>
        <v>0</v>
      </c>
      <c r="E24" s="16">
        <v>1768811</v>
      </c>
      <c r="F24" s="390">
        <f>E24/'- 45 -'!J24</f>
        <v>0.3110658599779716</v>
      </c>
      <c r="G24" s="16">
        <v>95000</v>
      </c>
      <c r="H24" s="390">
        <f>G24/'- 45 -'!J24</f>
        <v>0.01670684810186464</v>
      </c>
      <c r="I24" s="16">
        <v>180000</v>
      </c>
      <c r="J24" s="390">
        <f>I24/'- 45 -'!J24</f>
        <v>0.03165508061405932</v>
      </c>
    </row>
    <row r="25" spans="1:10" ht="12.75">
      <c r="A25" s="13">
        <v>17</v>
      </c>
      <c r="B25" s="14" t="s">
        <v>156</v>
      </c>
      <c r="C25" s="14">
        <v>15000</v>
      </c>
      <c r="D25" s="389">
        <f>C25/'- 45 -'!J25</f>
        <v>0.003369590880000108</v>
      </c>
      <c r="E25" s="14">
        <v>1664296</v>
      </c>
      <c r="F25" s="389">
        <f>E25/'- 45 -'!J25</f>
        <v>0.37386644154804394</v>
      </c>
      <c r="G25" s="14">
        <v>110000</v>
      </c>
      <c r="H25" s="389">
        <f>G25/'- 45 -'!J25</f>
        <v>0.02471033312000079</v>
      </c>
      <c r="I25" s="14">
        <v>0</v>
      </c>
      <c r="J25" s="389">
        <f>I25/'- 45 -'!J25</f>
        <v>0</v>
      </c>
    </row>
    <row r="26" spans="1:10" ht="12.75">
      <c r="A26" s="15">
        <v>18</v>
      </c>
      <c r="B26" s="16" t="s">
        <v>157</v>
      </c>
      <c r="C26" s="16">
        <v>0</v>
      </c>
      <c r="D26" s="390">
        <f>C26/'- 45 -'!J26</f>
        <v>0</v>
      </c>
      <c r="E26" s="16">
        <v>2400000</v>
      </c>
      <c r="F26" s="390">
        <f>E26/'- 45 -'!J26</f>
        <v>0.27949053068613877</v>
      </c>
      <c r="G26" s="16">
        <v>102534</v>
      </c>
      <c r="H26" s="390">
        <f>G26/'- 45 -'!J26</f>
        <v>0.011940534197238563</v>
      </c>
      <c r="I26" s="16">
        <v>24000</v>
      </c>
      <c r="J26" s="390">
        <f>I26/'- 45 -'!J26</f>
        <v>0.0027949053068613877</v>
      </c>
    </row>
    <row r="27" spans="1:10" ht="12.75">
      <c r="A27" s="13">
        <v>19</v>
      </c>
      <c r="B27" s="14" t="s">
        <v>158</v>
      </c>
      <c r="C27" s="14">
        <v>0</v>
      </c>
      <c r="D27" s="389">
        <f>C27/'- 45 -'!J27</f>
        <v>0</v>
      </c>
      <c r="E27" s="14">
        <v>3484000</v>
      </c>
      <c r="F27" s="389">
        <f>E27/'- 45 -'!J27</f>
        <v>0.2561914088078812</v>
      </c>
      <c r="G27" s="14">
        <v>310000</v>
      </c>
      <c r="H27" s="389">
        <f>G27/'- 45 -'!J27</f>
        <v>0.022795446822744887</v>
      </c>
      <c r="I27" s="14">
        <v>0</v>
      </c>
      <c r="J27" s="389">
        <f>I27/'- 45 -'!J27</f>
        <v>0</v>
      </c>
    </row>
    <row r="28" spans="1:10" ht="12.75">
      <c r="A28" s="15">
        <v>20</v>
      </c>
      <c r="B28" s="16" t="s">
        <v>159</v>
      </c>
      <c r="C28" s="16">
        <v>0</v>
      </c>
      <c r="D28" s="390">
        <f>C28/'- 45 -'!J28</f>
        <v>0</v>
      </c>
      <c r="E28" s="16">
        <v>2943257</v>
      </c>
      <c r="F28" s="390">
        <f>E28/'- 45 -'!J28</f>
        <v>0.391804193283308</v>
      </c>
      <c r="G28" s="16">
        <v>23500</v>
      </c>
      <c r="H28" s="390">
        <f>G28/'- 45 -'!J28</f>
        <v>0.003128302605636456</v>
      </c>
      <c r="I28" s="16">
        <v>0</v>
      </c>
      <c r="J28" s="390">
        <f>I28/'- 45 -'!J28</f>
        <v>0</v>
      </c>
    </row>
    <row r="29" spans="1:10" ht="12.75">
      <c r="A29" s="13">
        <v>21</v>
      </c>
      <c r="B29" s="14" t="s">
        <v>160</v>
      </c>
      <c r="C29" s="14">
        <v>0</v>
      </c>
      <c r="D29" s="389">
        <f>C29/'- 45 -'!J29</f>
        <v>0</v>
      </c>
      <c r="E29" s="14">
        <v>6963000</v>
      </c>
      <c r="F29" s="389">
        <f>E29/'- 45 -'!J29</f>
        <v>0.3284433962264151</v>
      </c>
      <c r="G29" s="14">
        <v>25000</v>
      </c>
      <c r="H29" s="389">
        <f>G29/'- 45 -'!J29</f>
        <v>0.0011792452830188679</v>
      </c>
      <c r="I29" s="14">
        <v>0</v>
      </c>
      <c r="J29" s="389">
        <f>I29/'- 45 -'!J29</f>
        <v>0</v>
      </c>
    </row>
    <row r="30" spans="1:10" ht="12.75">
      <c r="A30" s="15">
        <v>22</v>
      </c>
      <c r="B30" s="16" t="s">
        <v>161</v>
      </c>
      <c r="C30" s="16">
        <v>45000</v>
      </c>
      <c r="D30" s="390">
        <f>C30/'- 45 -'!J30</f>
        <v>0.003871999275850091</v>
      </c>
      <c r="E30" s="16">
        <v>4258465</v>
      </c>
      <c r="F30" s="390">
        <f>E30/'- 45 -'!J30</f>
        <v>0.36641718658295463</v>
      </c>
      <c r="G30" s="16">
        <v>30000</v>
      </c>
      <c r="H30" s="390">
        <f>G30/'- 45 -'!J30</f>
        <v>0.0025813328505667273</v>
      </c>
      <c r="I30" s="16">
        <v>53000</v>
      </c>
      <c r="J30" s="390">
        <f>I30/'- 45 -'!J30</f>
        <v>0.004560354702667885</v>
      </c>
    </row>
    <row r="31" spans="1:10" ht="12.75">
      <c r="A31" s="13">
        <v>23</v>
      </c>
      <c r="B31" s="14" t="s">
        <v>162</v>
      </c>
      <c r="C31" s="14">
        <v>0</v>
      </c>
      <c r="D31" s="389">
        <f>C31/'- 45 -'!J31</f>
        <v>0</v>
      </c>
      <c r="E31" s="14">
        <v>2357545</v>
      </c>
      <c r="F31" s="389">
        <f>E31/'- 45 -'!J31</f>
        <v>0.2581366231118474</v>
      </c>
      <c r="G31" s="14">
        <v>20000</v>
      </c>
      <c r="H31" s="389">
        <f>G31/'- 45 -'!J31</f>
        <v>0.0021898765292865875</v>
      </c>
      <c r="I31" s="14">
        <v>253000</v>
      </c>
      <c r="J31" s="389">
        <f>I31/'- 45 -'!J31</f>
        <v>0.02770193809547533</v>
      </c>
    </row>
    <row r="32" spans="1:10" ht="12.75">
      <c r="A32" s="15">
        <v>24</v>
      </c>
      <c r="B32" s="16" t="s">
        <v>163</v>
      </c>
      <c r="C32" s="16">
        <v>20000</v>
      </c>
      <c r="D32" s="390">
        <f>C32/'- 45 -'!J32</f>
        <v>0.0009170458230832447</v>
      </c>
      <c r="E32" s="16">
        <v>7408338</v>
      </c>
      <c r="F32" s="390">
        <f>E32/'- 45 -'!J32</f>
        <v>0.33968927094444396</v>
      </c>
      <c r="G32" s="16">
        <v>12000</v>
      </c>
      <c r="H32" s="390">
        <f>G32/'- 45 -'!J32</f>
        <v>0.0005502274938499469</v>
      </c>
      <c r="I32" s="16">
        <v>230000</v>
      </c>
      <c r="J32" s="390">
        <f>I32/'- 45 -'!J32</f>
        <v>0.010546026965457315</v>
      </c>
    </row>
    <row r="33" spans="1:10" ht="12.75">
      <c r="A33" s="13">
        <v>25</v>
      </c>
      <c r="B33" s="14" t="s">
        <v>164</v>
      </c>
      <c r="C33" s="14">
        <v>0</v>
      </c>
      <c r="D33" s="389">
        <f>C33/'- 45 -'!J33</f>
        <v>0</v>
      </c>
      <c r="E33" s="14">
        <v>3309017</v>
      </c>
      <c r="F33" s="389">
        <f>E33/'- 45 -'!J33</f>
        <v>0.3484164191841791</v>
      </c>
      <c r="G33" s="14">
        <v>28000</v>
      </c>
      <c r="H33" s="389">
        <f>G33/'- 45 -'!J33</f>
        <v>0.002948204780198172</v>
      </c>
      <c r="I33" s="14">
        <v>0</v>
      </c>
      <c r="J33" s="389">
        <f>I33/'- 45 -'!J33</f>
        <v>0</v>
      </c>
    </row>
    <row r="34" spans="1:10" ht="12.75">
      <c r="A34" s="15">
        <v>26</v>
      </c>
      <c r="B34" s="16" t="s">
        <v>165</v>
      </c>
      <c r="C34" s="16">
        <v>0</v>
      </c>
      <c r="D34" s="390">
        <f>C34/'- 45 -'!J34</f>
        <v>0</v>
      </c>
      <c r="E34" s="16">
        <v>3873000</v>
      </c>
      <c r="F34" s="390">
        <f>E34/'- 45 -'!J34</f>
        <v>0.2734037646279485</v>
      </c>
      <c r="G34" s="16">
        <v>14000</v>
      </c>
      <c r="H34" s="390">
        <f>G34/'- 45 -'!J34</f>
        <v>0.0009882914290708182</v>
      </c>
      <c r="I34" s="16">
        <v>0</v>
      </c>
      <c r="J34" s="390">
        <f>I34/'- 45 -'!J34</f>
        <v>0</v>
      </c>
    </row>
    <row r="35" spans="1:10" ht="12.75">
      <c r="A35" s="13">
        <v>28</v>
      </c>
      <c r="B35" s="14" t="s">
        <v>166</v>
      </c>
      <c r="C35" s="14">
        <v>0</v>
      </c>
      <c r="D35" s="389">
        <f>C35/'- 45 -'!J35</f>
        <v>0</v>
      </c>
      <c r="E35" s="14">
        <v>1702943</v>
      </c>
      <c r="F35" s="389">
        <f>E35/'- 45 -'!J35</f>
        <v>0.2877668628492374</v>
      </c>
      <c r="G35" s="14">
        <v>32500</v>
      </c>
      <c r="H35" s="389">
        <f>G35/'- 45 -'!J35</f>
        <v>0.0054919178402331814</v>
      </c>
      <c r="I35" s="14">
        <v>98700</v>
      </c>
      <c r="J35" s="389">
        <f>I35/'- 45 -'!J35</f>
        <v>0.016678532025569695</v>
      </c>
    </row>
    <row r="36" spans="1:10" ht="12.75">
      <c r="A36" s="15">
        <v>30</v>
      </c>
      <c r="B36" s="16" t="s">
        <v>167</v>
      </c>
      <c r="C36" s="16">
        <v>0</v>
      </c>
      <c r="D36" s="390">
        <f>C36/'- 45 -'!J36</f>
        <v>0</v>
      </c>
      <c r="E36" s="16">
        <v>2522120</v>
      </c>
      <c r="F36" s="390">
        <f>E36/'- 45 -'!J36</f>
        <v>0.2881056084136543</v>
      </c>
      <c r="G36" s="16">
        <v>31500</v>
      </c>
      <c r="H36" s="390">
        <f>G36/'- 45 -'!J36</f>
        <v>0.0035982929698151196</v>
      </c>
      <c r="I36" s="16">
        <v>0</v>
      </c>
      <c r="J36" s="390">
        <f>I36/'- 45 -'!J36</f>
        <v>0</v>
      </c>
    </row>
    <row r="37" spans="1:10" ht="12.75">
      <c r="A37" s="13">
        <v>31</v>
      </c>
      <c r="B37" s="14" t="s">
        <v>168</v>
      </c>
      <c r="C37" s="14">
        <v>0</v>
      </c>
      <c r="D37" s="389">
        <f>C37/'- 45 -'!J37</f>
        <v>0</v>
      </c>
      <c r="E37" s="14">
        <v>3246437</v>
      </c>
      <c r="F37" s="389">
        <f>E37/'- 45 -'!J37</f>
        <v>0.3294433937478518</v>
      </c>
      <c r="G37" s="14">
        <v>39000</v>
      </c>
      <c r="H37" s="389">
        <f>G37/'- 45 -'!J37</f>
        <v>0.003957659537568794</v>
      </c>
      <c r="I37" s="14">
        <v>0</v>
      </c>
      <c r="J37" s="389">
        <f>I37/'- 45 -'!J37</f>
        <v>0</v>
      </c>
    </row>
    <row r="38" spans="1:10" ht="12.75">
      <c r="A38" s="15">
        <v>32</v>
      </c>
      <c r="B38" s="16" t="s">
        <v>169</v>
      </c>
      <c r="C38" s="16">
        <v>13424</v>
      </c>
      <c r="D38" s="390">
        <f>C38/'- 45 -'!J38</f>
        <v>0.0021374029757731806</v>
      </c>
      <c r="E38" s="16">
        <v>1715540</v>
      </c>
      <c r="F38" s="390">
        <f>E38/'- 45 -'!J38</f>
        <v>0.2731525850013351</v>
      </c>
      <c r="G38" s="16">
        <v>32789</v>
      </c>
      <c r="H38" s="390">
        <f>G38/'- 45 -'!J38</f>
        <v>0.005220746884134894</v>
      </c>
      <c r="I38" s="16">
        <v>9962</v>
      </c>
      <c r="J38" s="390">
        <f>I38/'- 45 -'!J38</f>
        <v>0.001586174645757779</v>
      </c>
    </row>
    <row r="39" spans="1:10" ht="12.75">
      <c r="A39" s="13">
        <v>33</v>
      </c>
      <c r="B39" s="14" t="s">
        <v>170</v>
      </c>
      <c r="C39" s="14">
        <v>17000</v>
      </c>
      <c r="D39" s="389">
        <f>C39/'- 45 -'!J39</f>
        <v>0.0014564283749943243</v>
      </c>
      <c r="E39" s="14">
        <v>3382928</v>
      </c>
      <c r="F39" s="389">
        <f>E39/'- 45 -'!J39</f>
        <v>0.2898230782213411</v>
      </c>
      <c r="G39" s="14">
        <v>93719</v>
      </c>
      <c r="H39" s="389">
        <f>G39/'- 45 -'!J39</f>
        <v>0.008029118286829005</v>
      </c>
      <c r="I39" s="14">
        <v>105478</v>
      </c>
      <c r="J39" s="389">
        <f>I39/'- 45 -'!J39</f>
        <v>0.009036538361038314</v>
      </c>
    </row>
    <row r="40" spans="1:10" ht="12.75">
      <c r="A40" s="15">
        <v>34</v>
      </c>
      <c r="B40" s="16" t="s">
        <v>171</v>
      </c>
      <c r="C40" s="16">
        <v>0</v>
      </c>
      <c r="D40" s="390">
        <f>C40/'- 45 -'!J40</f>
        <v>0</v>
      </c>
      <c r="E40" s="16">
        <v>1033910</v>
      </c>
      <c r="F40" s="390">
        <f>E40/'- 45 -'!J40</f>
        <v>0.18996898495549855</v>
      </c>
      <c r="G40" s="16">
        <v>50000</v>
      </c>
      <c r="H40" s="390">
        <f>G40/'- 45 -'!J40</f>
        <v>0.009186920764645789</v>
      </c>
      <c r="I40" s="16">
        <v>125000</v>
      </c>
      <c r="J40" s="390">
        <f>I40/'- 45 -'!J40</f>
        <v>0.022967301911614474</v>
      </c>
    </row>
    <row r="41" spans="1:10" ht="12.75">
      <c r="A41" s="13">
        <v>35</v>
      </c>
      <c r="B41" s="14" t="s">
        <v>172</v>
      </c>
      <c r="C41" s="14">
        <v>1390</v>
      </c>
      <c r="D41" s="389">
        <f>C41/'- 45 -'!J41</f>
        <v>0.00010790459370815301</v>
      </c>
      <c r="E41" s="14">
        <v>3542817</v>
      </c>
      <c r="F41" s="389">
        <f>E41/'- 45 -'!J41</f>
        <v>0.2750260640052788</v>
      </c>
      <c r="G41" s="14">
        <v>60000</v>
      </c>
      <c r="H41" s="389">
        <f>G41/'- 45 -'!J41</f>
        <v>0.004657752246395094</v>
      </c>
      <c r="I41" s="14">
        <v>292640</v>
      </c>
      <c r="J41" s="389">
        <f>I41/'- 45 -'!J41</f>
        <v>0.022717410289751005</v>
      </c>
    </row>
    <row r="42" spans="1:10" ht="12.75">
      <c r="A42" s="15">
        <v>36</v>
      </c>
      <c r="B42" s="16" t="s">
        <v>173</v>
      </c>
      <c r="C42" s="16">
        <v>0</v>
      </c>
      <c r="D42" s="390">
        <f>C42/'- 45 -'!J42</f>
        <v>0</v>
      </c>
      <c r="E42" s="16">
        <v>2430764</v>
      </c>
      <c r="F42" s="390">
        <f>E42/'- 45 -'!J42</f>
        <v>0.3485359566735343</v>
      </c>
      <c r="G42" s="16">
        <v>11500</v>
      </c>
      <c r="H42" s="390">
        <f>G42/'- 45 -'!J42</f>
        <v>0.0016489315712038047</v>
      </c>
      <c r="I42" s="16">
        <v>0</v>
      </c>
      <c r="J42" s="390">
        <f>I42/'- 45 -'!J42</f>
        <v>0</v>
      </c>
    </row>
    <row r="43" spans="1:10" ht="12.75">
      <c r="A43" s="13">
        <v>37</v>
      </c>
      <c r="B43" s="14" t="s">
        <v>174</v>
      </c>
      <c r="C43" s="14">
        <v>0</v>
      </c>
      <c r="D43" s="389">
        <f>C43/'- 45 -'!J43</f>
        <v>0</v>
      </c>
      <c r="E43" s="14">
        <v>2093907</v>
      </c>
      <c r="F43" s="389">
        <f>E43/'- 45 -'!J43</f>
        <v>0.31566828995314666</v>
      </c>
      <c r="G43" s="14">
        <v>5745</v>
      </c>
      <c r="H43" s="389">
        <f>G43/'- 45 -'!J43</f>
        <v>0.0008660911519856553</v>
      </c>
      <c r="I43" s="14">
        <v>380460</v>
      </c>
      <c r="J43" s="389">
        <f>I43/'- 45 -'!J43</f>
        <v>0.057356490806694936</v>
      </c>
    </row>
    <row r="44" spans="1:10" ht="12.75">
      <c r="A44" s="15">
        <v>38</v>
      </c>
      <c r="B44" s="16" t="s">
        <v>175</v>
      </c>
      <c r="C44" s="16">
        <v>697348</v>
      </c>
      <c r="D44" s="390">
        <f>C44/'- 45 -'!J44</f>
        <v>0.07766433652570849</v>
      </c>
      <c r="E44" s="16">
        <v>2860682</v>
      </c>
      <c r="F44" s="390">
        <f>E44/'- 45 -'!J44</f>
        <v>0.31859698391769503</v>
      </c>
      <c r="G44" s="16">
        <v>23400</v>
      </c>
      <c r="H44" s="390">
        <f>G44/'- 45 -'!J44</f>
        <v>0.002606081145570904</v>
      </c>
      <c r="I44" s="16">
        <v>75054</v>
      </c>
      <c r="J44" s="390">
        <f>I44/'- 45 -'!J44</f>
        <v>0.008358838217934983</v>
      </c>
    </row>
    <row r="45" spans="1:10" ht="12.75">
      <c r="A45" s="13">
        <v>39</v>
      </c>
      <c r="B45" s="14" t="s">
        <v>176</v>
      </c>
      <c r="C45" s="14">
        <v>0</v>
      </c>
      <c r="D45" s="389">
        <f>C45/'- 45 -'!J45</f>
        <v>0</v>
      </c>
      <c r="E45" s="14">
        <v>4359729</v>
      </c>
      <c r="F45" s="389">
        <f>E45/'- 45 -'!J45</f>
        <v>0.3013203628509719</v>
      </c>
      <c r="G45" s="14">
        <v>80000</v>
      </c>
      <c r="H45" s="389">
        <f>G45/'- 45 -'!J45</f>
        <v>0.005529157667386609</v>
      </c>
      <c r="I45" s="14">
        <v>560000</v>
      </c>
      <c r="J45" s="389">
        <f>I45/'- 45 -'!J45</f>
        <v>0.038704103671706264</v>
      </c>
    </row>
    <row r="46" spans="1:10" ht="12.75">
      <c r="A46" s="15">
        <v>40</v>
      </c>
      <c r="B46" s="16" t="s">
        <v>177</v>
      </c>
      <c r="C46" s="16">
        <v>14600</v>
      </c>
      <c r="D46" s="390">
        <f>C46/'- 45 -'!J46</f>
        <v>0.00035644357205287086</v>
      </c>
      <c r="E46" s="16">
        <v>13657000</v>
      </c>
      <c r="F46" s="390">
        <f>E46/'- 45 -'!J46</f>
        <v>0.33342122352918196</v>
      </c>
      <c r="G46" s="16">
        <v>105300</v>
      </c>
      <c r="H46" s="390">
        <f>G46/'- 45 -'!J46</f>
        <v>0.002570788228573103</v>
      </c>
      <c r="I46" s="16">
        <v>362600</v>
      </c>
      <c r="J46" s="390">
        <f>I46/'- 45 -'!J46</f>
        <v>0.00885249583742267</v>
      </c>
    </row>
    <row r="47" spans="1:10" ht="12.75">
      <c r="A47" s="13">
        <v>41</v>
      </c>
      <c r="B47" s="14" t="s">
        <v>178</v>
      </c>
      <c r="C47" s="14">
        <v>0</v>
      </c>
      <c r="D47" s="389">
        <f>C47/'- 45 -'!J47</f>
        <v>0</v>
      </c>
      <c r="E47" s="14">
        <v>4399368</v>
      </c>
      <c r="F47" s="389">
        <f>E47/'- 45 -'!J47</f>
        <v>0.37010330309968187</v>
      </c>
      <c r="G47" s="14">
        <v>23000</v>
      </c>
      <c r="H47" s="389">
        <f>G47/'- 45 -'!J47</f>
        <v>0.0019349088258342297</v>
      </c>
      <c r="I47" s="14">
        <v>670740</v>
      </c>
      <c r="J47" s="389">
        <f>I47/'- 45 -'!J47</f>
        <v>0.05642698894956744</v>
      </c>
    </row>
    <row r="48" spans="1:10" ht="12.75">
      <c r="A48" s="15">
        <v>42</v>
      </c>
      <c r="B48" s="16" t="s">
        <v>179</v>
      </c>
      <c r="C48" s="16">
        <v>0</v>
      </c>
      <c r="D48" s="390">
        <f>C48/'- 45 -'!J48</f>
        <v>0</v>
      </c>
      <c r="E48" s="16">
        <v>2807670</v>
      </c>
      <c r="F48" s="390">
        <f>E48/'- 45 -'!J48</f>
        <v>0.3845367383260962</v>
      </c>
      <c r="G48" s="16">
        <v>0</v>
      </c>
      <c r="H48" s="390">
        <f>G48/'- 45 -'!J48</f>
        <v>0</v>
      </c>
      <c r="I48" s="16">
        <v>0</v>
      </c>
      <c r="J48" s="390">
        <f>I48/'- 45 -'!J48</f>
        <v>0</v>
      </c>
    </row>
    <row r="49" spans="1:10" ht="12.75">
      <c r="A49" s="13">
        <v>43</v>
      </c>
      <c r="B49" s="14" t="s">
        <v>180</v>
      </c>
      <c r="C49" s="14">
        <v>0</v>
      </c>
      <c r="D49" s="389">
        <f>C49/'- 45 -'!J49</f>
        <v>0</v>
      </c>
      <c r="E49" s="14">
        <v>2658333</v>
      </c>
      <c r="F49" s="389">
        <f>E49/'- 45 -'!J49</f>
        <v>0.4304541694173906</v>
      </c>
      <c r="G49" s="14">
        <v>5000</v>
      </c>
      <c r="H49" s="389">
        <f>G49/'- 45 -'!J49</f>
        <v>0.0008096317681370066</v>
      </c>
      <c r="I49" s="14">
        <v>0</v>
      </c>
      <c r="J49" s="389">
        <f>I49/'- 45 -'!J49</f>
        <v>0</v>
      </c>
    </row>
    <row r="50" spans="1:10" ht="12.75">
      <c r="A50" s="15">
        <v>44</v>
      </c>
      <c r="B50" s="16" t="s">
        <v>181</v>
      </c>
      <c r="C50" s="16">
        <v>0</v>
      </c>
      <c r="D50" s="390">
        <f>C50/'- 45 -'!J50</f>
        <v>0</v>
      </c>
      <c r="E50" s="16">
        <v>3016014</v>
      </c>
      <c r="F50" s="390">
        <f>E50/'- 45 -'!J50</f>
        <v>0.3476048111233023</v>
      </c>
      <c r="G50" s="16">
        <v>23000</v>
      </c>
      <c r="H50" s="390">
        <f>G50/'- 45 -'!J50</f>
        <v>0.002650820140700923</v>
      </c>
      <c r="I50" s="16">
        <v>0</v>
      </c>
      <c r="J50" s="390">
        <f>I50/'- 45 -'!J50</f>
        <v>0</v>
      </c>
    </row>
    <row r="51" spans="1:10" ht="12.75">
      <c r="A51" s="13">
        <v>45</v>
      </c>
      <c r="B51" s="14" t="s">
        <v>182</v>
      </c>
      <c r="C51" s="14">
        <v>0</v>
      </c>
      <c r="D51" s="389">
        <f>C51/'- 45 -'!J51</f>
        <v>0</v>
      </c>
      <c r="E51" s="14">
        <v>2595529</v>
      </c>
      <c r="F51" s="389">
        <f>E51/'- 45 -'!J51</f>
        <v>0.22683372325633627</v>
      </c>
      <c r="G51" s="14">
        <v>7000</v>
      </c>
      <c r="H51" s="389">
        <f>G51/'- 45 -'!J51</f>
        <v>0.0006117581667530411</v>
      </c>
      <c r="I51" s="14">
        <v>50000</v>
      </c>
      <c r="J51" s="389">
        <f>I51/'- 45 -'!J51</f>
        <v>0.004369701191093151</v>
      </c>
    </row>
    <row r="52" spans="1:10" ht="12.75">
      <c r="A52" s="15">
        <v>46</v>
      </c>
      <c r="B52" s="16" t="s">
        <v>183</v>
      </c>
      <c r="C52" s="16">
        <v>0</v>
      </c>
      <c r="D52" s="390">
        <f>C52/'- 45 -'!J52</f>
        <v>0</v>
      </c>
      <c r="E52" s="16">
        <v>2843511</v>
      </c>
      <c r="F52" s="390">
        <f>E52/'- 45 -'!J52</f>
        <v>0.2681663237778722</v>
      </c>
      <c r="G52" s="16">
        <v>155310</v>
      </c>
      <c r="H52" s="390">
        <f>G52/'- 45 -'!J52</f>
        <v>0.014647002155413265</v>
      </c>
      <c r="I52" s="16">
        <v>169650</v>
      </c>
      <c r="J52" s="390">
        <f>I52/'- 45 -'!J52</f>
        <v>0.015999381338393282</v>
      </c>
    </row>
    <row r="53" spans="1:10" ht="12.75">
      <c r="A53" s="13">
        <v>47</v>
      </c>
      <c r="B53" s="14" t="s">
        <v>184</v>
      </c>
      <c r="C53" s="14">
        <v>0</v>
      </c>
      <c r="D53" s="389">
        <f>C53/'- 45 -'!J53</f>
        <v>0</v>
      </c>
      <c r="E53" s="14">
        <v>2738400</v>
      </c>
      <c r="F53" s="389">
        <f>E53/'- 45 -'!J53</f>
        <v>0.3265981411671089</v>
      </c>
      <c r="G53" s="14">
        <v>22000</v>
      </c>
      <c r="H53" s="389">
        <f>G53/'- 45 -'!J53</f>
        <v>0.002623853018432806</v>
      </c>
      <c r="I53" s="14">
        <v>0</v>
      </c>
      <c r="J53" s="389">
        <f>I53/'- 45 -'!J53</f>
        <v>0</v>
      </c>
    </row>
    <row r="54" spans="1:10" ht="12.75">
      <c r="A54" s="15">
        <v>48</v>
      </c>
      <c r="B54" s="16" t="s">
        <v>185</v>
      </c>
      <c r="C54" s="16">
        <v>7096676</v>
      </c>
      <c r="D54" s="390">
        <f>C54/'- 45 -'!J54</f>
        <v>0.1293843436119366</v>
      </c>
      <c r="E54" s="16">
        <v>1161291</v>
      </c>
      <c r="F54" s="390">
        <f>E54/'- 45 -'!J54</f>
        <v>0.02117228879794561</v>
      </c>
      <c r="G54" s="16">
        <v>61500</v>
      </c>
      <c r="H54" s="390">
        <f>G54/'- 45 -'!J54</f>
        <v>0.0011212484735295934</v>
      </c>
      <c r="I54" s="16">
        <v>15375406</v>
      </c>
      <c r="J54" s="390">
        <f>I54/'- 45 -'!J54</f>
        <v>0.2803195204454919</v>
      </c>
    </row>
    <row r="55" spans="1:10" ht="12.75">
      <c r="A55" s="13">
        <v>49</v>
      </c>
      <c r="B55" s="14" t="s">
        <v>186</v>
      </c>
      <c r="C55" s="14">
        <v>128100</v>
      </c>
      <c r="D55" s="389">
        <f>C55/'- 45 -'!J55</f>
        <v>0.004475553051357653</v>
      </c>
      <c r="E55" s="14">
        <v>8574274</v>
      </c>
      <c r="F55" s="389">
        <f>E55/'- 45 -'!J55</f>
        <v>0.2995676671653129</v>
      </c>
      <c r="G55" s="14">
        <v>173250</v>
      </c>
      <c r="H55" s="389">
        <f>G55/'- 45 -'!J55</f>
        <v>0.006053002077655842</v>
      </c>
      <c r="I55" s="14">
        <v>0</v>
      </c>
      <c r="J55" s="389">
        <f>I55/'- 45 -'!J55</f>
        <v>0</v>
      </c>
    </row>
    <row r="56" spans="1:10" ht="12.75">
      <c r="A56" s="15">
        <v>50</v>
      </c>
      <c r="B56" s="16" t="s">
        <v>459</v>
      </c>
      <c r="C56" s="16">
        <v>0</v>
      </c>
      <c r="D56" s="390">
        <f>C56/'- 45 -'!J56</f>
        <v>0</v>
      </c>
      <c r="E56" s="16">
        <v>5251624</v>
      </c>
      <c r="F56" s="390">
        <f>E56/'- 45 -'!J56</f>
        <v>0.3709036472778653</v>
      </c>
      <c r="G56" s="16">
        <v>0</v>
      </c>
      <c r="H56" s="390">
        <f>G56/'- 45 -'!J56</f>
        <v>0</v>
      </c>
      <c r="I56" s="16">
        <v>36000</v>
      </c>
      <c r="J56" s="390">
        <f>I56/'- 45 -'!J56</f>
        <v>0.0025425527992870684</v>
      </c>
    </row>
    <row r="57" spans="1:10" ht="12.75">
      <c r="A57" s="13">
        <v>2264</v>
      </c>
      <c r="B57" s="14" t="s">
        <v>187</v>
      </c>
      <c r="C57" s="14">
        <v>0</v>
      </c>
      <c r="D57" s="389">
        <f>C57/'- 45 -'!J57</f>
        <v>0</v>
      </c>
      <c r="E57" s="14">
        <v>484214</v>
      </c>
      <c r="F57" s="389">
        <f>E57/'- 45 -'!J57</f>
        <v>0.2515346442331818</v>
      </c>
      <c r="G57" s="14">
        <v>0</v>
      </c>
      <c r="H57" s="389">
        <f>G57/'- 45 -'!J57</f>
        <v>0</v>
      </c>
      <c r="I57" s="14">
        <v>0</v>
      </c>
      <c r="J57" s="389">
        <f>I57/'- 45 -'!J57</f>
        <v>0</v>
      </c>
    </row>
    <row r="58" spans="1:10" ht="12.75">
      <c r="A58" s="15">
        <v>2309</v>
      </c>
      <c r="B58" s="16" t="s">
        <v>188</v>
      </c>
      <c r="C58" s="16">
        <v>0</v>
      </c>
      <c r="D58" s="390">
        <f>C58/'- 45 -'!J58</f>
        <v>0</v>
      </c>
      <c r="E58" s="16">
        <v>558010</v>
      </c>
      <c r="F58" s="390">
        <f>E58/'- 45 -'!J58</f>
        <v>0.2876054083279344</v>
      </c>
      <c r="G58" s="16">
        <v>0</v>
      </c>
      <c r="H58" s="390">
        <f>G58/'- 45 -'!J58</f>
        <v>0</v>
      </c>
      <c r="I58" s="16">
        <v>0</v>
      </c>
      <c r="J58" s="390">
        <f>I58/'- 45 -'!J58</f>
        <v>0</v>
      </c>
    </row>
    <row r="59" spans="1:10" ht="12.75">
      <c r="A59" s="13">
        <v>2312</v>
      </c>
      <c r="B59" s="14" t="s">
        <v>189</v>
      </c>
      <c r="C59" s="14">
        <v>0</v>
      </c>
      <c r="D59" s="389">
        <f>C59/'- 45 -'!J59</f>
        <v>0</v>
      </c>
      <c r="E59" s="14">
        <v>100000</v>
      </c>
      <c r="F59" s="389">
        <f>E59/'- 45 -'!J59</f>
        <v>0.05953022319666583</v>
      </c>
      <c r="G59" s="14">
        <v>0</v>
      </c>
      <c r="H59" s="389">
        <f>G59/'- 45 -'!J59</f>
        <v>0</v>
      </c>
      <c r="I59" s="14">
        <v>0</v>
      </c>
      <c r="J59" s="389">
        <f>I59/'- 45 -'!J59</f>
        <v>0</v>
      </c>
    </row>
    <row r="60" spans="1:10" ht="12.75">
      <c r="A60" s="15">
        <v>2355</v>
      </c>
      <c r="B60" s="16" t="s">
        <v>190</v>
      </c>
      <c r="C60" s="16">
        <v>13000</v>
      </c>
      <c r="D60" s="390">
        <f>C60/'- 45 -'!J60</f>
        <v>0.0005576660115949917</v>
      </c>
      <c r="E60" s="16">
        <v>7569464</v>
      </c>
      <c r="F60" s="390">
        <f>E60/'- 45 -'!J60</f>
        <v>0.3247102152916825</v>
      </c>
      <c r="G60" s="16">
        <v>72046</v>
      </c>
      <c r="H60" s="390">
        <f>G60/'- 45 -'!J60</f>
        <v>0.003090585036259444</v>
      </c>
      <c r="I60" s="16">
        <v>300000</v>
      </c>
      <c r="J60" s="390">
        <f>I60/'- 45 -'!J60</f>
        <v>0.012869215652192116</v>
      </c>
    </row>
    <row r="61" spans="1:10" ht="12.75">
      <c r="A61" s="13">
        <v>2439</v>
      </c>
      <c r="B61" s="14" t="s">
        <v>191</v>
      </c>
      <c r="C61" s="14">
        <v>0</v>
      </c>
      <c r="D61" s="389">
        <f>C61/'- 45 -'!J61</f>
        <v>0</v>
      </c>
      <c r="E61" s="14">
        <v>211695</v>
      </c>
      <c r="F61" s="389">
        <f>E61/'- 45 -'!J61</f>
        <v>0.18860452519003446</v>
      </c>
      <c r="G61" s="14">
        <v>1200</v>
      </c>
      <c r="H61" s="389">
        <f>G61/'- 45 -'!J61</f>
        <v>0.0010691108917453948</v>
      </c>
      <c r="I61" s="14">
        <v>64896</v>
      </c>
      <c r="J61" s="389">
        <f>I61/'- 45 -'!J61</f>
        <v>0.05781751702559095</v>
      </c>
    </row>
    <row r="62" spans="1:10" ht="12.75">
      <c r="A62" s="15">
        <v>2460</v>
      </c>
      <c r="B62" s="16" t="s">
        <v>192</v>
      </c>
      <c r="C62" s="16">
        <v>0</v>
      </c>
      <c r="D62" s="390">
        <f>C62/'- 45 -'!J62</f>
        <v>0</v>
      </c>
      <c r="E62" s="16">
        <v>864499</v>
      </c>
      <c r="F62" s="390">
        <f>E62/'- 45 -'!J62</f>
        <v>0.3131328314992071</v>
      </c>
      <c r="G62" s="16">
        <v>4000</v>
      </c>
      <c r="H62" s="390">
        <f>G62/'- 45 -'!J62</f>
        <v>0.0014488522554645274</v>
      </c>
      <c r="I62" s="16">
        <v>0</v>
      </c>
      <c r="J62" s="390">
        <f>I62/'- 45 -'!J62</f>
        <v>0</v>
      </c>
    </row>
    <row r="63" spans="1:10" ht="12.75">
      <c r="A63" s="13">
        <v>3000</v>
      </c>
      <c r="B63" s="14" t="s">
        <v>193</v>
      </c>
      <c r="C63" s="14">
        <v>0</v>
      </c>
      <c r="D63" s="389">
        <f>C63/'- 45 -'!J63</f>
        <v>0</v>
      </c>
      <c r="E63" s="14">
        <v>0</v>
      </c>
      <c r="F63" s="389">
        <f>E63/'- 45 -'!J63</f>
        <v>0</v>
      </c>
      <c r="G63" s="14">
        <v>3405100</v>
      </c>
      <c r="H63" s="389">
        <f>G63/'- 45 -'!J63</f>
        <v>0.5422651845717744</v>
      </c>
      <c r="I63" s="14">
        <v>15000</v>
      </c>
      <c r="J63" s="389">
        <f>I63/'- 45 -'!J63</f>
        <v>0.00238876325763608</v>
      </c>
    </row>
    <row r="64" spans="1:10" ht="4.5" customHeight="1">
      <c r="A64" s="17"/>
      <c r="B64" s="17"/>
      <c r="C64" s="17"/>
      <c r="D64" s="203"/>
      <c r="E64" s="17"/>
      <c r="F64" s="203"/>
      <c r="G64" s="17"/>
      <c r="H64" s="203"/>
      <c r="I64" s="17"/>
      <c r="J64" s="203"/>
    </row>
    <row r="65" spans="1:10" ht="12.75">
      <c r="A65" s="19"/>
      <c r="B65" s="20" t="s">
        <v>194</v>
      </c>
      <c r="C65" s="20">
        <f>SUM(C11:C63)</f>
        <v>9235661</v>
      </c>
      <c r="D65" s="106">
        <f>C65/'- 45 -'!$J65</f>
        <v>0.007667622677584681</v>
      </c>
      <c r="E65" s="20">
        <f>SUM(E11:E63)</f>
        <v>417580672</v>
      </c>
      <c r="F65" s="106">
        <f>E65/'- 45 -'!$J65</f>
        <v>0.3466834729369398</v>
      </c>
      <c r="G65" s="20">
        <f>SUM(G11:G63)</f>
        <v>10740963</v>
      </c>
      <c r="H65" s="106">
        <f>G65/'- 45 -'!$J65</f>
        <v>0.008917353233071025</v>
      </c>
      <c r="I65" s="20">
        <f>SUM(I11:I63)</f>
        <v>21091759</v>
      </c>
      <c r="J65" s="106">
        <f>I65/'- 45 -'!$J65</f>
        <v>0.017510782348827095</v>
      </c>
    </row>
    <row r="66" spans="1:10" ht="4.5" customHeight="1">
      <c r="A66" s="17"/>
      <c r="B66" s="17"/>
      <c r="C66" s="17"/>
      <c r="D66" s="203"/>
      <c r="E66" s="17"/>
      <c r="F66" s="203"/>
      <c r="G66" s="17"/>
      <c r="H66" s="203"/>
      <c r="I66" s="17"/>
      <c r="J66" s="203"/>
    </row>
    <row r="67" spans="1:10" ht="12.75">
      <c r="A67" s="15">
        <v>2155</v>
      </c>
      <c r="B67" s="16" t="s">
        <v>195</v>
      </c>
      <c r="C67" s="16">
        <v>0</v>
      </c>
      <c r="D67" s="390">
        <f>C67/'- 45 -'!J67</f>
        <v>0</v>
      </c>
      <c r="E67" s="16">
        <v>0</v>
      </c>
      <c r="F67" s="390">
        <f>E67/'- 45 -'!J67</f>
        <v>0</v>
      </c>
      <c r="G67" s="16">
        <v>129690</v>
      </c>
      <c r="H67" s="390">
        <f>G67/'- 45 -'!J67</f>
        <v>0.09594187116609802</v>
      </c>
      <c r="I67" s="16">
        <v>26335</v>
      </c>
      <c r="J67" s="390">
        <f>I67/'- 45 -'!J67</f>
        <v>0.019482066290070103</v>
      </c>
    </row>
    <row r="68" spans="1:10" ht="12.75">
      <c r="A68" s="13">
        <v>2408</v>
      </c>
      <c r="B68" s="14" t="s">
        <v>197</v>
      </c>
      <c r="C68" s="14">
        <v>0</v>
      </c>
      <c r="D68" s="389">
        <f>C68/'- 45 -'!J68</f>
        <v>0</v>
      </c>
      <c r="E68" s="14">
        <v>1807503</v>
      </c>
      <c r="F68" s="389">
        <f>E68/'- 45 -'!J68</f>
        <v>0.7814738897360547</v>
      </c>
      <c r="G68" s="14">
        <v>14000</v>
      </c>
      <c r="H68" s="389">
        <f>G68/'- 45 -'!J68</f>
        <v>0.006052899749712595</v>
      </c>
      <c r="I68" s="14">
        <v>0</v>
      </c>
      <c r="J68" s="389">
        <f>I68/'- 45 -'!J68</f>
        <v>0</v>
      </c>
    </row>
    <row r="69" ht="6.75" customHeight="1"/>
    <row r="70" spans="1:10" ht="12" customHeight="1">
      <c r="A70" s="6"/>
      <c r="B70" s="6"/>
      <c r="C70" s="17"/>
      <c r="D70" s="17"/>
      <c r="E70" s="17"/>
      <c r="F70" s="17"/>
      <c r="G70" s="17"/>
      <c r="H70" s="17"/>
      <c r="I70" s="17"/>
      <c r="J70" s="17"/>
    </row>
    <row r="71" spans="1:10" ht="12" customHeight="1">
      <c r="A71" s="6"/>
      <c r="B71" s="6"/>
      <c r="C71" s="17"/>
      <c r="D71" s="17"/>
      <c r="E71" s="17"/>
      <c r="F71" s="17"/>
      <c r="G71" s="17"/>
      <c r="H71" s="17"/>
      <c r="I71" s="17"/>
      <c r="J71" s="17"/>
    </row>
    <row r="72" spans="1:10" ht="12" customHeight="1">
      <c r="A72" s="6"/>
      <c r="B72" s="6"/>
      <c r="C72" s="17"/>
      <c r="D72" s="17"/>
      <c r="E72" s="17"/>
      <c r="F72" s="17"/>
      <c r="G72" s="17"/>
      <c r="H72" s="17"/>
      <c r="I72" s="17"/>
      <c r="J72" s="17"/>
    </row>
    <row r="73" spans="1:10" ht="12" customHeight="1">
      <c r="A73" s="6"/>
      <c r="B73" s="6"/>
      <c r="C73" s="17"/>
      <c r="D73" s="17"/>
      <c r="E73" s="17"/>
      <c r="F73" s="17"/>
      <c r="G73" s="17"/>
      <c r="H73" s="17"/>
      <c r="I73" s="17"/>
      <c r="J73" s="17"/>
    </row>
    <row r="74" spans="1:10" ht="12" customHeight="1">
      <c r="A74" s="6"/>
      <c r="B74" s="6"/>
      <c r="C74" s="17"/>
      <c r="D74" s="17"/>
      <c r="E74" s="17"/>
      <c r="F74" s="17"/>
      <c r="G74" s="17"/>
      <c r="H74" s="17"/>
      <c r="I74" s="17"/>
      <c r="J74" s="17"/>
    </row>
    <row r="75" ht="12" customHeight="1"/>
  </sheetData>
  <printOptions/>
  <pageMargins left="0" right="0.5905511811023623" top="0.5905511811023623" bottom="0" header="0.31496062992125984" footer="0"/>
  <pageSetup fitToHeight="1" fitToWidth="1" orientation="portrait" scale="82" r:id="rId1"/>
  <headerFooter alignWithMargins="0">
    <oddHeader>&amp;C&amp;"Times New Roman,Bold"&amp;12&amp;A</oddHeader>
  </headerFooter>
</worksheet>
</file>

<file path=xl/worksheets/sheet4.xml><?xml version="1.0" encoding="utf-8"?>
<worksheet xmlns="http://schemas.openxmlformats.org/spreadsheetml/2006/main" xmlns:r="http://schemas.openxmlformats.org/officeDocument/2006/relationships">
  <sheetPr codeName="Sheet3">
    <pageSetUpPr fitToPage="1"/>
  </sheetPr>
  <dimension ref="A1:J74"/>
  <sheetViews>
    <sheetView showGridLines="0" showZeros="0" workbookViewId="0" topLeftCell="A1">
      <selection activeCell="A1" sqref="A1"/>
    </sheetView>
  </sheetViews>
  <sheetFormatPr defaultColWidth="12.83203125" defaultRowHeight="12"/>
  <cols>
    <col min="1" max="1" width="6.83203125" style="17" customWidth="1"/>
    <col min="2" max="2" width="33.83203125" style="17" customWidth="1"/>
    <col min="3" max="3" width="13.83203125" style="17" customWidth="1"/>
    <col min="4" max="4" width="12.83203125" style="17" customWidth="1"/>
    <col min="5" max="5" width="14.83203125" style="17" customWidth="1"/>
    <col min="6" max="6" width="13.83203125" style="17" customWidth="1"/>
    <col min="7" max="7" width="12.83203125" style="17" customWidth="1"/>
    <col min="8" max="8" width="14.83203125" style="17" customWidth="1"/>
    <col min="9" max="9" width="13.83203125" style="17" customWidth="1"/>
    <col min="10" max="10" width="11.83203125" style="17" customWidth="1"/>
    <col min="11" max="16384" width="12.83203125" style="17" customWidth="1"/>
  </cols>
  <sheetData>
    <row r="1" spans="2:10" ht="6.75" customHeight="1">
      <c r="B1" s="21"/>
      <c r="C1" s="22"/>
      <c r="D1" s="22"/>
      <c r="E1" s="22"/>
      <c r="F1" s="22"/>
      <c r="G1" s="22"/>
      <c r="H1" s="22"/>
      <c r="I1" s="22"/>
      <c r="J1" s="22"/>
    </row>
    <row r="2" spans="1:10" ht="12.75">
      <c r="A2" s="8"/>
      <c r="B2" s="23"/>
      <c r="C2" s="24" t="s">
        <v>360</v>
      </c>
      <c r="D2" s="24"/>
      <c r="E2" s="24"/>
      <c r="F2" s="24"/>
      <c r="G2" s="24"/>
      <c r="H2" s="24"/>
      <c r="I2" s="26"/>
      <c r="J2" s="27" t="s">
        <v>361</v>
      </c>
    </row>
    <row r="3" spans="1:10" ht="12.75">
      <c r="A3" s="9"/>
      <c r="B3" s="28"/>
      <c r="C3" s="280" t="str">
        <f>"ESTIMATE SEPTEMBER 30, "&amp;REPLACE(REPLACE(YEAR,1,22,""),5,5,"")</f>
        <v>ESTIMATE SEPTEMBER 30, 1999</v>
      </c>
      <c r="D3" s="29"/>
      <c r="E3" s="280"/>
      <c r="F3" s="29"/>
      <c r="G3" s="280"/>
      <c r="H3" s="29"/>
      <c r="I3" s="30"/>
      <c r="J3" s="31"/>
    </row>
    <row r="4" spans="1:10" ht="12.75">
      <c r="A4" s="10"/>
      <c r="C4" s="22"/>
      <c r="D4" s="22"/>
      <c r="E4" s="22"/>
      <c r="F4" s="22"/>
      <c r="G4" s="22"/>
      <c r="H4" s="281"/>
      <c r="I4" s="22"/>
      <c r="J4" s="22"/>
    </row>
    <row r="5" spans="1:10" ht="12.75">
      <c r="A5" s="10"/>
      <c r="C5" s="22"/>
      <c r="D5" s="22"/>
      <c r="E5" s="22"/>
      <c r="F5" s="22"/>
      <c r="G5" s="22"/>
      <c r="H5" s="22"/>
      <c r="I5" s="22"/>
      <c r="J5" s="22"/>
    </row>
    <row r="6" spans="1:10" ht="12.75">
      <c r="A6" s="10"/>
      <c r="C6" s="282" t="s">
        <v>71</v>
      </c>
      <c r="D6" s="283"/>
      <c r="E6" s="283"/>
      <c r="F6" s="283"/>
      <c r="G6" s="283"/>
      <c r="H6" s="283"/>
      <c r="I6" s="283"/>
      <c r="J6" s="284"/>
    </row>
    <row r="7" spans="3:10" ht="12.75">
      <c r="C7" s="285" t="s">
        <v>362</v>
      </c>
      <c r="D7" s="286"/>
      <c r="E7" s="286"/>
      <c r="F7" s="287" t="s">
        <v>363</v>
      </c>
      <c r="G7" s="286"/>
      <c r="H7" s="286"/>
      <c r="I7" s="286"/>
      <c r="J7" s="288"/>
    </row>
    <row r="8" spans="1:10" ht="12.75">
      <c r="A8" s="47"/>
      <c r="B8" s="48"/>
      <c r="C8" s="289" t="s">
        <v>101</v>
      </c>
      <c r="D8" s="290" t="s">
        <v>3</v>
      </c>
      <c r="E8" s="289" t="s">
        <v>102</v>
      </c>
      <c r="F8" s="291" t="s">
        <v>101</v>
      </c>
      <c r="G8" s="290" t="s">
        <v>3</v>
      </c>
      <c r="H8" s="289" t="s">
        <v>102</v>
      </c>
      <c r="I8" s="289" t="s">
        <v>66</v>
      </c>
      <c r="J8" s="292" t="s">
        <v>3</v>
      </c>
    </row>
    <row r="9" spans="1:10" ht="12.75">
      <c r="A9" s="54" t="s">
        <v>119</v>
      </c>
      <c r="B9" s="55" t="s">
        <v>120</v>
      </c>
      <c r="C9" s="293" t="s">
        <v>124</v>
      </c>
      <c r="D9" s="293" t="s">
        <v>44</v>
      </c>
      <c r="E9" s="293" t="s">
        <v>125</v>
      </c>
      <c r="F9" s="294" t="s">
        <v>124</v>
      </c>
      <c r="G9" s="293" t="s">
        <v>44</v>
      </c>
      <c r="H9" s="293" t="s">
        <v>125</v>
      </c>
      <c r="I9" s="293" t="s">
        <v>126</v>
      </c>
      <c r="J9" s="295" t="s">
        <v>79</v>
      </c>
    </row>
    <row r="10" spans="1:10" ht="4.5" customHeight="1">
      <c r="A10" s="80"/>
      <c r="B10" s="80"/>
      <c r="C10" s="108"/>
      <c r="D10" s="108"/>
      <c r="E10" s="108"/>
      <c r="F10" s="108"/>
      <c r="G10" s="108"/>
      <c r="H10" s="108"/>
      <c r="I10" s="108"/>
      <c r="J10" s="108"/>
    </row>
    <row r="11" spans="1:10" ht="12.75">
      <c r="A11" s="13">
        <v>1</v>
      </c>
      <c r="B11" s="14" t="s">
        <v>142</v>
      </c>
      <c r="C11" s="377">
        <v>21430</v>
      </c>
      <c r="D11" s="377">
        <v>0</v>
      </c>
      <c r="E11" s="383">
        <v>777.5</v>
      </c>
      <c r="F11" s="381">
        <v>3028</v>
      </c>
      <c r="G11" s="377">
        <v>0</v>
      </c>
      <c r="H11" s="377">
        <v>1562</v>
      </c>
      <c r="I11" s="383">
        <v>316.5</v>
      </c>
      <c r="J11" s="377">
        <f>SUM(C11:I11)</f>
        <v>27114</v>
      </c>
    </row>
    <row r="12" spans="1:10" ht="12.75">
      <c r="A12" s="15">
        <v>2</v>
      </c>
      <c r="B12" s="16" t="s">
        <v>143</v>
      </c>
      <c r="C12" s="378">
        <v>6517.9</v>
      </c>
      <c r="D12" s="378">
        <v>0</v>
      </c>
      <c r="E12" s="384">
        <v>653</v>
      </c>
      <c r="F12" s="382">
        <v>919</v>
      </c>
      <c r="G12" s="378">
        <v>0</v>
      </c>
      <c r="H12" s="378">
        <v>472</v>
      </c>
      <c r="I12" s="384">
        <v>0</v>
      </c>
      <c r="J12" s="378">
        <f aca="true" t="shared" si="0" ref="J12:J63">SUM(C12:I12)</f>
        <v>8561.9</v>
      </c>
    </row>
    <row r="13" spans="1:10" ht="12.75">
      <c r="A13" s="13">
        <v>3</v>
      </c>
      <c r="B13" s="14" t="s">
        <v>144</v>
      </c>
      <c r="C13" s="377">
        <v>3091</v>
      </c>
      <c r="D13" s="377">
        <v>0</v>
      </c>
      <c r="E13" s="383">
        <v>167.5</v>
      </c>
      <c r="F13" s="381">
        <v>1739</v>
      </c>
      <c r="G13" s="377">
        <v>0</v>
      </c>
      <c r="H13" s="377">
        <v>978.5</v>
      </c>
      <c r="I13" s="383">
        <v>0</v>
      </c>
      <c r="J13" s="377">
        <f t="shared" si="0"/>
        <v>5976</v>
      </c>
    </row>
    <row r="14" spans="1:10" ht="12.75">
      <c r="A14" s="15">
        <v>4</v>
      </c>
      <c r="B14" s="16" t="s">
        <v>145</v>
      </c>
      <c r="C14" s="378">
        <v>3981.5</v>
      </c>
      <c r="D14" s="378">
        <v>341</v>
      </c>
      <c r="E14" s="384">
        <v>1384.5</v>
      </c>
      <c r="F14" s="382">
        <v>0</v>
      </c>
      <c r="G14" s="378">
        <v>0</v>
      </c>
      <c r="H14" s="378">
        <v>0</v>
      </c>
      <c r="I14" s="384">
        <v>0</v>
      </c>
      <c r="J14" s="378">
        <f t="shared" si="0"/>
        <v>5707</v>
      </c>
    </row>
    <row r="15" spans="1:10" ht="12.75">
      <c r="A15" s="13">
        <v>5</v>
      </c>
      <c r="B15" s="14" t="s">
        <v>146</v>
      </c>
      <c r="C15" s="377">
        <v>5024.8</v>
      </c>
      <c r="D15" s="377">
        <v>0</v>
      </c>
      <c r="E15" s="383">
        <v>784.5</v>
      </c>
      <c r="F15" s="381">
        <v>588.2</v>
      </c>
      <c r="G15" s="377">
        <v>0</v>
      </c>
      <c r="H15" s="377">
        <v>211</v>
      </c>
      <c r="I15" s="383">
        <v>0</v>
      </c>
      <c r="J15" s="377">
        <f t="shared" si="0"/>
        <v>6608.5</v>
      </c>
    </row>
    <row r="16" spans="1:10" ht="12.75">
      <c r="A16" s="15">
        <v>6</v>
      </c>
      <c r="B16" s="16" t="s">
        <v>147</v>
      </c>
      <c r="C16" s="378">
        <v>6839</v>
      </c>
      <c r="D16" s="378">
        <v>0</v>
      </c>
      <c r="E16" s="384">
        <v>1938</v>
      </c>
      <c r="F16" s="382">
        <v>0</v>
      </c>
      <c r="G16" s="378">
        <v>0</v>
      </c>
      <c r="H16" s="378">
        <v>0</v>
      </c>
      <c r="I16" s="384">
        <v>0</v>
      </c>
      <c r="J16" s="378">
        <f t="shared" si="0"/>
        <v>8777</v>
      </c>
    </row>
    <row r="17" spans="1:10" ht="12.75">
      <c r="A17" s="13">
        <v>9</v>
      </c>
      <c r="B17" s="14" t="s">
        <v>148</v>
      </c>
      <c r="C17" s="377">
        <v>7129</v>
      </c>
      <c r="D17" s="377">
        <v>0</v>
      </c>
      <c r="E17" s="383">
        <v>0</v>
      </c>
      <c r="F17" s="381">
        <v>3075</v>
      </c>
      <c r="G17" s="377">
        <v>0</v>
      </c>
      <c r="H17" s="377">
        <v>1364</v>
      </c>
      <c r="I17" s="383">
        <v>611.5</v>
      </c>
      <c r="J17" s="377">
        <f t="shared" si="0"/>
        <v>12179.5</v>
      </c>
    </row>
    <row r="18" spans="1:10" ht="12.75">
      <c r="A18" s="15">
        <v>10</v>
      </c>
      <c r="B18" s="16" t="s">
        <v>149</v>
      </c>
      <c r="C18" s="378">
        <v>4683</v>
      </c>
      <c r="D18" s="378">
        <v>0</v>
      </c>
      <c r="E18" s="384">
        <v>177.5</v>
      </c>
      <c r="F18" s="382">
        <v>2374</v>
      </c>
      <c r="G18" s="378">
        <v>0</v>
      </c>
      <c r="H18" s="378">
        <v>908</v>
      </c>
      <c r="I18" s="384">
        <v>255.5</v>
      </c>
      <c r="J18" s="378">
        <f t="shared" si="0"/>
        <v>8398</v>
      </c>
    </row>
    <row r="19" spans="1:10" ht="12.75">
      <c r="A19" s="13">
        <v>11</v>
      </c>
      <c r="B19" s="14" t="s">
        <v>150</v>
      </c>
      <c r="C19" s="377">
        <v>3050</v>
      </c>
      <c r="D19" s="377">
        <v>0</v>
      </c>
      <c r="E19" s="383">
        <v>176.5</v>
      </c>
      <c r="F19" s="381">
        <v>878.5</v>
      </c>
      <c r="G19" s="377">
        <v>0</v>
      </c>
      <c r="H19" s="377">
        <v>65</v>
      </c>
      <c r="I19" s="383">
        <v>111</v>
      </c>
      <c r="J19" s="377">
        <f t="shared" si="0"/>
        <v>4281</v>
      </c>
    </row>
    <row r="20" spans="1:10" ht="12.75">
      <c r="A20" s="15">
        <v>12</v>
      </c>
      <c r="B20" s="16" t="s">
        <v>151</v>
      </c>
      <c r="C20" s="378">
        <v>5254.5</v>
      </c>
      <c r="D20" s="378">
        <v>0</v>
      </c>
      <c r="E20" s="384">
        <v>1099</v>
      </c>
      <c r="F20" s="382">
        <v>1068</v>
      </c>
      <c r="G20" s="378">
        <v>0</v>
      </c>
      <c r="H20" s="378">
        <v>191</v>
      </c>
      <c r="I20" s="384">
        <v>155</v>
      </c>
      <c r="J20" s="378">
        <f t="shared" si="0"/>
        <v>7767.5</v>
      </c>
    </row>
    <row r="21" spans="1:10" ht="12.75">
      <c r="A21" s="13">
        <v>13</v>
      </c>
      <c r="B21" s="14" t="s">
        <v>152</v>
      </c>
      <c r="C21" s="377">
        <v>2245.5</v>
      </c>
      <c r="D21" s="377">
        <v>0</v>
      </c>
      <c r="E21" s="383">
        <v>0</v>
      </c>
      <c r="F21" s="381">
        <v>482</v>
      </c>
      <c r="G21" s="377">
        <v>0</v>
      </c>
      <c r="H21" s="377">
        <v>243</v>
      </c>
      <c r="I21" s="383">
        <v>0</v>
      </c>
      <c r="J21" s="377">
        <f t="shared" si="0"/>
        <v>2970.5</v>
      </c>
    </row>
    <row r="22" spans="1:10" ht="12.75">
      <c r="A22" s="15">
        <v>14</v>
      </c>
      <c r="B22" s="16" t="s">
        <v>153</v>
      </c>
      <c r="C22" s="378">
        <v>1618</v>
      </c>
      <c r="D22" s="378">
        <v>0</v>
      </c>
      <c r="E22" s="384">
        <v>704</v>
      </c>
      <c r="F22" s="382">
        <v>740</v>
      </c>
      <c r="G22" s="378">
        <v>413.5</v>
      </c>
      <c r="H22" s="378">
        <v>0</v>
      </c>
      <c r="I22" s="384">
        <v>0</v>
      </c>
      <c r="J22" s="378">
        <f t="shared" si="0"/>
        <v>3475.5</v>
      </c>
    </row>
    <row r="23" spans="1:10" ht="12.75">
      <c r="A23" s="13">
        <v>15</v>
      </c>
      <c r="B23" s="14" t="s">
        <v>154</v>
      </c>
      <c r="C23" s="377">
        <v>5266</v>
      </c>
      <c r="D23" s="377">
        <v>0</v>
      </c>
      <c r="E23" s="383">
        <v>0</v>
      </c>
      <c r="F23" s="381">
        <v>0</v>
      </c>
      <c r="G23" s="377">
        <v>0</v>
      </c>
      <c r="H23" s="377">
        <v>0</v>
      </c>
      <c r="I23" s="383">
        <v>0</v>
      </c>
      <c r="J23" s="377">
        <f t="shared" si="0"/>
        <v>5266</v>
      </c>
    </row>
    <row r="24" spans="1:10" ht="12.75">
      <c r="A24" s="15">
        <v>16</v>
      </c>
      <c r="B24" s="16" t="s">
        <v>155</v>
      </c>
      <c r="C24" s="378">
        <v>720.5</v>
      </c>
      <c r="D24" s="378">
        <v>0</v>
      </c>
      <c r="E24" s="384">
        <v>0</v>
      </c>
      <c r="F24" s="382">
        <v>0</v>
      </c>
      <c r="G24" s="378">
        <v>0</v>
      </c>
      <c r="H24" s="378">
        <v>0</v>
      </c>
      <c r="I24" s="384">
        <v>0</v>
      </c>
      <c r="J24" s="378">
        <f t="shared" si="0"/>
        <v>720.5</v>
      </c>
    </row>
    <row r="25" spans="1:10" ht="12.75">
      <c r="A25" s="13">
        <v>17</v>
      </c>
      <c r="B25" s="14" t="s">
        <v>156</v>
      </c>
      <c r="C25" s="377">
        <v>27</v>
      </c>
      <c r="D25" s="377">
        <v>161.5</v>
      </c>
      <c r="E25" s="383">
        <v>330</v>
      </c>
      <c r="F25" s="381">
        <v>0</v>
      </c>
      <c r="G25" s="377">
        <v>0</v>
      </c>
      <c r="H25" s="377">
        <v>0</v>
      </c>
      <c r="I25" s="383">
        <v>0</v>
      </c>
      <c r="J25" s="377">
        <f t="shared" si="0"/>
        <v>518.5</v>
      </c>
    </row>
    <row r="26" spans="1:10" ht="12.75">
      <c r="A26" s="15">
        <v>18</v>
      </c>
      <c r="B26" s="16" t="s">
        <v>157</v>
      </c>
      <c r="C26" s="378">
        <v>1400</v>
      </c>
      <c r="D26" s="378">
        <v>0</v>
      </c>
      <c r="E26" s="384">
        <v>0</v>
      </c>
      <c r="F26" s="382">
        <v>0</v>
      </c>
      <c r="G26" s="378">
        <v>0</v>
      </c>
      <c r="H26" s="378">
        <v>0</v>
      </c>
      <c r="I26" s="384">
        <v>0</v>
      </c>
      <c r="J26" s="378">
        <f t="shared" si="0"/>
        <v>1400</v>
      </c>
    </row>
    <row r="27" spans="1:10" ht="12.75">
      <c r="A27" s="13">
        <v>19</v>
      </c>
      <c r="B27" s="14" t="s">
        <v>158</v>
      </c>
      <c r="C27" s="377">
        <v>2138.2</v>
      </c>
      <c r="D27" s="377">
        <v>0</v>
      </c>
      <c r="E27" s="383">
        <v>0</v>
      </c>
      <c r="F27" s="381">
        <v>0</v>
      </c>
      <c r="G27" s="377">
        <v>0</v>
      </c>
      <c r="H27" s="377">
        <v>0</v>
      </c>
      <c r="I27" s="383">
        <v>0</v>
      </c>
      <c r="J27" s="377">
        <f t="shared" si="0"/>
        <v>2138.2</v>
      </c>
    </row>
    <row r="28" spans="1:10" ht="12.75">
      <c r="A28" s="15">
        <v>20</v>
      </c>
      <c r="B28" s="16" t="s">
        <v>159</v>
      </c>
      <c r="C28" s="378">
        <v>620</v>
      </c>
      <c r="D28" s="378">
        <v>0</v>
      </c>
      <c r="E28" s="384">
        <v>128</v>
      </c>
      <c r="F28" s="382">
        <v>132</v>
      </c>
      <c r="G28" s="378">
        <v>0</v>
      </c>
      <c r="H28" s="378">
        <v>85</v>
      </c>
      <c r="I28" s="384">
        <v>0</v>
      </c>
      <c r="J28" s="378">
        <f t="shared" si="0"/>
        <v>965</v>
      </c>
    </row>
    <row r="29" spans="1:10" ht="12.75">
      <c r="A29" s="13">
        <v>21</v>
      </c>
      <c r="B29" s="14" t="s">
        <v>160</v>
      </c>
      <c r="C29" s="377">
        <v>3480</v>
      </c>
      <c r="D29" s="377">
        <v>0</v>
      </c>
      <c r="E29" s="383">
        <v>0</v>
      </c>
      <c r="F29" s="381">
        <v>0</v>
      </c>
      <c r="G29" s="377">
        <v>0</v>
      </c>
      <c r="H29" s="377">
        <v>0</v>
      </c>
      <c r="I29" s="383">
        <v>0</v>
      </c>
      <c r="J29" s="377">
        <f t="shared" si="0"/>
        <v>3480</v>
      </c>
    </row>
    <row r="30" spans="1:10" ht="12.75">
      <c r="A30" s="15">
        <v>22</v>
      </c>
      <c r="B30" s="16" t="s">
        <v>161</v>
      </c>
      <c r="C30" s="378">
        <v>1804</v>
      </c>
      <c r="D30" s="378">
        <v>0</v>
      </c>
      <c r="E30" s="384">
        <v>0</v>
      </c>
      <c r="F30" s="382">
        <v>0</v>
      </c>
      <c r="G30" s="378">
        <v>0</v>
      </c>
      <c r="H30" s="378">
        <v>0</v>
      </c>
      <c r="I30" s="384">
        <v>0</v>
      </c>
      <c r="J30" s="378">
        <f t="shared" si="0"/>
        <v>1804</v>
      </c>
    </row>
    <row r="31" spans="1:10" ht="12.75">
      <c r="A31" s="13">
        <v>23</v>
      </c>
      <c r="B31" s="14" t="s">
        <v>162</v>
      </c>
      <c r="C31" s="377">
        <v>1366.5</v>
      </c>
      <c r="D31" s="377">
        <v>0</v>
      </c>
      <c r="E31" s="383">
        <v>0</v>
      </c>
      <c r="F31" s="381">
        <v>0</v>
      </c>
      <c r="G31" s="377">
        <v>0</v>
      </c>
      <c r="H31" s="377">
        <v>0</v>
      </c>
      <c r="I31" s="383">
        <v>0</v>
      </c>
      <c r="J31" s="377">
        <f t="shared" si="0"/>
        <v>1366.5</v>
      </c>
    </row>
    <row r="32" spans="1:10" ht="12.75">
      <c r="A32" s="15">
        <v>24</v>
      </c>
      <c r="B32" s="16" t="s">
        <v>163</v>
      </c>
      <c r="C32" s="378">
        <v>2917.8</v>
      </c>
      <c r="D32" s="378">
        <v>0</v>
      </c>
      <c r="E32" s="384">
        <v>0</v>
      </c>
      <c r="F32" s="382">
        <v>257.5</v>
      </c>
      <c r="G32" s="378">
        <v>0</v>
      </c>
      <c r="H32" s="378">
        <v>268</v>
      </c>
      <c r="I32" s="384">
        <v>0</v>
      </c>
      <c r="J32" s="378">
        <f t="shared" si="0"/>
        <v>3443.3</v>
      </c>
    </row>
    <row r="33" spans="1:10" ht="12.75">
      <c r="A33" s="13">
        <v>25</v>
      </c>
      <c r="B33" s="14" t="s">
        <v>164</v>
      </c>
      <c r="C33" s="377">
        <v>1484</v>
      </c>
      <c r="D33" s="377">
        <v>0</v>
      </c>
      <c r="E33" s="383">
        <v>0</v>
      </c>
      <c r="F33" s="381">
        <v>0</v>
      </c>
      <c r="G33" s="377">
        <v>0</v>
      </c>
      <c r="H33" s="377">
        <v>0</v>
      </c>
      <c r="I33" s="383">
        <v>0</v>
      </c>
      <c r="J33" s="377">
        <f t="shared" si="0"/>
        <v>1484</v>
      </c>
    </row>
    <row r="34" spans="1:10" ht="12.75">
      <c r="A34" s="15">
        <v>26</v>
      </c>
      <c r="B34" s="16" t="s">
        <v>165</v>
      </c>
      <c r="C34" s="378">
        <v>2494</v>
      </c>
      <c r="D34" s="378">
        <v>0</v>
      </c>
      <c r="E34" s="384">
        <v>0</v>
      </c>
      <c r="F34" s="382">
        <v>0</v>
      </c>
      <c r="G34" s="378">
        <v>0</v>
      </c>
      <c r="H34" s="378">
        <v>0</v>
      </c>
      <c r="I34" s="384">
        <v>0</v>
      </c>
      <c r="J34" s="378">
        <f t="shared" si="0"/>
        <v>2494</v>
      </c>
    </row>
    <row r="35" spans="1:10" ht="12.75">
      <c r="A35" s="13">
        <v>28</v>
      </c>
      <c r="B35" s="14" t="s">
        <v>166</v>
      </c>
      <c r="C35" s="377">
        <v>396.5</v>
      </c>
      <c r="D35" s="377">
        <v>0</v>
      </c>
      <c r="E35" s="383">
        <v>73</v>
      </c>
      <c r="F35" s="381">
        <v>192</v>
      </c>
      <c r="G35" s="377">
        <v>193</v>
      </c>
      <c r="H35" s="377">
        <v>28</v>
      </c>
      <c r="I35" s="383">
        <v>0</v>
      </c>
      <c r="J35" s="377">
        <f t="shared" si="0"/>
        <v>882.5</v>
      </c>
    </row>
    <row r="36" spans="1:10" ht="12.75">
      <c r="A36" s="15">
        <v>30</v>
      </c>
      <c r="B36" s="16" t="s">
        <v>167</v>
      </c>
      <c r="C36" s="378">
        <v>1346</v>
      </c>
      <c r="D36" s="378">
        <v>0</v>
      </c>
      <c r="E36" s="384">
        <v>0</v>
      </c>
      <c r="F36" s="382">
        <v>0</v>
      </c>
      <c r="G36" s="378">
        <v>0</v>
      </c>
      <c r="H36" s="378">
        <v>0</v>
      </c>
      <c r="I36" s="384">
        <v>0</v>
      </c>
      <c r="J36" s="378">
        <f t="shared" si="0"/>
        <v>1346</v>
      </c>
    </row>
    <row r="37" spans="1:10" ht="12.75">
      <c r="A37" s="13">
        <v>31</v>
      </c>
      <c r="B37" s="14" t="s">
        <v>168</v>
      </c>
      <c r="C37" s="377">
        <v>1575</v>
      </c>
      <c r="D37" s="377">
        <v>0</v>
      </c>
      <c r="E37" s="383">
        <v>0</v>
      </c>
      <c r="F37" s="381">
        <v>0</v>
      </c>
      <c r="G37" s="377">
        <v>0</v>
      </c>
      <c r="H37" s="377">
        <v>0</v>
      </c>
      <c r="I37" s="383">
        <v>0</v>
      </c>
      <c r="J37" s="377">
        <f t="shared" si="0"/>
        <v>1575</v>
      </c>
    </row>
    <row r="38" spans="1:10" ht="12.75">
      <c r="A38" s="15">
        <v>32</v>
      </c>
      <c r="B38" s="16" t="s">
        <v>169</v>
      </c>
      <c r="C38" s="378">
        <v>805.5</v>
      </c>
      <c r="D38" s="378">
        <v>46</v>
      </c>
      <c r="E38" s="384">
        <v>0</v>
      </c>
      <c r="F38" s="382">
        <v>0</v>
      </c>
      <c r="G38" s="378">
        <v>0</v>
      </c>
      <c r="H38" s="378">
        <v>0</v>
      </c>
      <c r="I38" s="384">
        <v>0</v>
      </c>
      <c r="J38" s="378">
        <f t="shared" si="0"/>
        <v>851.5</v>
      </c>
    </row>
    <row r="39" spans="1:10" ht="12.75">
      <c r="A39" s="13">
        <v>33</v>
      </c>
      <c r="B39" s="14" t="s">
        <v>170</v>
      </c>
      <c r="C39" s="377">
        <v>1140.5</v>
      </c>
      <c r="D39" s="377">
        <v>0</v>
      </c>
      <c r="E39" s="383">
        <v>108</v>
      </c>
      <c r="F39" s="381">
        <v>206</v>
      </c>
      <c r="G39" s="377">
        <v>0</v>
      </c>
      <c r="H39" s="377">
        <v>50</v>
      </c>
      <c r="I39" s="383">
        <v>139.5</v>
      </c>
      <c r="J39" s="377">
        <f t="shared" si="0"/>
        <v>1644</v>
      </c>
    </row>
    <row r="40" spans="1:10" ht="12.75">
      <c r="A40" s="15">
        <v>34</v>
      </c>
      <c r="B40" s="16" t="s">
        <v>171</v>
      </c>
      <c r="C40" s="378">
        <v>769.5</v>
      </c>
      <c r="D40" s="378">
        <v>0</v>
      </c>
      <c r="E40" s="384">
        <v>0</v>
      </c>
      <c r="F40" s="382">
        <v>0</v>
      </c>
      <c r="G40" s="378">
        <v>0</v>
      </c>
      <c r="H40" s="378">
        <v>0</v>
      </c>
      <c r="I40" s="384">
        <v>0</v>
      </c>
      <c r="J40" s="378">
        <f t="shared" si="0"/>
        <v>769.5</v>
      </c>
    </row>
    <row r="41" spans="1:10" ht="12.75">
      <c r="A41" s="13">
        <v>35</v>
      </c>
      <c r="B41" s="14" t="s">
        <v>172</v>
      </c>
      <c r="C41" s="377">
        <v>1494.5</v>
      </c>
      <c r="D41" s="377">
        <v>0</v>
      </c>
      <c r="E41" s="383">
        <v>0</v>
      </c>
      <c r="F41" s="381">
        <v>194.5</v>
      </c>
      <c r="G41" s="377">
        <v>0</v>
      </c>
      <c r="H41" s="377">
        <v>104.5</v>
      </c>
      <c r="I41" s="383">
        <v>0</v>
      </c>
      <c r="J41" s="377">
        <f t="shared" si="0"/>
        <v>1793.5</v>
      </c>
    </row>
    <row r="42" spans="1:10" ht="12.75">
      <c r="A42" s="15">
        <v>36</v>
      </c>
      <c r="B42" s="16" t="s">
        <v>173</v>
      </c>
      <c r="C42" s="378">
        <v>1020</v>
      </c>
      <c r="D42" s="378">
        <v>0</v>
      </c>
      <c r="E42" s="384">
        <v>0</v>
      </c>
      <c r="F42" s="382">
        <v>0</v>
      </c>
      <c r="G42" s="378">
        <v>0</v>
      </c>
      <c r="H42" s="378">
        <v>0</v>
      </c>
      <c r="I42" s="384">
        <v>0</v>
      </c>
      <c r="J42" s="378">
        <f t="shared" si="0"/>
        <v>1020</v>
      </c>
    </row>
    <row r="43" spans="1:10" ht="12.75">
      <c r="A43" s="13">
        <v>37</v>
      </c>
      <c r="B43" s="14" t="s">
        <v>174</v>
      </c>
      <c r="C43" s="377">
        <v>939</v>
      </c>
      <c r="D43" s="377">
        <v>0</v>
      </c>
      <c r="E43" s="383">
        <v>0</v>
      </c>
      <c r="F43" s="381">
        <v>0</v>
      </c>
      <c r="G43" s="377">
        <v>0</v>
      </c>
      <c r="H43" s="377">
        <v>0</v>
      </c>
      <c r="I43" s="383">
        <v>0</v>
      </c>
      <c r="J43" s="377">
        <f t="shared" si="0"/>
        <v>939</v>
      </c>
    </row>
    <row r="44" spans="1:10" ht="12.75">
      <c r="A44" s="15">
        <v>38</v>
      </c>
      <c r="B44" s="16" t="s">
        <v>175</v>
      </c>
      <c r="C44" s="378">
        <v>1126.5</v>
      </c>
      <c r="D44" s="378">
        <v>0</v>
      </c>
      <c r="E44" s="384">
        <v>0</v>
      </c>
      <c r="F44" s="382">
        <v>0</v>
      </c>
      <c r="G44" s="378">
        <v>0</v>
      </c>
      <c r="H44" s="378">
        <v>0</v>
      </c>
      <c r="I44" s="384">
        <v>0</v>
      </c>
      <c r="J44" s="378">
        <f t="shared" si="0"/>
        <v>1126.5</v>
      </c>
    </row>
    <row r="45" spans="1:10" ht="12.75">
      <c r="A45" s="13">
        <v>39</v>
      </c>
      <c r="B45" s="14" t="s">
        <v>176</v>
      </c>
      <c r="C45" s="377">
        <v>2230</v>
      </c>
      <c r="D45" s="377">
        <v>0</v>
      </c>
      <c r="E45" s="383">
        <v>0</v>
      </c>
      <c r="F45" s="381">
        <v>0</v>
      </c>
      <c r="G45" s="377">
        <v>0</v>
      </c>
      <c r="H45" s="377">
        <v>0</v>
      </c>
      <c r="I45" s="383">
        <v>0</v>
      </c>
      <c r="J45" s="377">
        <f t="shared" si="0"/>
        <v>2230</v>
      </c>
    </row>
    <row r="46" spans="1:10" ht="12.75">
      <c r="A46" s="15">
        <v>40</v>
      </c>
      <c r="B46" s="16" t="s">
        <v>177</v>
      </c>
      <c r="C46" s="378">
        <v>5570.5</v>
      </c>
      <c r="D46" s="378">
        <v>0</v>
      </c>
      <c r="E46" s="384">
        <v>0</v>
      </c>
      <c r="F46" s="382">
        <v>776</v>
      </c>
      <c r="G46" s="378">
        <v>0</v>
      </c>
      <c r="H46" s="378">
        <v>434</v>
      </c>
      <c r="I46" s="384">
        <v>0</v>
      </c>
      <c r="J46" s="378">
        <f t="shared" si="0"/>
        <v>6780.5</v>
      </c>
    </row>
    <row r="47" spans="1:10" ht="12.75">
      <c r="A47" s="13">
        <v>41</v>
      </c>
      <c r="B47" s="14" t="s">
        <v>178</v>
      </c>
      <c r="C47" s="377">
        <v>1618</v>
      </c>
      <c r="D47" s="377">
        <v>0</v>
      </c>
      <c r="E47" s="383">
        <v>0</v>
      </c>
      <c r="F47" s="381">
        <v>0</v>
      </c>
      <c r="G47" s="377">
        <v>0</v>
      </c>
      <c r="H47" s="377">
        <v>0</v>
      </c>
      <c r="I47" s="383">
        <v>0</v>
      </c>
      <c r="J47" s="377">
        <f t="shared" si="0"/>
        <v>1618</v>
      </c>
    </row>
    <row r="48" spans="1:10" ht="12.75">
      <c r="A48" s="15">
        <v>42</v>
      </c>
      <c r="B48" s="16" t="s">
        <v>179</v>
      </c>
      <c r="C48" s="378">
        <v>1100</v>
      </c>
      <c r="D48" s="378">
        <v>0</v>
      </c>
      <c r="E48" s="384">
        <v>0</v>
      </c>
      <c r="F48" s="382">
        <v>0</v>
      </c>
      <c r="G48" s="378">
        <v>0</v>
      </c>
      <c r="H48" s="378">
        <v>0</v>
      </c>
      <c r="I48" s="384">
        <v>0</v>
      </c>
      <c r="J48" s="378">
        <f t="shared" si="0"/>
        <v>1100</v>
      </c>
    </row>
    <row r="49" spans="1:10" ht="12.75">
      <c r="A49" s="13">
        <v>43</v>
      </c>
      <c r="B49" s="14" t="s">
        <v>180</v>
      </c>
      <c r="C49" s="377">
        <v>868</v>
      </c>
      <c r="D49" s="377">
        <v>0</v>
      </c>
      <c r="E49" s="383">
        <v>0</v>
      </c>
      <c r="F49" s="381">
        <v>0</v>
      </c>
      <c r="G49" s="377">
        <v>0</v>
      </c>
      <c r="H49" s="377">
        <v>0</v>
      </c>
      <c r="I49" s="383">
        <v>0</v>
      </c>
      <c r="J49" s="377">
        <f t="shared" si="0"/>
        <v>868</v>
      </c>
    </row>
    <row r="50" spans="1:10" ht="12.75">
      <c r="A50" s="15">
        <v>44</v>
      </c>
      <c r="B50" s="16" t="s">
        <v>181</v>
      </c>
      <c r="C50" s="378">
        <v>1298</v>
      </c>
      <c r="D50" s="378">
        <v>0</v>
      </c>
      <c r="E50" s="384">
        <v>0</v>
      </c>
      <c r="F50" s="382">
        <v>0</v>
      </c>
      <c r="G50" s="378">
        <v>0</v>
      </c>
      <c r="H50" s="378">
        <v>0</v>
      </c>
      <c r="I50" s="384">
        <v>0</v>
      </c>
      <c r="J50" s="378">
        <f t="shared" si="0"/>
        <v>1298</v>
      </c>
    </row>
    <row r="51" spans="1:10" ht="12.75">
      <c r="A51" s="13">
        <v>45</v>
      </c>
      <c r="B51" s="14" t="s">
        <v>182</v>
      </c>
      <c r="C51" s="377">
        <v>1224</v>
      </c>
      <c r="D51" s="377">
        <v>0</v>
      </c>
      <c r="E51" s="383">
        <v>0</v>
      </c>
      <c r="F51" s="381">
        <v>598</v>
      </c>
      <c r="G51" s="377">
        <v>0</v>
      </c>
      <c r="H51" s="377">
        <v>0</v>
      </c>
      <c r="I51" s="383">
        <v>0</v>
      </c>
      <c r="J51" s="377">
        <f t="shared" si="0"/>
        <v>1822</v>
      </c>
    </row>
    <row r="52" spans="1:10" ht="12.75">
      <c r="A52" s="15">
        <v>46</v>
      </c>
      <c r="B52" s="16" t="s">
        <v>183</v>
      </c>
      <c r="C52" s="378">
        <v>1030</v>
      </c>
      <c r="D52" s="378">
        <v>0</v>
      </c>
      <c r="E52" s="384">
        <v>0</v>
      </c>
      <c r="F52" s="382">
        <v>260</v>
      </c>
      <c r="G52" s="378">
        <v>0</v>
      </c>
      <c r="H52" s="378">
        <v>110</v>
      </c>
      <c r="I52" s="384">
        <v>0</v>
      </c>
      <c r="J52" s="378">
        <f t="shared" si="0"/>
        <v>1400</v>
      </c>
    </row>
    <row r="53" spans="1:10" ht="12.75">
      <c r="A53" s="13">
        <v>47</v>
      </c>
      <c r="B53" s="14" t="s">
        <v>184</v>
      </c>
      <c r="C53" s="377">
        <v>822.7</v>
      </c>
      <c r="D53" s="377">
        <v>0</v>
      </c>
      <c r="E53" s="383">
        <v>0</v>
      </c>
      <c r="F53" s="381">
        <v>431.5</v>
      </c>
      <c r="G53" s="377">
        <v>0</v>
      </c>
      <c r="H53" s="377">
        <v>88.5</v>
      </c>
      <c r="I53" s="383">
        <v>0</v>
      </c>
      <c r="J53" s="377">
        <f t="shared" si="0"/>
        <v>1342.7</v>
      </c>
    </row>
    <row r="54" spans="1:10" ht="12.75">
      <c r="A54" s="15">
        <v>48</v>
      </c>
      <c r="B54" s="16" t="s">
        <v>185</v>
      </c>
      <c r="C54" s="378">
        <v>5131.5</v>
      </c>
      <c r="D54" s="378">
        <v>0</v>
      </c>
      <c r="E54" s="384">
        <v>0</v>
      </c>
      <c r="F54" s="382">
        <v>0</v>
      </c>
      <c r="G54" s="378">
        <v>0</v>
      </c>
      <c r="H54" s="378">
        <v>0</v>
      </c>
      <c r="I54" s="384">
        <v>0</v>
      </c>
      <c r="J54" s="378">
        <f t="shared" si="0"/>
        <v>5131.5</v>
      </c>
    </row>
    <row r="55" spans="1:10" ht="12.75">
      <c r="A55" s="13">
        <v>49</v>
      </c>
      <c r="B55" s="14" t="s">
        <v>186</v>
      </c>
      <c r="C55" s="377">
        <v>0</v>
      </c>
      <c r="D55" s="377">
        <v>4264.5</v>
      </c>
      <c r="E55" s="383">
        <v>0</v>
      </c>
      <c r="F55" s="381">
        <v>0</v>
      </c>
      <c r="G55" s="377">
        <v>0</v>
      </c>
      <c r="H55" s="377">
        <v>0</v>
      </c>
      <c r="I55" s="383">
        <v>0</v>
      </c>
      <c r="J55" s="377">
        <f t="shared" si="0"/>
        <v>4264.5</v>
      </c>
    </row>
    <row r="56" spans="1:10" ht="12.75">
      <c r="A56" s="15">
        <v>50</v>
      </c>
      <c r="B56" s="16" t="s">
        <v>459</v>
      </c>
      <c r="C56" s="378">
        <v>1848</v>
      </c>
      <c r="D56" s="378">
        <v>0</v>
      </c>
      <c r="E56" s="384">
        <v>0</v>
      </c>
      <c r="F56" s="382">
        <v>0</v>
      </c>
      <c r="G56" s="378">
        <v>0</v>
      </c>
      <c r="H56" s="378">
        <v>0</v>
      </c>
      <c r="I56" s="384">
        <v>0</v>
      </c>
      <c r="J56" s="378">
        <f t="shared" si="0"/>
        <v>1848</v>
      </c>
    </row>
    <row r="57" spans="1:10" ht="12.75">
      <c r="A57" s="13">
        <v>2264</v>
      </c>
      <c r="B57" s="14" t="s">
        <v>187</v>
      </c>
      <c r="C57" s="377">
        <v>195.5</v>
      </c>
      <c r="D57" s="377">
        <v>0</v>
      </c>
      <c r="E57" s="383">
        <v>0</v>
      </c>
      <c r="F57" s="381">
        <v>0</v>
      </c>
      <c r="G57" s="377">
        <v>0</v>
      </c>
      <c r="H57" s="377">
        <v>0</v>
      </c>
      <c r="I57" s="383">
        <v>0</v>
      </c>
      <c r="J57" s="377">
        <f t="shared" si="0"/>
        <v>195.5</v>
      </c>
    </row>
    <row r="58" spans="1:10" ht="12.75">
      <c r="A58" s="15">
        <v>2309</v>
      </c>
      <c r="B58" s="16" t="s">
        <v>188</v>
      </c>
      <c r="C58" s="378">
        <v>268.5</v>
      </c>
      <c r="D58" s="378">
        <v>0</v>
      </c>
      <c r="E58" s="384">
        <v>0</v>
      </c>
      <c r="F58" s="382">
        <v>0</v>
      </c>
      <c r="G58" s="378">
        <v>0</v>
      </c>
      <c r="H58" s="378">
        <v>0</v>
      </c>
      <c r="I58" s="384">
        <v>0</v>
      </c>
      <c r="J58" s="378">
        <f t="shared" si="0"/>
        <v>268.5</v>
      </c>
    </row>
    <row r="59" spans="1:10" ht="12.75">
      <c r="A59" s="13">
        <v>2312</v>
      </c>
      <c r="B59" s="14" t="s">
        <v>189</v>
      </c>
      <c r="C59" s="377">
        <v>237.5</v>
      </c>
      <c r="D59" s="377">
        <v>0</v>
      </c>
      <c r="E59" s="383">
        <v>0</v>
      </c>
      <c r="F59" s="381">
        <v>0</v>
      </c>
      <c r="G59" s="377">
        <v>0</v>
      </c>
      <c r="H59" s="377">
        <v>0</v>
      </c>
      <c r="I59" s="383">
        <v>0</v>
      </c>
      <c r="J59" s="377">
        <f t="shared" si="0"/>
        <v>237.5</v>
      </c>
    </row>
    <row r="60" spans="1:10" ht="12.75">
      <c r="A60" s="15">
        <v>2355</v>
      </c>
      <c r="B60" s="16" t="s">
        <v>190</v>
      </c>
      <c r="C60" s="378">
        <v>2672.2</v>
      </c>
      <c r="D60" s="378">
        <v>0</v>
      </c>
      <c r="E60" s="384">
        <v>0</v>
      </c>
      <c r="F60" s="382">
        <v>214.4</v>
      </c>
      <c r="G60" s="378">
        <v>0</v>
      </c>
      <c r="H60" s="378">
        <v>194</v>
      </c>
      <c r="I60" s="384">
        <v>0</v>
      </c>
      <c r="J60" s="378">
        <f t="shared" si="0"/>
        <v>3080.6</v>
      </c>
    </row>
    <row r="61" spans="1:10" ht="12.75">
      <c r="A61" s="13">
        <v>2439</v>
      </c>
      <c r="B61" s="14" t="s">
        <v>191</v>
      </c>
      <c r="C61" s="377">
        <v>119.5</v>
      </c>
      <c r="D61" s="377">
        <v>0</v>
      </c>
      <c r="E61" s="383">
        <v>0</v>
      </c>
      <c r="F61" s="381">
        <v>0</v>
      </c>
      <c r="G61" s="377">
        <v>0</v>
      </c>
      <c r="H61" s="377">
        <v>0</v>
      </c>
      <c r="I61" s="383">
        <v>0</v>
      </c>
      <c r="J61" s="377">
        <f t="shared" si="0"/>
        <v>119.5</v>
      </c>
    </row>
    <row r="62" spans="1:10" ht="12.75">
      <c r="A62" s="15">
        <v>2460</v>
      </c>
      <c r="B62" s="16" t="s">
        <v>192</v>
      </c>
      <c r="C62" s="378">
        <v>299.5</v>
      </c>
      <c r="D62" s="378">
        <v>0</v>
      </c>
      <c r="E62" s="384">
        <v>0</v>
      </c>
      <c r="F62" s="382">
        <v>0</v>
      </c>
      <c r="G62" s="378">
        <v>0</v>
      </c>
      <c r="H62" s="378">
        <v>0</v>
      </c>
      <c r="I62" s="384">
        <v>0</v>
      </c>
      <c r="J62" s="378">
        <f t="shared" si="0"/>
        <v>299.5</v>
      </c>
    </row>
    <row r="63" spans="1:10" ht="12.75">
      <c r="A63" s="13">
        <v>3000</v>
      </c>
      <c r="B63" s="14" t="s">
        <v>193</v>
      </c>
      <c r="C63" s="377">
        <v>0</v>
      </c>
      <c r="D63" s="377">
        <v>0</v>
      </c>
      <c r="E63" s="383">
        <v>0</v>
      </c>
      <c r="F63" s="381">
        <v>0</v>
      </c>
      <c r="G63" s="377">
        <v>0</v>
      </c>
      <c r="H63" s="377">
        <v>0</v>
      </c>
      <c r="I63" s="383">
        <v>0</v>
      </c>
      <c r="J63" s="377">
        <f t="shared" si="0"/>
        <v>0</v>
      </c>
    </row>
    <row r="64" spans="3:10" ht="4.5" customHeight="1">
      <c r="C64" s="379"/>
      <c r="D64" s="379"/>
      <c r="E64" s="379"/>
      <c r="F64" s="379"/>
      <c r="G64" s="379"/>
      <c r="H64" s="379"/>
      <c r="I64" s="379"/>
      <c r="J64" s="379"/>
    </row>
    <row r="65" spans="1:10" ht="12.75">
      <c r="A65" s="19"/>
      <c r="B65" s="20" t="s">
        <v>194</v>
      </c>
      <c r="C65" s="380">
        <f>SUM(C11:C63)</f>
        <v>131728.6</v>
      </c>
      <c r="D65" s="380">
        <f aca="true" t="shared" si="1" ref="D65:J65">SUM(D11:D63)</f>
        <v>4813</v>
      </c>
      <c r="E65" s="386">
        <f t="shared" si="1"/>
        <v>8501</v>
      </c>
      <c r="F65" s="385">
        <f t="shared" si="1"/>
        <v>18153.600000000002</v>
      </c>
      <c r="G65" s="380">
        <f t="shared" si="1"/>
        <v>606.5</v>
      </c>
      <c r="H65" s="380">
        <f t="shared" si="1"/>
        <v>7356.5</v>
      </c>
      <c r="I65" s="386">
        <f t="shared" si="1"/>
        <v>1589</v>
      </c>
      <c r="J65" s="380">
        <f t="shared" si="1"/>
        <v>172748.2</v>
      </c>
    </row>
    <row r="66" spans="3:10" ht="4.5" customHeight="1">
      <c r="C66" s="379"/>
      <c r="D66" s="379"/>
      <c r="E66" s="379"/>
      <c r="F66" s="379"/>
      <c r="G66" s="379"/>
      <c r="H66" s="379"/>
      <c r="I66" s="379"/>
      <c r="J66" s="379"/>
    </row>
    <row r="67" spans="1:10" ht="12.75">
      <c r="A67" s="15">
        <v>2155</v>
      </c>
      <c r="B67" s="16" t="s">
        <v>195</v>
      </c>
      <c r="C67" s="378">
        <v>130</v>
      </c>
      <c r="D67" s="378">
        <v>0</v>
      </c>
      <c r="E67" s="384">
        <v>0</v>
      </c>
      <c r="F67" s="382">
        <v>0</v>
      </c>
      <c r="G67" s="378">
        <v>0</v>
      </c>
      <c r="H67" s="378">
        <v>0</v>
      </c>
      <c r="I67" s="384">
        <v>0</v>
      </c>
      <c r="J67" s="378">
        <f>SUM(C67:I67)</f>
        <v>130</v>
      </c>
    </row>
    <row r="68" spans="1:10" ht="12.75">
      <c r="A68" s="13">
        <v>2408</v>
      </c>
      <c r="B68" s="14" t="s">
        <v>197</v>
      </c>
      <c r="C68" s="377">
        <v>277.5</v>
      </c>
      <c r="D68" s="377">
        <v>0</v>
      </c>
      <c r="E68" s="383">
        <v>0</v>
      </c>
      <c r="F68" s="381">
        <v>0</v>
      </c>
      <c r="G68" s="377">
        <v>0</v>
      </c>
      <c r="H68" s="377">
        <v>0</v>
      </c>
      <c r="I68" s="383">
        <v>0</v>
      </c>
      <c r="J68" s="377">
        <f>SUM(C68:I68)</f>
        <v>277.5</v>
      </c>
    </row>
    <row r="69" spans="3:10" ht="6.75" customHeight="1">
      <c r="C69" s="108"/>
      <c r="D69" s="108"/>
      <c r="E69" s="108"/>
      <c r="F69" s="108"/>
      <c r="G69" s="108"/>
      <c r="H69" s="108"/>
      <c r="I69" s="108"/>
      <c r="J69" s="108"/>
    </row>
    <row r="70" spans="1:10" ht="12" customHeight="1">
      <c r="A70" s="57" t="s">
        <v>315</v>
      </c>
      <c r="B70" s="58" t="s">
        <v>364</v>
      </c>
      <c r="D70" s="108"/>
      <c r="E70" s="108"/>
      <c r="F70" s="108"/>
      <c r="G70" s="108"/>
      <c r="H70" s="108"/>
      <c r="I70" s="108"/>
      <c r="J70" s="108"/>
    </row>
    <row r="71" spans="1:10" ht="12" customHeight="1">
      <c r="A71" s="57" t="s">
        <v>370</v>
      </c>
      <c r="B71" s="58" t="s">
        <v>365</v>
      </c>
      <c r="D71" s="108"/>
      <c r="E71" s="108"/>
      <c r="F71" s="108"/>
      <c r="G71" s="108"/>
      <c r="H71" s="108"/>
      <c r="I71" s="108"/>
      <c r="J71" s="108"/>
    </row>
    <row r="72" spans="1:2" ht="12" customHeight="1">
      <c r="A72" s="6"/>
      <c r="B72" s="6"/>
    </row>
    <row r="73" spans="1:2" ht="12" customHeight="1">
      <c r="A73" s="6"/>
      <c r="B73" s="6"/>
    </row>
    <row r="74" spans="1:2" ht="12" customHeight="1">
      <c r="A74" s="6"/>
      <c r="B74" s="6"/>
    </row>
    <row r="75" ht="12" customHeight="1"/>
  </sheetData>
  <printOptions/>
  <pageMargins left="0" right="0.4724409448818898" top="0.5905511811023623" bottom="0" header="0.31496062992125984" footer="0"/>
  <pageSetup fitToHeight="1" fitToWidth="1" orientation="portrait" scale="81" r:id="rId1"/>
  <headerFooter alignWithMargins="0">
    <oddHeader>&amp;C&amp;"Times New Roman,Bold"&amp;12&amp;A</oddHeader>
  </headerFooter>
</worksheet>
</file>

<file path=xl/worksheets/sheet40.xml><?xml version="1.0" encoding="utf-8"?>
<worksheet xmlns="http://schemas.openxmlformats.org/spreadsheetml/2006/main" xmlns:r="http://schemas.openxmlformats.org/officeDocument/2006/relationships">
  <sheetPr codeName="Sheet38">
    <pageSetUpPr fitToPage="1"/>
  </sheetPr>
  <dimension ref="A1:J74"/>
  <sheetViews>
    <sheetView showGridLines="0" showZeros="0" workbookViewId="0" topLeftCell="A1">
      <selection activeCell="A1" sqref="A1"/>
    </sheetView>
  </sheetViews>
  <sheetFormatPr defaultColWidth="15.83203125" defaultRowHeight="12"/>
  <cols>
    <col min="1" max="1" width="6.83203125" style="85" customWidth="1"/>
    <col min="2" max="2" width="35.83203125" style="85" customWidth="1"/>
    <col min="3" max="3" width="15.83203125" style="85" customWidth="1"/>
    <col min="4" max="4" width="8.83203125" style="85" customWidth="1"/>
    <col min="5" max="5" width="15.83203125" style="85" customWidth="1"/>
    <col min="6" max="6" width="8.83203125" style="85" customWidth="1"/>
    <col min="7" max="7" width="15.83203125" style="85" customWidth="1"/>
    <col min="8" max="8" width="8.83203125" style="85" customWidth="1"/>
    <col min="9" max="9" width="5.83203125" style="85" customWidth="1"/>
    <col min="10" max="10" width="19.83203125" style="85" customWidth="1"/>
    <col min="11" max="16384" width="15.83203125" style="85" customWidth="1"/>
  </cols>
  <sheetData>
    <row r="1" spans="1:2" ht="6.75" customHeight="1">
      <c r="A1" s="17"/>
      <c r="B1" s="83"/>
    </row>
    <row r="2" spans="1:10" ht="12.75">
      <c r="A2" s="11"/>
      <c r="B2" s="109"/>
      <c r="C2" s="110" t="str">
        <f>REVYEAR</f>
        <v>ANALYSIS OF OPERATING FUND REVENUE: 1999/2000 BUDGET</v>
      </c>
      <c r="D2" s="110"/>
      <c r="E2" s="110"/>
      <c r="F2" s="110"/>
      <c r="G2" s="110"/>
      <c r="H2" s="296"/>
      <c r="I2" s="296"/>
      <c r="J2" s="111" t="s">
        <v>5</v>
      </c>
    </row>
    <row r="3" spans="1:2" ht="12.75">
      <c r="A3" s="12"/>
      <c r="B3" s="112"/>
    </row>
    <row r="4" spans="1:10" ht="12.75">
      <c r="A4" s="10"/>
      <c r="C4" s="158"/>
      <c r="D4" s="147"/>
      <c r="E4" s="147"/>
      <c r="F4" s="147"/>
      <c r="G4" s="147"/>
      <c r="H4" s="147"/>
      <c r="I4" s="147"/>
      <c r="J4" s="147"/>
    </row>
    <row r="5" spans="1:10" ht="12.75">
      <c r="A5" s="10"/>
      <c r="C5" s="59"/>
      <c r="D5" s="147"/>
      <c r="E5" s="147"/>
      <c r="F5" s="147"/>
      <c r="G5" s="147"/>
      <c r="H5" s="147"/>
      <c r="I5" s="147"/>
      <c r="J5" s="147"/>
    </row>
    <row r="6" spans="1:10" ht="12.75">
      <c r="A6" s="10"/>
      <c r="C6" s="70" t="s">
        <v>216</v>
      </c>
      <c r="D6" s="69"/>
      <c r="E6" s="189"/>
      <c r="F6" s="189"/>
      <c r="G6" s="70" t="s">
        <v>79</v>
      </c>
      <c r="H6" s="69"/>
      <c r="I6" s="147"/>
      <c r="J6" s="149" t="s">
        <v>79</v>
      </c>
    </row>
    <row r="7" spans="1:10" ht="12.75">
      <c r="A7" s="17"/>
      <c r="C7" s="183" t="s">
        <v>231</v>
      </c>
      <c r="D7" s="185"/>
      <c r="E7" s="190"/>
      <c r="F7" s="190"/>
      <c r="G7" s="183" t="s">
        <v>232</v>
      </c>
      <c r="H7" s="185"/>
      <c r="I7" s="147"/>
      <c r="J7" s="151" t="s">
        <v>233</v>
      </c>
    </row>
    <row r="8" spans="1:10" ht="12.75">
      <c r="A8" s="97"/>
      <c r="B8" s="48"/>
      <c r="C8" s="71" t="s">
        <v>257</v>
      </c>
      <c r="D8" s="73"/>
      <c r="E8" s="72" t="s">
        <v>66</v>
      </c>
      <c r="F8" s="72"/>
      <c r="G8" s="71" t="s">
        <v>258</v>
      </c>
      <c r="H8" s="73"/>
      <c r="I8" s="147"/>
      <c r="J8" s="191" t="s">
        <v>253</v>
      </c>
    </row>
    <row r="9" spans="1:10" ht="12.75">
      <c r="A9" s="54" t="s">
        <v>119</v>
      </c>
      <c r="B9" s="55" t="s">
        <v>120</v>
      </c>
      <c r="C9" s="159" t="s">
        <v>258</v>
      </c>
      <c r="D9" s="159" t="s">
        <v>122</v>
      </c>
      <c r="E9" s="192" t="s">
        <v>258</v>
      </c>
      <c r="F9" s="192" t="s">
        <v>122</v>
      </c>
      <c r="G9" s="159" t="s">
        <v>258</v>
      </c>
      <c r="H9" s="192" t="s">
        <v>122</v>
      </c>
      <c r="I9" s="147"/>
      <c r="J9" s="192" t="s">
        <v>258</v>
      </c>
    </row>
    <row r="10" spans="1:10" ht="4.5" customHeight="1">
      <c r="A10" s="80"/>
      <c r="B10" s="80"/>
      <c r="C10" s="153"/>
      <c r="D10" s="153"/>
      <c r="E10" s="153"/>
      <c r="F10" s="153"/>
      <c r="G10" s="153"/>
      <c r="H10" s="169"/>
      <c r="I10" s="83"/>
      <c r="J10" s="153"/>
    </row>
    <row r="11" spans="1:10" ht="12.75">
      <c r="A11" s="13">
        <v>1</v>
      </c>
      <c r="B11" s="14" t="s">
        <v>142</v>
      </c>
      <c r="C11" s="14">
        <v>783400</v>
      </c>
      <c r="D11" s="389">
        <f>C11/J11</f>
        <v>0.003489906934330144</v>
      </c>
      <c r="E11" s="14">
        <v>540000</v>
      </c>
      <c r="F11" s="389">
        <f>E11/J11</f>
        <v>0.0024056034523082435</v>
      </c>
      <c r="G11" s="14">
        <f>SUM('- 44 -'!C11,'- 44 -'!E11,'- 44 -'!G11,'- 44 -'!I11,C11,E11)</f>
        <v>102777300</v>
      </c>
      <c r="H11" s="389">
        <f>G11/J11</f>
        <v>0.45785449573874076</v>
      </c>
      <c r="J11" s="14">
        <f>SUM('- 43 -'!G11,G11)</f>
        <v>224475900</v>
      </c>
    </row>
    <row r="12" spans="1:10" ht="12.75">
      <c r="A12" s="15">
        <v>2</v>
      </c>
      <c r="B12" s="16" t="s">
        <v>143</v>
      </c>
      <c r="C12" s="16">
        <v>614650</v>
      </c>
      <c r="D12" s="390">
        <f>C12/J12</f>
        <v>0.01107233925914098</v>
      </c>
      <c r="E12" s="16">
        <v>461024</v>
      </c>
      <c r="F12" s="390">
        <f>E12/J12</f>
        <v>0.00830491195738422</v>
      </c>
      <c r="G12" s="16">
        <f>SUM('- 44 -'!C12,'- 44 -'!E12,'- 44 -'!G12,'- 44 -'!I12,C12,E12)</f>
        <v>24372419</v>
      </c>
      <c r="H12" s="390">
        <f>G12/J12</f>
        <v>0.4390461103618865</v>
      </c>
      <c r="J12" s="16">
        <f>SUM('- 43 -'!G12,G12)</f>
        <v>55512208</v>
      </c>
    </row>
    <row r="13" spans="1:10" ht="12.75">
      <c r="A13" s="13">
        <v>3</v>
      </c>
      <c r="B13" s="14" t="s">
        <v>144</v>
      </c>
      <c r="C13" s="14">
        <v>159000</v>
      </c>
      <c r="D13" s="389">
        <f aca="true" t="shared" si="0" ref="D13:D63">C13/J13</f>
        <v>0.003999881362009414</v>
      </c>
      <c r="E13" s="14">
        <v>72000</v>
      </c>
      <c r="F13" s="389">
        <f aca="true" t="shared" si="1" ref="F13:F63">E13/J13</f>
        <v>0.0018112670318533193</v>
      </c>
      <c r="G13" s="14">
        <f>SUM('- 44 -'!C13,'- 44 -'!E13,'- 44 -'!G13,'- 44 -'!I13,C13,E13)</f>
        <v>20022680</v>
      </c>
      <c r="H13" s="389">
        <f aca="true" t="shared" si="2" ref="H13:H63">G13/J13</f>
        <v>0.5037002801854003</v>
      </c>
      <c r="J13" s="14">
        <f>SUM('- 43 -'!G13,G13)</f>
        <v>39751179</v>
      </c>
    </row>
    <row r="14" spans="1:10" ht="12.75">
      <c r="A14" s="15">
        <v>4</v>
      </c>
      <c r="B14" s="16" t="s">
        <v>145</v>
      </c>
      <c r="C14" s="16">
        <v>568000</v>
      </c>
      <c r="D14" s="390">
        <f t="shared" si="0"/>
        <v>0.015316912308951183</v>
      </c>
      <c r="E14" s="16">
        <v>131300</v>
      </c>
      <c r="F14" s="390">
        <f t="shared" si="1"/>
        <v>0.0035406876516994546</v>
      </c>
      <c r="G14" s="16">
        <f>SUM('- 44 -'!C14,'- 44 -'!E14,'- 44 -'!G14,'- 44 -'!I14,C14,E14)</f>
        <v>16211504</v>
      </c>
      <c r="H14" s="390">
        <f t="shared" si="2"/>
        <v>0.43716581895107626</v>
      </c>
      <c r="J14" s="16">
        <f>SUM('- 43 -'!G14,G14)</f>
        <v>37083192</v>
      </c>
    </row>
    <row r="15" spans="1:10" ht="12.75">
      <c r="A15" s="13">
        <v>5</v>
      </c>
      <c r="B15" s="14" t="s">
        <v>146</v>
      </c>
      <c r="C15" s="14">
        <v>925935</v>
      </c>
      <c r="D15" s="389">
        <f t="shared" si="0"/>
        <v>0.019747855501068123</v>
      </c>
      <c r="E15" s="14">
        <v>85900</v>
      </c>
      <c r="F15" s="389">
        <f t="shared" si="1"/>
        <v>0.0018320300966501446</v>
      </c>
      <c r="G15" s="14">
        <f>SUM('- 44 -'!C15,'- 44 -'!E15,'- 44 -'!G15,'- 44 -'!I15,C15,E15)</f>
        <v>24929422</v>
      </c>
      <c r="H15" s="389">
        <f t="shared" si="2"/>
        <v>0.5316816227717374</v>
      </c>
      <c r="J15" s="14">
        <f>SUM('- 43 -'!G15,G15)</f>
        <v>46887876</v>
      </c>
    </row>
    <row r="16" spans="1:10" ht="12.75">
      <c r="A16" s="15">
        <v>6</v>
      </c>
      <c r="B16" s="16" t="s">
        <v>147</v>
      </c>
      <c r="C16" s="16">
        <v>109000</v>
      </c>
      <c r="D16" s="390">
        <f t="shared" si="0"/>
        <v>0.001925759974230858</v>
      </c>
      <c r="E16" s="16">
        <v>508000</v>
      </c>
      <c r="F16" s="390">
        <f t="shared" si="1"/>
        <v>0.00897510153127776</v>
      </c>
      <c r="G16" s="16">
        <f>SUM('- 44 -'!C16,'- 44 -'!E16,'- 44 -'!G16,'- 44 -'!I16,C16,E16)</f>
        <v>20142232</v>
      </c>
      <c r="H16" s="390">
        <f t="shared" si="2"/>
        <v>0.35586334107588957</v>
      </c>
      <c r="J16" s="16">
        <f>SUM('- 43 -'!G16,G16)</f>
        <v>56601031</v>
      </c>
    </row>
    <row r="17" spans="1:10" ht="12.75">
      <c r="A17" s="13">
        <v>9</v>
      </c>
      <c r="B17" s="14" t="s">
        <v>148</v>
      </c>
      <c r="C17" s="14">
        <v>375000</v>
      </c>
      <c r="D17" s="389">
        <f t="shared" si="0"/>
        <v>0.004983487513134479</v>
      </c>
      <c r="E17" s="14">
        <v>120000</v>
      </c>
      <c r="F17" s="389">
        <f t="shared" si="1"/>
        <v>0.0015947160042030335</v>
      </c>
      <c r="G17" s="14">
        <f>SUM('- 44 -'!C17,'- 44 -'!E17,'- 44 -'!G17,'- 44 -'!I17,C17,E17)</f>
        <v>25557000</v>
      </c>
      <c r="H17" s="389">
        <f t="shared" si="2"/>
        <v>0.33963464099514107</v>
      </c>
      <c r="J17" s="14">
        <f>SUM('- 43 -'!G17,G17)</f>
        <v>75248508</v>
      </c>
    </row>
    <row r="18" spans="1:10" ht="12.75">
      <c r="A18" s="15">
        <v>10</v>
      </c>
      <c r="B18" s="16" t="s">
        <v>149</v>
      </c>
      <c r="C18" s="16">
        <v>446000</v>
      </c>
      <c r="D18" s="390">
        <f t="shared" si="0"/>
        <v>0.007883424444332144</v>
      </c>
      <c r="E18" s="16">
        <v>82000</v>
      </c>
      <c r="F18" s="390">
        <f t="shared" si="1"/>
        <v>0.0014494188440251925</v>
      </c>
      <c r="G18" s="16">
        <f>SUM('- 44 -'!C18,'- 44 -'!E18,'- 44 -'!G18,'- 44 -'!I18,C18,E18)</f>
        <v>22306859</v>
      </c>
      <c r="H18" s="390">
        <f t="shared" si="2"/>
        <v>0.39429246080015806</v>
      </c>
      <c r="J18" s="16">
        <f>SUM('- 43 -'!G18,G18)</f>
        <v>56574399</v>
      </c>
    </row>
    <row r="19" spans="1:10" ht="12.75">
      <c r="A19" s="13">
        <v>11</v>
      </c>
      <c r="B19" s="14" t="s">
        <v>150</v>
      </c>
      <c r="C19" s="14">
        <v>328250</v>
      </c>
      <c r="D19" s="389">
        <f t="shared" si="0"/>
        <v>0.011435825457217018</v>
      </c>
      <c r="E19" s="14">
        <v>58250</v>
      </c>
      <c r="F19" s="389">
        <f t="shared" si="1"/>
        <v>0.0020293582113720984</v>
      </c>
      <c r="G19" s="14">
        <f>SUM('- 44 -'!C19,'- 44 -'!E19,'- 44 -'!G19,'- 44 -'!I19,C19,E19)</f>
        <v>11116395</v>
      </c>
      <c r="H19" s="389">
        <f t="shared" si="2"/>
        <v>0.38728150170138603</v>
      </c>
      <c r="J19" s="14">
        <f>SUM('- 43 -'!G19,G19)</f>
        <v>28703656</v>
      </c>
    </row>
    <row r="20" spans="1:10" ht="12.75">
      <c r="A20" s="15">
        <v>12</v>
      </c>
      <c r="B20" s="16" t="s">
        <v>151</v>
      </c>
      <c r="C20" s="16">
        <v>297000</v>
      </c>
      <c r="D20" s="390">
        <f t="shared" si="0"/>
        <v>0.006178797421282017</v>
      </c>
      <c r="E20" s="16">
        <v>156218</v>
      </c>
      <c r="F20" s="390">
        <f t="shared" si="1"/>
        <v>0.0032499642274674547</v>
      </c>
      <c r="G20" s="16">
        <f>SUM('- 44 -'!C20,'- 44 -'!E20,'- 44 -'!G20,'- 44 -'!I20,C20,E20)</f>
        <v>17115693</v>
      </c>
      <c r="H20" s="390">
        <f t="shared" si="2"/>
        <v>0.3560754201072548</v>
      </c>
      <c r="J20" s="16">
        <f>SUM('- 43 -'!G20,G20)</f>
        <v>48067606</v>
      </c>
    </row>
    <row r="21" spans="1:10" ht="12.75">
      <c r="A21" s="13">
        <v>13</v>
      </c>
      <c r="B21" s="14" t="s">
        <v>152</v>
      </c>
      <c r="C21" s="14">
        <v>125688</v>
      </c>
      <c r="D21" s="389">
        <f t="shared" si="0"/>
        <v>0.006724020134612007</v>
      </c>
      <c r="E21" s="14">
        <v>0</v>
      </c>
      <c r="F21" s="389">
        <f t="shared" si="1"/>
        <v>0</v>
      </c>
      <c r="G21" s="14">
        <f>SUM('- 44 -'!C21,'- 44 -'!E21,'- 44 -'!G21,'- 44 -'!I21,C21,E21)</f>
        <v>6920957</v>
      </c>
      <c r="H21" s="389">
        <f t="shared" si="2"/>
        <v>0.3702553483131557</v>
      </c>
      <c r="J21" s="14">
        <f>SUM('- 43 -'!G21,G21)</f>
        <v>18692389</v>
      </c>
    </row>
    <row r="22" spans="1:10" ht="12.75">
      <c r="A22" s="15">
        <v>14</v>
      </c>
      <c r="B22" s="16" t="s">
        <v>153</v>
      </c>
      <c r="C22" s="16">
        <v>22500</v>
      </c>
      <c r="D22" s="390">
        <f t="shared" si="0"/>
        <v>0.0010266695437749762</v>
      </c>
      <c r="E22" s="16">
        <v>20000</v>
      </c>
      <c r="F22" s="390">
        <f t="shared" si="1"/>
        <v>0.0009125951500222011</v>
      </c>
      <c r="G22" s="16">
        <f>SUM('- 44 -'!C22,'- 44 -'!E22,'- 44 -'!G22,'- 44 -'!I22,C22,E22)</f>
        <v>6881940</v>
      </c>
      <c r="H22" s="390">
        <f t="shared" si="2"/>
        <v>0.31402125333718933</v>
      </c>
      <c r="J22" s="16">
        <f>SUM('- 43 -'!G22,G22)</f>
        <v>21915523</v>
      </c>
    </row>
    <row r="23" spans="1:10" ht="12.75">
      <c r="A23" s="13">
        <v>15</v>
      </c>
      <c r="B23" s="14" t="s">
        <v>154</v>
      </c>
      <c r="C23" s="14">
        <v>329500</v>
      </c>
      <c r="D23" s="389">
        <f t="shared" si="0"/>
        <v>0.011859076737584186</v>
      </c>
      <c r="E23" s="14">
        <v>36650</v>
      </c>
      <c r="F23" s="389">
        <f t="shared" si="1"/>
        <v>0.0013190748480499557</v>
      </c>
      <c r="G23" s="14">
        <f>SUM('- 44 -'!C23,'- 44 -'!E23,'- 44 -'!G23,'- 44 -'!I23,C23,E23)</f>
        <v>6056500</v>
      </c>
      <c r="H23" s="389">
        <f t="shared" si="2"/>
        <v>0.21798026786397154</v>
      </c>
      <c r="J23" s="14">
        <f>SUM('- 43 -'!G23,G23)</f>
        <v>27784625</v>
      </c>
    </row>
    <row r="24" spans="1:10" ht="12.75">
      <c r="A24" s="15">
        <v>16</v>
      </c>
      <c r="B24" s="16" t="s">
        <v>155</v>
      </c>
      <c r="C24" s="16">
        <v>27000</v>
      </c>
      <c r="D24" s="390">
        <f t="shared" si="0"/>
        <v>0.004748262092108898</v>
      </c>
      <c r="E24" s="16">
        <v>22400</v>
      </c>
      <c r="F24" s="390">
        <f t="shared" si="1"/>
        <v>0.003939298920860716</v>
      </c>
      <c r="G24" s="16">
        <f>SUM('- 44 -'!C24,'- 44 -'!E24,'- 44 -'!G24,'- 44 -'!I24,C24,E24)</f>
        <v>2093211</v>
      </c>
      <c r="H24" s="390">
        <f t="shared" si="2"/>
        <v>0.36811534970686516</v>
      </c>
      <c r="J24" s="16">
        <f>SUM('- 43 -'!G24,G24)</f>
        <v>5686291</v>
      </c>
    </row>
    <row r="25" spans="1:10" ht="12.75">
      <c r="A25" s="13">
        <v>17</v>
      </c>
      <c r="B25" s="14" t="s">
        <v>156</v>
      </c>
      <c r="C25" s="14">
        <v>0</v>
      </c>
      <c r="D25" s="389">
        <f t="shared" si="0"/>
        <v>0</v>
      </c>
      <c r="E25" s="14">
        <v>0</v>
      </c>
      <c r="F25" s="389">
        <f t="shared" si="1"/>
        <v>0</v>
      </c>
      <c r="G25" s="14">
        <f>SUM('- 44 -'!C25,'- 44 -'!E25,'- 44 -'!G25,'- 44 -'!I25,C25,E25)</f>
        <v>1789296</v>
      </c>
      <c r="H25" s="389">
        <f t="shared" si="2"/>
        <v>0.40194636554804486</v>
      </c>
      <c r="J25" s="14">
        <f>SUM('- 43 -'!G25,G25)</f>
        <v>4451579</v>
      </c>
    </row>
    <row r="26" spans="1:10" ht="12.75">
      <c r="A26" s="15">
        <v>18</v>
      </c>
      <c r="B26" s="16" t="s">
        <v>157</v>
      </c>
      <c r="C26" s="16">
        <v>105000</v>
      </c>
      <c r="D26" s="390">
        <f t="shared" si="0"/>
        <v>0.012227710717518572</v>
      </c>
      <c r="E26" s="16">
        <v>0</v>
      </c>
      <c r="F26" s="390">
        <f t="shared" si="1"/>
        <v>0</v>
      </c>
      <c r="G26" s="16">
        <f>SUM('- 44 -'!C26,'- 44 -'!E26,'- 44 -'!G26,'- 44 -'!I26,C26,E26)</f>
        <v>2631534</v>
      </c>
      <c r="H26" s="390">
        <f t="shared" si="2"/>
        <v>0.3064536809077573</v>
      </c>
      <c r="J26" s="16">
        <f>SUM('- 43 -'!G26,G26)</f>
        <v>8587053</v>
      </c>
    </row>
    <row r="27" spans="1:10" ht="12.75">
      <c r="A27" s="13">
        <v>19</v>
      </c>
      <c r="B27" s="14" t="s">
        <v>158</v>
      </c>
      <c r="C27" s="14">
        <v>10500</v>
      </c>
      <c r="D27" s="389">
        <f t="shared" si="0"/>
        <v>0.0007721038439961977</v>
      </c>
      <c r="E27" s="14">
        <v>0</v>
      </c>
      <c r="F27" s="389">
        <f t="shared" si="1"/>
        <v>0</v>
      </c>
      <c r="G27" s="14">
        <f>SUM('- 44 -'!C27,'- 44 -'!E27,'- 44 -'!G27,'- 44 -'!I27,C27,E27)</f>
        <v>3804500</v>
      </c>
      <c r="H27" s="389">
        <f t="shared" si="2"/>
        <v>0.2797589594746223</v>
      </c>
      <c r="J27" s="14">
        <f>SUM('- 43 -'!G27,G27)</f>
        <v>13599207</v>
      </c>
    </row>
    <row r="28" spans="1:10" ht="12.75">
      <c r="A28" s="15">
        <v>20</v>
      </c>
      <c r="B28" s="16" t="s">
        <v>159</v>
      </c>
      <c r="C28" s="16">
        <v>0</v>
      </c>
      <c r="D28" s="390">
        <f t="shared" si="0"/>
        <v>0</v>
      </c>
      <c r="E28" s="16">
        <v>4500</v>
      </c>
      <c r="F28" s="390">
        <f t="shared" si="1"/>
        <v>0.0005990366691644277</v>
      </c>
      <c r="G28" s="16">
        <f>SUM('- 44 -'!C28,'- 44 -'!E28,'- 44 -'!G28,'- 44 -'!I28,C28,E28)</f>
        <v>2971257</v>
      </c>
      <c r="H28" s="390">
        <f t="shared" si="2"/>
        <v>0.3955315325581089</v>
      </c>
      <c r="J28" s="16">
        <f>SUM('- 43 -'!G28,G28)</f>
        <v>7512061</v>
      </c>
    </row>
    <row r="29" spans="1:10" ht="12.75">
      <c r="A29" s="13">
        <v>21</v>
      </c>
      <c r="B29" s="14" t="s">
        <v>160</v>
      </c>
      <c r="C29" s="14">
        <v>79500</v>
      </c>
      <c r="D29" s="389">
        <f t="shared" si="0"/>
        <v>0.00375</v>
      </c>
      <c r="E29" s="14">
        <v>45835</v>
      </c>
      <c r="F29" s="389">
        <f t="shared" si="1"/>
        <v>0.0021620283018867923</v>
      </c>
      <c r="G29" s="14">
        <f>SUM('- 44 -'!C29,'- 44 -'!E29,'- 44 -'!G29,'- 44 -'!I29,C29,E29)</f>
        <v>7113335</v>
      </c>
      <c r="H29" s="389">
        <f t="shared" si="2"/>
        <v>0.33553466981132074</v>
      </c>
      <c r="J29" s="14">
        <f>SUM('- 43 -'!G29,G29)</f>
        <v>21200000</v>
      </c>
    </row>
    <row r="30" spans="1:10" ht="12.75">
      <c r="A30" s="15">
        <v>22</v>
      </c>
      <c r="B30" s="16" t="s">
        <v>161</v>
      </c>
      <c r="C30" s="16">
        <v>83500</v>
      </c>
      <c r="D30" s="390">
        <f t="shared" si="0"/>
        <v>0.0071847097674107244</v>
      </c>
      <c r="E30" s="16">
        <v>10000</v>
      </c>
      <c r="F30" s="390">
        <f t="shared" si="1"/>
        <v>0.0008604442835222424</v>
      </c>
      <c r="G30" s="16">
        <f>SUM('- 44 -'!C30,'- 44 -'!E30,'- 44 -'!G30,'- 44 -'!I30,C30,E30)</f>
        <v>4479965</v>
      </c>
      <c r="H30" s="390">
        <f t="shared" si="2"/>
        <v>0.38547602746297227</v>
      </c>
      <c r="J30" s="16">
        <f>SUM('- 43 -'!G30,G30)</f>
        <v>11621903</v>
      </c>
    </row>
    <row r="31" spans="1:10" ht="12.75">
      <c r="A31" s="13">
        <v>23</v>
      </c>
      <c r="B31" s="14" t="s">
        <v>162</v>
      </c>
      <c r="C31" s="14">
        <v>3000</v>
      </c>
      <c r="D31" s="389">
        <f t="shared" si="0"/>
        <v>0.00032848147939298813</v>
      </c>
      <c r="E31" s="14">
        <v>20000</v>
      </c>
      <c r="F31" s="389">
        <f t="shared" si="1"/>
        <v>0.0021898765292865875</v>
      </c>
      <c r="G31" s="14">
        <f>SUM('- 44 -'!C31,'- 44 -'!E31,'- 44 -'!G31,'- 44 -'!I31,C31,E31)</f>
        <v>2653545</v>
      </c>
      <c r="H31" s="389">
        <f t="shared" si="2"/>
        <v>0.2905467957452889</v>
      </c>
      <c r="J31" s="14">
        <f>SUM('- 43 -'!G31,G31)</f>
        <v>9132935</v>
      </c>
    </row>
    <row r="32" spans="1:10" ht="12.75">
      <c r="A32" s="15">
        <v>24</v>
      </c>
      <c r="B32" s="16" t="s">
        <v>163</v>
      </c>
      <c r="C32" s="16">
        <v>27000</v>
      </c>
      <c r="D32" s="390">
        <f t="shared" si="0"/>
        <v>0.0012380118611623804</v>
      </c>
      <c r="E32" s="16">
        <v>39000</v>
      </c>
      <c r="F32" s="390">
        <f t="shared" si="1"/>
        <v>0.001788239355012327</v>
      </c>
      <c r="G32" s="16">
        <f>SUM('- 44 -'!C32,'- 44 -'!E32,'- 44 -'!G32,'- 44 -'!I32,C32,E32)</f>
        <v>7736338</v>
      </c>
      <c r="H32" s="390">
        <f t="shared" si="2"/>
        <v>0.35472882244300913</v>
      </c>
      <c r="J32" s="16">
        <f>SUM('- 43 -'!G32,G32)</f>
        <v>21809161</v>
      </c>
    </row>
    <row r="33" spans="1:10" ht="12.75">
      <c r="A33" s="13">
        <v>25</v>
      </c>
      <c r="B33" s="14" t="s">
        <v>164</v>
      </c>
      <c r="C33" s="14">
        <v>11400</v>
      </c>
      <c r="D33" s="389">
        <f t="shared" si="0"/>
        <v>0.0012003405176521128</v>
      </c>
      <c r="E33" s="14">
        <v>17200</v>
      </c>
      <c r="F33" s="389">
        <f t="shared" si="1"/>
        <v>0.0018110400792645913</v>
      </c>
      <c r="G33" s="14">
        <f>SUM('- 44 -'!C33,'- 44 -'!E33,'- 44 -'!G33,'- 44 -'!I33,C33,E33)</f>
        <v>3365617</v>
      </c>
      <c r="H33" s="389">
        <f t="shared" si="2"/>
        <v>0.354376004561294</v>
      </c>
      <c r="J33" s="14">
        <f>SUM('- 43 -'!G33,G33)</f>
        <v>9497305</v>
      </c>
    </row>
    <row r="34" spans="1:10" ht="12.75">
      <c r="A34" s="15">
        <v>26</v>
      </c>
      <c r="B34" s="16" t="s">
        <v>165</v>
      </c>
      <c r="C34" s="16">
        <v>0</v>
      </c>
      <c r="D34" s="390">
        <f t="shared" si="0"/>
        <v>0</v>
      </c>
      <c r="E34" s="16">
        <v>60000</v>
      </c>
      <c r="F34" s="390">
        <f t="shared" si="1"/>
        <v>0.004235534696017793</v>
      </c>
      <c r="G34" s="16">
        <f>SUM('- 44 -'!C34,'- 44 -'!E34,'- 44 -'!G34,'- 44 -'!I34,C34,E34)</f>
        <v>3947000</v>
      </c>
      <c r="H34" s="390">
        <f t="shared" si="2"/>
        <v>0.2786275907530371</v>
      </c>
      <c r="J34" s="16">
        <f>SUM('- 43 -'!G34,G34)</f>
        <v>14165862</v>
      </c>
    </row>
    <row r="35" spans="1:10" ht="12.75">
      <c r="A35" s="13">
        <v>28</v>
      </c>
      <c r="B35" s="14" t="s">
        <v>166</v>
      </c>
      <c r="C35" s="14">
        <v>0</v>
      </c>
      <c r="D35" s="389">
        <f t="shared" si="0"/>
        <v>0</v>
      </c>
      <c r="E35" s="14">
        <v>12000</v>
      </c>
      <c r="F35" s="389">
        <f t="shared" si="1"/>
        <v>0.0020277850487014823</v>
      </c>
      <c r="G35" s="14">
        <f>SUM('- 44 -'!C35,'- 44 -'!E35,'- 44 -'!G35,'- 44 -'!I35,C35,E35)</f>
        <v>1846143</v>
      </c>
      <c r="H35" s="389">
        <f t="shared" si="2"/>
        <v>0.31196509776374176</v>
      </c>
      <c r="J35" s="14">
        <f>SUM('- 43 -'!G35,G35)</f>
        <v>5917787</v>
      </c>
    </row>
    <row r="36" spans="1:10" ht="12.75">
      <c r="A36" s="15">
        <v>30</v>
      </c>
      <c r="B36" s="16" t="s">
        <v>167</v>
      </c>
      <c r="C36" s="16">
        <v>9000</v>
      </c>
      <c r="D36" s="390">
        <f t="shared" si="0"/>
        <v>0.0010280837056614628</v>
      </c>
      <c r="E36" s="16">
        <v>15000</v>
      </c>
      <c r="F36" s="390">
        <f t="shared" si="1"/>
        <v>0.0017134728427691047</v>
      </c>
      <c r="G36" s="16">
        <f>SUM('- 44 -'!C36,'- 44 -'!E36,'- 44 -'!G36,'- 44 -'!I36,C36,E36)</f>
        <v>2577620</v>
      </c>
      <c r="H36" s="390">
        <f t="shared" si="2"/>
        <v>0.29444545793189997</v>
      </c>
      <c r="J36" s="16">
        <f>SUM('- 43 -'!G36,G36)</f>
        <v>8754151</v>
      </c>
    </row>
    <row r="37" spans="1:10" ht="12.75">
      <c r="A37" s="13">
        <v>31</v>
      </c>
      <c r="B37" s="14" t="s">
        <v>168</v>
      </c>
      <c r="C37" s="14">
        <v>42500</v>
      </c>
      <c r="D37" s="389">
        <f t="shared" si="0"/>
        <v>0.004312834111453173</v>
      </c>
      <c r="E37" s="14">
        <v>66000</v>
      </c>
      <c r="F37" s="389">
        <f t="shared" si="1"/>
        <v>0.006697577678962573</v>
      </c>
      <c r="G37" s="14">
        <f>SUM('- 44 -'!C37,'- 44 -'!E37,'- 44 -'!G37,'- 44 -'!I37,C37,E37)</f>
        <v>3393937</v>
      </c>
      <c r="H37" s="389">
        <f t="shared" si="2"/>
        <v>0.34441146507583636</v>
      </c>
      <c r="J37" s="14">
        <f>SUM('- 43 -'!G37,G37)</f>
        <v>9854309</v>
      </c>
    </row>
    <row r="38" spans="1:10" ht="12.75">
      <c r="A38" s="15">
        <v>32</v>
      </c>
      <c r="B38" s="16" t="s">
        <v>169</v>
      </c>
      <c r="C38" s="16">
        <v>26800</v>
      </c>
      <c r="D38" s="390">
        <f t="shared" si="0"/>
        <v>0.004267163271060879</v>
      </c>
      <c r="E38" s="16">
        <v>18000</v>
      </c>
      <c r="F38" s="390">
        <f t="shared" si="1"/>
        <v>0.002866005182055814</v>
      </c>
      <c r="G38" s="16">
        <f>SUM('- 44 -'!C38,'- 44 -'!E38,'- 44 -'!G38,'- 44 -'!I38,C38,E38)</f>
        <v>1816515</v>
      </c>
      <c r="H38" s="390">
        <f t="shared" si="2"/>
        <v>0.2892300779601176</v>
      </c>
      <c r="J38" s="16">
        <f>SUM('- 43 -'!G38,G38)</f>
        <v>6280519</v>
      </c>
    </row>
    <row r="39" spans="1:10" ht="12.75">
      <c r="A39" s="13">
        <v>33</v>
      </c>
      <c r="B39" s="14" t="s">
        <v>170</v>
      </c>
      <c r="C39" s="14">
        <v>230100</v>
      </c>
      <c r="D39" s="389">
        <f t="shared" si="0"/>
        <v>0.019713186416834942</v>
      </c>
      <c r="E39" s="14">
        <v>50000</v>
      </c>
      <c r="F39" s="389">
        <f t="shared" si="1"/>
        <v>0.004283612867630365</v>
      </c>
      <c r="G39" s="14">
        <f>SUM('- 44 -'!C39,'- 44 -'!E39,'- 44 -'!G39,'- 44 -'!I39,C39,E39)</f>
        <v>3879225</v>
      </c>
      <c r="H39" s="389">
        <f t="shared" si="2"/>
        <v>0.3323419625286681</v>
      </c>
      <c r="J39" s="14">
        <f>SUM('- 43 -'!G39,G39)</f>
        <v>11672390</v>
      </c>
    </row>
    <row r="40" spans="1:10" ht="12.75">
      <c r="A40" s="15">
        <v>34</v>
      </c>
      <c r="B40" s="16" t="s">
        <v>171</v>
      </c>
      <c r="C40" s="16">
        <v>0</v>
      </c>
      <c r="D40" s="390">
        <f t="shared" si="0"/>
        <v>0</v>
      </c>
      <c r="E40" s="16">
        <v>17300</v>
      </c>
      <c r="F40" s="390">
        <f t="shared" si="1"/>
        <v>0.003178674584567443</v>
      </c>
      <c r="G40" s="16">
        <f>SUM('- 44 -'!C40,'- 44 -'!E40,'- 44 -'!G40,'- 44 -'!I40,C40,E40)</f>
        <v>1226210</v>
      </c>
      <c r="H40" s="390">
        <f t="shared" si="2"/>
        <v>0.22530188221632627</v>
      </c>
      <c r="J40" s="16">
        <f>SUM('- 43 -'!G40,G40)</f>
        <v>5442520</v>
      </c>
    </row>
    <row r="41" spans="1:10" ht="12.75">
      <c r="A41" s="13">
        <v>35</v>
      </c>
      <c r="B41" s="14" t="s">
        <v>172</v>
      </c>
      <c r="C41" s="14">
        <v>84492</v>
      </c>
      <c r="D41" s="389">
        <f t="shared" si="0"/>
        <v>0.006559046713373571</v>
      </c>
      <c r="E41" s="14">
        <v>225850</v>
      </c>
      <c r="F41" s="389">
        <f t="shared" si="1"/>
        <v>0.0175325557474722</v>
      </c>
      <c r="G41" s="14">
        <f>SUM('- 44 -'!C41,'- 44 -'!E41,'- 44 -'!G41,'- 44 -'!I41,C41,E41)</f>
        <v>4207189</v>
      </c>
      <c r="H41" s="389">
        <f t="shared" si="2"/>
        <v>0.3266007335959788</v>
      </c>
      <c r="J41" s="14">
        <f>SUM('- 43 -'!G41,G41)</f>
        <v>12881750</v>
      </c>
    </row>
    <row r="42" spans="1:10" ht="12.75">
      <c r="A42" s="15">
        <v>36</v>
      </c>
      <c r="B42" s="16" t="s">
        <v>173</v>
      </c>
      <c r="C42" s="16">
        <v>6500</v>
      </c>
      <c r="D42" s="390">
        <f t="shared" si="0"/>
        <v>0.0009320048011151939</v>
      </c>
      <c r="E42" s="16">
        <v>47000</v>
      </c>
      <c r="F42" s="390">
        <f t="shared" si="1"/>
        <v>0.00673911163883294</v>
      </c>
      <c r="G42" s="16">
        <f>SUM('- 44 -'!C42,'- 44 -'!E42,'- 44 -'!G42,'- 44 -'!I42,C42,E42)</f>
        <v>2495764</v>
      </c>
      <c r="H42" s="390">
        <f t="shared" si="2"/>
        <v>0.3578560046846863</v>
      </c>
      <c r="J42" s="16">
        <f>SUM('- 43 -'!G42,G42)</f>
        <v>6974213</v>
      </c>
    </row>
    <row r="43" spans="1:10" ht="12.75">
      <c r="A43" s="13">
        <v>37</v>
      </c>
      <c r="B43" s="14" t="s">
        <v>174</v>
      </c>
      <c r="C43" s="14">
        <v>7900</v>
      </c>
      <c r="D43" s="389">
        <f t="shared" si="0"/>
        <v>0.0011909695562552962</v>
      </c>
      <c r="E43" s="14">
        <v>18000</v>
      </c>
      <c r="F43" s="389">
        <f t="shared" si="1"/>
        <v>0.0027136015205816875</v>
      </c>
      <c r="G43" s="14">
        <f>SUM('- 44 -'!C43,'- 44 -'!E43,'- 44 -'!G43,'- 44 -'!I43,C43,E43)</f>
        <v>2506012</v>
      </c>
      <c r="H43" s="389">
        <f t="shared" si="2"/>
        <v>0.37779544298866424</v>
      </c>
      <c r="J43" s="14">
        <f>SUM('- 43 -'!G43,G43)</f>
        <v>6633251</v>
      </c>
    </row>
    <row r="44" spans="1:10" ht="12.75">
      <c r="A44" s="15">
        <v>38</v>
      </c>
      <c r="B44" s="16" t="s">
        <v>175</v>
      </c>
      <c r="C44" s="16">
        <v>43400</v>
      </c>
      <c r="D44" s="390">
        <f t="shared" si="0"/>
        <v>0.0048335009281101375</v>
      </c>
      <c r="E44" s="16">
        <v>15000</v>
      </c>
      <c r="F44" s="390">
        <f t="shared" si="1"/>
        <v>0.0016705648369044256</v>
      </c>
      <c r="G44" s="16">
        <f>SUM('- 44 -'!C44,'- 44 -'!E44,'- 44 -'!G44,'- 44 -'!I44,C44,E44)</f>
        <v>3714884</v>
      </c>
      <c r="H44" s="390">
        <f t="shared" si="2"/>
        <v>0.413730305571924</v>
      </c>
      <c r="J44" s="16">
        <f>SUM('- 43 -'!G44,G44)</f>
        <v>8978999</v>
      </c>
    </row>
    <row r="45" spans="1:10" ht="12.75">
      <c r="A45" s="13">
        <v>39</v>
      </c>
      <c r="B45" s="14" t="s">
        <v>176</v>
      </c>
      <c r="C45" s="14">
        <v>0</v>
      </c>
      <c r="D45" s="389">
        <f t="shared" si="0"/>
        <v>0</v>
      </c>
      <c r="E45" s="14">
        <v>76070</v>
      </c>
      <c r="F45" s="389">
        <f t="shared" si="1"/>
        <v>0.005257537796976242</v>
      </c>
      <c r="G45" s="14">
        <f>SUM('- 44 -'!C45,'- 44 -'!E45,'- 44 -'!G45,'- 44 -'!I45,C45,E45)</f>
        <v>5075799</v>
      </c>
      <c r="H45" s="389">
        <f t="shared" si="2"/>
        <v>0.35081116198704104</v>
      </c>
      <c r="J45" s="14">
        <f>SUM('- 43 -'!G45,G45)</f>
        <v>14468750</v>
      </c>
    </row>
    <row r="46" spans="1:10" ht="12.75">
      <c r="A46" s="15">
        <v>40</v>
      </c>
      <c r="B46" s="16" t="s">
        <v>177</v>
      </c>
      <c r="C46" s="16">
        <v>423900</v>
      </c>
      <c r="D46" s="390">
        <f t="shared" si="0"/>
        <v>0.0103490705611789</v>
      </c>
      <c r="E46" s="16">
        <v>53100</v>
      </c>
      <c r="F46" s="390">
        <f t="shared" si="1"/>
        <v>0.001296380388767633</v>
      </c>
      <c r="G46" s="16">
        <f>SUM('- 44 -'!C46,'- 44 -'!E46,'- 44 -'!G46,'- 44 -'!I46,C46,E46)</f>
        <v>14616500</v>
      </c>
      <c r="H46" s="390">
        <f t="shared" si="2"/>
        <v>0.35684640211717716</v>
      </c>
      <c r="J46" s="16">
        <f>SUM('- 43 -'!G46,G46)</f>
        <v>40960200</v>
      </c>
    </row>
    <row r="47" spans="1:10" ht="12.75">
      <c r="A47" s="13">
        <v>41</v>
      </c>
      <c r="B47" s="14" t="s">
        <v>178</v>
      </c>
      <c r="C47" s="14">
        <v>20500</v>
      </c>
      <c r="D47" s="389">
        <f t="shared" si="0"/>
        <v>0.0017245926491131177</v>
      </c>
      <c r="E47" s="14">
        <v>23500</v>
      </c>
      <c r="F47" s="389">
        <f t="shared" si="1"/>
        <v>0.001976972061178452</v>
      </c>
      <c r="G47" s="14">
        <f>SUM('- 44 -'!C47,'- 44 -'!E47,'- 44 -'!G47,'- 44 -'!I47,C47,E47)</f>
        <v>5137108</v>
      </c>
      <c r="H47" s="389">
        <f t="shared" si="2"/>
        <v>0.43216676558537515</v>
      </c>
      <c r="J47" s="14">
        <f>SUM('- 43 -'!G47,G47)</f>
        <v>11886865</v>
      </c>
    </row>
    <row r="48" spans="1:10" ht="12.75">
      <c r="A48" s="15">
        <v>42</v>
      </c>
      <c r="B48" s="16" t="s">
        <v>179</v>
      </c>
      <c r="C48" s="16">
        <v>0</v>
      </c>
      <c r="D48" s="390">
        <f t="shared" si="0"/>
        <v>0</v>
      </c>
      <c r="E48" s="16">
        <v>37400</v>
      </c>
      <c r="F48" s="390">
        <f t="shared" si="1"/>
        <v>0.005122280757138837</v>
      </c>
      <c r="G48" s="16">
        <f>SUM('- 44 -'!C48,'- 44 -'!E48,'- 44 -'!G48,'- 44 -'!I48,C48,E48)</f>
        <v>2845070</v>
      </c>
      <c r="H48" s="390">
        <f t="shared" si="2"/>
        <v>0.389659019083235</v>
      </c>
      <c r="J48" s="16">
        <f>SUM('- 43 -'!G48,G48)</f>
        <v>7301435</v>
      </c>
    </row>
    <row r="49" spans="1:10" ht="12.75">
      <c r="A49" s="13">
        <v>43</v>
      </c>
      <c r="B49" s="14" t="s">
        <v>180</v>
      </c>
      <c r="C49" s="14">
        <v>0</v>
      </c>
      <c r="D49" s="389">
        <f t="shared" si="0"/>
        <v>0</v>
      </c>
      <c r="E49" s="14">
        <v>22000</v>
      </c>
      <c r="F49" s="389">
        <f t="shared" si="1"/>
        <v>0.0035623797798028287</v>
      </c>
      <c r="G49" s="14">
        <f>SUM('- 44 -'!C49,'- 44 -'!E49,'- 44 -'!G49,'- 44 -'!I49,C49,E49)</f>
        <v>2685333</v>
      </c>
      <c r="H49" s="389">
        <f t="shared" si="2"/>
        <v>0.43482618096533043</v>
      </c>
      <c r="J49" s="14">
        <f>SUM('- 43 -'!G49,G49)</f>
        <v>6175647</v>
      </c>
    </row>
    <row r="50" spans="1:10" ht="12.75">
      <c r="A50" s="15">
        <v>44</v>
      </c>
      <c r="B50" s="16" t="s">
        <v>181</v>
      </c>
      <c r="C50" s="16">
        <v>0</v>
      </c>
      <c r="D50" s="390">
        <f t="shared" si="0"/>
        <v>0</v>
      </c>
      <c r="E50" s="16">
        <v>18000</v>
      </c>
      <c r="F50" s="390">
        <f t="shared" si="1"/>
        <v>0.0020745548927224616</v>
      </c>
      <c r="G50" s="16">
        <f>SUM('- 44 -'!C50,'- 44 -'!E50,'- 44 -'!G50,'- 44 -'!I50,C50,E50)</f>
        <v>3057014</v>
      </c>
      <c r="H50" s="390">
        <f t="shared" si="2"/>
        <v>0.35233018615672573</v>
      </c>
      <c r="J50" s="16">
        <f>SUM('- 43 -'!G50,G50)</f>
        <v>8676560</v>
      </c>
    </row>
    <row r="51" spans="1:10" ht="12.75">
      <c r="A51" s="13">
        <v>45</v>
      </c>
      <c r="B51" s="14" t="s">
        <v>182</v>
      </c>
      <c r="C51" s="14">
        <v>125000</v>
      </c>
      <c r="D51" s="389">
        <f t="shared" si="0"/>
        <v>0.010924252977732876</v>
      </c>
      <c r="E51" s="14">
        <v>53000</v>
      </c>
      <c r="F51" s="389">
        <f t="shared" si="1"/>
        <v>0.004631883262558739</v>
      </c>
      <c r="G51" s="14">
        <f>SUM('- 44 -'!C51,'- 44 -'!E51,'- 44 -'!G51,'- 44 -'!I51,C51,E51)</f>
        <v>2830529</v>
      </c>
      <c r="H51" s="389">
        <f t="shared" si="2"/>
        <v>0.24737131885447408</v>
      </c>
      <c r="J51" s="14">
        <f>SUM('- 43 -'!G51,G51)</f>
        <v>11442430</v>
      </c>
    </row>
    <row r="52" spans="1:10" ht="12.75">
      <c r="A52" s="15">
        <v>46</v>
      </c>
      <c r="B52" s="16" t="s">
        <v>183</v>
      </c>
      <c r="C52" s="16">
        <v>995080</v>
      </c>
      <c r="D52" s="390">
        <f t="shared" si="0"/>
        <v>0.09384417555088939</v>
      </c>
      <c r="E52" s="16">
        <v>22632</v>
      </c>
      <c r="F52" s="390">
        <f t="shared" si="1"/>
        <v>0.002134382543180175</v>
      </c>
      <c r="G52" s="16">
        <f>SUM('- 44 -'!C52,'- 44 -'!E52,'- 44 -'!G52,'- 44 -'!I52,C52,E52)</f>
        <v>4186183</v>
      </c>
      <c r="H52" s="390">
        <f t="shared" si="2"/>
        <v>0.3947912653657483</v>
      </c>
      <c r="J52" s="16">
        <f>SUM('- 43 -'!G52,G52)</f>
        <v>10603535</v>
      </c>
    </row>
    <row r="53" spans="1:10" ht="12.75">
      <c r="A53" s="13">
        <v>47</v>
      </c>
      <c r="B53" s="14" t="s">
        <v>184</v>
      </c>
      <c r="C53" s="14">
        <v>90000</v>
      </c>
      <c r="D53" s="389">
        <f t="shared" si="0"/>
        <v>0.010733944166316024</v>
      </c>
      <c r="E53" s="14">
        <v>30000</v>
      </c>
      <c r="F53" s="389">
        <f t="shared" si="1"/>
        <v>0.003577981388772008</v>
      </c>
      <c r="G53" s="14">
        <f>SUM('- 44 -'!C53,'- 44 -'!E53,'- 44 -'!G53,'- 44 -'!I53,C53,E53)</f>
        <v>2880400</v>
      </c>
      <c r="H53" s="389">
        <f t="shared" si="2"/>
        <v>0.34353391974062975</v>
      </c>
      <c r="J53" s="14">
        <f>SUM('- 43 -'!G53,G53)</f>
        <v>8384616</v>
      </c>
    </row>
    <row r="54" spans="1:10" ht="12.75">
      <c r="A54" s="15">
        <v>48</v>
      </c>
      <c r="B54" s="16" t="s">
        <v>185</v>
      </c>
      <c r="C54" s="16">
        <v>2492428</v>
      </c>
      <c r="D54" s="390">
        <f t="shared" si="0"/>
        <v>0.04544115594117752</v>
      </c>
      <c r="E54" s="16">
        <v>35000</v>
      </c>
      <c r="F54" s="390">
        <f t="shared" si="1"/>
        <v>0.0006381088873745653</v>
      </c>
      <c r="G54" s="16">
        <f>SUM('- 44 -'!C54,'- 44 -'!E54,'- 44 -'!G54,'- 44 -'!I54,C54,E54)</f>
        <v>26222301</v>
      </c>
      <c r="H54" s="390">
        <f t="shared" si="2"/>
        <v>0.47807666615745575</v>
      </c>
      <c r="J54" s="16">
        <f>SUM('- 43 -'!G54,G54)</f>
        <v>54849573</v>
      </c>
    </row>
    <row r="55" spans="1:10" ht="12.75">
      <c r="A55" s="13">
        <v>49</v>
      </c>
      <c r="B55" s="14" t="s">
        <v>186</v>
      </c>
      <c r="C55" s="14">
        <v>32000</v>
      </c>
      <c r="D55" s="389">
        <f t="shared" si="0"/>
        <v>0.0011180148137661583</v>
      </c>
      <c r="E55" s="14">
        <v>7000</v>
      </c>
      <c r="F55" s="389">
        <f t="shared" si="1"/>
        <v>0.00024456574051134715</v>
      </c>
      <c r="G55" s="14">
        <f>SUM('- 44 -'!C55,'- 44 -'!E55,'- 44 -'!G55,'- 44 -'!I55,C55,E55)</f>
        <v>8914624</v>
      </c>
      <c r="H55" s="389">
        <f t="shared" si="2"/>
        <v>0.31145880284860394</v>
      </c>
      <c r="J55" s="14">
        <f>SUM('- 43 -'!G55,G55)</f>
        <v>28622161</v>
      </c>
    </row>
    <row r="56" spans="1:10" ht="12.75">
      <c r="A56" s="15">
        <v>50</v>
      </c>
      <c r="B56" s="16" t="s">
        <v>459</v>
      </c>
      <c r="C56" s="16">
        <v>44000</v>
      </c>
      <c r="D56" s="390">
        <f t="shared" si="0"/>
        <v>0.0031075645324619722</v>
      </c>
      <c r="E56" s="16">
        <v>15000</v>
      </c>
      <c r="F56" s="390">
        <f t="shared" si="1"/>
        <v>0.001059396999702945</v>
      </c>
      <c r="G56" s="16">
        <f>SUM('- 44 -'!C56,'- 44 -'!E56,'- 44 -'!G56,'- 44 -'!I56,C56,E56)</f>
        <v>5346624</v>
      </c>
      <c r="H56" s="390">
        <f t="shared" si="2"/>
        <v>0.3776131616093173</v>
      </c>
      <c r="J56" s="16">
        <f>SUM('- 43 -'!G56,G56)</f>
        <v>14158998</v>
      </c>
    </row>
    <row r="57" spans="1:10" ht="12.75">
      <c r="A57" s="13">
        <v>2264</v>
      </c>
      <c r="B57" s="14" t="s">
        <v>187</v>
      </c>
      <c r="C57" s="14">
        <v>77276</v>
      </c>
      <c r="D57" s="389">
        <f t="shared" si="0"/>
        <v>0.04014256334546988</v>
      </c>
      <c r="E57" s="14">
        <v>0</v>
      </c>
      <c r="F57" s="389">
        <f t="shared" si="1"/>
        <v>0</v>
      </c>
      <c r="G57" s="14">
        <f>SUM('- 44 -'!C57,'- 44 -'!E57,'- 44 -'!G57,'- 44 -'!I57,C57,E57)</f>
        <v>561490</v>
      </c>
      <c r="H57" s="389">
        <f t="shared" si="2"/>
        <v>0.2916772075786517</v>
      </c>
      <c r="J57" s="14">
        <f>SUM('- 43 -'!G57,G57)</f>
        <v>1925039</v>
      </c>
    </row>
    <row r="58" spans="1:10" ht="12.75">
      <c r="A58" s="15">
        <v>2309</v>
      </c>
      <c r="B58" s="16" t="s">
        <v>188</v>
      </c>
      <c r="C58" s="16">
        <v>0</v>
      </c>
      <c r="D58" s="390">
        <f t="shared" si="0"/>
        <v>0</v>
      </c>
      <c r="E58" s="16">
        <v>23000</v>
      </c>
      <c r="F58" s="390">
        <f t="shared" si="1"/>
        <v>0.011854490764578575</v>
      </c>
      <c r="G58" s="16">
        <f>SUM('- 44 -'!C58,'- 44 -'!E58,'- 44 -'!G58,'- 44 -'!I58,C58,E58)</f>
        <v>581010</v>
      </c>
      <c r="H58" s="390">
        <f t="shared" si="2"/>
        <v>0.29945989909251297</v>
      </c>
      <c r="J58" s="16">
        <f>SUM('- 43 -'!G58,G58)</f>
        <v>1940193</v>
      </c>
    </row>
    <row r="59" spans="1:10" ht="12.75">
      <c r="A59" s="13">
        <v>2312</v>
      </c>
      <c r="B59" s="14" t="s">
        <v>189</v>
      </c>
      <c r="C59" s="14">
        <v>0</v>
      </c>
      <c r="D59" s="389">
        <f t="shared" si="0"/>
        <v>0</v>
      </c>
      <c r="E59" s="14">
        <v>75000</v>
      </c>
      <c r="F59" s="389">
        <f t="shared" si="1"/>
        <v>0.044647667397499376</v>
      </c>
      <c r="G59" s="14">
        <f>SUM('- 44 -'!C59,'- 44 -'!E59,'- 44 -'!G59,'- 44 -'!I59,C59,E59)</f>
        <v>175000</v>
      </c>
      <c r="H59" s="389">
        <f t="shared" si="2"/>
        <v>0.1041778905941652</v>
      </c>
      <c r="J59" s="14">
        <f>SUM('- 43 -'!G59,G59)</f>
        <v>1679819</v>
      </c>
    </row>
    <row r="60" spans="1:10" ht="12.75">
      <c r="A60" s="15">
        <v>2355</v>
      </c>
      <c r="B60" s="16" t="s">
        <v>190</v>
      </c>
      <c r="C60" s="16">
        <v>38800</v>
      </c>
      <c r="D60" s="390">
        <f t="shared" si="0"/>
        <v>0.0016644185576835137</v>
      </c>
      <c r="E60" s="16">
        <v>47216</v>
      </c>
      <c r="F60" s="390">
        <f t="shared" si="1"/>
        <v>0.00202544295411301</v>
      </c>
      <c r="G60" s="16">
        <f>SUM('- 44 -'!C60,'- 44 -'!E60,'- 44 -'!G60,'- 44 -'!I60,C60,E60)</f>
        <v>8040526</v>
      </c>
      <c r="H60" s="390">
        <f t="shared" si="2"/>
        <v>0.34491754350352555</v>
      </c>
      <c r="J60" s="16">
        <f>SUM('- 43 -'!G60,G60)</f>
        <v>23311444</v>
      </c>
    </row>
    <row r="61" spans="1:10" ht="12.75">
      <c r="A61" s="13">
        <v>2439</v>
      </c>
      <c r="B61" s="14" t="s">
        <v>191</v>
      </c>
      <c r="C61" s="14">
        <v>0</v>
      </c>
      <c r="D61" s="389">
        <f t="shared" si="0"/>
        <v>0</v>
      </c>
      <c r="E61" s="14">
        <v>0</v>
      </c>
      <c r="F61" s="389">
        <f t="shared" si="1"/>
        <v>0</v>
      </c>
      <c r="G61" s="14">
        <f>SUM('- 44 -'!C61,'- 44 -'!E61,'- 44 -'!G61,'- 44 -'!I61,C61,E61)</f>
        <v>277791</v>
      </c>
      <c r="H61" s="389">
        <f t="shared" si="2"/>
        <v>0.2474911531073708</v>
      </c>
      <c r="J61" s="14">
        <f>SUM('- 43 -'!G61,G61)</f>
        <v>1122428</v>
      </c>
    </row>
    <row r="62" spans="1:10" ht="12.75">
      <c r="A62" s="15">
        <v>2460</v>
      </c>
      <c r="B62" s="16" t="s">
        <v>192</v>
      </c>
      <c r="C62" s="16">
        <v>0</v>
      </c>
      <c r="D62" s="390">
        <f t="shared" si="0"/>
        <v>0</v>
      </c>
      <c r="E62" s="16">
        <v>26000</v>
      </c>
      <c r="F62" s="390">
        <f t="shared" si="1"/>
        <v>0.009417539660519428</v>
      </c>
      <c r="G62" s="16">
        <f>SUM('- 44 -'!C62,'- 44 -'!E62,'- 44 -'!G62,'- 44 -'!I62,C62,E62)</f>
        <v>894499</v>
      </c>
      <c r="H62" s="390">
        <f t="shared" si="2"/>
        <v>0.32399922341519105</v>
      </c>
      <c r="J62" s="16">
        <f>SUM('- 43 -'!G62,G62)</f>
        <v>2760806</v>
      </c>
    </row>
    <row r="63" spans="1:10" ht="12.75">
      <c r="A63" s="13">
        <v>3000</v>
      </c>
      <c r="B63" s="14" t="s">
        <v>193</v>
      </c>
      <c r="C63" s="14">
        <v>1723500</v>
      </c>
      <c r="D63" s="389">
        <f t="shared" si="0"/>
        <v>0.2744688983023856</v>
      </c>
      <c r="E63" s="14">
        <v>63000</v>
      </c>
      <c r="F63" s="389">
        <f t="shared" si="1"/>
        <v>0.010032805682071535</v>
      </c>
      <c r="G63" s="14">
        <f>SUM('- 44 -'!C63,'- 44 -'!E63,'- 44 -'!G63,'- 44 -'!I63,C63,E63)</f>
        <v>5206600</v>
      </c>
      <c r="H63" s="389">
        <f t="shared" si="2"/>
        <v>0.8291556518138675</v>
      </c>
      <c r="J63" s="14">
        <f>SUM('- 43 -'!G63,G63)</f>
        <v>6279400</v>
      </c>
    </row>
    <row r="64" spans="1:10" ht="4.5" customHeight="1">
      <c r="A64" s="17"/>
      <c r="B64" s="17"/>
      <c r="C64" s="17"/>
      <c r="D64" s="203"/>
      <c r="E64" s="17"/>
      <c r="F64" s="203"/>
      <c r="G64" s="17"/>
      <c r="H64" s="203"/>
      <c r="J64" s="17"/>
    </row>
    <row r="65" spans="1:10" ht="12.75">
      <c r="A65" s="19"/>
      <c r="B65" s="20" t="s">
        <v>194</v>
      </c>
      <c r="C65" s="20">
        <f>SUM(C11:C63)</f>
        <v>11943999</v>
      </c>
      <c r="D65" s="106">
        <f>C65/$J65</f>
        <v>0.009916136765246011</v>
      </c>
      <c r="E65" s="20">
        <f>SUM(E11:E63)</f>
        <v>3601345</v>
      </c>
      <c r="F65" s="106">
        <f>E65/$J65</f>
        <v>0.002989905605219399</v>
      </c>
      <c r="G65" s="20">
        <f>SUM(G11:G63)</f>
        <v>474194399</v>
      </c>
      <c r="H65" s="106">
        <f>G65/$J65</f>
        <v>0.393685273566888</v>
      </c>
      <c r="J65" s="20">
        <f>SUM(J11:J63)</f>
        <v>1204501237</v>
      </c>
    </row>
    <row r="66" spans="1:10" ht="4.5" customHeight="1">
      <c r="A66" s="17"/>
      <c r="B66" s="17"/>
      <c r="C66" s="17"/>
      <c r="D66" s="203"/>
      <c r="E66" s="17"/>
      <c r="F66" s="203"/>
      <c r="G66" s="17"/>
      <c r="H66" s="203"/>
      <c r="J66" s="17"/>
    </row>
    <row r="67" spans="1:10" ht="12.75">
      <c r="A67" s="15">
        <v>2155</v>
      </c>
      <c r="B67" s="16" t="s">
        <v>195</v>
      </c>
      <c r="C67" s="16">
        <v>945396</v>
      </c>
      <c r="D67" s="390">
        <f>C67/J67</f>
        <v>0.6993836165698544</v>
      </c>
      <c r="E67" s="16">
        <v>3000</v>
      </c>
      <c r="F67" s="390">
        <f>E67/J67</f>
        <v>0.002219335442195189</v>
      </c>
      <c r="G67" s="16">
        <f>SUM('- 44 -'!C67,'- 44 -'!E67,'- 44 -'!G67,'- 44 -'!I67,C67,E67)</f>
        <v>1104421</v>
      </c>
      <c r="H67" s="390">
        <f>G67/J67</f>
        <v>0.8170268894682177</v>
      </c>
      <c r="J67" s="16">
        <f>SUM('- 43 -'!G67,G67)</f>
        <v>1351756</v>
      </c>
    </row>
    <row r="68" spans="1:10" ht="12.75">
      <c r="A68" s="13">
        <v>2408</v>
      </c>
      <c r="B68" s="14" t="s">
        <v>197</v>
      </c>
      <c r="C68" s="14">
        <v>0</v>
      </c>
      <c r="D68" s="389">
        <f>C68/J68</f>
        <v>0</v>
      </c>
      <c r="E68" s="14">
        <v>19000</v>
      </c>
      <c r="F68" s="389">
        <f>E68/J68</f>
        <v>0.008214649660324237</v>
      </c>
      <c r="G68" s="14">
        <f>SUM('- 44 -'!C68,'- 44 -'!E68,'- 44 -'!G68,'- 44 -'!I68,C68,E68)</f>
        <v>1840503</v>
      </c>
      <c r="H68" s="389">
        <f>G68/J68</f>
        <v>0.7957414391460915</v>
      </c>
      <c r="J68" s="14">
        <f>SUM('- 43 -'!G68,G68)</f>
        <v>2312941</v>
      </c>
    </row>
    <row r="69" ht="6.75" customHeight="1"/>
    <row r="70" spans="1:10" ht="12" customHeight="1">
      <c r="A70" s="6"/>
      <c r="B70" s="6"/>
      <c r="C70" s="17"/>
      <c r="D70" s="17"/>
      <c r="E70" s="17"/>
      <c r="F70" s="17"/>
      <c r="G70" s="17"/>
      <c r="H70" s="17"/>
      <c r="I70" s="17"/>
      <c r="J70" s="194"/>
    </row>
    <row r="71" spans="1:10" ht="12" customHeight="1">
      <c r="A71" s="6"/>
      <c r="B71" s="6"/>
      <c r="C71" s="17"/>
      <c r="D71" s="17"/>
      <c r="E71" s="17"/>
      <c r="F71" s="17"/>
      <c r="G71" s="17"/>
      <c r="H71" s="17"/>
      <c r="I71" s="17"/>
      <c r="J71" s="17"/>
    </row>
    <row r="72" spans="1:10" ht="12" customHeight="1">
      <c r="A72" s="6"/>
      <c r="B72" s="6"/>
      <c r="C72" s="17"/>
      <c r="D72" s="17"/>
      <c r="E72" s="17"/>
      <c r="F72" s="17"/>
      <c r="G72" s="17"/>
      <c r="H72" s="17"/>
      <c r="I72" s="17"/>
      <c r="J72" s="17"/>
    </row>
    <row r="73" spans="1:10" ht="12" customHeight="1">
      <c r="A73" s="6"/>
      <c r="B73" s="6"/>
      <c r="C73" s="17"/>
      <c r="D73" s="17"/>
      <c r="E73" s="17"/>
      <c r="F73" s="17"/>
      <c r="G73" s="17"/>
      <c r="H73" s="17"/>
      <c r="I73" s="17"/>
      <c r="J73" s="17"/>
    </row>
    <row r="74" spans="1:10" ht="12" customHeight="1">
      <c r="A74" s="6"/>
      <c r="B74" s="6"/>
      <c r="C74" s="17"/>
      <c r="D74" s="17"/>
      <c r="E74" s="17"/>
      <c r="F74" s="17"/>
      <c r="G74" s="17"/>
      <c r="H74" s="17"/>
      <c r="I74" s="17"/>
      <c r="J74" s="17"/>
    </row>
    <row r="75" ht="12" customHeight="1"/>
  </sheetData>
  <printOptions/>
  <pageMargins left="0.5905511811023623" right="0" top="0.5905511811023623" bottom="0" header="0.31496062992125984" footer="0"/>
  <pageSetup fitToHeight="1" fitToWidth="1" orientation="portrait" scale="82" r:id="rId1"/>
  <headerFooter alignWithMargins="0">
    <oddHeader>&amp;C&amp;"Times New Roman,Bold"&amp;12&amp;A</oddHeader>
  </headerFooter>
</worksheet>
</file>

<file path=xl/worksheets/sheet41.xml><?xml version="1.0" encoding="utf-8"?>
<worksheet xmlns="http://schemas.openxmlformats.org/spreadsheetml/2006/main" xmlns:r="http://schemas.openxmlformats.org/officeDocument/2006/relationships">
  <sheetPr codeName="Sheet39">
    <pageSetUpPr fitToPage="1"/>
  </sheetPr>
  <dimension ref="A1:H74"/>
  <sheetViews>
    <sheetView showGridLines="0" showZeros="0" workbookViewId="0" topLeftCell="A1">
      <selection activeCell="A1" sqref="A1"/>
    </sheetView>
  </sheetViews>
  <sheetFormatPr defaultColWidth="15.83203125" defaultRowHeight="12"/>
  <cols>
    <col min="1" max="1" width="6.83203125" style="85" customWidth="1"/>
    <col min="2" max="2" width="35.83203125" style="85" customWidth="1"/>
    <col min="3" max="3" width="16.83203125" style="85" customWidth="1"/>
    <col min="4" max="7" width="15.83203125" style="85" customWidth="1"/>
    <col min="8" max="8" width="17.83203125" style="85" customWidth="1"/>
    <col min="9" max="16384" width="15.83203125" style="85" customWidth="1"/>
  </cols>
  <sheetData>
    <row r="1" spans="1:2" ht="6.75" customHeight="1">
      <c r="A1" s="17"/>
      <c r="B1" s="83"/>
    </row>
    <row r="2" spans="1:8" ht="12.75">
      <c r="A2" s="11"/>
      <c r="B2" s="109"/>
      <c r="C2" s="110" t="s">
        <v>203</v>
      </c>
      <c r="D2" s="110"/>
      <c r="E2" s="110"/>
      <c r="F2" s="110"/>
      <c r="G2" s="296"/>
      <c r="H2" s="111" t="s">
        <v>2</v>
      </c>
    </row>
    <row r="3" spans="1:8" ht="12.75">
      <c r="A3" s="12"/>
      <c r="B3" s="112"/>
      <c r="C3" s="419" t="str">
        <f>"CAPITAL FUND "&amp;REPLACE(YEAR,1,22,"")&amp;" BUDGET"</f>
        <v>CAPITAL FUND 1999/2000 BUDGET</v>
      </c>
      <c r="D3" s="175"/>
      <c r="E3" s="145"/>
      <c r="F3" s="145"/>
      <c r="G3" s="338"/>
      <c r="H3" s="181"/>
    </row>
    <row r="4" spans="1:8" ht="12.75">
      <c r="A4" s="10"/>
      <c r="C4" s="147"/>
      <c r="D4" s="186"/>
      <c r="E4" s="187"/>
      <c r="F4" s="147"/>
      <c r="G4" s="147"/>
      <c r="H4" s="147"/>
    </row>
    <row r="5" spans="1:8" ht="12.75">
      <c r="A5" s="10"/>
      <c r="C5" s="59"/>
      <c r="D5" s="147"/>
      <c r="E5" s="147"/>
      <c r="F5" s="147"/>
      <c r="G5" s="147"/>
      <c r="H5" s="147"/>
    </row>
    <row r="6" spans="1:8" ht="12.75">
      <c r="A6" s="10"/>
      <c r="C6" s="233" t="s">
        <v>218</v>
      </c>
      <c r="D6" s="132"/>
      <c r="E6" s="132"/>
      <c r="F6" s="132"/>
      <c r="G6" s="132"/>
      <c r="H6" s="133"/>
    </row>
    <row r="7" spans="1:8" ht="12.75">
      <c r="A7" s="17"/>
      <c r="C7" s="148"/>
      <c r="D7" s="148"/>
      <c r="E7" s="148"/>
      <c r="F7" s="164"/>
      <c r="G7" s="148" t="s">
        <v>235</v>
      </c>
      <c r="H7" s="164"/>
    </row>
    <row r="8" spans="1:8" ht="12.75">
      <c r="A8" s="97"/>
      <c r="B8" s="48"/>
      <c r="C8" s="150" t="s">
        <v>252</v>
      </c>
      <c r="D8" s="150" t="s">
        <v>262</v>
      </c>
      <c r="E8" s="150" t="s">
        <v>263</v>
      </c>
      <c r="F8" s="182"/>
      <c r="G8" s="150" t="s">
        <v>264</v>
      </c>
      <c r="H8" s="182"/>
    </row>
    <row r="9" spans="1:8" ht="12.75">
      <c r="A9" s="54" t="s">
        <v>119</v>
      </c>
      <c r="B9" s="55" t="s">
        <v>120</v>
      </c>
      <c r="C9" s="152" t="s">
        <v>254</v>
      </c>
      <c r="D9" s="152" t="s">
        <v>141</v>
      </c>
      <c r="E9" s="152" t="s">
        <v>265</v>
      </c>
      <c r="F9" s="152" t="s">
        <v>66</v>
      </c>
      <c r="G9" s="152" t="s">
        <v>267</v>
      </c>
      <c r="H9" s="152" t="s">
        <v>79</v>
      </c>
    </row>
    <row r="10" spans="1:8" ht="4.5" customHeight="1">
      <c r="A10" s="80"/>
      <c r="B10" s="80"/>
      <c r="C10" s="153"/>
      <c r="D10" s="153"/>
      <c r="E10" s="153"/>
      <c r="F10" s="153"/>
      <c r="G10" s="153"/>
      <c r="H10" s="153"/>
    </row>
    <row r="11" spans="1:8" ht="12.75">
      <c r="A11" s="13">
        <v>1</v>
      </c>
      <c r="B11" s="14" t="s">
        <v>142</v>
      </c>
      <c r="C11" s="14">
        <v>10280487</v>
      </c>
      <c r="D11" s="14">
        <v>314100</v>
      </c>
      <c r="E11" s="14">
        <v>0</v>
      </c>
      <c r="F11" s="14">
        <v>0</v>
      </c>
      <c r="G11" s="14">
        <v>0</v>
      </c>
      <c r="H11" s="14">
        <f>SUM(C11:G11)</f>
        <v>10594587</v>
      </c>
    </row>
    <row r="12" spans="1:8" ht="12.75">
      <c r="A12" s="15">
        <v>2</v>
      </c>
      <c r="B12" s="16" t="s">
        <v>143</v>
      </c>
      <c r="C12" s="16">
        <v>707100</v>
      </c>
      <c r="D12" s="16">
        <v>0</v>
      </c>
      <c r="E12" s="16">
        <v>0</v>
      </c>
      <c r="F12" s="16">
        <v>275000</v>
      </c>
      <c r="G12" s="16">
        <v>0</v>
      </c>
      <c r="H12" s="16">
        <f aca="true" t="shared" si="0" ref="H12:H63">SUM(C12:G12)</f>
        <v>982100</v>
      </c>
    </row>
    <row r="13" spans="1:8" ht="12.75">
      <c r="A13" s="13">
        <v>3</v>
      </c>
      <c r="B13" s="14" t="s">
        <v>144</v>
      </c>
      <c r="C13" s="14">
        <v>1589125</v>
      </c>
      <c r="D13" s="14">
        <v>50000</v>
      </c>
      <c r="E13" s="14">
        <v>0</v>
      </c>
      <c r="F13" s="14">
        <v>0</v>
      </c>
      <c r="G13" s="14">
        <v>80000</v>
      </c>
      <c r="H13" s="14">
        <f t="shared" si="0"/>
        <v>1719125</v>
      </c>
    </row>
    <row r="14" spans="1:8" ht="12.75">
      <c r="A14" s="15">
        <v>4</v>
      </c>
      <c r="B14" s="16" t="s">
        <v>145</v>
      </c>
      <c r="C14" s="16">
        <v>447775</v>
      </c>
      <c r="D14" s="16">
        <v>305000</v>
      </c>
      <c r="E14" s="16">
        <v>0</v>
      </c>
      <c r="F14" s="16">
        <v>0</v>
      </c>
      <c r="G14" s="16">
        <v>0</v>
      </c>
      <c r="H14" s="16">
        <f t="shared" si="0"/>
        <v>752775</v>
      </c>
    </row>
    <row r="15" spans="1:8" ht="12.75">
      <c r="A15" s="13">
        <v>5</v>
      </c>
      <c r="B15" s="14" t="s">
        <v>146</v>
      </c>
      <c r="C15" s="14">
        <v>2110600</v>
      </c>
      <c r="D15" s="14">
        <v>190850</v>
      </c>
      <c r="E15" s="14">
        <v>0</v>
      </c>
      <c r="F15" s="14">
        <v>0</v>
      </c>
      <c r="G15" s="14">
        <v>78460</v>
      </c>
      <c r="H15" s="14">
        <f t="shared" si="0"/>
        <v>2379910</v>
      </c>
    </row>
    <row r="16" spans="1:8" ht="12.75">
      <c r="A16" s="15">
        <v>6</v>
      </c>
      <c r="B16" s="16" t="s">
        <v>147</v>
      </c>
      <c r="C16" s="16">
        <v>3499600</v>
      </c>
      <c r="D16" s="16">
        <v>109000</v>
      </c>
      <c r="E16" s="16">
        <v>0</v>
      </c>
      <c r="F16" s="16">
        <v>0</v>
      </c>
      <c r="G16" s="16">
        <v>0</v>
      </c>
      <c r="H16" s="16">
        <f t="shared" si="0"/>
        <v>3608600</v>
      </c>
    </row>
    <row r="17" spans="1:8" ht="12.75">
      <c r="A17" s="13">
        <v>9</v>
      </c>
      <c r="B17" s="14" t="s">
        <v>148</v>
      </c>
      <c r="C17" s="14">
        <v>4768308</v>
      </c>
      <c r="D17" s="14">
        <v>218438</v>
      </c>
      <c r="E17" s="14">
        <v>0</v>
      </c>
      <c r="F17" s="14">
        <v>0</v>
      </c>
      <c r="G17" s="14">
        <v>0</v>
      </c>
      <c r="H17" s="14">
        <f t="shared" si="0"/>
        <v>4986746</v>
      </c>
    </row>
    <row r="18" spans="1:8" ht="12.75">
      <c r="A18" s="15">
        <v>10</v>
      </c>
      <c r="B18" s="16" t="s">
        <v>149</v>
      </c>
      <c r="C18" s="16">
        <v>3055043</v>
      </c>
      <c r="D18" s="16">
        <v>422005</v>
      </c>
      <c r="E18" s="16">
        <v>0</v>
      </c>
      <c r="F18" s="16">
        <v>0</v>
      </c>
      <c r="G18" s="16">
        <v>0</v>
      </c>
      <c r="H18" s="16">
        <f t="shared" si="0"/>
        <v>3477048</v>
      </c>
    </row>
    <row r="19" spans="1:8" ht="12.75">
      <c r="A19" s="13">
        <v>11</v>
      </c>
      <c r="B19" s="14" t="s">
        <v>150</v>
      </c>
      <c r="C19" s="14">
        <v>1088519</v>
      </c>
      <c r="D19" s="14">
        <v>257411</v>
      </c>
      <c r="E19" s="14">
        <v>0</v>
      </c>
      <c r="F19" s="14">
        <v>0</v>
      </c>
      <c r="G19" s="14">
        <v>0</v>
      </c>
      <c r="H19" s="14">
        <f t="shared" si="0"/>
        <v>1345930</v>
      </c>
    </row>
    <row r="20" spans="1:8" ht="12.75">
      <c r="A20" s="15">
        <v>12</v>
      </c>
      <c r="B20" s="16" t="s">
        <v>151</v>
      </c>
      <c r="C20" s="16">
        <v>2925857</v>
      </c>
      <c r="D20" s="16">
        <v>602619</v>
      </c>
      <c r="E20" s="16">
        <v>0</v>
      </c>
      <c r="F20" s="16">
        <v>0</v>
      </c>
      <c r="G20" s="16">
        <v>0</v>
      </c>
      <c r="H20" s="16">
        <f t="shared" si="0"/>
        <v>3528476</v>
      </c>
    </row>
    <row r="21" spans="1:8" ht="12.75">
      <c r="A21" s="13">
        <v>13</v>
      </c>
      <c r="B21" s="14" t="s">
        <v>152</v>
      </c>
      <c r="C21" s="14">
        <v>0</v>
      </c>
      <c r="D21" s="14">
        <v>242704</v>
      </c>
      <c r="E21" s="14">
        <v>0</v>
      </c>
      <c r="F21" s="14">
        <v>0</v>
      </c>
      <c r="G21" s="14">
        <v>0</v>
      </c>
      <c r="H21" s="14">
        <f t="shared" si="0"/>
        <v>242704</v>
      </c>
    </row>
    <row r="22" spans="1:8" ht="12.75">
      <c r="A22" s="15">
        <v>14</v>
      </c>
      <c r="B22" s="16" t="s">
        <v>153</v>
      </c>
      <c r="C22" s="16">
        <v>2852111</v>
      </c>
      <c r="D22" s="16">
        <v>0</v>
      </c>
      <c r="E22" s="16">
        <v>0</v>
      </c>
      <c r="F22" s="16">
        <v>0</v>
      </c>
      <c r="G22" s="16">
        <v>0</v>
      </c>
      <c r="H22" s="16">
        <f t="shared" si="0"/>
        <v>2852111</v>
      </c>
    </row>
    <row r="23" spans="1:8" ht="12.75">
      <c r="A23" s="13">
        <v>15</v>
      </c>
      <c r="B23" s="14" t="s">
        <v>154</v>
      </c>
      <c r="C23" s="14">
        <v>2088000</v>
      </c>
      <c r="D23" s="14">
        <v>331961</v>
      </c>
      <c r="E23" s="14">
        <v>0</v>
      </c>
      <c r="F23" s="14">
        <v>0</v>
      </c>
      <c r="G23" s="14">
        <v>0</v>
      </c>
      <c r="H23" s="14">
        <f t="shared" si="0"/>
        <v>2419961</v>
      </c>
    </row>
    <row r="24" spans="1:8" ht="12.75">
      <c r="A24" s="15">
        <v>16</v>
      </c>
      <c r="B24" s="16" t="s">
        <v>155</v>
      </c>
      <c r="C24" s="16">
        <v>0</v>
      </c>
      <c r="D24" s="16">
        <v>82500</v>
      </c>
      <c r="E24" s="16">
        <v>0</v>
      </c>
      <c r="F24" s="16">
        <v>0</v>
      </c>
      <c r="G24" s="16">
        <v>45000</v>
      </c>
      <c r="H24" s="16">
        <f t="shared" si="0"/>
        <v>127500</v>
      </c>
    </row>
    <row r="25" spans="1:8" ht="12.75">
      <c r="A25" s="13">
        <v>17</v>
      </c>
      <c r="B25" s="14" t="s">
        <v>156</v>
      </c>
      <c r="C25" s="14">
        <v>0</v>
      </c>
      <c r="D25" s="14">
        <v>93000</v>
      </c>
      <c r="E25" s="14">
        <v>0</v>
      </c>
      <c r="F25" s="14">
        <v>0</v>
      </c>
      <c r="G25" s="14">
        <v>0</v>
      </c>
      <c r="H25" s="14">
        <f t="shared" si="0"/>
        <v>93000</v>
      </c>
    </row>
    <row r="26" spans="1:8" ht="12.75">
      <c r="A26" s="15">
        <v>18</v>
      </c>
      <c r="B26" s="16" t="s">
        <v>157</v>
      </c>
      <c r="C26" s="16">
        <v>409754</v>
      </c>
      <c r="D26" s="16">
        <v>115000</v>
      </c>
      <c r="E26" s="16">
        <v>0</v>
      </c>
      <c r="F26" s="16">
        <v>0</v>
      </c>
      <c r="G26" s="16">
        <v>0</v>
      </c>
      <c r="H26" s="16">
        <f t="shared" si="0"/>
        <v>524754</v>
      </c>
    </row>
    <row r="27" spans="1:8" ht="12.75">
      <c r="A27" s="13">
        <v>19</v>
      </c>
      <c r="B27" s="14" t="s">
        <v>158</v>
      </c>
      <c r="C27" s="14">
        <v>0</v>
      </c>
      <c r="D27" s="14">
        <v>150000</v>
      </c>
      <c r="E27" s="14">
        <v>0</v>
      </c>
      <c r="F27" s="14">
        <v>0</v>
      </c>
      <c r="G27" s="14">
        <v>0</v>
      </c>
      <c r="H27" s="14">
        <f t="shared" si="0"/>
        <v>150000</v>
      </c>
    </row>
    <row r="28" spans="1:8" ht="12.75">
      <c r="A28" s="15">
        <v>20</v>
      </c>
      <c r="B28" s="16" t="s">
        <v>159</v>
      </c>
      <c r="C28" s="16">
        <v>0</v>
      </c>
      <c r="D28" s="16">
        <v>0</v>
      </c>
      <c r="E28" s="16">
        <v>0</v>
      </c>
      <c r="F28" s="16">
        <v>3000</v>
      </c>
      <c r="G28" s="16">
        <v>0</v>
      </c>
      <c r="H28" s="16">
        <f t="shared" si="0"/>
        <v>3000</v>
      </c>
    </row>
    <row r="29" spans="1:8" ht="12.75">
      <c r="A29" s="13">
        <v>21</v>
      </c>
      <c r="B29" s="14" t="s">
        <v>160</v>
      </c>
      <c r="C29" s="14">
        <v>629490</v>
      </c>
      <c r="D29" s="14">
        <v>270000</v>
      </c>
      <c r="E29" s="14">
        <v>0</v>
      </c>
      <c r="F29" s="14">
        <v>0</v>
      </c>
      <c r="G29" s="14">
        <v>0</v>
      </c>
      <c r="H29" s="14">
        <f t="shared" si="0"/>
        <v>899490</v>
      </c>
    </row>
    <row r="30" spans="1:8" ht="12.75">
      <c r="A30" s="15">
        <v>22</v>
      </c>
      <c r="B30" s="16" t="s">
        <v>161</v>
      </c>
      <c r="C30" s="16">
        <v>174020</v>
      </c>
      <c r="D30" s="16">
        <v>149388</v>
      </c>
      <c r="E30" s="16">
        <v>0</v>
      </c>
      <c r="F30" s="16">
        <v>0</v>
      </c>
      <c r="G30" s="16">
        <v>0</v>
      </c>
      <c r="H30" s="16">
        <f t="shared" si="0"/>
        <v>323408</v>
      </c>
    </row>
    <row r="31" spans="1:8" ht="12.75">
      <c r="A31" s="13">
        <v>23</v>
      </c>
      <c r="B31" s="14" t="s">
        <v>162</v>
      </c>
      <c r="C31" s="14">
        <v>0</v>
      </c>
      <c r="D31" s="14">
        <v>174711</v>
      </c>
      <c r="E31" s="14">
        <v>0</v>
      </c>
      <c r="F31" s="14">
        <v>0</v>
      </c>
      <c r="G31" s="14">
        <v>0</v>
      </c>
      <c r="H31" s="14">
        <f t="shared" si="0"/>
        <v>174711</v>
      </c>
    </row>
    <row r="32" spans="1:8" ht="12.75">
      <c r="A32" s="15">
        <v>24</v>
      </c>
      <c r="B32" s="16" t="s">
        <v>163</v>
      </c>
      <c r="C32" s="16">
        <v>937301</v>
      </c>
      <c r="D32" s="16">
        <v>240000</v>
      </c>
      <c r="E32" s="16">
        <v>0</v>
      </c>
      <c r="F32" s="16">
        <v>0</v>
      </c>
      <c r="G32" s="16">
        <v>0</v>
      </c>
      <c r="H32" s="16">
        <f t="shared" si="0"/>
        <v>1177301</v>
      </c>
    </row>
    <row r="33" spans="1:8" ht="12.75">
      <c r="A33" s="13">
        <v>25</v>
      </c>
      <c r="B33" s="14" t="s">
        <v>164</v>
      </c>
      <c r="C33" s="14">
        <v>0</v>
      </c>
      <c r="D33" s="14">
        <v>149700</v>
      </c>
      <c r="E33" s="14">
        <v>395081</v>
      </c>
      <c r="F33" s="14">
        <v>0</v>
      </c>
      <c r="G33" s="14">
        <v>229000</v>
      </c>
      <c r="H33" s="14">
        <f t="shared" si="0"/>
        <v>773781</v>
      </c>
    </row>
    <row r="34" spans="1:8" ht="12.75">
      <c r="A34" s="15">
        <v>26</v>
      </c>
      <c r="B34" s="16" t="s">
        <v>165</v>
      </c>
      <c r="C34" s="16">
        <v>1529000</v>
      </c>
      <c r="D34" s="16">
        <v>90000</v>
      </c>
      <c r="E34" s="16">
        <v>0</v>
      </c>
      <c r="F34" s="16">
        <v>0</v>
      </c>
      <c r="G34" s="16">
        <v>0</v>
      </c>
      <c r="H34" s="16">
        <f t="shared" si="0"/>
        <v>1619000</v>
      </c>
    </row>
    <row r="35" spans="1:8" ht="12.75">
      <c r="A35" s="13">
        <v>28</v>
      </c>
      <c r="B35" s="14" t="s">
        <v>166</v>
      </c>
      <c r="C35" s="14">
        <v>422892</v>
      </c>
      <c r="D35" s="14">
        <v>87000</v>
      </c>
      <c r="E35" s="14">
        <v>0</v>
      </c>
      <c r="F35" s="14">
        <v>0</v>
      </c>
      <c r="G35" s="14">
        <v>0</v>
      </c>
      <c r="H35" s="14">
        <f t="shared" si="0"/>
        <v>509892</v>
      </c>
    </row>
    <row r="36" spans="1:8" ht="12.75">
      <c r="A36" s="15">
        <v>30</v>
      </c>
      <c r="B36" s="16" t="s">
        <v>167</v>
      </c>
      <c r="C36" s="16">
        <v>372727</v>
      </c>
      <c r="D36" s="16">
        <v>216325</v>
      </c>
      <c r="E36" s="16">
        <v>450000</v>
      </c>
      <c r="F36" s="16">
        <v>0</v>
      </c>
      <c r="G36" s="16">
        <v>158910</v>
      </c>
      <c r="H36" s="16">
        <f t="shared" si="0"/>
        <v>1197962</v>
      </c>
    </row>
    <row r="37" spans="1:8" ht="12.75">
      <c r="A37" s="13">
        <v>31</v>
      </c>
      <c r="B37" s="14" t="s">
        <v>168</v>
      </c>
      <c r="C37" s="14">
        <v>777247</v>
      </c>
      <c r="D37" s="14">
        <v>212000</v>
      </c>
      <c r="E37" s="14">
        <v>0</v>
      </c>
      <c r="F37" s="14">
        <v>40000</v>
      </c>
      <c r="G37" s="14">
        <v>0</v>
      </c>
      <c r="H37" s="14">
        <f t="shared" si="0"/>
        <v>1029247</v>
      </c>
    </row>
    <row r="38" spans="1:8" ht="12.75">
      <c r="A38" s="15">
        <v>32</v>
      </c>
      <c r="B38" s="16" t="s">
        <v>169</v>
      </c>
      <c r="C38" s="16">
        <v>965650</v>
      </c>
      <c r="D38" s="16">
        <v>111719</v>
      </c>
      <c r="E38" s="16">
        <v>0</v>
      </c>
      <c r="F38" s="16">
        <v>0</v>
      </c>
      <c r="G38" s="16">
        <v>0</v>
      </c>
      <c r="H38" s="16">
        <f t="shared" si="0"/>
        <v>1077369</v>
      </c>
    </row>
    <row r="39" spans="1:8" ht="12.75">
      <c r="A39" s="13">
        <v>33</v>
      </c>
      <c r="B39" s="14" t="s">
        <v>170</v>
      </c>
      <c r="C39" s="14">
        <v>0</v>
      </c>
      <c r="D39" s="14">
        <v>83605</v>
      </c>
      <c r="E39" s="14">
        <v>600885</v>
      </c>
      <c r="F39" s="14">
        <v>0</v>
      </c>
      <c r="G39" s="14">
        <v>0</v>
      </c>
      <c r="H39" s="14">
        <f t="shared" si="0"/>
        <v>684490</v>
      </c>
    </row>
    <row r="40" spans="1:8" ht="12.75">
      <c r="A40" s="15">
        <v>34</v>
      </c>
      <c r="B40" s="16" t="s">
        <v>171</v>
      </c>
      <c r="C40" s="16">
        <v>0</v>
      </c>
      <c r="D40" s="16">
        <v>60000</v>
      </c>
      <c r="E40" s="16">
        <v>225351</v>
      </c>
      <c r="F40" s="16">
        <v>0</v>
      </c>
      <c r="G40" s="16">
        <v>0</v>
      </c>
      <c r="H40" s="16">
        <f t="shared" si="0"/>
        <v>285351</v>
      </c>
    </row>
    <row r="41" spans="1:8" ht="12.75">
      <c r="A41" s="13">
        <v>35</v>
      </c>
      <c r="B41" s="14" t="s">
        <v>172</v>
      </c>
      <c r="C41" s="14">
        <v>587160</v>
      </c>
      <c r="D41" s="14">
        <v>185089</v>
      </c>
      <c r="E41" s="14">
        <v>0</v>
      </c>
      <c r="F41" s="14">
        <v>0</v>
      </c>
      <c r="G41" s="14">
        <v>223431</v>
      </c>
      <c r="H41" s="14">
        <f t="shared" si="0"/>
        <v>995680</v>
      </c>
    </row>
    <row r="42" spans="1:8" ht="12.75">
      <c r="A42" s="15">
        <v>36</v>
      </c>
      <c r="B42" s="16" t="s">
        <v>173</v>
      </c>
      <c r="C42" s="16">
        <v>225145</v>
      </c>
      <c r="D42" s="16">
        <v>103328</v>
      </c>
      <c r="E42" s="16">
        <v>0</v>
      </c>
      <c r="F42" s="16">
        <v>0</v>
      </c>
      <c r="G42" s="16">
        <v>0</v>
      </c>
      <c r="H42" s="16">
        <f t="shared" si="0"/>
        <v>328473</v>
      </c>
    </row>
    <row r="43" spans="1:8" ht="12.75">
      <c r="A43" s="13">
        <v>37</v>
      </c>
      <c r="B43" s="14" t="s">
        <v>174</v>
      </c>
      <c r="C43" s="14">
        <v>507219</v>
      </c>
      <c r="D43" s="14">
        <v>0</v>
      </c>
      <c r="E43" s="14">
        <v>0</v>
      </c>
      <c r="F43" s="14">
        <v>0</v>
      </c>
      <c r="G43" s="14">
        <v>41458</v>
      </c>
      <c r="H43" s="14">
        <f t="shared" si="0"/>
        <v>548677</v>
      </c>
    </row>
    <row r="44" spans="1:8" ht="12.75">
      <c r="A44" s="15">
        <v>38</v>
      </c>
      <c r="B44" s="16" t="s">
        <v>175</v>
      </c>
      <c r="C44" s="16">
        <v>635576</v>
      </c>
      <c r="D44" s="16">
        <v>278822</v>
      </c>
      <c r="E44" s="16">
        <v>0</v>
      </c>
      <c r="F44" s="16">
        <v>0</v>
      </c>
      <c r="G44" s="16">
        <v>0</v>
      </c>
      <c r="H44" s="16">
        <f t="shared" si="0"/>
        <v>914398</v>
      </c>
    </row>
    <row r="45" spans="1:8" ht="12.75">
      <c r="A45" s="13">
        <v>39</v>
      </c>
      <c r="B45" s="14" t="s">
        <v>176</v>
      </c>
      <c r="C45" s="14">
        <v>0</v>
      </c>
      <c r="D45" s="14">
        <v>0</v>
      </c>
      <c r="E45" s="14">
        <v>0</v>
      </c>
      <c r="F45" s="14">
        <v>0</v>
      </c>
      <c r="G45" s="14">
        <v>0</v>
      </c>
      <c r="H45" s="14">
        <f t="shared" si="0"/>
        <v>0</v>
      </c>
    </row>
    <row r="46" spans="1:8" ht="12.75">
      <c r="A46" s="15">
        <v>40</v>
      </c>
      <c r="B46" s="16" t="s">
        <v>177</v>
      </c>
      <c r="C46" s="16">
        <v>2679300</v>
      </c>
      <c r="D46" s="16">
        <v>200000</v>
      </c>
      <c r="E46" s="16">
        <v>0</v>
      </c>
      <c r="F46" s="16">
        <v>0</v>
      </c>
      <c r="G46" s="16">
        <v>0</v>
      </c>
      <c r="H46" s="16">
        <f t="shared" si="0"/>
        <v>2879300</v>
      </c>
    </row>
    <row r="47" spans="1:8" ht="12.75">
      <c r="A47" s="13">
        <v>41</v>
      </c>
      <c r="B47" s="14" t="s">
        <v>178</v>
      </c>
      <c r="C47" s="14">
        <v>0</v>
      </c>
      <c r="D47" s="14">
        <v>180000</v>
      </c>
      <c r="E47" s="14">
        <v>0</v>
      </c>
      <c r="F47" s="14">
        <v>0</v>
      </c>
      <c r="G47" s="14">
        <v>0</v>
      </c>
      <c r="H47" s="14">
        <f t="shared" si="0"/>
        <v>180000</v>
      </c>
    </row>
    <row r="48" spans="1:8" ht="12.75">
      <c r="A48" s="15">
        <v>42</v>
      </c>
      <c r="B48" s="16" t="s">
        <v>179</v>
      </c>
      <c r="C48" s="16">
        <v>76024</v>
      </c>
      <c r="D48" s="16">
        <v>0</v>
      </c>
      <c r="E48" s="16">
        <v>0</v>
      </c>
      <c r="F48" s="16">
        <v>0</v>
      </c>
      <c r="G48" s="16">
        <v>0</v>
      </c>
      <c r="H48" s="16">
        <f t="shared" si="0"/>
        <v>76024</v>
      </c>
    </row>
    <row r="49" spans="1:8" ht="12.75">
      <c r="A49" s="13">
        <v>43</v>
      </c>
      <c r="B49" s="14" t="s">
        <v>180</v>
      </c>
      <c r="C49" s="14">
        <v>201919</v>
      </c>
      <c r="D49" s="14">
        <v>185000</v>
      </c>
      <c r="E49" s="14">
        <v>0</v>
      </c>
      <c r="F49" s="14">
        <v>0</v>
      </c>
      <c r="G49" s="14">
        <v>125000</v>
      </c>
      <c r="H49" s="14">
        <f t="shared" si="0"/>
        <v>511919</v>
      </c>
    </row>
    <row r="50" spans="1:8" ht="12.75">
      <c r="A50" s="15">
        <v>44</v>
      </c>
      <c r="B50" s="16" t="s">
        <v>181</v>
      </c>
      <c r="C50" s="16">
        <v>0</v>
      </c>
      <c r="D50" s="16">
        <v>139000</v>
      </c>
      <c r="E50" s="16">
        <v>0</v>
      </c>
      <c r="F50" s="16">
        <v>0</v>
      </c>
      <c r="G50" s="16">
        <v>0</v>
      </c>
      <c r="H50" s="16">
        <f t="shared" si="0"/>
        <v>139000</v>
      </c>
    </row>
    <row r="51" spans="1:8" ht="12.75">
      <c r="A51" s="13">
        <v>45</v>
      </c>
      <c r="B51" s="14" t="s">
        <v>182</v>
      </c>
      <c r="C51" s="14">
        <v>296904</v>
      </c>
      <c r="D51" s="14">
        <v>65000</v>
      </c>
      <c r="E51" s="14">
        <v>0</v>
      </c>
      <c r="F51" s="14">
        <v>0</v>
      </c>
      <c r="G51" s="14">
        <v>0</v>
      </c>
      <c r="H51" s="14">
        <f t="shared" si="0"/>
        <v>361904</v>
      </c>
    </row>
    <row r="52" spans="1:8" ht="12.75">
      <c r="A52" s="15">
        <v>46</v>
      </c>
      <c r="B52" s="16" t="s">
        <v>183</v>
      </c>
      <c r="C52" s="16">
        <v>188353</v>
      </c>
      <c r="D52" s="16">
        <v>0</v>
      </c>
      <c r="E52" s="16">
        <v>0</v>
      </c>
      <c r="F52" s="16">
        <v>100000</v>
      </c>
      <c r="G52" s="16">
        <v>96743</v>
      </c>
      <c r="H52" s="16">
        <f t="shared" si="0"/>
        <v>385096</v>
      </c>
    </row>
    <row r="53" spans="1:8" ht="12.75">
      <c r="A53" s="13">
        <v>47</v>
      </c>
      <c r="B53" s="14" t="s">
        <v>184</v>
      </c>
      <c r="C53" s="14">
        <v>817246</v>
      </c>
      <c r="D53" s="14">
        <v>65635</v>
      </c>
      <c r="E53" s="14">
        <v>0</v>
      </c>
      <c r="F53" s="14">
        <v>0</v>
      </c>
      <c r="G53" s="14">
        <v>0</v>
      </c>
      <c r="H53" s="14">
        <f t="shared" si="0"/>
        <v>882881</v>
      </c>
    </row>
    <row r="54" spans="1:8" ht="12.75">
      <c r="A54" s="15">
        <v>48</v>
      </c>
      <c r="B54" s="16" t="s">
        <v>185</v>
      </c>
      <c r="C54" s="16">
        <v>671883</v>
      </c>
      <c r="D54" s="16">
        <v>253790</v>
      </c>
      <c r="E54" s="16">
        <v>0</v>
      </c>
      <c r="F54" s="16">
        <v>0</v>
      </c>
      <c r="G54" s="16">
        <v>0</v>
      </c>
      <c r="H54" s="16">
        <f t="shared" si="0"/>
        <v>925673</v>
      </c>
    </row>
    <row r="55" spans="1:8" ht="12.75">
      <c r="A55" s="13">
        <v>49</v>
      </c>
      <c r="B55" s="14" t="s">
        <v>186</v>
      </c>
      <c r="C55" s="14">
        <v>1802529</v>
      </c>
      <c r="D55" s="14">
        <v>0</v>
      </c>
      <c r="E55" s="14">
        <v>4650000</v>
      </c>
      <c r="F55" s="14">
        <v>0</v>
      </c>
      <c r="G55" s="14">
        <v>0</v>
      </c>
      <c r="H55" s="14">
        <f t="shared" si="0"/>
        <v>6452529</v>
      </c>
    </row>
    <row r="56" spans="1:8" ht="12.75">
      <c r="A56" s="15">
        <v>50</v>
      </c>
      <c r="B56" s="16" t="s">
        <v>459</v>
      </c>
      <c r="C56" s="16">
        <v>0</v>
      </c>
      <c r="D56" s="16">
        <v>222730</v>
      </c>
      <c r="E56" s="16">
        <v>0</v>
      </c>
      <c r="F56" s="16">
        <v>0</v>
      </c>
      <c r="G56" s="16">
        <v>0</v>
      </c>
      <c r="H56" s="16">
        <f t="shared" si="0"/>
        <v>222730</v>
      </c>
    </row>
    <row r="57" spans="1:8" ht="12.75">
      <c r="A57" s="13">
        <v>2264</v>
      </c>
      <c r="B57" s="14" t="s">
        <v>187</v>
      </c>
      <c r="C57" s="14">
        <v>39356</v>
      </c>
      <c r="D57" s="14">
        <v>0</v>
      </c>
      <c r="E57" s="14">
        <v>0</v>
      </c>
      <c r="F57" s="14">
        <v>0</v>
      </c>
      <c r="G57" s="14">
        <v>0</v>
      </c>
      <c r="H57" s="14">
        <f t="shared" si="0"/>
        <v>39356</v>
      </c>
    </row>
    <row r="58" spans="1:8" ht="12.75">
      <c r="A58" s="15">
        <v>2309</v>
      </c>
      <c r="B58" s="16" t="s">
        <v>188</v>
      </c>
      <c r="C58" s="16">
        <v>312130</v>
      </c>
      <c r="D58" s="16">
        <v>0</v>
      </c>
      <c r="E58" s="16">
        <v>0</v>
      </c>
      <c r="F58" s="16">
        <v>0</v>
      </c>
      <c r="G58" s="16">
        <v>0</v>
      </c>
      <c r="H58" s="16">
        <f t="shared" si="0"/>
        <v>312130</v>
      </c>
    </row>
    <row r="59" spans="1:8" ht="12.75">
      <c r="A59" s="13">
        <v>2312</v>
      </c>
      <c r="B59" s="14" t="s">
        <v>189</v>
      </c>
      <c r="C59" s="14">
        <v>41832</v>
      </c>
      <c r="D59" s="14">
        <v>0</v>
      </c>
      <c r="E59" s="14">
        <v>0</v>
      </c>
      <c r="F59" s="14">
        <v>0</v>
      </c>
      <c r="G59" s="14">
        <v>0</v>
      </c>
      <c r="H59" s="14">
        <f t="shared" si="0"/>
        <v>41832</v>
      </c>
    </row>
    <row r="60" spans="1:8" ht="12.75">
      <c r="A60" s="15">
        <v>2355</v>
      </c>
      <c r="B60" s="16" t="s">
        <v>190</v>
      </c>
      <c r="C60" s="16">
        <v>0</v>
      </c>
      <c r="D60" s="16">
        <v>71500</v>
      </c>
      <c r="E60" s="16">
        <v>0</v>
      </c>
      <c r="F60" s="16">
        <v>0</v>
      </c>
      <c r="G60" s="16">
        <v>0</v>
      </c>
      <c r="H60" s="16">
        <f t="shared" si="0"/>
        <v>71500</v>
      </c>
    </row>
    <row r="61" spans="1:8" ht="12.75">
      <c r="A61" s="13">
        <v>2439</v>
      </c>
      <c r="B61" s="14" t="s">
        <v>191</v>
      </c>
      <c r="C61" s="14">
        <v>69147</v>
      </c>
      <c r="D61" s="14">
        <v>0</v>
      </c>
      <c r="E61" s="14">
        <v>0</v>
      </c>
      <c r="F61" s="14">
        <v>0</v>
      </c>
      <c r="G61" s="14">
        <v>0</v>
      </c>
      <c r="H61" s="14">
        <f t="shared" si="0"/>
        <v>69147</v>
      </c>
    </row>
    <row r="62" spans="1:8" ht="12.75">
      <c r="A62" s="15">
        <v>2460</v>
      </c>
      <c r="B62" s="16" t="s">
        <v>192</v>
      </c>
      <c r="C62" s="16">
        <v>337549</v>
      </c>
      <c r="D62" s="16">
        <v>0</v>
      </c>
      <c r="E62" s="16">
        <v>0</v>
      </c>
      <c r="F62" s="16">
        <v>0</v>
      </c>
      <c r="G62" s="16">
        <v>0</v>
      </c>
      <c r="H62" s="16">
        <f t="shared" si="0"/>
        <v>337549</v>
      </c>
    </row>
    <row r="63" spans="1:8" ht="12.75">
      <c r="A63" s="13">
        <v>3000</v>
      </c>
      <c r="B63" s="14" t="s">
        <v>193</v>
      </c>
      <c r="C63" s="14">
        <v>783564</v>
      </c>
      <c r="D63" s="14">
        <v>0</v>
      </c>
      <c r="E63" s="14">
        <v>0</v>
      </c>
      <c r="F63" s="14">
        <v>0</v>
      </c>
      <c r="G63" s="14">
        <v>0</v>
      </c>
      <c r="H63" s="14">
        <f t="shared" si="0"/>
        <v>783564</v>
      </c>
    </row>
    <row r="64" spans="1:8" ht="4.5" customHeight="1">
      <c r="A64" s="17"/>
      <c r="B64" s="17"/>
      <c r="C64" s="17"/>
      <c r="D64" s="17"/>
      <c r="E64" s="17"/>
      <c r="F64" s="17"/>
      <c r="G64" s="17"/>
      <c r="H64" s="17"/>
    </row>
    <row r="65" spans="1:8" ht="12.75">
      <c r="A65" s="19"/>
      <c r="B65" s="20" t="s">
        <v>194</v>
      </c>
      <c r="C65" s="20">
        <f aca="true" t="shared" si="1" ref="C65:H65">SUM(C11:C63)</f>
        <v>51903442</v>
      </c>
      <c r="D65" s="20">
        <f t="shared" si="1"/>
        <v>7278930</v>
      </c>
      <c r="E65" s="20">
        <f t="shared" si="1"/>
        <v>6321317</v>
      </c>
      <c r="F65" s="20">
        <f t="shared" si="1"/>
        <v>418000</v>
      </c>
      <c r="G65" s="20">
        <f t="shared" si="1"/>
        <v>1078002</v>
      </c>
      <c r="H65" s="20">
        <f t="shared" si="1"/>
        <v>66999691</v>
      </c>
    </row>
    <row r="66" spans="1:8" ht="4.5" customHeight="1">
      <c r="A66" s="17"/>
      <c r="B66" s="17"/>
      <c r="C66" s="17"/>
      <c r="D66" s="17"/>
      <c r="E66" s="17"/>
      <c r="F66" s="17"/>
      <c r="G66" s="17"/>
      <c r="H66" s="17"/>
    </row>
    <row r="67" spans="1:8" ht="12.75">
      <c r="A67" s="15">
        <v>2155</v>
      </c>
      <c r="B67" s="16" t="s">
        <v>195</v>
      </c>
      <c r="C67" s="16">
        <v>0</v>
      </c>
      <c r="D67" s="16">
        <v>0</v>
      </c>
      <c r="E67" s="16">
        <v>0</v>
      </c>
      <c r="F67" s="16">
        <v>0</v>
      </c>
      <c r="G67" s="16">
        <v>0</v>
      </c>
      <c r="H67" s="16">
        <f>SUM(C67:G67)</f>
        <v>0</v>
      </c>
    </row>
    <row r="68" spans="1:8" ht="12.75">
      <c r="A68" s="13">
        <v>2408</v>
      </c>
      <c r="B68" s="14" t="s">
        <v>197</v>
      </c>
      <c r="C68" s="14">
        <v>0</v>
      </c>
      <c r="D68" s="14">
        <v>0</v>
      </c>
      <c r="E68" s="14">
        <v>0</v>
      </c>
      <c r="F68" s="14">
        <v>0</v>
      </c>
      <c r="G68" s="14">
        <v>0</v>
      </c>
      <c r="H68" s="14">
        <f>SUM(C68:G68)</f>
        <v>0</v>
      </c>
    </row>
    <row r="69" ht="6.75" customHeight="1"/>
    <row r="70" spans="1:8" ht="12" customHeight="1">
      <c r="A70" s="6"/>
      <c r="B70" s="6"/>
      <c r="C70" s="17"/>
      <c r="D70" s="17"/>
      <c r="E70" s="17"/>
      <c r="F70" s="17"/>
      <c r="G70" s="17"/>
      <c r="H70" s="17"/>
    </row>
    <row r="71" spans="1:8" ht="12" customHeight="1">
      <c r="A71" s="6"/>
      <c r="B71" s="6"/>
      <c r="C71" s="17"/>
      <c r="D71" s="17"/>
      <c r="E71" s="17"/>
      <c r="F71" s="17"/>
      <c r="G71" s="17"/>
      <c r="H71" s="17"/>
    </row>
    <row r="72" spans="1:8" ht="12" customHeight="1">
      <c r="A72" s="6"/>
      <c r="B72" s="6"/>
      <c r="C72" s="17"/>
      <c r="D72" s="17"/>
      <c r="E72" s="17"/>
      <c r="F72" s="17"/>
      <c r="G72" s="17"/>
      <c r="H72" s="17"/>
    </row>
    <row r="73" spans="1:8" ht="12" customHeight="1">
      <c r="A73" s="6"/>
      <c r="B73" s="6"/>
      <c r="C73" s="17"/>
      <c r="D73" s="17"/>
      <c r="E73" s="17"/>
      <c r="F73" s="17"/>
      <c r="G73" s="17"/>
      <c r="H73" s="17"/>
    </row>
    <row r="74" spans="1:8" ht="12" customHeight="1">
      <c r="A74" s="6"/>
      <c r="B74" s="6"/>
      <c r="C74" s="17"/>
      <c r="D74" s="17"/>
      <c r="E74" s="17"/>
      <c r="F74" s="17"/>
      <c r="G74" s="17"/>
      <c r="H74" s="17"/>
    </row>
    <row r="75" ht="12" customHeight="1"/>
  </sheetData>
  <printOptions/>
  <pageMargins left="0" right="0.5905511811023623" top="0.5905511811023623" bottom="0" header="0.31496062992125984" footer="0"/>
  <pageSetup fitToHeight="1" fitToWidth="1" orientation="portrait" scale="82" r:id="rId1"/>
  <headerFooter alignWithMargins="0">
    <oddHeader>&amp;C&amp;"Times New Roman,Bold"&amp;12&amp;A</oddHeader>
  </headerFooter>
</worksheet>
</file>

<file path=xl/worksheets/sheet42.xml><?xml version="1.0" encoding="utf-8"?>
<worksheet xmlns="http://schemas.openxmlformats.org/spreadsheetml/2006/main" xmlns:r="http://schemas.openxmlformats.org/officeDocument/2006/relationships">
  <sheetPr codeName="Sheet40">
    <pageSetUpPr fitToPage="1"/>
  </sheetPr>
  <dimension ref="A1:G74"/>
  <sheetViews>
    <sheetView showGridLines="0" showZeros="0" workbookViewId="0" topLeftCell="A1">
      <selection activeCell="A1" sqref="A1"/>
    </sheetView>
  </sheetViews>
  <sheetFormatPr defaultColWidth="19.83203125" defaultRowHeight="12"/>
  <cols>
    <col min="1" max="1" width="6.83203125" style="85" customWidth="1"/>
    <col min="2" max="2" width="35.83203125" style="85" customWidth="1"/>
    <col min="3" max="3" width="18.83203125" style="85" customWidth="1"/>
    <col min="4" max="4" width="19.83203125" style="85" customWidth="1"/>
    <col min="5" max="5" width="18.83203125" style="85" customWidth="1"/>
    <col min="6" max="16384" width="19.83203125" style="85" customWidth="1"/>
  </cols>
  <sheetData>
    <row r="1" spans="1:2" ht="6.75" customHeight="1">
      <c r="A1" s="17"/>
      <c r="B1" s="83"/>
    </row>
    <row r="2" spans="1:7" ht="12.75">
      <c r="A2" s="11"/>
      <c r="B2" s="109"/>
      <c r="C2" s="110" t="s">
        <v>203</v>
      </c>
      <c r="D2" s="110"/>
      <c r="E2" s="110"/>
      <c r="F2" s="296"/>
      <c r="G2" s="111" t="s">
        <v>4</v>
      </c>
    </row>
    <row r="3" spans="1:7" ht="12.75">
      <c r="A3" s="12"/>
      <c r="B3" s="112"/>
      <c r="C3" s="418" t="str">
        <f>"CAPITAL FUND "&amp;REPLACE(YEAR,1,22,"")&amp;" BUDGET"</f>
        <v>CAPITAL FUND 1999/2000 BUDGET</v>
      </c>
      <c r="D3" s="145"/>
      <c r="E3" s="145"/>
      <c r="F3" s="338"/>
      <c r="G3" s="338"/>
    </row>
    <row r="4" spans="1:7" ht="12.75">
      <c r="A4" s="10"/>
      <c r="C4" s="147"/>
      <c r="D4" s="147"/>
      <c r="E4" s="147"/>
      <c r="F4" s="147"/>
      <c r="G4" s="147"/>
    </row>
    <row r="5" spans="1:7" ht="12.75">
      <c r="A5" s="10"/>
      <c r="C5" s="59"/>
      <c r="D5" s="147"/>
      <c r="E5" s="147"/>
      <c r="F5" s="147"/>
      <c r="G5" s="147"/>
    </row>
    <row r="6" spans="1:7" ht="12.75">
      <c r="A6" s="10"/>
      <c r="C6" s="233" t="s">
        <v>219</v>
      </c>
      <c r="D6" s="132"/>
      <c r="E6" s="132"/>
      <c r="F6" s="132"/>
      <c r="G6" s="133"/>
    </row>
    <row r="7" spans="1:7" ht="12.75">
      <c r="A7" s="17"/>
      <c r="C7" s="70" t="s">
        <v>236</v>
      </c>
      <c r="D7" s="68"/>
      <c r="E7" s="68"/>
      <c r="F7" s="69"/>
      <c r="G7" s="164"/>
    </row>
    <row r="8" spans="1:7" ht="12.75">
      <c r="A8" s="97"/>
      <c r="B8" s="48"/>
      <c r="C8" s="183"/>
      <c r="D8" s="184"/>
      <c r="E8" s="184"/>
      <c r="F8" s="185"/>
      <c r="G8" s="150" t="s">
        <v>265</v>
      </c>
    </row>
    <row r="9" spans="1:7" ht="12.75">
      <c r="A9" s="54" t="s">
        <v>119</v>
      </c>
      <c r="B9" s="55" t="s">
        <v>120</v>
      </c>
      <c r="C9" s="152" t="s">
        <v>289</v>
      </c>
      <c r="D9" s="152" t="s">
        <v>290</v>
      </c>
      <c r="E9" s="152" t="s">
        <v>291</v>
      </c>
      <c r="F9" s="152" t="s">
        <v>292</v>
      </c>
      <c r="G9" s="152" t="s">
        <v>276</v>
      </c>
    </row>
    <row r="10" spans="1:7" ht="4.5" customHeight="1">
      <c r="A10" s="80"/>
      <c r="B10" s="80"/>
      <c r="C10" s="153"/>
      <c r="D10" s="153"/>
      <c r="E10" s="153"/>
      <c r="F10" s="153"/>
      <c r="G10" s="153"/>
    </row>
    <row r="11" spans="1:7" ht="12.75">
      <c r="A11" s="13">
        <v>1</v>
      </c>
      <c r="B11" s="14" t="s">
        <v>142</v>
      </c>
      <c r="C11" s="14">
        <v>0</v>
      </c>
      <c r="D11" s="14">
        <v>0</v>
      </c>
      <c r="E11" s="14">
        <v>194100</v>
      </c>
      <c r="F11" s="14">
        <v>120000</v>
      </c>
      <c r="G11" s="14">
        <v>10280487</v>
      </c>
    </row>
    <row r="12" spans="1:7" ht="12.75">
      <c r="A12" s="15">
        <v>2</v>
      </c>
      <c r="B12" s="16" t="s">
        <v>143</v>
      </c>
      <c r="C12" s="16">
        <v>0</v>
      </c>
      <c r="D12" s="16">
        <v>0</v>
      </c>
      <c r="E12" s="16">
        <v>0</v>
      </c>
      <c r="F12" s="16">
        <v>0</v>
      </c>
      <c r="G12" s="16">
        <v>707100</v>
      </c>
    </row>
    <row r="13" spans="1:7" ht="12.75">
      <c r="A13" s="13">
        <v>3</v>
      </c>
      <c r="B13" s="14" t="s">
        <v>144</v>
      </c>
      <c r="C13" s="14">
        <v>0</v>
      </c>
      <c r="D13" s="14">
        <v>0</v>
      </c>
      <c r="E13" s="14">
        <v>0</v>
      </c>
      <c r="F13" s="14">
        <v>25000</v>
      </c>
      <c r="G13" s="14">
        <v>1589125</v>
      </c>
    </row>
    <row r="14" spans="1:7" ht="12.75">
      <c r="A14" s="15">
        <v>4</v>
      </c>
      <c r="B14" s="16" t="s">
        <v>145</v>
      </c>
      <c r="C14" s="16">
        <v>35000</v>
      </c>
      <c r="D14" s="16">
        <v>0</v>
      </c>
      <c r="E14" s="16">
        <v>20000</v>
      </c>
      <c r="F14" s="16">
        <v>250000</v>
      </c>
      <c r="G14" s="16">
        <v>447775</v>
      </c>
    </row>
    <row r="15" spans="1:7" ht="12.75">
      <c r="A15" s="13">
        <v>5</v>
      </c>
      <c r="B15" s="14" t="s">
        <v>146</v>
      </c>
      <c r="C15" s="14">
        <v>0</v>
      </c>
      <c r="D15" s="14">
        <v>110000</v>
      </c>
      <c r="E15" s="14">
        <v>21000</v>
      </c>
      <c r="F15" s="14">
        <v>85300</v>
      </c>
      <c r="G15" s="14">
        <v>2110600</v>
      </c>
    </row>
    <row r="16" spans="1:7" ht="12.75">
      <c r="A16" s="15">
        <v>6</v>
      </c>
      <c r="B16" s="16" t="s">
        <v>147</v>
      </c>
      <c r="C16" s="16">
        <v>0</v>
      </c>
      <c r="D16" s="16">
        <v>109000</v>
      </c>
      <c r="E16" s="16">
        <v>0</v>
      </c>
      <c r="F16" s="16">
        <v>0</v>
      </c>
      <c r="G16" s="16">
        <v>3499600</v>
      </c>
    </row>
    <row r="17" spans="1:7" ht="12.75">
      <c r="A17" s="13">
        <v>9</v>
      </c>
      <c r="B17" s="14" t="s">
        <v>148</v>
      </c>
      <c r="C17" s="14">
        <v>0</v>
      </c>
      <c r="D17" s="14">
        <v>2500000</v>
      </c>
      <c r="E17" s="14">
        <v>0</v>
      </c>
      <c r="F17" s="14">
        <v>218438</v>
      </c>
      <c r="G17" s="14">
        <v>2268308</v>
      </c>
    </row>
    <row r="18" spans="1:7" ht="12.75">
      <c r="A18" s="15">
        <v>10</v>
      </c>
      <c r="B18" s="16" t="s">
        <v>149</v>
      </c>
      <c r="C18" s="16">
        <v>0</v>
      </c>
      <c r="D18" s="16">
        <v>75000</v>
      </c>
      <c r="E18" s="16">
        <v>0</v>
      </c>
      <c r="F18" s="16">
        <v>210000</v>
      </c>
      <c r="G18" s="16">
        <v>3192048</v>
      </c>
    </row>
    <row r="19" spans="1:7" ht="12.75">
      <c r="A19" s="13">
        <v>11</v>
      </c>
      <c r="B19" s="14" t="s">
        <v>150</v>
      </c>
      <c r="C19" s="14">
        <v>0</v>
      </c>
      <c r="D19" s="14">
        <v>0</v>
      </c>
      <c r="E19" s="14">
        <v>0</v>
      </c>
      <c r="F19" s="14">
        <v>257411</v>
      </c>
      <c r="G19" s="14">
        <v>1088519</v>
      </c>
    </row>
    <row r="20" spans="1:7" ht="12.75">
      <c r="A20" s="15">
        <v>12</v>
      </c>
      <c r="B20" s="16" t="s">
        <v>151</v>
      </c>
      <c r="C20" s="16">
        <v>26000</v>
      </c>
      <c r="D20" s="16">
        <v>375157</v>
      </c>
      <c r="E20" s="16">
        <v>0</v>
      </c>
      <c r="F20" s="16">
        <v>201462</v>
      </c>
      <c r="G20" s="16">
        <v>2925857</v>
      </c>
    </row>
    <row r="21" spans="1:7" ht="12.75">
      <c r="A21" s="13">
        <v>13</v>
      </c>
      <c r="B21" s="14" t="s">
        <v>152</v>
      </c>
      <c r="C21" s="14">
        <v>0</v>
      </c>
      <c r="D21" s="14">
        <v>0</v>
      </c>
      <c r="E21" s="14">
        <v>0</v>
      </c>
      <c r="F21" s="14">
        <v>242704</v>
      </c>
      <c r="G21" s="14">
        <v>0</v>
      </c>
    </row>
    <row r="22" spans="1:7" ht="12.75">
      <c r="A22" s="15">
        <v>14</v>
      </c>
      <c r="B22" s="16" t="s">
        <v>153</v>
      </c>
      <c r="C22" s="16">
        <v>0</v>
      </c>
      <c r="D22" s="16">
        <v>400000</v>
      </c>
      <c r="E22" s="16">
        <v>0</v>
      </c>
      <c r="F22" s="16">
        <v>0</v>
      </c>
      <c r="G22" s="16">
        <v>2452111</v>
      </c>
    </row>
    <row r="23" spans="1:7" ht="12.75">
      <c r="A23" s="13">
        <v>15</v>
      </c>
      <c r="B23" s="14" t="s">
        <v>154</v>
      </c>
      <c r="C23" s="14">
        <v>0</v>
      </c>
      <c r="D23" s="14">
        <v>31961</v>
      </c>
      <c r="E23" s="14">
        <v>0</v>
      </c>
      <c r="F23" s="14">
        <v>320000</v>
      </c>
      <c r="G23" s="14">
        <v>2068000</v>
      </c>
    </row>
    <row r="24" spans="1:7" ht="12.75">
      <c r="A24" s="15">
        <v>16</v>
      </c>
      <c r="B24" s="16" t="s">
        <v>155</v>
      </c>
      <c r="C24" s="16">
        <v>0</v>
      </c>
      <c r="D24" s="16">
        <v>0</v>
      </c>
      <c r="E24" s="16">
        <v>0</v>
      </c>
      <c r="F24" s="16">
        <v>0</v>
      </c>
      <c r="G24" s="16">
        <v>0</v>
      </c>
    </row>
    <row r="25" spans="1:7" ht="12.75">
      <c r="A25" s="13">
        <v>17</v>
      </c>
      <c r="B25" s="14" t="s">
        <v>156</v>
      </c>
      <c r="C25" s="14">
        <v>0</v>
      </c>
      <c r="D25" s="14">
        <v>0</v>
      </c>
      <c r="E25" s="14">
        <v>0</v>
      </c>
      <c r="F25" s="14">
        <v>0</v>
      </c>
      <c r="G25" s="14">
        <v>0</v>
      </c>
    </row>
    <row r="26" spans="1:7" ht="12.75">
      <c r="A26" s="15">
        <v>18</v>
      </c>
      <c r="B26" s="16" t="s">
        <v>157</v>
      </c>
      <c r="C26" s="16">
        <v>0</v>
      </c>
      <c r="D26" s="16">
        <v>0</v>
      </c>
      <c r="E26" s="16">
        <v>0</v>
      </c>
      <c r="F26" s="16">
        <v>115000</v>
      </c>
      <c r="G26" s="16">
        <v>409754</v>
      </c>
    </row>
    <row r="27" spans="1:7" ht="12.75">
      <c r="A27" s="13">
        <v>19</v>
      </c>
      <c r="B27" s="14" t="s">
        <v>158</v>
      </c>
      <c r="C27" s="14">
        <v>0</v>
      </c>
      <c r="D27" s="14">
        <v>0</v>
      </c>
      <c r="E27" s="14">
        <v>0</v>
      </c>
      <c r="F27" s="14">
        <v>150000</v>
      </c>
      <c r="G27" s="14">
        <v>0</v>
      </c>
    </row>
    <row r="28" spans="1:7" ht="12.75">
      <c r="A28" s="15">
        <v>20</v>
      </c>
      <c r="B28" s="16" t="s">
        <v>159</v>
      </c>
      <c r="C28" s="16">
        <v>0</v>
      </c>
      <c r="D28" s="16">
        <v>0</v>
      </c>
      <c r="E28" s="16">
        <v>0</v>
      </c>
      <c r="F28" s="16">
        <v>0</v>
      </c>
      <c r="G28" s="16">
        <v>0</v>
      </c>
    </row>
    <row r="29" spans="1:7" ht="12.75">
      <c r="A29" s="13">
        <v>21</v>
      </c>
      <c r="B29" s="14" t="s">
        <v>160</v>
      </c>
      <c r="C29" s="14">
        <v>0</v>
      </c>
      <c r="D29" s="14">
        <v>0</v>
      </c>
      <c r="E29" s="14">
        <v>0</v>
      </c>
      <c r="F29" s="14">
        <v>270000</v>
      </c>
      <c r="G29" s="14">
        <v>629490</v>
      </c>
    </row>
    <row r="30" spans="1:7" ht="12.75">
      <c r="A30" s="15">
        <v>22</v>
      </c>
      <c r="B30" s="16" t="s">
        <v>161</v>
      </c>
      <c r="C30" s="16">
        <v>0</v>
      </c>
      <c r="D30" s="16">
        <v>0</v>
      </c>
      <c r="E30" s="16">
        <v>0</v>
      </c>
      <c r="F30" s="16">
        <v>0</v>
      </c>
      <c r="G30" s="16">
        <v>174020</v>
      </c>
    </row>
    <row r="31" spans="1:7" ht="12.75">
      <c r="A31" s="13">
        <v>23</v>
      </c>
      <c r="B31" s="14" t="s">
        <v>162</v>
      </c>
      <c r="C31" s="14">
        <v>0</v>
      </c>
      <c r="D31" s="14">
        <v>0</v>
      </c>
      <c r="E31" s="14">
        <v>0</v>
      </c>
      <c r="F31" s="14">
        <v>0</v>
      </c>
      <c r="G31" s="14">
        <v>0</v>
      </c>
    </row>
    <row r="32" spans="1:7" ht="12.75">
      <c r="A32" s="15">
        <v>24</v>
      </c>
      <c r="B32" s="16" t="s">
        <v>163</v>
      </c>
      <c r="C32" s="16">
        <v>0</v>
      </c>
      <c r="D32" s="16">
        <v>0</v>
      </c>
      <c r="E32" s="16">
        <v>0</v>
      </c>
      <c r="F32" s="16">
        <v>240000</v>
      </c>
      <c r="G32" s="16">
        <v>937301</v>
      </c>
    </row>
    <row r="33" spans="1:7" ht="12.75">
      <c r="A33" s="13">
        <v>25</v>
      </c>
      <c r="B33" s="14" t="s">
        <v>164</v>
      </c>
      <c r="C33" s="14">
        <v>0</v>
      </c>
      <c r="D33" s="14">
        <v>0</v>
      </c>
      <c r="E33" s="14">
        <v>0</v>
      </c>
      <c r="F33" s="14">
        <v>340400</v>
      </c>
      <c r="G33" s="14">
        <v>395081</v>
      </c>
    </row>
    <row r="34" spans="1:7" ht="12.75">
      <c r="A34" s="15">
        <v>26</v>
      </c>
      <c r="B34" s="16" t="s">
        <v>165</v>
      </c>
      <c r="C34" s="16">
        <v>0</v>
      </c>
      <c r="D34" s="16">
        <v>0</v>
      </c>
      <c r="E34" s="16">
        <v>0</v>
      </c>
      <c r="F34" s="16">
        <v>0</v>
      </c>
      <c r="G34" s="16">
        <v>1529000</v>
      </c>
    </row>
    <row r="35" spans="1:7" ht="12.75">
      <c r="A35" s="13">
        <v>28</v>
      </c>
      <c r="B35" s="14" t="s">
        <v>166</v>
      </c>
      <c r="C35" s="14">
        <v>0</v>
      </c>
      <c r="D35" s="14">
        <v>0</v>
      </c>
      <c r="E35" s="14">
        <v>0</v>
      </c>
      <c r="F35" s="14">
        <v>87000</v>
      </c>
      <c r="G35" s="14">
        <v>422892</v>
      </c>
    </row>
    <row r="36" spans="1:7" ht="12.75">
      <c r="A36" s="15">
        <v>30</v>
      </c>
      <c r="B36" s="16" t="s">
        <v>167</v>
      </c>
      <c r="C36" s="16">
        <v>0</v>
      </c>
      <c r="D36" s="16">
        <v>450000</v>
      </c>
      <c r="E36" s="16">
        <v>0</v>
      </c>
      <c r="F36" s="16">
        <v>221160</v>
      </c>
      <c r="G36" s="16">
        <v>372727</v>
      </c>
    </row>
    <row r="37" spans="1:7" ht="12.75">
      <c r="A37" s="13">
        <v>31</v>
      </c>
      <c r="B37" s="14" t="s">
        <v>168</v>
      </c>
      <c r="C37" s="14">
        <v>0</v>
      </c>
      <c r="D37" s="14">
        <v>47000</v>
      </c>
      <c r="E37" s="14">
        <v>0</v>
      </c>
      <c r="F37" s="14">
        <v>205000</v>
      </c>
      <c r="G37" s="14">
        <v>777247</v>
      </c>
    </row>
    <row r="38" spans="1:7" ht="12.75">
      <c r="A38" s="15">
        <v>32</v>
      </c>
      <c r="B38" s="16" t="s">
        <v>169</v>
      </c>
      <c r="C38" s="16">
        <v>0</v>
      </c>
      <c r="D38" s="16">
        <v>0</v>
      </c>
      <c r="E38" s="16">
        <v>0</v>
      </c>
      <c r="F38" s="16">
        <v>0</v>
      </c>
      <c r="G38" s="16">
        <v>965650</v>
      </c>
    </row>
    <row r="39" spans="1:7" ht="12.75">
      <c r="A39" s="13">
        <v>33</v>
      </c>
      <c r="B39" s="14" t="s">
        <v>170</v>
      </c>
      <c r="C39" s="14">
        <v>0</v>
      </c>
      <c r="D39" s="14">
        <v>0</v>
      </c>
      <c r="E39" s="14">
        <v>0</v>
      </c>
      <c r="F39" s="14">
        <v>83605</v>
      </c>
      <c r="G39" s="14">
        <v>600885</v>
      </c>
    </row>
    <row r="40" spans="1:7" ht="12.75">
      <c r="A40" s="15">
        <v>34</v>
      </c>
      <c r="B40" s="16" t="s">
        <v>171</v>
      </c>
      <c r="C40" s="16">
        <v>0</v>
      </c>
      <c r="D40" s="16">
        <v>0</v>
      </c>
      <c r="E40" s="16">
        <v>0</v>
      </c>
      <c r="F40" s="16">
        <v>60000</v>
      </c>
      <c r="G40" s="16">
        <v>225351</v>
      </c>
    </row>
    <row r="41" spans="1:7" ht="12.75">
      <c r="A41" s="13">
        <v>35</v>
      </c>
      <c r="B41" s="14" t="s">
        <v>172</v>
      </c>
      <c r="C41" s="14">
        <v>0</v>
      </c>
      <c r="D41" s="14">
        <v>200000</v>
      </c>
      <c r="E41" s="14">
        <v>0</v>
      </c>
      <c r="F41" s="14">
        <v>185089</v>
      </c>
      <c r="G41" s="14">
        <v>387160</v>
      </c>
    </row>
    <row r="42" spans="1:7" ht="12.75">
      <c r="A42" s="15">
        <v>36</v>
      </c>
      <c r="B42" s="16" t="s">
        <v>173</v>
      </c>
      <c r="C42" s="16">
        <v>0</v>
      </c>
      <c r="D42" s="16">
        <v>0</v>
      </c>
      <c r="E42" s="16">
        <v>0</v>
      </c>
      <c r="F42" s="16">
        <v>103328</v>
      </c>
      <c r="G42" s="16">
        <v>225145</v>
      </c>
    </row>
    <row r="43" spans="1:7" ht="12.75">
      <c r="A43" s="13">
        <v>37</v>
      </c>
      <c r="B43" s="14" t="s">
        <v>174</v>
      </c>
      <c r="C43" s="14">
        <v>0</v>
      </c>
      <c r="D43" s="14">
        <v>0</v>
      </c>
      <c r="E43" s="14">
        <v>0</v>
      </c>
      <c r="F43" s="14">
        <v>0</v>
      </c>
      <c r="G43" s="14">
        <v>507219</v>
      </c>
    </row>
    <row r="44" spans="1:7" ht="12.75">
      <c r="A44" s="15">
        <v>38</v>
      </c>
      <c r="B44" s="16" t="s">
        <v>175</v>
      </c>
      <c r="C44" s="16">
        <v>0</v>
      </c>
      <c r="D44" s="16">
        <v>0</v>
      </c>
      <c r="E44" s="16">
        <v>11822</v>
      </c>
      <c r="F44" s="16">
        <v>267000</v>
      </c>
      <c r="G44" s="16">
        <v>635576</v>
      </c>
    </row>
    <row r="45" spans="1:7" ht="12.75">
      <c r="A45" s="13">
        <v>39</v>
      </c>
      <c r="B45" s="14" t="s">
        <v>176</v>
      </c>
      <c r="C45" s="14">
        <v>0</v>
      </c>
      <c r="D45" s="14">
        <v>0</v>
      </c>
      <c r="E45" s="14">
        <v>0</v>
      </c>
      <c r="F45" s="14">
        <v>0</v>
      </c>
      <c r="G45" s="14">
        <v>0</v>
      </c>
    </row>
    <row r="46" spans="1:7" ht="12.75">
      <c r="A46" s="15">
        <v>40</v>
      </c>
      <c r="B46" s="16" t="s">
        <v>177</v>
      </c>
      <c r="C46" s="16">
        <v>0</v>
      </c>
      <c r="D46" s="16">
        <v>0</v>
      </c>
      <c r="E46" s="16">
        <v>0</v>
      </c>
      <c r="F46" s="16">
        <v>200000</v>
      </c>
      <c r="G46" s="16">
        <v>2679300</v>
      </c>
    </row>
    <row r="47" spans="1:7" ht="12.75">
      <c r="A47" s="13">
        <v>41</v>
      </c>
      <c r="B47" s="14" t="s">
        <v>178</v>
      </c>
      <c r="C47" s="14">
        <v>0</v>
      </c>
      <c r="D47" s="14">
        <v>0</v>
      </c>
      <c r="E47" s="14">
        <v>0</v>
      </c>
      <c r="F47" s="14">
        <v>0</v>
      </c>
      <c r="G47" s="14">
        <v>0</v>
      </c>
    </row>
    <row r="48" spans="1:7" ht="12.75">
      <c r="A48" s="15">
        <v>42</v>
      </c>
      <c r="B48" s="16" t="s">
        <v>179</v>
      </c>
      <c r="C48" s="16">
        <v>0</v>
      </c>
      <c r="D48" s="16">
        <v>0</v>
      </c>
      <c r="E48" s="16">
        <v>0</v>
      </c>
      <c r="F48" s="16">
        <v>0</v>
      </c>
      <c r="G48" s="16">
        <v>76024</v>
      </c>
    </row>
    <row r="49" spans="1:7" ht="12.75">
      <c r="A49" s="13">
        <v>43</v>
      </c>
      <c r="B49" s="14" t="s">
        <v>180</v>
      </c>
      <c r="C49" s="14">
        <v>0</v>
      </c>
      <c r="D49" s="14">
        <v>60000</v>
      </c>
      <c r="E49" s="14">
        <v>0</v>
      </c>
      <c r="F49" s="14">
        <v>125000</v>
      </c>
      <c r="G49" s="14">
        <v>201919</v>
      </c>
    </row>
    <row r="50" spans="1:7" ht="12.75">
      <c r="A50" s="15">
        <v>44</v>
      </c>
      <c r="B50" s="16" t="s">
        <v>181</v>
      </c>
      <c r="C50" s="16">
        <v>0</v>
      </c>
      <c r="D50" s="16">
        <v>0</v>
      </c>
      <c r="E50" s="16">
        <v>0</v>
      </c>
      <c r="F50" s="16">
        <v>139000</v>
      </c>
      <c r="G50" s="16">
        <v>0</v>
      </c>
    </row>
    <row r="51" spans="1:7" ht="12.75">
      <c r="A51" s="13">
        <v>45</v>
      </c>
      <c r="B51" s="14" t="s">
        <v>182</v>
      </c>
      <c r="C51" s="14">
        <v>0</v>
      </c>
      <c r="D51" s="14">
        <v>0</v>
      </c>
      <c r="E51" s="14">
        <v>0</v>
      </c>
      <c r="F51" s="14">
        <v>65000</v>
      </c>
      <c r="G51" s="14">
        <v>296904</v>
      </c>
    </row>
    <row r="52" spans="1:7" ht="12.75">
      <c r="A52" s="15">
        <v>46</v>
      </c>
      <c r="B52" s="16" t="s">
        <v>183</v>
      </c>
      <c r="C52" s="16">
        <v>0</v>
      </c>
      <c r="D52" s="16">
        <v>100000</v>
      </c>
      <c r="E52" s="16">
        <v>0</v>
      </c>
      <c r="F52" s="16">
        <v>0</v>
      </c>
      <c r="G52" s="16">
        <v>188353</v>
      </c>
    </row>
    <row r="53" spans="1:7" ht="12.75">
      <c r="A53" s="13">
        <v>47</v>
      </c>
      <c r="B53" s="14" t="s">
        <v>184</v>
      </c>
      <c r="C53" s="14">
        <v>0</v>
      </c>
      <c r="D53" s="14">
        <v>0</v>
      </c>
      <c r="E53" s="14">
        <v>0</v>
      </c>
      <c r="F53" s="14">
        <v>65635</v>
      </c>
      <c r="G53" s="14">
        <v>817246</v>
      </c>
    </row>
    <row r="54" spans="1:7" ht="12.75">
      <c r="A54" s="15">
        <v>48</v>
      </c>
      <c r="B54" s="16" t="s">
        <v>185</v>
      </c>
      <c r="C54" s="16">
        <v>0</v>
      </c>
      <c r="D54" s="16">
        <v>24899</v>
      </c>
      <c r="E54" s="16">
        <v>0</v>
      </c>
      <c r="F54" s="16">
        <v>228891</v>
      </c>
      <c r="G54" s="16">
        <v>671883</v>
      </c>
    </row>
    <row r="55" spans="1:7" ht="12.75">
      <c r="A55" s="13">
        <v>49</v>
      </c>
      <c r="B55" s="14" t="s">
        <v>186</v>
      </c>
      <c r="C55" s="14">
        <v>500000</v>
      </c>
      <c r="D55" s="14">
        <v>4150000</v>
      </c>
      <c r="E55" s="14">
        <v>0</v>
      </c>
      <c r="F55" s="14">
        <v>0</v>
      </c>
      <c r="G55" s="14">
        <v>1802529</v>
      </c>
    </row>
    <row r="56" spans="1:7" ht="12.75">
      <c r="A56" s="15">
        <v>50</v>
      </c>
      <c r="B56" s="16" t="s">
        <v>459</v>
      </c>
      <c r="C56" s="16">
        <v>0</v>
      </c>
      <c r="D56" s="16">
        <v>0</v>
      </c>
      <c r="E56" s="16">
        <v>0</v>
      </c>
      <c r="F56" s="16">
        <v>0</v>
      </c>
      <c r="G56" s="16">
        <v>0</v>
      </c>
    </row>
    <row r="57" spans="1:7" ht="12.75">
      <c r="A57" s="13">
        <v>2264</v>
      </c>
      <c r="B57" s="14" t="s">
        <v>187</v>
      </c>
      <c r="C57" s="14">
        <v>0</v>
      </c>
      <c r="D57" s="14">
        <v>0</v>
      </c>
      <c r="E57" s="14">
        <v>0</v>
      </c>
      <c r="F57" s="14">
        <v>0</v>
      </c>
      <c r="G57" s="14">
        <v>39356</v>
      </c>
    </row>
    <row r="58" spans="1:7" ht="12.75">
      <c r="A58" s="15">
        <v>2309</v>
      </c>
      <c r="B58" s="16" t="s">
        <v>188</v>
      </c>
      <c r="C58" s="16">
        <v>0</v>
      </c>
      <c r="D58" s="16">
        <v>0</v>
      </c>
      <c r="E58" s="16">
        <v>0</v>
      </c>
      <c r="F58" s="16">
        <v>0</v>
      </c>
      <c r="G58" s="16">
        <v>312130</v>
      </c>
    </row>
    <row r="59" spans="1:7" ht="12.75">
      <c r="A59" s="13">
        <v>2312</v>
      </c>
      <c r="B59" s="14" t="s">
        <v>189</v>
      </c>
      <c r="C59" s="14">
        <v>0</v>
      </c>
      <c r="D59" s="14">
        <v>0</v>
      </c>
      <c r="E59" s="14">
        <v>0</v>
      </c>
      <c r="F59" s="14">
        <v>0</v>
      </c>
      <c r="G59" s="14">
        <v>41832</v>
      </c>
    </row>
    <row r="60" spans="1:7" ht="12.75">
      <c r="A60" s="15">
        <v>2355</v>
      </c>
      <c r="B60" s="16" t="s">
        <v>190</v>
      </c>
      <c r="C60" s="16">
        <v>0</v>
      </c>
      <c r="D60" s="16">
        <v>0</v>
      </c>
      <c r="E60" s="16">
        <v>0</v>
      </c>
      <c r="F60" s="16">
        <v>0</v>
      </c>
      <c r="G60" s="16">
        <v>71500</v>
      </c>
    </row>
    <row r="61" spans="1:7" ht="12.75">
      <c r="A61" s="13">
        <v>2439</v>
      </c>
      <c r="B61" s="14" t="s">
        <v>191</v>
      </c>
      <c r="C61" s="14">
        <v>0</v>
      </c>
      <c r="D61" s="14">
        <v>0</v>
      </c>
      <c r="E61" s="14">
        <v>0</v>
      </c>
      <c r="F61" s="14">
        <v>0</v>
      </c>
      <c r="G61" s="14">
        <v>69147</v>
      </c>
    </row>
    <row r="62" spans="1:7" ht="12.75">
      <c r="A62" s="15">
        <v>2460</v>
      </c>
      <c r="B62" s="16" t="s">
        <v>192</v>
      </c>
      <c r="C62" s="16">
        <v>0</v>
      </c>
      <c r="D62" s="16">
        <v>0</v>
      </c>
      <c r="E62" s="16">
        <v>0</v>
      </c>
      <c r="F62" s="16">
        <v>0</v>
      </c>
      <c r="G62" s="16">
        <v>337549</v>
      </c>
    </row>
    <row r="63" spans="1:7" ht="12.75">
      <c r="A63" s="13">
        <v>3000</v>
      </c>
      <c r="B63" s="14" t="s">
        <v>193</v>
      </c>
      <c r="C63" s="14">
        <v>0</v>
      </c>
      <c r="D63" s="14">
        <v>0</v>
      </c>
      <c r="E63" s="14">
        <v>0</v>
      </c>
      <c r="F63" s="14">
        <v>0</v>
      </c>
      <c r="G63" s="14">
        <v>783564</v>
      </c>
    </row>
    <row r="64" spans="1:7" ht="4.5" customHeight="1">
      <c r="A64" s="17"/>
      <c r="B64" s="17"/>
      <c r="C64" s="17"/>
      <c r="D64" s="17"/>
      <c r="E64" s="17"/>
      <c r="F64" s="17"/>
      <c r="G64" s="17"/>
    </row>
    <row r="65" spans="1:7" ht="12.75">
      <c r="A65" s="19"/>
      <c r="B65" s="20" t="s">
        <v>194</v>
      </c>
      <c r="C65" s="20">
        <f>SUM(C11:C63)</f>
        <v>561000</v>
      </c>
      <c r="D65" s="20">
        <f>SUM(D11:D63)</f>
        <v>8633017</v>
      </c>
      <c r="E65" s="20">
        <f>SUM(E11:E63)</f>
        <v>246922</v>
      </c>
      <c r="F65" s="20">
        <f>SUM(F11:F63)</f>
        <v>5081423</v>
      </c>
      <c r="G65" s="20">
        <f>SUM(G11:G63)</f>
        <v>50213264</v>
      </c>
    </row>
    <row r="66" spans="1:7" ht="4.5" customHeight="1">
      <c r="A66" s="17"/>
      <c r="B66" s="17"/>
      <c r="C66" s="17"/>
      <c r="D66" s="17"/>
      <c r="E66" s="17"/>
      <c r="F66" s="17"/>
      <c r="G66" s="17"/>
    </row>
    <row r="67" spans="1:7" ht="12.75">
      <c r="A67" s="15">
        <v>2155</v>
      </c>
      <c r="B67" s="16" t="s">
        <v>195</v>
      </c>
      <c r="C67" s="16">
        <v>0</v>
      </c>
      <c r="D67" s="16">
        <v>0</v>
      </c>
      <c r="E67" s="16">
        <v>0</v>
      </c>
      <c r="F67" s="16">
        <v>0</v>
      </c>
      <c r="G67" s="16">
        <v>0</v>
      </c>
    </row>
    <row r="68" spans="1:7" ht="12.75">
      <c r="A68" s="13">
        <v>2408</v>
      </c>
      <c r="B68" s="14" t="s">
        <v>197</v>
      </c>
      <c r="C68" s="14">
        <v>0</v>
      </c>
      <c r="D68" s="14">
        <v>0</v>
      </c>
      <c r="E68" s="14">
        <v>0</v>
      </c>
      <c r="F68" s="14">
        <v>0</v>
      </c>
      <c r="G68" s="14">
        <v>0</v>
      </c>
    </row>
    <row r="69" ht="6.75" customHeight="1"/>
    <row r="70" spans="1:7" ht="12" customHeight="1">
      <c r="A70" s="6"/>
      <c r="B70" s="6"/>
      <c r="C70" s="17"/>
      <c r="D70" s="17"/>
      <c r="E70" s="17"/>
      <c r="F70" s="17"/>
      <c r="G70" s="17"/>
    </row>
    <row r="71" spans="1:7" ht="12" customHeight="1">
      <c r="A71" s="6"/>
      <c r="B71" s="6"/>
      <c r="C71" s="17"/>
      <c r="D71" s="17"/>
      <c r="E71" s="17"/>
      <c r="F71" s="17"/>
      <c r="G71" s="17"/>
    </row>
    <row r="72" spans="1:7" ht="12" customHeight="1">
      <c r="A72" s="6"/>
      <c r="B72" s="6"/>
      <c r="C72" s="17"/>
      <c r="D72" s="17"/>
      <c r="E72" s="17"/>
      <c r="F72" s="17"/>
      <c r="G72" s="17"/>
    </row>
    <row r="73" spans="1:7" ht="12" customHeight="1">
      <c r="A73" s="6"/>
      <c r="B73" s="6"/>
      <c r="C73" s="17"/>
      <c r="D73" s="17"/>
      <c r="E73" s="17"/>
      <c r="F73" s="17"/>
      <c r="G73" s="17"/>
    </row>
    <row r="74" spans="1:7" ht="12" customHeight="1">
      <c r="A74" s="6"/>
      <c r="B74" s="6"/>
      <c r="C74" s="17"/>
      <c r="D74" s="17"/>
      <c r="E74" s="17"/>
      <c r="F74" s="17"/>
      <c r="G74" s="17"/>
    </row>
    <row r="75" ht="12" customHeight="1"/>
  </sheetData>
  <printOptions/>
  <pageMargins left="0.5905511811023623" right="0" top="0.5905511811023623" bottom="0" header="0.31496062992125984" footer="0"/>
  <pageSetup fitToHeight="1" fitToWidth="1" horizontalDpi="600" verticalDpi="600" orientation="portrait" scale="82" r:id="rId1"/>
  <headerFooter alignWithMargins="0">
    <oddHeader>&amp;C&amp;"Times New Roman,Bold"&amp;12&amp;A</oddHeader>
  </headerFooter>
</worksheet>
</file>

<file path=xl/worksheets/sheet43.xml><?xml version="1.0" encoding="utf-8"?>
<worksheet xmlns="http://schemas.openxmlformats.org/spreadsheetml/2006/main" xmlns:r="http://schemas.openxmlformats.org/officeDocument/2006/relationships">
  <sheetPr codeName="Sheet41">
    <pageSetUpPr fitToPage="1"/>
  </sheetPr>
  <dimension ref="A1:F74"/>
  <sheetViews>
    <sheetView showGridLines="0" showZeros="0" workbookViewId="0" topLeftCell="A1">
      <selection activeCell="A1" sqref="A1"/>
    </sheetView>
  </sheetViews>
  <sheetFormatPr defaultColWidth="19.83203125" defaultRowHeight="12"/>
  <cols>
    <col min="1" max="1" width="6.83203125" style="85" customWidth="1"/>
    <col min="2" max="2" width="35.83203125" style="85" customWidth="1"/>
    <col min="3" max="5" width="20.83203125" style="85" customWidth="1"/>
    <col min="6" max="6" width="33.83203125" style="85" customWidth="1"/>
    <col min="7" max="16384" width="19.83203125" style="85" customWidth="1"/>
  </cols>
  <sheetData>
    <row r="1" spans="1:2" ht="6.75" customHeight="1">
      <c r="A1" s="17"/>
      <c r="B1" s="83"/>
    </row>
    <row r="2" spans="1:6" ht="12.75">
      <c r="A2" s="11"/>
      <c r="B2" s="109"/>
      <c r="C2" s="110" t="s">
        <v>203</v>
      </c>
      <c r="D2" s="110"/>
      <c r="E2" s="110"/>
      <c r="F2" s="111" t="s">
        <v>5</v>
      </c>
    </row>
    <row r="3" spans="1:6" ht="12.75">
      <c r="A3" s="12"/>
      <c r="B3" s="112"/>
      <c r="C3" s="418" t="str">
        <f>"CAPITAL FUND "&amp;REPLACE(YEAR,1,22,"")&amp;" BUDGET"</f>
        <v>CAPITAL FUND 1999/2000 BUDGET</v>
      </c>
      <c r="D3" s="145"/>
      <c r="E3" s="145"/>
      <c r="F3" s="338"/>
    </row>
    <row r="4" spans="1:6" ht="12.75">
      <c r="A4" s="10"/>
      <c r="C4" s="147"/>
      <c r="E4" s="147"/>
      <c r="F4" s="147"/>
    </row>
    <row r="5" spans="1:6" ht="12.75">
      <c r="A5" s="10"/>
      <c r="C5" s="59"/>
      <c r="D5" s="147"/>
      <c r="E5" s="147"/>
      <c r="F5" s="147"/>
    </row>
    <row r="6" spans="1:6" ht="12.75">
      <c r="A6" s="10"/>
      <c r="C6" s="233" t="s">
        <v>220</v>
      </c>
      <c r="D6" s="132"/>
      <c r="E6" s="133"/>
      <c r="F6" s="147"/>
    </row>
    <row r="7" spans="1:6" ht="12.75">
      <c r="A7" s="17"/>
      <c r="C7" s="148"/>
      <c r="D7" s="148" t="s">
        <v>237</v>
      </c>
      <c r="E7" s="164"/>
      <c r="F7" s="147"/>
    </row>
    <row r="8" spans="1:6" ht="12.75">
      <c r="A8" s="97"/>
      <c r="B8" s="48"/>
      <c r="C8" s="150" t="s">
        <v>262</v>
      </c>
      <c r="D8" s="150" t="s">
        <v>266</v>
      </c>
      <c r="E8" s="182"/>
      <c r="F8" s="147"/>
    </row>
    <row r="9" spans="1:6" ht="12.75">
      <c r="A9" s="54" t="s">
        <v>119</v>
      </c>
      <c r="B9" s="55" t="s">
        <v>120</v>
      </c>
      <c r="C9" s="152" t="s">
        <v>141</v>
      </c>
      <c r="D9" s="152" t="s">
        <v>267</v>
      </c>
      <c r="E9" s="152" t="s">
        <v>79</v>
      </c>
      <c r="F9" s="147"/>
    </row>
    <row r="10" spans="1:6" ht="4.5" customHeight="1">
      <c r="A10" s="80"/>
      <c r="B10" s="80"/>
      <c r="C10" s="153"/>
      <c r="D10" s="153"/>
      <c r="E10" s="153"/>
      <c r="F10" s="83"/>
    </row>
    <row r="11" spans="1:5" ht="12.75">
      <c r="A11" s="13">
        <v>1</v>
      </c>
      <c r="B11" s="14" t="s">
        <v>142</v>
      </c>
      <c r="C11" s="14">
        <v>0</v>
      </c>
      <c r="D11" s="14">
        <v>0</v>
      </c>
      <c r="E11" s="14">
        <f>SUM('- 49 -'!C11:G11,C11:D11)</f>
        <v>10594587</v>
      </c>
    </row>
    <row r="12" spans="1:5" ht="12.75">
      <c r="A12" s="15">
        <v>2</v>
      </c>
      <c r="B12" s="16" t="s">
        <v>143</v>
      </c>
      <c r="C12" s="16">
        <v>275000</v>
      </c>
      <c r="D12" s="16">
        <v>0</v>
      </c>
      <c r="E12" s="16">
        <f>SUM('- 49 -'!C12:G12,C12:D12)</f>
        <v>982100</v>
      </c>
    </row>
    <row r="13" spans="1:5" ht="12.75">
      <c r="A13" s="13">
        <v>3</v>
      </c>
      <c r="B13" s="14" t="s">
        <v>144</v>
      </c>
      <c r="C13" s="14">
        <v>0</v>
      </c>
      <c r="D13" s="14">
        <v>105000</v>
      </c>
      <c r="E13" s="14">
        <f>SUM('- 49 -'!C13:G13,C13:D13)</f>
        <v>1719125</v>
      </c>
    </row>
    <row r="14" spans="1:5" ht="12.75">
      <c r="A14" s="15">
        <v>4</v>
      </c>
      <c r="B14" s="16" t="s">
        <v>145</v>
      </c>
      <c r="C14" s="16">
        <v>0</v>
      </c>
      <c r="D14" s="16">
        <v>0</v>
      </c>
      <c r="E14" s="16">
        <f>SUM('- 49 -'!C14:G14,C14:D14)</f>
        <v>752775</v>
      </c>
    </row>
    <row r="15" spans="1:5" ht="12.75">
      <c r="A15" s="13">
        <v>5</v>
      </c>
      <c r="B15" s="14" t="s">
        <v>146</v>
      </c>
      <c r="C15" s="14">
        <v>0</v>
      </c>
      <c r="D15" s="14">
        <v>53010</v>
      </c>
      <c r="E15" s="14">
        <f>SUM('- 49 -'!C15:G15,C15:D15)</f>
        <v>2379910</v>
      </c>
    </row>
    <row r="16" spans="1:5" ht="12.75">
      <c r="A16" s="15">
        <v>6</v>
      </c>
      <c r="B16" s="16" t="s">
        <v>147</v>
      </c>
      <c r="C16" s="16">
        <v>0</v>
      </c>
      <c r="D16" s="16">
        <v>0</v>
      </c>
      <c r="E16" s="16">
        <f>SUM('- 49 -'!C16:G16,C16:D16)</f>
        <v>3608600</v>
      </c>
    </row>
    <row r="17" spans="1:5" ht="12.75">
      <c r="A17" s="13">
        <v>9</v>
      </c>
      <c r="B17" s="14" t="s">
        <v>148</v>
      </c>
      <c r="C17" s="14">
        <v>0</v>
      </c>
      <c r="D17" s="14">
        <v>0</v>
      </c>
      <c r="E17" s="14">
        <f>SUM('- 49 -'!C17:G17,C17:D17)</f>
        <v>4986746</v>
      </c>
    </row>
    <row r="18" spans="1:5" ht="12.75">
      <c r="A18" s="15">
        <v>10</v>
      </c>
      <c r="B18" s="16" t="s">
        <v>149</v>
      </c>
      <c r="C18" s="16">
        <v>0</v>
      </c>
      <c r="D18" s="16">
        <v>0</v>
      </c>
      <c r="E18" s="16">
        <f>SUM('- 49 -'!C18:G18,C18:D18)</f>
        <v>3477048</v>
      </c>
    </row>
    <row r="19" spans="1:5" ht="12.75">
      <c r="A19" s="13">
        <v>11</v>
      </c>
      <c r="B19" s="14" t="s">
        <v>150</v>
      </c>
      <c r="C19" s="14">
        <v>0</v>
      </c>
      <c r="D19" s="14">
        <v>0</v>
      </c>
      <c r="E19" s="14">
        <f>SUM('- 49 -'!C19:G19,C19:D19)</f>
        <v>1345930</v>
      </c>
    </row>
    <row r="20" spans="1:5" ht="12.75">
      <c r="A20" s="15">
        <v>12</v>
      </c>
      <c r="B20" s="16" t="s">
        <v>151</v>
      </c>
      <c r="C20" s="16">
        <v>0</v>
      </c>
      <c r="D20" s="16">
        <v>0</v>
      </c>
      <c r="E20" s="16">
        <f>SUM('- 49 -'!C20:G20,C20:D20)</f>
        <v>3528476</v>
      </c>
    </row>
    <row r="21" spans="1:5" ht="12.75">
      <c r="A21" s="13">
        <v>13</v>
      </c>
      <c r="B21" s="14" t="s">
        <v>152</v>
      </c>
      <c r="C21" s="14">
        <v>0</v>
      </c>
      <c r="D21" s="14">
        <v>0</v>
      </c>
      <c r="E21" s="14">
        <f>SUM('- 49 -'!C21:G21,C21:D21)</f>
        <v>242704</v>
      </c>
    </row>
    <row r="22" spans="1:5" ht="12.75">
      <c r="A22" s="15">
        <v>14</v>
      </c>
      <c r="B22" s="16" t="s">
        <v>153</v>
      </c>
      <c r="C22" s="16">
        <v>0</v>
      </c>
      <c r="D22" s="16">
        <v>0</v>
      </c>
      <c r="E22" s="16">
        <f>SUM('- 49 -'!C22:G22,C22:D22)</f>
        <v>2852111</v>
      </c>
    </row>
    <row r="23" spans="1:5" ht="12.75">
      <c r="A23" s="13">
        <v>15</v>
      </c>
      <c r="B23" s="14" t="s">
        <v>154</v>
      </c>
      <c r="C23" s="14">
        <v>0</v>
      </c>
      <c r="D23" s="14">
        <v>0</v>
      </c>
      <c r="E23" s="14">
        <f>SUM('- 49 -'!C23:G23,C23:D23)</f>
        <v>2419961</v>
      </c>
    </row>
    <row r="24" spans="1:5" ht="12.75">
      <c r="A24" s="15">
        <v>16</v>
      </c>
      <c r="B24" s="16" t="s">
        <v>155</v>
      </c>
      <c r="C24" s="16">
        <v>0</v>
      </c>
      <c r="D24" s="16">
        <v>127500</v>
      </c>
      <c r="E24" s="16">
        <f>SUM('- 49 -'!C24:G24,C24:D24)</f>
        <v>127500</v>
      </c>
    </row>
    <row r="25" spans="1:5" ht="12.75">
      <c r="A25" s="13">
        <v>17</v>
      </c>
      <c r="B25" s="14" t="s">
        <v>156</v>
      </c>
      <c r="C25" s="14">
        <v>0</v>
      </c>
      <c r="D25" s="14">
        <v>93000</v>
      </c>
      <c r="E25" s="14">
        <f>SUM('- 49 -'!C25:G25,C25:D25)</f>
        <v>93000</v>
      </c>
    </row>
    <row r="26" spans="1:5" ht="12.75">
      <c r="A26" s="15">
        <v>18</v>
      </c>
      <c r="B26" s="16" t="s">
        <v>157</v>
      </c>
      <c r="C26" s="16">
        <v>0</v>
      </c>
      <c r="D26" s="16">
        <v>0</v>
      </c>
      <c r="E26" s="16">
        <f>SUM('- 49 -'!C26:G26,C26:D26)</f>
        <v>524754</v>
      </c>
    </row>
    <row r="27" spans="1:5" ht="12.75">
      <c r="A27" s="13">
        <v>19</v>
      </c>
      <c r="B27" s="14" t="s">
        <v>158</v>
      </c>
      <c r="C27" s="14">
        <v>0</v>
      </c>
      <c r="D27" s="14">
        <v>0</v>
      </c>
      <c r="E27" s="14">
        <f>SUM('- 49 -'!C27:G27,C27:D27)</f>
        <v>150000</v>
      </c>
    </row>
    <row r="28" spans="1:5" ht="12.75">
      <c r="A28" s="15">
        <v>20</v>
      </c>
      <c r="B28" s="16" t="s">
        <v>159</v>
      </c>
      <c r="C28" s="16">
        <v>0</v>
      </c>
      <c r="D28" s="16">
        <v>3000</v>
      </c>
      <c r="E28" s="16">
        <f>SUM('- 49 -'!C28:G28,C28:D28)</f>
        <v>3000</v>
      </c>
    </row>
    <row r="29" spans="1:5" ht="12.75">
      <c r="A29" s="13">
        <v>21</v>
      </c>
      <c r="B29" s="14" t="s">
        <v>160</v>
      </c>
      <c r="C29" s="14">
        <v>0</v>
      </c>
      <c r="D29" s="14">
        <v>0</v>
      </c>
      <c r="E29" s="14">
        <f>SUM('- 49 -'!C29:G29,C29:D29)</f>
        <v>899490</v>
      </c>
    </row>
    <row r="30" spans="1:5" ht="12.75">
      <c r="A30" s="15">
        <v>22</v>
      </c>
      <c r="B30" s="16" t="s">
        <v>161</v>
      </c>
      <c r="C30" s="16">
        <v>0</v>
      </c>
      <c r="D30" s="16">
        <v>149388</v>
      </c>
      <c r="E30" s="16">
        <f>SUM('- 49 -'!C30:G30,C30:D30)</f>
        <v>323408</v>
      </c>
    </row>
    <row r="31" spans="1:5" ht="12.75">
      <c r="A31" s="13">
        <v>23</v>
      </c>
      <c r="B31" s="14" t="s">
        <v>162</v>
      </c>
      <c r="C31" s="14">
        <v>0</v>
      </c>
      <c r="D31" s="14">
        <v>174711</v>
      </c>
      <c r="E31" s="14">
        <f>SUM('- 49 -'!C31:G31,C31:D31)</f>
        <v>174711</v>
      </c>
    </row>
    <row r="32" spans="1:5" ht="12.75">
      <c r="A32" s="15">
        <v>24</v>
      </c>
      <c r="B32" s="16" t="s">
        <v>163</v>
      </c>
      <c r="C32" s="16">
        <v>0</v>
      </c>
      <c r="D32" s="16">
        <v>0</v>
      </c>
      <c r="E32" s="16">
        <f>SUM('- 49 -'!C32:G32,C32:D32)</f>
        <v>1177301</v>
      </c>
    </row>
    <row r="33" spans="1:5" ht="12.75">
      <c r="A33" s="13">
        <v>25</v>
      </c>
      <c r="B33" s="14" t="s">
        <v>164</v>
      </c>
      <c r="C33" s="14">
        <v>0</v>
      </c>
      <c r="D33" s="14">
        <v>38300</v>
      </c>
      <c r="E33" s="14">
        <f>SUM('- 49 -'!C33:G33,C33:D33)</f>
        <v>773781</v>
      </c>
    </row>
    <row r="34" spans="1:5" ht="12.75">
      <c r="A34" s="15">
        <v>26</v>
      </c>
      <c r="B34" s="16" t="s">
        <v>165</v>
      </c>
      <c r="C34" s="16">
        <v>0</v>
      </c>
      <c r="D34" s="16">
        <v>90000</v>
      </c>
      <c r="E34" s="16">
        <f>SUM('- 49 -'!C34:G34,C34:D34)</f>
        <v>1619000</v>
      </c>
    </row>
    <row r="35" spans="1:5" ht="12.75">
      <c r="A35" s="13">
        <v>28</v>
      </c>
      <c r="B35" s="14" t="s">
        <v>166</v>
      </c>
      <c r="C35" s="14">
        <v>0</v>
      </c>
      <c r="D35" s="14">
        <v>0</v>
      </c>
      <c r="E35" s="14">
        <f>SUM('- 49 -'!C35:G35,C35:D35)</f>
        <v>509892</v>
      </c>
    </row>
    <row r="36" spans="1:5" ht="12.75">
      <c r="A36" s="15">
        <v>30</v>
      </c>
      <c r="B36" s="16" t="s">
        <v>167</v>
      </c>
      <c r="C36" s="16">
        <v>0</v>
      </c>
      <c r="D36" s="16">
        <v>154075</v>
      </c>
      <c r="E36" s="16">
        <f>SUM('- 49 -'!C36:G36,C36:D36)</f>
        <v>1197962</v>
      </c>
    </row>
    <row r="37" spans="1:5" ht="12.75">
      <c r="A37" s="13">
        <v>31</v>
      </c>
      <c r="B37" s="14" t="s">
        <v>168</v>
      </c>
      <c r="C37" s="14">
        <v>0</v>
      </c>
      <c r="D37" s="14">
        <v>0</v>
      </c>
      <c r="E37" s="14">
        <f>SUM('- 49 -'!C37:G37,C37:D37)</f>
        <v>1029247</v>
      </c>
    </row>
    <row r="38" spans="1:5" ht="12.75">
      <c r="A38" s="15">
        <v>32</v>
      </c>
      <c r="B38" s="16" t="s">
        <v>169</v>
      </c>
      <c r="C38" s="16">
        <v>0</v>
      </c>
      <c r="D38" s="16">
        <v>111719</v>
      </c>
      <c r="E38" s="16">
        <f>SUM('- 49 -'!C38:G38,C38:D38)</f>
        <v>1077369</v>
      </c>
    </row>
    <row r="39" spans="1:5" ht="12.75">
      <c r="A39" s="13">
        <v>33</v>
      </c>
      <c r="B39" s="14" t="s">
        <v>170</v>
      </c>
      <c r="C39" s="14">
        <v>0</v>
      </c>
      <c r="D39" s="14">
        <v>0</v>
      </c>
      <c r="E39" s="14">
        <f>SUM('- 49 -'!C39:G39,C39:D39)</f>
        <v>684490</v>
      </c>
    </row>
    <row r="40" spans="1:5" ht="12.75">
      <c r="A40" s="15">
        <v>34</v>
      </c>
      <c r="B40" s="16" t="s">
        <v>171</v>
      </c>
      <c r="C40" s="16">
        <v>0</v>
      </c>
      <c r="D40" s="16">
        <v>0</v>
      </c>
      <c r="E40" s="16">
        <f>SUM('- 49 -'!C40:G40,C40:D40)</f>
        <v>285351</v>
      </c>
    </row>
    <row r="41" spans="1:5" ht="12.75">
      <c r="A41" s="13">
        <v>35</v>
      </c>
      <c r="B41" s="14" t="s">
        <v>172</v>
      </c>
      <c r="C41" s="14">
        <v>0</v>
      </c>
      <c r="D41" s="14">
        <v>223431</v>
      </c>
      <c r="E41" s="14">
        <f>SUM('- 49 -'!C41:G41,C41:D41)</f>
        <v>995680</v>
      </c>
    </row>
    <row r="42" spans="1:5" ht="12.75">
      <c r="A42" s="15">
        <v>36</v>
      </c>
      <c r="B42" s="16" t="s">
        <v>173</v>
      </c>
      <c r="C42" s="16">
        <v>0</v>
      </c>
      <c r="D42" s="16">
        <v>0</v>
      </c>
      <c r="E42" s="16">
        <f>SUM('- 49 -'!C42:G42,C42:D42)</f>
        <v>328473</v>
      </c>
    </row>
    <row r="43" spans="1:5" ht="12.75">
      <c r="A43" s="13">
        <v>37</v>
      </c>
      <c r="B43" s="14" t="s">
        <v>174</v>
      </c>
      <c r="C43" s="14">
        <v>0</v>
      </c>
      <c r="D43" s="14">
        <v>41458</v>
      </c>
      <c r="E43" s="14">
        <f>SUM('- 49 -'!C43:G43,C43:D43)</f>
        <v>548677</v>
      </c>
    </row>
    <row r="44" spans="1:5" ht="12.75">
      <c r="A44" s="15">
        <v>38</v>
      </c>
      <c r="B44" s="16" t="s">
        <v>175</v>
      </c>
      <c r="C44" s="16">
        <v>0</v>
      </c>
      <c r="D44" s="16">
        <v>0</v>
      </c>
      <c r="E44" s="16">
        <f>SUM('- 49 -'!C44:G44,C44:D44)</f>
        <v>914398</v>
      </c>
    </row>
    <row r="45" spans="1:5" ht="12.75">
      <c r="A45" s="13">
        <v>39</v>
      </c>
      <c r="B45" s="14" t="s">
        <v>176</v>
      </c>
      <c r="C45" s="14">
        <v>0</v>
      </c>
      <c r="D45" s="14">
        <v>0</v>
      </c>
      <c r="E45" s="14">
        <f>SUM('- 49 -'!C45:G45,C45:D45)</f>
        <v>0</v>
      </c>
    </row>
    <row r="46" spans="1:5" ht="12.75">
      <c r="A46" s="15">
        <v>40</v>
      </c>
      <c r="B46" s="16" t="s">
        <v>177</v>
      </c>
      <c r="C46" s="16">
        <v>0</v>
      </c>
      <c r="D46" s="16">
        <v>0</v>
      </c>
      <c r="E46" s="16">
        <f>SUM('- 49 -'!C46:G46,C46:D46)</f>
        <v>2879300</v>
      </c>
    </row>
    <row r="47" spans="1:5" ht="12.75">
      <c r="A47" s="13">
        <v>41</v>
      </c>
      <c r="B47" s="14" t="s">
        <v>178</v>
      </c>
      <c r="C47" s="14">
        <v>0</v>
      </c>
      <c r="D47" s="14">
        <v>180000</v>
      </c>
      <c r="E47" s="14">
        <f>SUM('- 49 -'!C47:G47,C47:D47)</f>
        <v>180000</v>
      </c>
    </row>
    <row r="48" spans="1:5" ht="12.75">
      <c r="A48" s="15">
        <v>42</v>
      </c>
      <c r="B48" s="16" t="s">
        <v>179</v>
      </c>
      <c r="C48" s="16">
        <v>0</v>
      </c>
      <c r="D48" s="16">
        <v>0</v>
      </c>
      <c r="E48" s="16">
        <f>SUM('- 49 -'!C48:G48,C48:D48)</f>
        <v>76024</v>
      </c>
    </row>
    <row r="49" spans="1:5" ht="12.75">
      <c r="A49" s="13">
        <v>43</v>
      </c>
      <c r="B49" s="14" t="s">
        <v>180</v>
      </c>
      <c r="C49" s="14">
        <v>50000</v>
      </c>
      <c r="D49" s="14">
        <v>75000</v>
      </c>
      <c r="E49" s="14">
        <f>SUM('- 49 -'!C49:G49,C49:D49)</f>
        <v>511919</v>
      </c>
    </row>
    <row r="50" spans="1:5" ht="12.75">
      <c r="A50" s="15">
        <v>44</v>
      </c>
      <c r="B50" s="16" t="s">
        <v>181</v>
      </c>
      <c r="C50" s="16">
        <v>0</v>
      </c>
      <c r="D50" s="16">
        <v>0</v>
      </c>
      <c r="E50" s="16">
        <f>SUM('- 49 -'!C50:G50,C50:D50)</f>
        <v>139000</v>
      </c>
    </row>
    <row r="51" spans="1:5" ht="12.75">
      <c r="A51" s="13">
        <v>45</v>
      </c>
      <c r="B51" s="14" t="s">
        <v>182</v>
      </c>
      <c r="C51" s="14">
        <v>0</v>
      </c>
      <c r="D51" s="14">
        <v>0</v>
      </c>
      <c r="E51" s="14">
        <f>SUM('- 49 -'!C51:G51,C51:D51)</f>
        <v>361904</v>
      </c>
    </row>
    <row r="52" spans="1:5" ht="12.75">
      <c r="A52" s="15">
        <v>46</v>
      </c>
      <c r="B52" s="16" t="s">
        <v>183</v>
      </c>
      <c r="C52" s="16">
        <v>0</v>
      </c>
      <c r="D52" s="16">
        <v>96743</v>
      </c>
      <c r="E52" s="16">
        <f>SUM('- 49 -'!C52:G52,C52:D52)</f>
        <v>385096</v>
      </c>
    </row>
    <row r="53" spans="1:5" ht="12.75">
      <c r="A53" s="13">
        <v>47</v>
      </c>
      <c r="B53" s="14" t="s">
        <v>184</v>
      </c>
      <c r="C53" s="14">
        <v>0</v>
      </c>
      <c r="D53" s="14">
        <v>0</v>
      </c>
      <c r="E53" s="14">
        <f>SUM('- 49 -'!C53:G53,C53:D53)</f>
        <v>882881</v>
      </c>
    </row>
    <row r="54" spans="1:5" ht="12.75">
      <c r="A54" s="15">
        <v>48</v>
      </c>
      <c r="B54" s="16" t="s">
        <v>185</v>
      </c>
      <c r="C54" s="16">
        <v>0</v>
      </c>
      <c r="D54" s="16">
        <v>0</v>
      </c>
      <c r="E54" s="16">
        <f>SUM('- 49 -'!C54:G54,C54:D54)</f>
        <v>925673</v>
      </c>
    </row>
    <row r="55" spans="1:5" ht="12.75">
      <c r="A55" s="13">
        <v>49</v>
      </c>
      <c r="B55" s="14" t="s">
        <v>186</v>
      </c>
      <c r="C55" s="14">
        <v>0</v>
      </c>
      <c r="D55" s="14">
        <v>0</v>
      </c>
      <c r="E55" s="14">
        <f>SUM('- 49 -'!C55:G55,C55:D55)</f>
        <v>6452529</v>
      </c>
    </row>
    <row r="56" spans="1:5" ht="12.75">
      <c r="A56" s="15">
        <v>50</v>
      </c>
      <c r="B56" s="16" t="s">
        <v>459</v>
      </c>
      <c r="C56" s="16">
        <v>0</v>
      </c>
      <c r="D56" s="16">
        <v>222730</v>
      </c>
      <c r="E56" s="16">
        <f>SUM('- 49 -'!C56:G56,C56:D56)</f>
        <v>222730</v>
      </c>
    </row>
    <row r="57" spans="1:5" ht="12.75">
      <c r="A57" s="13">
        <v>2264</v>
      </c>
      <c r="B57" s="14" t="s">
        <v>187</v>
      </c>
      <c r="C57" s="14">
        <v>0</v>
      </c>
      <c r="D57" s="14">
        <v>0</v>
      </c>
      <c r="E57" s="14">
        <f>SUM('- 49 -'!C57:G57,C57:D57)</f>
        <v>39356</v>
      </c>
    </row>
    <row r="58" spans="1:5" ht="12.75">
      <c r="A58" s="15">
        <v>2309</v>
      </c>
      <c r="B58" s="16" t="s">
        <v>188</v>
      </c>
      <c r="C58" s="16">
        <v>0</v>
      </c>
      <c r="D58" s="16">
        <v>0</v>
      </c>
      <c r="E58" s="16">
        <f>SUM('- 49 -'!C58:G58,C58:D58)</f>
        <v>312130</v>
      </c>
    </row>
    <row r="59" spans="1:5" ht="12.75">
      <c r="A59" s="13">
        <v>2312</v>
      </c>
      <c r="B59" s="14" t="s">
        <v>189</v>
      </c>
      <c r="C59" s="14">
        <v>0</v>
      </c>
      <c r="D59" s="14">
        <v>0</v>
      </c>
      <c r="E59" s="14">
        <f>SUM('- 49 -'!C59:G59,C59:D59)</f>
        <v>41832</v>
      </c>
    </row>
    <row r="60" spans="1:5" ht="12.75">
      <c r="A60" s="15">
        <v>2355</v>
      </c>
      <c r="B60" s="16" t="s">
        <v>190</v>
      </c>
      <c r="C60" s="16">
        <v>0</v>
      </c>
      <c r="D60" s="16">
        <v>0</v>
      </c>
      <c r="E60" s="16">
        <f>SUM('- 49 -'!C60:G60,C60:D60)</f>
        <v>71500</v>
      </c>
    </row>
    <row r="61" spans="1:5" ht="12.75">
      <c r="A61" s="13">
        <v>2439</v>
      </c>
      <c r="B61" s="14" t="s">
        <v>191</v>
      </c>
      <c r="C61" s="14">
        <v>0</v>
      </c>
      <c r="D61" s="14">
        <v>0</v>
      </c>
      <c r="E61" s="14">
        <f>SUM('- 49 -'!C61:G61,C61:D61)</f>
        <v>69147</v>
      </c>
    </row>
    <row r="62" spans="1:5" ht="12.75">
      <c r="A62" s="15">
        <v>2460</v>
      </c>
      <c r="B62" s="16" t="s">
        <v>192</v>
      </c>
      <c r="C62" s="16">
        <v>0</v>
      </c>
      <c r="D62" s="16">
        <v>0</v>
      </c>
      <c r="E62" s="16">
        <f>SUM('- 49 -'!C62:G62,C62:D62)</f>
        <v>337549</v>
      </c>
    </row>
    <row r="63" spans="1:5" ht="12.75">
      <c r="A63" s="13">
        <v>3000</v>
      </c>
      <c r="B63" s="14" t="s">
        <v>193</v>
      </c>
      <c r="C63" s="14">
        <v>0</v>
      </c>
      <c r="D63" s="14">
        <v>0</v>
      </c>
      <c r="E63" s="14">
        <f>SUM('- 49 -'!C63:G63,C63:D63)</f>
        <v>783564</v>
      </c>
    </row>
    <row r="64" spans="1:5" ht="4.5" customHeight="1">
      <c r="A64" s="17"/>
      <c r="B64" s="17"/>
      <c r="C64" s="17"/>
      <c r="D64" s="17"/>
      <c r="E64" s="17"/>
    </row>
    <row r="65" spans="1:5" ht="12.75">
      <c r="A65" s="19"/>
      <c r="B65" s="20" t="s">
        <v>194</v>
      </c>
      <c r="C65" s="20">
        <f>SUM(C11:C63)</f>
        <v>325000</v>
      </c>
      <c r="D65" s="20">
        <f>SUM(D11:D63)</f>
        <v>1939065</v>
      </c>
      <c r="E65" s="20">
        <f>SUM(E11:E63)</f>
        <v>66999691</v>
      </c>
    </row>
    <row r="66" spans="1:5" ht="4.5" customHeight="1">
      <c r="A66" s="17"/>
      <c r="B66" s="17"/>
      <c r="C66" s="17"/>
      <c r="D66" s="17"/>
      <c r="E66" s="17"/>
    </row>
    <row r="67" spans="1:5" ht="12.75">
      <c r="A67" s="15">
        <v>2155</v>
      </c>
      <c r="B67" s="16" t="s">
        <v>195</v>
      </c>
      <c r="C67" s="16">
        <v>0</v>
      </c>
      <c r="D67" s="16">
        <v>0</v>
      </c>
      <c r="E67" s="16">
        <f>SUM('- 49 -'!C67:G67,C67:D67)</f>
        <v>0</v>
      </c>
    </row>
    <row r="68" spans="1:5" ht="12.75">
      <c r="A68" s="13">
        <v>2408</v>
      </c>
      <c r="B68" s="14" t="s">
        <v>197</v>
      </c>
      <c r="C68" s="14">
        <v>0</v>
      </c>
      <c r="D68" s="14">
        <v>0</v>
      </c>
      <c r="E68" s="14">
        <f>SUM('- 49 -'!C68:G68,C68:D68)</f>
        <v>0</v>
      </c>
    </row>
    <row r="69" ht="6.75" customHeight="1"/>
    <row r="70" spans="1:6" ht="12" customHeight="1">
      <c r="A70" s="6"/>
      <c r="B70" s="6"/>
      <c r="C70" s="17"/>
      <c r="D70" s="17"/>
      <c r="E70" s="17"/>
      <c r="F70" s="17"/>
    </row>
    <row r="71" spans="1:6" ht="12" customHeight="1">
      <c r="A71" s="6"/>
      <c r="B71" s="6"/>
      <c r="C71" s="17"/>
      <c r="D71" s="17"/>
      <c r="E71" s="17"/>
      <c r="F71" s="17"/>
    </row>
    <row r="72" spans="1:6" ht="12" customHeight="1">
      <c r="A72" s="6"/>
      <c r="B72" s="6"/>
      <c r="C72" s="17"/>
      <c r="D72" s="17"/>
      <c r="E72" s="17"/>
      <c r="F72" s="17"/>
    </row>
    <row r="73" spans="1:6" ht="12" customHeight="1">
      <c r="A73" s="6"/>
      <c r="B73" s="6"/>
      <c r="C73" s="17"/>
      <c r="D73" s="17"/>
      <c r="E73" s="17"/>
      <c r="F73" s="17"/>
    </row>
    <row r="74" spans="1:6" ht="12" customHeight="1">
      <c r="A74" s="6"/>
      <c r="B74" s="6"/>
      <c r="C74" s="17"/>
      <c r="D74" s="17"/>
      <c r="E74" s="17"/>
      <c r="F74" s="17"/>
    </row>
    <row r="75" ht="12" customHeight="1"/>
  </sheetData>
  <printOptions/>
  <pageMargins left="0" right="0.5905511811023623" top="0.5905511811023623" bottom="0" header="0.31496062992125984" footer="0"/>
  <pageSetup fitToHeight="1" fitToWidth="1" orientation="portrait" scale="82" r:id="rId1"/>
  <headerFooter alignWithMargins="0">
    <oddHeader>&amp;C&amp;"Times New Roman,Bold"&amp;12&amp;A</oddHeader>
  </headerFooter>
</worksheet>
</file>

<file path=xl/worksheets/sheet44.xml><?xml version="1.0" encoding="utf-8"?>
<worksheet xmlns="http://schemas.openxmlformats.org/spreadsheetml/2006/main" xmlns:r="http://schemas.openxmlformats.org/officeDocument/2006/relationships">
  <sheetPr codeName="Sheet42">
    <pageSetUpPr fitToPage="1"/>
  </sheetPr>
  <dimension ref="A1:K75"/>
  <sheetViews>
    <sheetView showGridLines="0" showZeros="0" workbookViewId="0" topLeftCell="A1">
      <selection activeCell="A1" sqref="A1"/>
    </sheetView>
  </sheetViews>
  <sheetFormatPr defaultColWidth="15.83203125" defaultRowHeight="12"/>
  <cols>
    <col min="1" max="1" width="6.83203125" style="85" customWidth="1"/>
    <col min="2" max="2" width="35.83203125" style="85" customWidth="1"/>
    <col min="3" max="3" width="17.83203125" style="85" customWidth="1"/>
    <col min="4" max="5" width="16.83203125" style="85" customWidth="1"/>
    <col min="6" max="6" width="17.83203125" style="85" customWidth="1"/>
    <col min="7" max="16384" width="15.83203125" style="85" customWidth="1"/>
  </cols>
  <sheetData>
    <row r="1" spans="1:2" ht="6.75" customHeight="1">
      <c r="A1" s="17"/>
      <c r="B1" s="83"/>
    </row>
    <row r="2" spans="1:8" ht="12.75">
      <c r="A2" s="11"/>
      <c r="B2" s="109"/>
      <c r="C2" s="110" t="s">
        <v>204</v>
      </c>
      <c r="D2" s="110"/>
      <c r="E2" s="110"/>
      <c r="F2" s="110"/>
      <c r="G2" s="296"/>
      <c r="H2" s="296"/>
    </row>
    <row r="3" spans="1:8" ht="12.75">
      <c r="A3" s="12"/>
      <c r="B3" s="112"/>
      <c r="C3" s="419" t="str">
        <f>"FOR THE "&amp;REPLACE(REPLACE(YEAR,1,22,""),5,5,"")&amp;" TAXATION YEAR"</f>
        <v>FOR THE 1999 TAXATION YEAR</v>
      </c>
      <c r="D3" s="4"/>
      <c r="E3" s="176"/>
      <c r="F3" s="157"/>
      <c r="G3" s="338"/>
      <c r="H3" s="338"/>
    </row>
    <row r="4" spans="1:8" ht="12.75">
      <c r="A4" s="404"/>
      <c r="B4" s="404"/>
      <c r="C4" s="147"/>
      <c r="D4" s="147"/>
      <c r="E4" s="158"/>
      <c r="F4" s="158"/>
      <c r="G4" s="158"/>
      <c r="H4" s="147"/>
    </row>
    <row r="5" spans="1:8" ht="12.75">
      <c r="A5" s="10"/>
      <c r="B5" s="85">
        <f>REPLACE(B4,5,5,"")</f>
      </c>
      <c r="C5" s="59"/>
      <c r="D5" s="147"/>
      <c r="E5" s="147"/>
      <c r="F5" s="147"/>
      <c r="G5" s="147"/>
      <c r="H5" s="147"/>
    </row>
    <row r="6" spans="1:8" ht="12.75">
      <c r="A6" s="10"/>
      <c r="C6" s="159" t="s">
        <v>221</v>
      </c>
      <c r="D6" s="160"/>
      <c r="E6" s="160"/>
      <c r="F6" s="159" t="s">
        <v>222</v>
      </c>
      <c r="G6" s="160"/>
      <c r="H6" s="161"/>
    </row>
    <row r="7" spans="1:8" ht="12.75">
      <c r="A7" s="17"/>
      <c r="C7" s="162" t="s">
        <v>238</v>
      </c>
      <c r="D7" s="163"/>
      <c r="E7" s="148"/>
      <c r="F7" s="148" t="s">
        <v>238</v>
      </c>
      <c r="G7" s="149"/>
      <c r="H7" s="148"/>
    </row>
    <row r="8" spans="1:8" ht="12.75">
      <c r="A8" s="97"/>
      <c r="B8" s="48"/>
      <c r="C8" s="165" t="s">
        <v>268</v>
      </c>
      <c r="D8" s="177"/>
      <c r="E8" s="150"/>
      <c r="F8" s="150" t="s">
        <v>268</v>
      </c>
      <c r="G8" s="151"/>
      <c r="H8" s="150"/>
    </row>
    <row r="9" spans="1:11" ht="12.75">
      <c r="A9" s="54" t="s">
        <v>119</v>
      </c>
      <c r="B9" s="55" t="s">
        <v>120</v>
      </c>
      <c r="C9" s="168" t="s">
        <v>293</v>
      </c>
      <c r="D9" s="168" t="s">
        <v>294</v>
      </c>
      <c r="E9" s="152" t="s">
        <v>79</v>
      </c>
      <c r="F9" s="152" t="s">
        <v>293</v>
      </c>
      <c r="G9" s="152" t="s">
        <v>66</v>
      </c>
      <c r="H9" s="152" t="s">
        <v>79</v>
      </c>
      <c r="J9" s="372">
        <v>0.00792</v>
      </c>
      <c r="K9" s="372">
        <v>0.01806</v>
      </c>
    </row>
    <row r="10" spans="1:8" ht="4.5" customHeight="1">
      <c r="A10" s="80"/>
      <c r="B10" s="80"/>
      <c r="C10" s="153"/>
      <c r="D10" s="153"/>
      <c r="E10" s="153"/>
      <c r="H10" s="153"/>
    </row>
    <row r="11" spans="1:8" ht="12.75">
      <c r="A11" s="13">
        <v>1</v>
      </c>
      <c r="B11" s="14" t="s">
        <v>142</v>
      </c>
      <c r="C11" s="14">
        <f>'- 53 -'!C11</f>
        <v>1951732100</v>
      </c>
      <c r="D11" s="14">
        <f>'- 53 -'!E11</f>
        <v>1681956790</v>
      </c>
      <c r="E11" s="14">
        <f>SUM(C11:D11)</f>
        <v>3633688890</v>
      </c>
      <c r="F11" s="14">
        <f>C11*J$9</f>
        <v>15457718.232</v>
      </c>
      <c r="G11" s="14">
        <f>D11*K$9</f>
        <v>30376139.6274</v>
      </c>
      <c r="H11" s="14">
        <f>SUM(F11:G11)</f>
        <v>45833857.859400004</v>
      </c>
    </row>
    <row r="12" spans="1:8" ht="12.75">
      <c r="A12" s="15">
        <v>2</v>
      </c>
      <c r="B12" s="16" t="s">
        <v>143</v>
      </c>
      <c r="C12" s="16">
        <f>'- 53 -'!C12</f>
        <v>836250870</v>
      </c>
      <c r="D12" s="16">
        <f>'- 53 -'!E12</f>
        <v>543462530</v>
      </c>
      <c r="E12" s="16">
        <f aca="true" t="shared" si="0" ref="E12:E62">SUM(C12:D12)</f>
        <v>1379713400</v>
      </c>
      <c r="F12" s="16">
        <f aca="true" t="shared" si="1" ref="F12:F62">C12*J$9</f>
        <v>6623106.8904</v>
      </c>
      <c r="G12" s="16">
        <f aca="true" t="shared" si="2" ref="G12:G62">D12*K$9</f>
        <v>9814933.2918</v>
      </c>
      <c r="H12" s="16">
        <f aca="true" t="shared" si="3" ref="H12:H62">SUM(F12:G12)</f>
        <v>16438040.1822</v>
      </c>
    </row>
    <row r="13" spans="1:8" ht="12.75">
      <c r="A13" s="13">
        <v>3</v>
      </c>
      <c r="B13" s="14" t="s">
        <v>144</v>
      </c>
      <c r="C13" s="14">
        <f>'- 53 -'!C13</f>
        <v>814590580</v>
      </c>
      <c r="D13" s="14">
        <f>'- 53 -'!E13</f>
        <v>88806320</v>
      </c>
      <c r="E13" s="14">
        <f t="shared" si="0"/>
        <v>903396900</v>
      </c>
      <c r="F13" s="14">
        <f t="shared" si="1"/>
        <v>6451557.3936</v>
      </c>
      <c r="G13" s="14">
        <f t="shared" si="2"/>
        <v>1603842.1391999999</v>
      </c>
      <c r="H13" s="14">
        <f t="shared" si="3"/>
        <v>8055399.5328</v>
      </c>
    </row>
    <row r="14" spans="1:8" ht="12.75">
      <c r="A14" s="15">
        <v>4</v>
      </c>
      <c r="B14" s="16" t="s">
        <v>145</v>
      </c>
      <c r="C14" s="16">
        <f>'- 53 -'!C14</f>
        <v>601730970</v>
      </c>
      <c r="D14" s="16">
        <f>'- 53 -'!E14</f>
        <v>272110160</v>
      </c>
      <c r="E14" s="16">
        <f t="shared" si="0"/>
        <v>873841130</v>
      </c>
      <c r="F14" s="16">
        <f t="shared" si="1"/>
        <v>4765709.2824</v>
      </c>
      <c r="G14" s="16">
        <f t="shared" si="2"/>
        <v>4914309.4896</v>
      </c>
      <c r="H14" s="16">
        <f t="shared" si="3"/>
        <v>9680018.772</v>
      </c>
    </row>
    <row r="15" spans="1:8" ht="12.75">
      <c r="A15" s="13">
        <v>5</v>
      </c>
      <c r="B15" s="14" t="s">
        <v>146</v>
      </c>
      <c r="C15" s="14">
        <f>'- 53 -'!C15</f>
        <v>666139550</v>
      </c>
      <c r="D15" s="14">
        <f>'- 53 -'!E15</f>
        <v>394550290</v>
      </c>
      <c r="E15" s="14">
        <f t="shared" si="0"/>
        <v>1060689840</v>
      </c>
      <c r="F15" s="14">
        <f t="shared" si="1"/>
        <v>5275825.236</v>
      </c>
      <c r="G15" s="14">
        <f t="shared" si="2"/>
        <v>7125578.2374</v>
      </c>
      <c r="H15" s="14">
        <f t="shared" si="3"/>
        <v>12401403.4734</v>
      </c>
    </row>
    <row r="16" spans="1:8" ht="12.75">
      <c r="A16" s="15">
        <v>6</v>
      </c>
      <c r="B16" s="16" t="s">
        <v>147</v>
      </c>
      <c r="C16" s="16">
        <f>'- 53 -'!C16</f>
        <v>812961090</v>
      </c>
      <c r="D16" s="16">
        <f>'- 53 -'!E16</f>
        <v>153605130</v>
      </c>
      <c r="E16" s="16">
        <f t="shared" si="0"/>
        <v>966566220</v>
      </c>
      <c r="F16" s="16">
        <f t="shared" si="1"/>
        <v>6438651.8328</v>
      </c>
      <c r="G16" s="16">
        <f t="shared" si="2"/>
        <v>2774108.6478</v>
      </c>
      <c r="H16" s="16">
        <f t="shared" si="3"/>
        <v>9212760.4806</v>
      </c>
    </row>
    <row r="17" spans="1:8" ht="12.75">
      <c r="A17" s="13">
        <v>9</v>
      </c>
      <c r="B17" s="14" t="s">
        <v>148</v>
      </c>
      <c r="C17" s="14">
        <f>'- 53 -'!C17</f>
        <v>1061014140</v>
      </c>
      <c r="D17" s="14">
        <f>'- 53 -'!E17</f>
        <v>144212790</v>
      </c>
      <c r="E17" s="14">
        <f t="shared" si="0"/>
        <v>1205226930</v>
      </c>
      <c r="F17" s="14">
        <f t="shared" si="1"/>
        <v>8403231.9888</v>
      </c>
      <c r="G17" s="14">
        <f t="shared" si="2"/>
        <v>2604482.9874</v>
      </c>
      <c r="H17" s="14">
        <f t="shared" si="3"/>
        <v>11007714.9762</v>
      </c>
    </row>
    <row r="18" spans="1:8" ht="12.75">
      <c r="A18" s="15">
        <v>10</v>
      </c>
      <c r="B18" s="16" t="s">
        <v>149</v>
      </c>
      <c r="C18" s="16">
        <f>'- 53 -'!C18</f>
        <v>710770880</v>
      </c>
      <c r="D18" s="16">
        <f>'- 53 -'!E18</f>
        <v>141825650</v>
      </c>
      <c r="E18" s="16">
        <f t="shared" si="0"/>
        <v>852596530</v>
      </c>
      <c r="F18" s="16">
        <f t="shared" si="1"/>
        <v>5629305.3696</v>
      </c>
      <c r="G18" s="16">
        <f t="shared" si="2"/>
        <v>2561371.239</v>
      </c>
      <c r="H18" s="16">
        <f t="shared" si="3"/>
        <v>8190676.6086</v>
      </c>
    </row>
    <row r="19" spans="1:8" ht="12.75">
      <c r="A19" s="13">
        <v>11</v>
      </c>
      <c r="B19" s="14" t="s">
        <v>150</v>
      </c>
      <c r="C19" s="14">
        <f>'- 53 -'!C19</f>
        <v>464787570</v>
      </c>
      <c r="D19" s="14">
        <f>'- 53 -'!E19</f>
        <v>94137570</v>
      </c>
      <c r="E19" s="14">
        <f t="shared" si="0"/>
        <v>558925140</v>
      </c>
      <c r="F19" s="14">
        <f t="shared" si="1"/>
        <v>3681117.5544</v>
      </c>
      <c r="G19" s="14">
        <f t="shared" si="2"/>
        <v>1700124.5141999999</v>
      </c>
      <c r="H19" s="14">
        <f t="shared" si="3"/>
        <v>5381242.0686</v>
      </c>
    </row>
    <row r="20" spans="1:8" ht="12.75">
      <c r="A20" s="15">
        <v>12</v>
      </c>
      <c r="B20" s="16" t="s">
        <v>151</v>
      </c>
      <c r="C20" s="16">
        <f>'- 53 -'!C20</f>
        <v>535362860</v>
      </c>
      <c r="D20" s="16">
        <f>'- 53 -'!E20</f>
        <v>249220830</v>
      </c>
      <c r="E20" s="16">
        <f t="shared" si="0"/>
        <v>784583690</v>
      </c>
      <c r="F20" s="16">
        <f t="shared" si="1"/>
        <v>4240073.8512</v>
      </c>
      <c r="G20" s="16">
        <f t="shared" si="2"/>
        <v>4500928.1898</v>
      </c>
      <c r="H20" s="16">
        <f t="shared" si="3"/>
        <v>8741002.041000001</v>
      </c>
    </row>
    <row r="21" spans="1:8" ht="12.75">
      <c r="A21" s="13">
        <v>13</v>
      </c>
      <c r="B21" s="14" t="s">
        <v>152</v>
      </c>
      <c r="C21" s="14">
        <f>'- 53 -'!C21</f>
        <v>235174920</v>
      </c>
      <c r="D21" s="14">
        <f>'- 53 -'!E21</f>
        <v>71330890</v>
      </c>
      <c r="E21" s="14">
        <f t="shared" si="0"/>
        <v>306505810</v>
      </c>
      <c r="F21" s="14">
        <f t="shared" si="1"/>
        <v>1862585.3664</v>
      </c>
      <c r="G21" s="14">
        <f t="shared" si="2"/>
        <v>1288235.8734</v>
      </c>
      <c r="H21" s="14">
        <f t="shared" si="3"/>
        <v>3150821.2397999996</v>
      </c>
    </row>
    <row r="22" spans="1:8" ht="12.75">
      <c r="A22" s="15">
        <v>14</v>
      </c>
      <c r="B22" s="16" t="s">
        <v>153</v>
      </c>
      <c r="C22" s="16">
        <f>'- 53 -'!C22</f>
        <v>289291790</v>
      </c>
      <c r="D22" s="16">
        <f>'- 53 -'!E22</f>
        <v>66897410</v>
      </c>
      <c r="E22" s="16">
        <f t="shared" si="0"/>
        <v>356189200</v>
      </c>
      <c r="F22" s="16">
        <f t="shared" si="1"/>
        <v>2291190.9768</v>
      </c>
      <c r="G22" s="16">
        <f t="shared" si="2"/>
        <v>1208167.2246</v>
      </c>
      <c r="H22" s="16">
        <f t="shared" si="3"/>
        <v>3499358.2013999997</v>
      </c>
    </row>
    <row r="23" spans="1:8" ht="12.75">
      <c r="A23" s="13">
        <v>15</v>
      </c>
      <c r="B23" s="14" t="s">
        <v>154</v>
      </c>
      <c r="C23" s="14">
        <f>'- 53 -'!C23</f>
        <v>263981630</v>
      </c>
      <c r="D23" s="14">
        <f>'- 53 -'!E23</f>
        <v>112003670</v>
      </c>
      <c r="E23" s="14">
        <f t="shared" si="0"/>
        <v>375985300</v>
      </c>
      <c r="F23" s="14">
        <f t="shared" si="1"/>
        <v>2090734.5096</v>
      </c>
      <c r="G23" s="14">
        <f t="shared" si="2"/>
        <v>2022786.2802</v>
      </c>
      <c r="H23" s="14">
        <f t="shared" si="3"/>
        <v>4113520.7898</v>
      </c>
    </row>
    <row r="24" spans="1:8" ht="12.75">
      <c r="A24" s="15">
        <v>16</v>
      </c>
      <c r="B24" s="16" t="s">
        <v>155</v>
      </c>
      <c r="C24" s="16">
        <f>'- 53 -'!C24</f>
        <v>31833160</v>
      </c>
      <c r="D24" s="16">
        <f>'- 53 -'!E24</f>
        <v>18836160</v>
      </c>
      <c r="E24" s="16">
        <f t="shared" si="0"/>
        <v>50669320</v>
      </c>
      <c r="F24" s="16">
        <f t="shared" si="1"/>
        <v>252118.6272</v>
      </c>
      <c r="G24" s="16">
        <f t="shared" si="2"/>
        <v>340181.04959999997</v>
      </c>
      <c r="H24" s="16">
        <f t="shared" si="3"/>
        <v>592299.6768</v>
      </c>
    </row>
    <row r="25" spans="1:8" ht="12.75">
      <c r="A25" s="13">
        <v>17</v>
      </c>
      <c r="B25" s="14" t="s">
        <v>156</v>
      </c>
      <c r="C25" s="14">
        <f>'- 53 -'!C25</f>
        <v>46669260</v>
      </c>
      <c r="D25" s="14">
        <f>'- 53 -'!E25</f>
        <v>30421960</v>
      </c>
      <c r="E25" s="14">
        <f t="shared" si="0"/>
        <v>77091220</v>
      </c>
      <c r="F25" s="14">
        <f t="shared" si="1"/>
        <v>369620.5392</v>
      </c>
      <c r="G25" s="14">
        <f t="shared" si="2"/>
        <v>549420.5976</v>
      </c>
      <c r="H25" s="14">
        <f t="shared" si="3"/>
        <v>919041.1368</v>
      </c>
    </row>
    <row r="26" spans="1:8" ht="12.75">
      <c r="A26" s="15">
        <v>18</v>
      </c>
      <c r="B26" s="16" t="s">
        <v>157</v>
      </c>
      <c r="C26" s="16">
        <f>'- 53 -'!C26</f>
        <v>63695380</v>
      </c>
      <c r="D26" s="16">
        <f>'- 53 -'!E26</f>
        <v>36242020</v>
      </c>
      <c r="E26" s="16">
        <f t="shared" si="0"/>
        <v>99937400</v>
      </c>
      <c r="F26" s="16">
        <f t="shared" si="1"/>
        <v>504467.4096</v>
      </c>
      <c r="G26" s="16">
        <f t="shared" si="2"/>
        <v>654530.8812</v>
      </c>
      <c r="H26" s="16">
        <f t="shared" si="3"/>
        <v>1158998.2908</v>
      </c>
    </row>
    <row r="27" spans="1:8" ht="12.75">
      <c r="A27" s="13">
        <v>19</v>
      </c>
      <c r="B27" s="14" t="s">
        <v>158</v>
      </c>
      <c r="C27" s="14">
        <f>'- 53 -'!C27</f>
        <v>84311690</v>
      </c>
      <c r="D27" s="14">
        <f>'- 53 -'!E27</f>
        <v>56291810</v>
      </c>
      <c r="E27" s="14">
        <f t="shared" si="0"/>
        <v>140603500</v>
      </c>
      <c r="F27" s="14">
        <f t="shared" si="1"/>
        <v>667748.5848</v>
      </c>
      <c r="G27" s="14">
        <f t="shared" si="2"/>
        <v>1016630.0886</v>
      </c>
      <c r="H27" s="14">
        <f t="shared" si="3"/>
        <v>1684378.6734</v>
      </c>
    </row>
    <row r="28" spans="1:8" ht="12.75">
      <c r="A28" s="15">
        <v>20</v>
      </c>
      <c r="B28" s="16" t="s">
        <v>159</v>
      </c>
      <c r="C28" s="16">
        <f>'- 53 -'!C28</f>
        <v>67702600</v>
      </c>
      <c r="D28" s="16">
        <f>'- 53 -'!E28</f>
        <v>25220390</v>
      </c>
      <c r="E28" s="16">
        <f t="shared" si="0"/>
        <v>92922990</v>
      </c>
      <c r="F28" s="16">
        <f t="shared" si="1"/>
        <v>536204.592</v>
      </c>
      <c r="G28" s="16">
        <f t="shared" si="2"/>
        <v>455480.2434</v>
      </c>
      <c r="H28" s="16">
        <f t="shared" si="3"/>
        <v>991684.8354</v>
      </c>
    </row>
    <row r="29" spans="1:8" ht="12.75">
      <c r="A29" s="13">
        <v>21</v>
      </c>
      <c r="B29" s="14" t="s">
        <v>160</v>
      </c>
      <c r="C29" s="14">
        <f>'- 53 -'!C29</f>
        <v>209496030</v>
      </c>
      <c r="D29" s="14">
        <f>'- 53 -'!E29</f>
        <v>74515090</v>
      </c>
      <c r="E29" s="14">
        <f t="shared" si="0"/>
        <v>284011120</v>
      </c>
      <c r="F29" s="14">
        <f t="shared" si="1"/>
        <v>1659208.5576</v>
      </c>
      <c r="G29" s="14">
        <f t="shared" si="2"/>
        <v>1345742.5254</v>
      </c>
      <c r="H29" s="14">
        <f t="shared" si="3"/>
        <v>3004951.0829999996</v>
      </c>
    </row>
    <row r="30" spans="1:8" ht="12.75">
      <c r="A30" s="15">
        <v>22</v>
      </c>
      <c r="B30" s="16" t="s">
        <v>161</v>
      </c>
      <c r="C30" s="16">
        <f>'- 53 -'!C30</f>
        <v>198574220</v>
      </c>
      <c r="D30" s="16">
        <f>'- 53 -'!E30</f>
        <v>52960540</v>
      </c>
      <c r="E30" s="16">
        <f t="shared" si="0"/>
        <v>251534760</v>
      </c>
      <c r="F30" s="16">
        <f t="shared" si="1"/>
        <v>1572707.8224</v>
      </c>
      <c r="G30" s="16">
        <f t="shared" si="2"/>
        <v>956467.3524</v>
      </c>
      <c r="H30" s="16">
        <f t="shared" si="3"/>
        <v>2529175.1748</v>
      </c>
    </row>
    <row r="31" spans="1:8" ht="12.75">
      <c r="A31" s="13">
        <v>23</v>
      </c>
      <c r="B31" s="14" t="s">
        <v>162</v>
      </c>
      <c r="C31" s="14">
        <f>'- 53 -'!C31</f>
        <v>55876490</v>
      </c>
      <c r="D31" s="14">
        <f>'- 53 -'!E31</f>
        <v>16073060</v>
      </c>
      <c r="E31" s="14">
        <f t="shared" si="0"/>
        <v>71949550</v>
      </c>
      <c r="F31" s="14">
        <f t="shared" si="1"/>
        <v>442541.8008</v>
      </c>
      <c r="G31" s="14">
        <f t="shared" si="2"/>
        <v>290279.4636</v>
      </c>
      <c r="H31" s="14">
        <f t="shared" si="3"/>
        <v>732821.2644</v>
      </c>
    </row>
    <row r="32" spans="1:8" ht="12.75">
      <c r="A32" s="15">
        <v>24</v>
      </c>
      <c r="B32" s="16" t="s">
        <v>163</v>
      </c>
      <c r="C32" s="16">
        <f>'- 53 -'!C32</f>
        <v>196292980</v>
      </c>
      <c r="D32" s="16">
        <f>'- 53 -'!E32</f>
        <v>137854370</v>
      </c>
      <c r="E32" s="16">
        <f t="shared" si="0"/>
        <v>334147350</v>
      </c>
      <c r="F32" s="16">
        <f t="shared" si="1"/>
        <v>1554640.4016</v>
      </c>
      <c r="G32" s="16">
        <f t="shared" si="2"/>
        <v>2489649.9222</v>
      </c>
      <c r="H32" s="16">
        <f t="shared" si="3"/>
        <v>4044290.3238</v>
      </c>
    </row>
    <row r="33" spans="1:8" ht="12.75">
      <c r="A33" s="13">
        <v>25</v>
      </c>
      <c r="B33" s="14" t="s">
        <v>164</v>
      </c>
      <c r="C33" s="14">
        <f>'- 53 -'!C33</f>
        <v>70772230</v>
      </c>
      <c r="D33" s="14">
        <f>'- 53 -'!E33</f>
        <v>21989260</v>
      </c>
      <c r="E33" s="14">
        <f t="shared" si="0"/>
        <v>92761490</v>
      </c>
      <c r="F33" s="14">
        <f t="shared" si="1"/>
        <v>560516.0616</v>
      </c>
      <c r="G33" s="14">
        <f t="shared" si="2"/>
        <v>397126.0356</v>
      </c>
      <c r="H33" s="14">
        <f t="shared" si="3"/>
        <v>957642.0972</v>
      </c>
    </row>
    <row r="34" spans="1:8" ht="12.75">
      <c r="A34" s="15">
        <v>26</v>
      </c>
      <c r="B34" s="16" t="s">
        <v>165</v>
      </c>
      <c r="C34" s="16">
        <f>'- 53 -'!C34</f>
        <v>120438310</v>
      </c>
      <c r="D34" s="16">
        <f>'- 53 -'!E34</f>
        <v>55489900</v>
      </c>
      <c r="E34" s="16">
        <f t="shared" si="0"/>
        <v>175928210</v>
      </c>
      <c r="F34" s="16">
        <f t="shared" si="1"/>
        <v>953871.4152</v>
      </c>
      <c r="G34" s="16">
        <f t="shared" si="2"/>
        <v>1002147.5939999999</v>
      </c>
      <c r="H34" s="16">
        <f t="shared" si="3"/>
        <v>1956019.0092</v>
      </c>
    </row>
    <row r="35" spans="1:8" ht="12.75">
      <c r="A35" s="13">
        <v>28</v>
      </c>
      <c r="B35" s="14" t="s">
        <v>166</v>
      </c>
      <c r="C35" s="14">
        <f>'- 53 -'!C35</f>
        <v>30018310</v>
      </c>
      <c r="D35" s="14">
        <f>'- 53 -'!E35</f>
        <v>19916610</v>
      </c>
      <c r="E35" s="14">
        <f t="shared" si="0"/>
        <v>49934920</v>
      </c>
      <c r="F35" s="14">
        <f t="shared" si="1"/>
        <v>237745.0152</v>
      </c>
      <c r="G35" s="14">
        <f t="shared" si="2"/>
        <v>359693.9766</v>
      </c>
      <c r="H35" s="14">
        <f t="shared" si="3"/>
        <v>597438.9918</v>
      </c>
    </row>
    <row r="36" spans="1:8" ht="12.75">
      <c r="A36" s="15">
        <v>30</v>
      </c>
      <c r="B36" s="16" t="s">
        <v>167</v>
      </c>
      <c r="C36" s="16">
        <f>'- 53 -'!C36</f>
        <v>43089260</v>
      </c>
      <c r="D36" s="16">
        <f>'- 53 -'!E36</f>
        <v>44417880</v>
      </c>
      <c r="E36" s="16">
        <f t="shared" si="0"/>
        <v>87507140</v>
      </c>
      <c r="F36" s="16">
        <f t="shared" si="1"/>
        <v>341266.9392</v>
      </c>
      <c r="G36" s="16">
        <f t="shared" si="2"/>
        <v>802186.9127999999</v>
      </c>
      <c r="H36" s="16">
        <f t="shared" si="3"/>
        <v>1143453.852</v>
      </c>
    </row>
    <row r="37" spans="1:8" ht="12.75">
      <c r="A37" s="13">
        <v>31</v>
      </c>
      <c r="B37" s="14" t="s">
        <v>168</v>
      </c>
      <c r="C37" s="14">
        <f>'- 53 -'!C37</f>
        <v>73931250</v>
      </c>
      <c r="D37" s="14">
        <f>'- 53 -'!E37</f>
        <v>68677540</v>
      </c>
      <c r="E37" s="14">
        <f t="shared" si="0"/>
        <v>142608790</v>
      </c>
      <c r="F37" s="14">
        <f t="shared" si="1"/>
        <v>585535.5</v>
      </c>
      <c r="G37" s="14">
        <f t="shared" si="2"/>
        <v>1240316.3724</v>
      </c>
      <c r="H37" s="14">
        <f t="shared" si="3"/>
        <v>1825851.8724</v>
      </c>
    </row>
    <row r="38" spans="1:8" ht="12.75">
      <c r="A38" s="15">
        <v>32</v>
      </c>
      <c r="B38" s="16" t="s">
        <v>169</v>
      </c>
      <c r="C38" s="16">
        <f>'- 53 -'!C38</f>
        <v>33280330</v>
      </c>
      <c r="D38" s="16">
        <f>'- 53 -'!E38</f>
        <v>9214100</v>
      </c>
      <c r="E38" s="16">
        <f t="shared" si="0"/>
        <v>42494430</v>
      </c>
      <c r="F38" s="16">
        <f t="shared" si="1"/>
        <v>263580.2136</v>
      </c>
      <c r="G38" s="16">
        <f t="shared" si="2"/>
        <v>166406.646</v>
      </c>
      <c r="H38" s="16">
        <f t="shared" si="3"/>
        <v>429986.8596</v>
      </c>
    </row>
    <row r="39" spans="1:8" ht="12.75">
      <c r="A39" s="13">
        <v>33</v>
      </c>
      <c r="B39" s="14" t="s">
        <v>170</v>
      </c>
      <c r="C39" s="14">
        <f>'- 53 -'!C39</f>
        <v>106660460</v>
      </c>
      <c r="D39" s="14">
        <f>'- 53 -'!E39</f>
        <v>43457690</v>
      </c>
      <c r="E39" s="14">
        <f t="shared" si="0"/>
        <v>150118150</v>
      </c>
      <c r="F39" s="14">
        <f t="shared" si="1"/>
        <v>844750.8432</v>
      </c>
      <c r="G39" s="14">
        <f t="shared" si="2"/>
        <v>784845.8814</v>
      </c>
      <c r="H39" s="14">
        <f t="shared" si="3"/>
        <v>1629596.7245999998</v>
      </c>
    </row>
    <row r="40" spans="1:8" ht="12.75">
      <c r="A40" s="15">
        <v>34</v>
      </c>
      <c r="B40" s="16" t="s">
        <v>171</v>
      </c>
      <c r="C40" s="16">
        <f>'- 53 -'!C40</f>
        <v>18547950</v>
      </c>
      <c r="D40" s="16">
        <f>'- 53 -'!E40</f>
        <v>2399880</v>
      </c>
      <c r="E40" s="16">
        <f t="shared" si="0"/>
        <v>20947830</v>
      </c>
      <c r="F40" s="16">
        <f t="shared" si="1"/>
        <v>146899.764</v>
      </c>
      <c r="G40" s="16">
        <f t="shared" si="2"/>
        <v>43341.8328</v>
      </c>
      <c r="H40" s="16">
        <f t="shared" si="3"/>
        <v>190241.5968</v>
      </c>
    </row>
    <row r="41" spans="1:8" ht="12.75">
      <c r="A41" s="13">
        <v>35</v>
      </c>
      <c r="B41" s="14" t="s">
        <v>172</v>
      </c>
      <c r="C41" s="14">
        <f>'- 53 -'!C41</f>
        <v>80215190</v>
      </c>
      <c r="D41" s="14">
        <f>'- 53 -'!E41</f>
        <v>40756620</v>
      </c>
      <c r="E41" s="14">
        <f t="shared" si="0"/>
        <v>120971810</v>
      </c>
      <c r="F41" s="14">
        <f t="shared" si="1"/>
        <v>635304.3048</v>
      </c>
      <c r="G41" s="14">
        <f t="shared" si="2"/>
        <v>736064.5572</v>
      </c>
      <c r="H41" s="14">
        <f t="shared" si="3"/>
        <v>1371368.8620000002</v>
      </c>
    </row>
    <row r="42" spans="1:8" ht="12.75">
      <c r="A42" s="15">
        <v>36</v>
      </c>
      <c r="B42" s="16" t="s">
        <v>173</v>
      </c>
      <c r="C42" s="16">
        <f>'- 53 -'!C42</f>
        <v>50451470</v>
      </c>
      <c r="D42" s="16">
        <f>'- 53 -'!E42</f>
        <v>19094560</v>
      </c>
      <c r="E42" s="16">
        <f t="shared" si="0"/>
        <v>69546030</v>
      </c>
      <c r="F42" s="16">
        <f t="shared" si="1"/>
        <v>399575.6424</v>
      </c>
      <c r="G42" s="16">
        <f t="shared" si="2"/>
        <v>344847.7536</v>
      </c>
      <c r="H42" s="16">
        <f t="shared" si="3"/>
        <v>744423.396</v>
      </c>
    </row>
    <row r="43" spans="1:8" ht="12.75">
      <c r="A43" s="13">
        <v>37</v>
      </c>
      <c r="B43" s="14" t="s">
        <v>174</v>
      </c>
      <c r="C43" s="14">
        <f>'- 53 -'!C43</f>
        <v>40736960</v>
      </c>
      <c r="D43" s="14">
        <f>'- 53 -'!E43</f>
        <v>21550810</v>
      </c>
      <c r="E43" s="14">
        <f t="shared" si="0"/>
        <v>62287770</v>
      </c>
      <c r="F43" s="14">
        <f t="shared" si="1"/>
        <v>322636.7232</v>
      </c>
      <c r="G43" s="14">
        <f t="shared" si="2"/>
        <v>389207.6286</v>
      </c>
      <c r="H43" s="14">
        <f t="shared" si="3"/>
        <v>711844.3518000001</v>
      </c>
    </row>
    <row r="44" spans="1:8" ht="12.75">
      <c r="A44" s="15">
        <v>38</v>
      </c>
      <c r="B44" s="16" t="s">
        <v>175</v>
      </c>
      <c r="C44" s="16">
        <f>'- 53 -'!C44</f>
        <v>38558080</v>
      </c>
      <c r="D44" s="16">
        <f>'- 53 -'!E44</f>
        <v>55908860</v>
      </c>
      <c r="E44" s="16">
        <f t="shared" si="0"/>
        <v>94466940</v>
      </c>
      <c r="F44" s="16">
        <f t="shared" si="1"/>
        <v>305379.9936</v>
      </c>
      <c r="G44" s="16">
        <f t="shared" si="2"/>
        <v>1009714.0116</v>
      </c>
      <c r="H44" s="16">
        <f t="shared" si="3"/>
        <v>1315094.0052</v>
      </c>
    </row>
    <row r="45" spans="1:8" ht="12.75">
      <c r="A45" s="13">
        <v>39</v>
      </c>
      <c r="B45" s="14" t="s">
        <v>176</v>
      </c>
      <c r="C45" s="14">
        <f>'- 53 -'!C45</f>
        <v>105160100</v>
      </c>
      <c r="D45" s="14">
        <f>'- 53 -'!E45</f>
        <v>66335790</v>
      </c>
      <c r="E45" s="14">
        <f t="shared" si="0"/>
        <v>171495890</v>
      </c>
      <c r="F45" s="14">
        <f t="shared" si="1"/>
        <v>832867.992</v>
      </c>
      <c r="G45" s="14">
        <f t="shared" si="2"/>
        <v>1198024.3673999999</v>
      </c>
      <c r="H45" s="14">
        <f t="shared" si="3"/>
        <v>2030892.3594</v>
      </c>
    </row>
    <row r="46" spans="1:8" ht="12.75">
      <c r="A46" s="15">
        <v>40</v>
      </c>
      <c r="B46" s="16" t="s">
        <v>177</v>
      </c>
      <c r="C46" s="16">
        <f>'- 53 -'!C46</f>
        <v>520446220</v>
      </c>
      <c r="D46" s="16">
        <f>'- 53 -'!E46</f>
        <v>331083490</v>
      </c>
      <c r="E46" s="16">
        <f t="shared" si="0"/>
        <v>851529710</v>
      </c>
      <c r="F46" s="16">
        <f t="shared" si="1"/>
        <v>4121934.0624</v>
      </c>
      <c r="G46" s="16">
        <f t="shared" si="2"/>
        <v>5979367.8294</v>
      </c>
      <c r="H46" s="16">
        <f t="shared" si="3"/>
        <v>10101301.891800001</v>
      </c>
    </row>
    <row r="47" spans="1:8" ht="12.75">
      <c r="A47" s="13">
        <v>41</v>
      </c>
      <c r="B47" s="14" t="s">
        <v>178</v>
      </c>
      <c r="C47" s="14">
        <f>'- 53 -'!C47</f>
        <v>60793690</v>
      </c>
      <c r="D47" s="14">
        <f>'- 53 -'!E47</f>
        <v>95413860</v>
      </c>
      <c r="E47" s="14">
        <f t="shared" si="0"/>
        <v>156207550</v>
      </c>
      <c r="F47" s="14">
        <f t="shared" si="1"/>
        <v>481486.0248</v>
      </c>
      <c r="G47" s="14">
        <f t="shared" si="2"/>
        <v>1723174.3116</v>
      </c>
      <c r="H47" s="14">
        <f t="shared" si="3"/>
        <v>2204660.3364</v>
      </c>
    </row>
    <row r="48" spans="1:8" ht="12.75">
      <c r="A48" s="15">
        <v>42</v>
      </c>
      <c r="B48" s="16" t="s">
        <v>179</v>
      </c>
      <c r="C48" s="16">
        <f>'- 53 -'!C48</f>
        <v>38980940</v>
      </c>
      <c r="D48" s="16">
        <f>'- 53 -'!E48</f>
        <v>37100260</v>
      </c>
      <c r="E48" s="16">
        <f t="shared" si="0"/>
        <v>76081200</v>
      </c>
      <c r="F48" s="16">
        <f t="shared" si="1"/>
        <v>308729.0448</v>
      </c>
      <c r="G48" s="16">
        <f t="shared" si="2"/>
        <v>670030.6956</v>
      </c>
      <c r="H48" s="16">
        <f t="shared" si="3"/>
        <v>978759.7404</v>
      </c>
    </row>
    <row r="49" spans="1:8" ht="12.75">
      <c r="A49" s="13">
        <v>43</v>
      </c>
      <c r="B49" s="14" t="s">
        <v>180</v>
      </c>
      <c r="C49" s="14">
        <f>'- 53 -'!C49</f>
        <v>32167840</v>
      </c>
      <c r="D49" s="14">
        <f>'- 53 -'!E49</f>
        <v>29313090</v>
      </c>
      <c r="E49" s="14">
        <f t="shared" si="0"/>
        <v>61480930</v>
      </c>
      <c r="F49" s="14">
        <f t="shared" si="1"/>
        <v>254769.2928</v>
      </c>
      <c r="G49" s="14">
        <f t="shared" si="2"/>
        <v>529394.4054</v>
      </c>
      <c r="H49" s="14">
        <f t="shared" si="3"/>
        <v>784163.6982</v>
      </c>
    </row>
    <row r="50" spans="1:8" ht="12.75">
      <c r="A50" s="15">
        <v>44</v>
      </c>
      <c r="B50" s="16" t="s">
        <v>181</v>
      </c>
      <c r="C50" s="16">
        <f>'- 53 -'!C50</f>
        <v>54939810</v>
      </c>
      <c r="D50" s="16">
        <f>'- 53 -'!E50</f>
        <v>19978020</v>
      </c>
      <c r="E50" s="16">
        <f t="shared" si="0"/>
        <v>74917830</v>
      </c>
      <c r="F50" s="16">
        <f t="shared" si="1"/>
        <v>435123.2952</v>
      </c>
      <c r="G50" s="16">
        <f t="shared" si="2"/>
        <v>360803.0412</v>
      </c>
      <c r="H50" s="16">
        <f t="shared" si="3"/>
        <v>795926.3363999999</v>
      </c>
    </row>
    <row r="51" spans="1:8" ht="12.75">
      <c r="A51" s="13">
        <v>45</v>
      </c>
      <c r="B51" s="14" t="s">
        <v>182</v>
      </c>
      <c r="C51" s="14">
        <f>'- 53 -'!C51</f>
        <v>71822350</v>
      </c>
      <c r="D51" s="14">
        <f>'- 53 -'!E51</f>
        <v>52165140</v>
      </c>
      <c r="E51" s="14">
        <f t="shared" si="0"/>
        <v>123987490</v>
      </c>
      <c r="F51" s="14">
        <f t="shared" si="1"/>
        <v>568833.012</v>
      </c>
      <c r="G51" s="14">
        <f t="shared" si="2"/>
        <v>942102.4284</v>
      </c>
      <c r="H51" s="14">
        <f t="shared" si="3"/>
        <v>1510935.4404</v>
      </c>
    </row>
    <row r="52" spans="1:8" ht="12.75">
      <c r="A52" s="15">
        <v>46</v>
      </c>
      <c r="B52" s="16" t="s">
        <v>183</v>
      </c>
      <c r="C52" s="16">
        <f>'- 53 -'!C52</f>
        <v>51277400</v>
      </c>
      <c r="D52" s="16">
        <f>'- 53 -'!E52</f>
        <v>20185320</v>
      </c>
      <c r="E52" s="16">
        <f t="shared" si="0"/>
        <v>71462720</v>
      </c>
      <c r="F52" s="16">
        <f t="shared" si="1"/>
        <v>406117.008</v>
      </c>
      <c r="G52" s="16">
        <f t="shared" si="2"/>
        <v>364546.87919999997</v>
      </c>
      <c r="H52" s="16">
        <f t="shared" si="3"/>
        <v>770663.8872</v>
      </c>
    </row>
    <row r="53" spans="1:8" ht="12.75">
      <c r="A53" s="13">
        <v>47</v>
      </c>
      <c r="B53" s="14" t="s">
        <v>184</v>
      </c>
      <c r="C53" s="14">
        <f>'- 53 -'!C53</f>
        <v>84461790</v>
      </c>
      <c r="D53" s="14">
        <f>'- 53 -'!E53</f>
        <v>35017860</v>
      </c>
      <c r="E53" s="14">
        <f t="shared" si="0"/>
        <v>119479650</v>
      </c>
      <c r="F53" s="14">
        <f t="shared" si="1"/>
        <v>668937.3768</v>
      </c>
      <c r="G53" s="14">
        <f t="shared" si="2"/>
        <v>632422.5516</v>
      </c>
      <c r="H53" s="14">
        <f t="shared" si="3"/>
        <v>1301359.9284</v>
      </c>
    </row>
    <row r="54" spans="1:8" ht="12.75">
      <c r="A54" s="15">
        <v>48</v>
      </c>
      <c r="B54" s="16" t="s">
        <v>185</v>
      </c>
      <c r="C54" s="16">
        <f>'- 53 -'!C54</f>
        <v>32357300</v>
      </c>
      <c r="D54" s="16">
        <f>'- 53 -'!E54</f>
        <v>20127630</v>
      </c>
      <c r="E54" s="16">
        <f t="shared" si="0"/>
        <v>52484930</v>
      </c>
      <c r="F54" s="16">
        <f t="shared" si="1"/>
        <v>256269.816</v>
      </c>
      <c r="G54" s="16">
        <f t="shared" si="2"/>
        <v>363504.9978</v>
      </c>
      <c r="H54" s="16">
        <f t="shared" si="3"/>
        <v>619774.8138</v>
      </c>
    </row>
    <row r="55" spans="1:8" ht="12.75">
      <c r="A55" s="13">
        <v>49</v>
      </c>
      <c r="B55" s="14" t="s">
        <v>186</v>
      </c>
      <c r="C55" s="14">
        <f>'- 53 -'!C55</f>
        <v>0</v>
      </c>
      <c r="D55" s="14">
        <f>'- 53 -'!E55</f>
        <v>0</v>
      </c>
      <c r="E55" s="14">
        <f t="shared" si="0"/>
        <v>0</v>
      </c>
      <c r="F55" s="14">
        <f t="shared" si="1"/>
        <v>0</v>
      </c>
      <c r="G55" s="14">
        <f t="shared" si="2"/>
        <v>0</v>
      </c>
      <c r="H55" s="14">
        <f t="shared" si="3"/>
        <v>0</v>
      </c>
    </row>
    <row r="56" spans="1:8" ht="12.75">
      <c r="A56" s="15">
        <v>50</v>
      </c>
      <c r="B56" s="16" t="s">
        <v>459</v>
      </c>
      <c r="C56" s="16">
        <f>'- 53 -'!C56</f>
        <v>67436840</v>
      </c>
      <c r="D56" s="16">
        <f>'- 53 -'!E56</f>
        <v>37314360</v>
      </c>
      <c r="E56" s="16">
        <f t="shared" si="0"/>
        <v>104751200</v>
      </c>
      <c r="F56" s="16">
        <f t="shared" si="1"/>
        <v>534099.7728</v>
      </c>
      <c r="G56" s="16">
        <f t="shared" si="2"/>
        <v>673897.3416</v>
      </c>
      <c r="H56" s="16">
        <f t="shared" si="3"/>
        <v>1207997.1144</v>
      </c>
    </row>
    <row r="57" spans="1:8" ht="12.75">
      <c r="A57" s="13">
        <v>2264</v>
      </c>
      <c r="B57" s="14" t="s">
        <v>187</v>
      </c>
      <c r="C57" s="14">
        <f>'- 53 -'!C57</f>
        <v>4622530</v>
      </c>
      <c r="D57" s="14">
        <f>'- 53 -'!E57</f>
        <v>8060950</v>
      </c>
      <c r="E57" s="14">
        <f t="shared" si="0"/>
        <v>12683480</v>
      </c>
      <c r="F57" s="14">
        <f t="shared" si="1"/>
        <v>36610.4376</v>
      </c>
      <c r="G57" s="14">
        <f t="shared" si="2"/>
        <v>145580.75699999998</v>
      </c>
      <c r="H57" s="14">
        <f t="shared" si="3"/>
        <v>182191.1946</v>
      </c>
    </row>
    <row r="58" spans="1:8" ht="12.75">
      <c r="A58" s="15">
        <v>2309</v>
      </c>
      <c r="B58" s="16" t="s">
        <v>188</v>
      </c>
      <c r="C58" s="16">
        <f>'- 53 -'!C58</f>
        <v>8259410</v>
      </c>
      <c r="D58" s="16">
        <f>'- 53 -'!E58</f>
        <v>1956630</v>
      </c>
      <c r="E58" s="16">
        <f t="shared" si="0"/>
        <v>10216040</v>
      </c>
      <c r="F58" s="16">
        <f t="shared" si="1"/>
        <v>65414.5272</v>
      </c>
      <c r="G58" s="16">
        <f t="shared" si="2"/>
        <v>35336.7378</v>
      </c>
      <c r="H58" s="16">
        <f t="shared" si="3"/>
        <v>100751.265</v>
      </c>
    </row>
    <row r="59" spans="1:8" ht="12.75">
      <c r="A59" s="13">
        <v>2312</v>
      </c>
      <c r="B59" s="14" t="s">
        <v>189</v>
      </c>
      <c r="C59" s="14">
        <f>'- 53 -'!C59</f>
        <v>1663510</v>
      </c>
      <c r="D59" s="14">
        <f>'- 53 -'!E59</f>
        <v>1132680</v>
      </c>
      <c r="E59" s="14">
        <f t="shared" si="0"/>
        <v>2796190</v>
      </c>
      <c r="F59" s="14">
        <f t="shared" si="1"/>
        <v>13174.9992</v>
      </c>
      <c r="G59" s="14">
        <f t="shared" si="2"/>
        <v>20456.2008</v>
      </c>
      <c r="H59" s="14">
        <f t="shared" si="3"/>
        <v>33631.2</v>
      </c>
    </row>
    <row r="60" spans="1:8" ht="12.75">
      <c r="A60" s="15">
        <v>2355</v>
      </c>
      <c r="B60" s="16" t="s">
        <v>190</v>
      </c>
      <c r="C60" s="16">
        <f>'- 53 -'!C60</f>
        <v>135240690</v>
      </c>
      <c r="D60" s="16">
        <f>'- 53 -'!E60</f>
        <v>53282560</v>
      </c>
      <c r="E60" s="16">
        <f t="shared" si="0"/>
        <v>188523250</v>
      </c>
      <c r="F60" s="16">
        <f t="shared" si="1"/>
        <v>1071106.2648</v>
      </c>
      <c r="G60" s="16">
        <f t="shared" si="2"/>
        <v>962283.0336</v>
      </c>
      <c r="H60" s="16">
        <f t="shared" si="3"/>
        <v>2033389.2984</v>
      </c>
    </row>
    <row r="61" spans="1:8" ht="12.75">
      <c r="A61" s="13">
        <v>2439</v>
      </c>
      <c r="B61" s="14" t="s">
        <v>191</v>
      </c>
      <c r="C61" s="14">
        <f>'- 53 -'!C61</f>
        <v>5197010</v>
      </c>
      <c r="D61" s="14">
        <f>'- 53 -'!E61</f>
        <v>3763340</v>
      </c>
      <c r="E61" s="14">
        <f t="shared" si="0"/>
        <v>8960350</v>
      </c>
      <c r="F61" s="14">
        <f t="shared" si="1"/>
        <v>41160.3192</v>
      </c>
      <c r="G61" s="14">
        <f t="shared" si="2"/>
        <v>67965.9204</v>
      </c>
      <c r="H61" s="14">
        <f t="shared" si="3"/>
        <v>109126.2396</v>
      </c>
    </row>
    <row r="62" spans="1:8" ht="12.75">
      <c r="A62" s="15">
        <v>2460</v>
      </c>
      <c r="B62" s="16" t="s">
        <v>192</v>
      </c>
      <c r="C62" s="16">
        <f>'- 53 -'!C62</f>
        <v>7483360</v>
      </c>
      <c r="D62" s="16">
        <f>'- 53 -'!E62</f>
        <v>9573780</v>
      </c>
      <c r="E62" s="16">
        <f t="shared" si="0"/>
        <v>17057140</v>
      </c>
      <c r="F62" s="16">
        <f t="shared" si="1"/>
        <v>59268.2112</v>
      </c>
      <c r="G62" s="16">
        <f t="shared" si="2"/>
        <v>172902.4668</v>
      </c>
      <c r="H62" s="16">
        <f t="shared" si="3"/>
        <v>232170.67799999999</v>
      </c>
    </row>
    <row r="63" spans="1:8" ht="12.75">
      <c r="A63" s="13">
        <v>3000</v>
      </c>
      <c r="B63" s="14" t="s">
        <v>193</v>
      </c>
      <c r="C63" s="14">
        <f>'- 53 -'!C63</f>
        <v>0</v>
      </c>
      <c r="D63" s="14">
        <f>'- 53 -'!E63</f>
        <v>0</v>
      </c>
      <c r="E63" s="14"/>
      <c r="F63" s="14"/>
      <c r="G63" s="14"/>
      <c r="H63" s="14"/>
    </row>
    <row r="64" spans="1:2" ht="4.5" customHeight="1">
      <c r="A64" s="17"/>
      <c r="B64" s="17"/>
    </row>
    <row r="65" spans="1:8" ht="12.75">
      <c r="A65" s="19"/>
      <c r="B65" s="20" t="s">
        <v>194</v>
      </c>
      <c r="C65" s="20">
        <f aca="true" t="shared" si="4" ref="C65:H65">SUM(C11:C63)</f>
        <v>12187251350</v>
      </c>
      <c r="D65" s="20">
        <f t="shared" si="4"/>
        <v>5687213900</v>
      </c>
      <c r="E65" s="20">
        <f t="shared" si="4"/>
        <v>17874465250</v>
      </c>
      <c r="F65" s="20">
        <f t="shared" si="4"/>
        <v>96523030.69199997</v>
      </c>
      <c r="G65" s="20">
        <f t="shared" si="4"/>
        <v>102711083.03400001</v>
      </c>
      <c r="H65" s="20">
        <f t="shared" si="4"/>
        <v>199234113.726</v>
      </c>
    </row>
    <row r="66" spans="1:2" ht="4.5" customHeight="1">
      <c r="A66" s="17"/>
      <c r="B66" s="17"/>
    </row>
    <row r="67" spans="1:8" ht="12.75">
      <c r="A67"/>
      <c r="B67" s="16" t="s">
        <v>300</v>
      </c>
      <c r="C67" s="103">
        <f>'- 53 -'!C67</f>
        <v>15801230</v>
      </c>
      <c r="D67" s="103">
        <f>'- 53 -'!E67</f>
        <v>1195100</v>
      </c>
      <c r="E67" s="103">
        <f>SUM(C67:D67)</f>
        <v>16996330</v>
      </c>
      <c r="F67" s="103">
        <v>0</v>
      </c>
      <c r="G67" s="103">
        <v>0</v>
      </c>
      <c r="H67" s="103">
        <f>SUM(F67:G67)</f>
        <v>0</v>
      </c>
    </row>
    <row r="68" spans="1:8" ht="12.75">
      <c r="A68"/>
      <c r="B68" s="14" t="s">
        <v>301</v>
      </c>
      <c r="C68" s="178">
        <f>'- 53 -'!C68</f>
        <v>5979980</v>
      </c>
      <c r="D68" s="178">
        <f>'- 53 -'!E68</f>
        <v>22834430</v>
      </c>
      <c r="E68" s="101">
        <f>SUM(C68:D68)</f>
        <v>28814410</v>
      </c>
      <c r="F68" s="101">
        <f>C68*J$9</f>
        <v>47361.4416</v>
      </c>
      <c r="G68" s="101">
        <f>D68*K$9</f>
        <v>412389.8058</v>
      </c>
      <c r="H68" s="101">
        <f>SUM(F68:G68)</f>
        <v>459751.2474</v>
      </c>
    </row>
    <row r="69" spans="3:8" ht="6.75" customHeight="1">
      <c r="C69" s="17"/>
      <c r="D69" s="17"/>
      <c r="E69" s="17"/>
      <c r="F69" s="17"/>
      <c r="G69" s="17"/>
      <c r="H69" s="17"/>
    </row>
    <row r="70" spans="1:8" ht="12" customHeight="1">
      <c r="A70" s="6"/>
      <c r="B70" s="1" t="s">
        <v>302</v>
      </c>
      <c r="C70" s="20">
        <f aca="true" t="shared" si="5" ref="C70:H70">SUM(C65,C67:C68)</f>
        <v>12209032560</v>
      </c>
      <c r="D70" s="20">
        <f t="shared" si="5"/>
        <v>5711243430</v>
      </c>
      <c r="E70" s="20">
        <f t="shared" si="5"/>
        <v>17920275990</v>
      </c>
      <c r="F70" s="20">
        <f t="shared" si="5"/>
        <v>96570392.13359997</v>
      </c>
      <c r="G70" s="20">
        <f t="shared" si="5"/>
        <v>103123472.83980002</v>
      </c>
      <c r="H70" s="20">
        <f t="shared" si="5"/>
        <v>199693864.9734</v>
      </c>
    </row>
    <row r="71" spans="1:8" ht="12" customHeight="1">
      <c r="A71" s="6"/>
      <c r="B71" s="6"/>
      <c r="C71" s="17"/>
      <c r="D71" s="17"/>
      <c r="E71" s="17"/>
      <c r="F71" s="17"/>
      <c r="G71" s="17"/>
      <c r="H71" s="17"/>
    </row>
    <row r="72" spans="1:9" ht="12" customHeight="1">
      <c r="A72" s="57" t="s">
        <v>315</v>
      </c>
      <c r="B72" s="388" t="s">
        <v>470</v>
      </c>
      <c r="C72" s="126"/>
      <c r="D72" s="126"/>
      <c r="E72" s="126"/>
      <c r="F72" s="126"/>
      <c r="G72" s="126"/>
      <c r="H72" s="126"/>
      <c r="I72" s="127"/>
    </row>
    <row r="73" spans="1:9" ht="12" customHeight="1">
      <c r="A73" s="6"/>
      <c r="B73" s="388" t="s">
        <v>471</v>
      </c>
      <c r="C73" s="126"/>
      <c r="D73" s="126"/>
      <c r="E73" s="126"/>
      <c r="F73" s="126"/>
      <c r="G73" s="126"/>
      <c r="H73" s="126"/>
      <c r="I73" s="127"/>
    </row>
    <row r="74" spans="1:9" ht="12" customHeight="1">
      <c r="A74" s="6"/>
      <c r="B74" s="6"/>
      <c r="C74" s="126"/>
      <c r="D74" s="126"/>
      <c r="E74" s="126"/>
      <c r="F74" s="126"/>
      <c r="G74" s="126"/>
      <c r="H74" s="126"/>
      <c r="I74" s="127"/>
    </row>
    <row r="75" spans="3:8" ht="12" customHeight="1">
      <c r="C75" s="134"/>
      <c r="D75" s="179"/>
      <c r="E75" s="179"/>
      <c r="F75" s="179"/>
      <c r="G75" s="179"/>
      <c r="H75" s="179"/>
    </row>
  </sheetData>
  <printOptions/>
  <pageMargins left="0.5905511811023623" right="0" top="0.5905511811023623" bottom="0" header="0.31496062992125984" footer="0"/>
  <pageSetup fitToHeight="1" fitToWidth="1" horizontalDpi="600" verticalDpi="600" orientation="portrait" scale="82" r:id="rId1"/>
  <headerFooter alignWithMargins="0">
    <oddHeader>&amp;C&amp;"Times New Roman,Bold"&amp;12&amp;A</oddHeader>
  </headerFooter>
</worksheet>
</file>

<file path=xl/worksheets/sheet45.xml><?xml version="1.0" encoding="utf-8"?>
<worksheet xmlns="http://schemas.openxmlformats.org/spreadsheetml/2006/main" xmlns:r="http://schemas.openxmlformats.org/officeDocument/2006/relationships">
  <sheetPr codeName="Sheet43">
    <pageSetUpPr fitToPage="1"/>
  </sheetPr>
  <dimension ref="A1:K76"/>
  <sheetViews>
    <sheetView showGridLines="0" showZeros="0" workbookViewId="0" topLeftCell="A1">
      <selection activeCell="A1" sqref="A1"/>
    </sheetView>
  </sheetViews>
  <sheetFormatPr defaultColWidth="15.83203125" defaultRowHeight="12"/>
  <cols>
    <col min="1" max="1" width="6.83203125" style="85" customWidth="1"/>
    <col min="2" max="2" width="35.83203125" style="85" customWidth="1"/>
    <col min="3" max="3" width="16.83203125" style="85" customWidth="1"/>
    <col min="4" max="4" width="15.83203125" style="85" customWidth="1"/>
    <col min="5" max="6" width="16.83203125" style="85" customWidth="1"/>
    <col min="7" max="16384" width="15.83203125" style="85" customWidth="1"/>
  </cols>
  <sheetData>
    <row r="1" spans="1:2" ht="6.75" customHeight="1">
      <c r="A1" s="17"/>
      <c r="B1" s="83"/>
    </row>
    <row r="2" spans="1:8" ht="12.75">
      <c r="A2" s="11"/>
      <c r="B2" s="109"/>
      <c r="C2" s="110" t="s">
        <v>205</v>
      </c>
      <c r="D2" s="110"/>
      <c r="E2" s="110"/>
      <c r="F2" s="110"/>
      <c r="G2" s="110"/>
      <c r="H2" s="110"/>
    </row>
    <row r="3" spans="1:8" ht="12.75">
      <c r="A3" s="12"/>
      <c r="B3" s="112"/>
      <c r="C3" s="145" t="str">
        <f>TAXYEAR</f>
        <v>FOR THE 1999 TAXATION YEAR</v>
      </c>
      <c r="D3" s="145"/>
      <c r="E3" s="145"/>
      <c r="F3" s="157"/>
      <c r="G3" s="157"/>
      <c r="H3" s="145"/>
    </row>
    <row r="4" spans="1:8" ht="12.75">
      <c r="A4" s="10"/>
      <c r="C4" s="147"/>
      <c r="D4" s="147"/>
      <c r="E4" s="147"/>
      <c r="F4" s="158"/>
      <c r="G4" s="158"/>
      <c r="H4" s="158"/>
    </row>
    <row r="5" spans="1:8" ht="12.75">
      <c r="A5" s="10"/>
      <c r="C5" s="59"/>
      <c r="D5" s="147"/>
      <c r="E5" s="147"/>
      <c r="F5" s="147"/>
      <c r="G5" s="147"/>
      <c r="H5" s="147"/>
    </row>
    <row r="6" spans="1:8" ht="12.75">
      <c r="A6" s="10"/>
      <c r="C6" s="159" t="s">
        <v>221</v>
      </c>
      <c r="D6" s="160"/>
      <c r="E6" s="160"/>
      <c r="F6" s="161"/>
      <c r="G6" s="147"/>
      <c r="H6" s="147"/>
    </row>
    <row r="7" spans="1:8" ht="12.75">
      <c r="A7" s="17"/>
      <c r="C7" s="162" t="s">
        <v>238</v>
      </c>
      <c r="D7" s="162" t="s">
        <v>239</v>
      </c>
      <c r="E7" s="163"/>
      <c r="F7" s="148"/>
      <c r="G7" s="164"/>
      <c r="H7" s="148" t="s">
        <v>240</v>
      </c>
    </row>
    <row r="8" spans="1:9" ht="12.75">
      <c r="A8" s="97"/>
      <c r="B8" s="48"/>
      <c r="C8" s="165" t="s">
        <v>268</v>
      </c>
      <c r="D8" s="165" t="s">
        <v>269</v>
      </c>
      <c r="E8" s="166" t="s">
        <v>3</v>
      </c>
      <c r="F8" s="167"/>
      <c r="G8" s="150" t="s">
        <v>240</v>
      </c>
      <c r="H8" s="150" t="s">
        <v>270</v>
      </c>
      <c r="I8" s="107" t="s">
        <v>271</v>
      </c>
    </row>
    <row r="9" spans="1:9" ht="12.75">
      <c r="A9" s="54" t="s">
        <v>119</v>
      </c>
      <c r="B9" s="55" t="s">
        <v>120</v>
      </c>
      <c r="C9" s="168" t="s">
        <v>293</v>
      </c>
      <c r="D9" s="168" t="s">
        <v>290</v>
      </c>
      <c r="E9" s="168" t="s">
        <v>294</v>
      </c>
      <c r="F9" s="152" t="s">
        <v>79</v>
      </c>
      <c r="G9" s="152" t="s">
        <v>270</v>
      </c>
      <c r="H9" s="152" t="s">
        <v>295</v>
      </c>
      <c r="I9" s="107" t="s">
        <v>258</v>
      </c>
    </row>
    <row r="10" spans="1:8" ht="4.5" customHeight="1">
      <c r="A10" s="80"/>
      <c r="B10" s="80"/>
      <c r="C10" s="153"/>
      <c r="D10" s="169"/>
      <c r="E10" s="153"/>
      <c r="F10" s="153"/>
      <c r="G10" s="169"/>
      <c r="H10" s="169"/>
    </row>
    <row r="11" spans="1:11" ht="12.75">
      <c r="A11" s="406">
        <v>1</v>
      </c>
      <c r="B11" s="14" t="s">
        <v>142</v>
      </c>
      <c r="C11" s="14">
        <v>1951732100</v>
      </c>
      <c r="D11" s="14">
        <v>1242750</v>
      </c>
      <c r="E11" s="14">
        <v>1681956790</v>
      </c>
      <c r="F11" s="14">
        <f aca="true" t="shared" si="0" ref="F11:F62">SUM(C11:E11)</f>
        <v>3634931640</v>
      </c>
      <c r="G11" s="14">
        <f>'- 55 -'!D11</f>
        <v>96078140</v>
      </c>
      <c r="H11" s="377">
        <f aca="true" t="shared" si="1" ref="H11:H62">G11/F11*1000</f>
        <v>26.4318973547464</v>
      </c>
      <c r="J11" s="347">
        <v>1</v>
      </c>
      <c r="K11" s="170">
        <f>H11</f>
        <v>26.4318973547464</v>
      </c>
    </row>
    <row r="12" spans="1:11" ht="12.75">
      <c r="A12" s="407">
        <v>2</v>
      </c>
      <c r="B12" s="16" t="s">
        <v>143</v>
      </c>
      <c r="C12" s="16">
        <v>836250870</v>
      </c>
      <c r="D12" s="16">
        <v>6238580</v>
      </c>
      <c r="E12" s="16">
        <v>543462530</v>
      </c>
      <c r="F12" s="16">
        <f t="shared" si="0"/>
        <v>1385951980</v>
      </c>
      <c r="G12" s="16">
        <f>'- 55 -'!D12</f>
        <v>21992998.290000003</v>
      </c>
      <c r="H12" s="378">
        <f t="shared" si="1"/>
        <v>15.868513922105729</v>
      </c>
      <c r="J12" s="347">
        <v>2</v>
      </c>
      <c r="K12" s="170">
        <f aca="true" t="shared" si="2" ref="K12:K54">H12</f>
        <v>15.868513922105729</v>
      </c>
    </row>
    <row r="13" spans="1:11" ht="12.75">
      <c r="A13" s="406">
        <v>3</v>
      </c>
      <c r="B13" s="14" t="s">
        <v>144</v>
      </c>
      <c r="C13" s="14">
        <v>814590580</v>
      </c>
      <c r="D13" s="14">
        <v>5210760</v>
      </c>
      <c r="E13" s="14">
        <v>88806320</v>
      </c>
      <c r="F13" s="14">
        <f t="shared" si="0"/>
        <v>908607660</v>
      </c>
      <c r="G13" s="14">
        <f>'- 55 -'!D13</f>
        <v>18936415</v>
      </c>
      <c r="H13" s="377">
        <f t="shared" si="1"/>
        <v>20.8411351055526</v>
      </c>
      <c r="J13" s="347">
        <v>3</v>
      </c>
      <c r="K13" s="170">
        <f t="shared" si="2"/>
        <v>20.8411351055526</v>
      </c>
    </row>
    <row r="14" spans="1:11" ht="12.75">
      <c r="A14" s="407">
        <v>4</v>
      </c>
      <c r="B14" s="16" t="s">
        <v>145</v>
      </c>
      <c r="C14" s="16">
        <v>601730970</v>
      </c>
      <c r="D14" s="16">
        <v>2021850</v>
      </c>
      <c r="E14" s="16">
        <v>272110160</v>
      </c>
      <c r="F14" s="16">
        <f t="shared" si="0"/>
        <v>875862980</v>
      </c>
      <c r="G14" s="16">
        <f>'- 55 -'!D14</f>
        <v>17708059.6</v>
      </c>
      <c r="H14" s="405" t="s">
        <v>468</v>
      </c>
      <c r="J14" s="347">
        <v>4</v>
      </c>
      <c r="K14" s="170" t="str">
        <f t="shared" si="2"/>
        <v>** </v>
      </c>
    </row>
    <row r="15" spans="1:11" ht="12.75">
      <c r="A15" s="406">
        <v>5</v>
      </c>
      <c r="B15" s="14" t="s">
        <v>146</v>
      </c>
      <c r="C15" s="14">
        <v>666139550</v>
      </c>
      <c r="D15" s="14">
        <v>2979540</v>
      </c>
      <c r="E15" s="14">
        <v>394550290</v>
      </c>
      <c r="F15" s="14">
        <f t="shared" si="0"/>
        <v>1063669380</v>
      </c>
      <c r="G15" s="14">
        <f>'- 55 -'!D15</f>
        <v>21932937</v>
      </c>
      <c r="H15" s="377">
        <f t="shared" si="1"/>
        <v>20.620069931880526</v>
      </c>
      <c r="J15" s="347">
        <v>5</v>
      </c>
      <c r="K15" s="170">
        <f t="shared" si="2"/>
        <v>20.620069931880526</v>
      </c>
    </row>
    <row r="16" spans="1:11" ht="12.75">
      <c r="A16" s="407">
        <v>6</v>
      </c>
      <c r="B16" s="16" t="s">
        <v>147</v>
      </c>
      <c r="C16" s="16">
        <v>812961090</v>
      </c>
      <c r="D16" s="16">
        <v>6342030</v>
      </c>
      <c r="E16" s="16">
        <v>153605130</v>
      </c>
      <c r="F16" s="16">
        <f t="shared" si="0"/>
        <v>972908250</v>
      </c>
      <c r="G16" s="16">
        <f>'- 55 -'!D16</f>
        <v>19410203</v>
      </c>
      <c r="H16" s="378">
        <f t="shared" si="1"/>
        <v>19.95070244290764</v>
      </c>
      <c r="J16" s="347">
        <v>6</v>
      </c>
      <c r="K16" s="170">
        <f t="shared" si="2"/>
        <v>19.95070244290764</v>
      </c>
    </row>
    <row r="17" spans="1:11" ht="12.75">
      <c r="A17" s="406">
        <v>9</v>
      </c>
      <c r="B17" s="14" t="s">
        <v>148</v>
      </c>
      <c r="C17" s="14">
        <v>1061014140</v>
      </c>
      <c r="D17" s="14">
        <v>6368710</v>
      </c>
      <c r="E17" s="14">
        <v>144212790</v>
      </c>
      <c r="F17" s="14">
        <f t="shared" si="0"/>
        <v>1211595640</v>
      </c>
      <c r="G17" s="14">
        <f>'- 55 -'!D17</f>
        <v>23670663</v>
      </c>
      <c r="H17" s="377">
        <f t="shared" si="1"/>
        <v>19.536768059020087</v>
      </c>
      <c r="J17" s="347">
        <v>9</v>
      </c>
      <c r="K17" s="170">
        <f t="shared" si="2"/>
        <v>19.536768059020087</v>
      </c>
    </row>
    <row r="18" spans="1:11" ht="12.75">
      <c r="A18" s="407">
        <v>10</v>
      </c>
      <c r="B18" s="16" t="s">
        <v>149</v>
      </c>
      <c r="C18" s="16">
        <v>710770880</v>
      </c>
      <c r="D18" s="16">
        <v>5635470</v>
      </c>
      <c r="E18" s="16">
        <v>141825650</v>
      </c>
      <c r="F18" s="16">
        <f t="shared" si="0"/>
        <v>858232000</v>
      </c>
      <c r="G18" s="16">
        <f>'- 55 -'!D18</f>
        <v>20299805</v>
      </c>
      <c r="H18" s="378">
        <f t="shared" si="1"/>
        <v>23.653050690256247</v>
      </c>
      <c r="J18" s="347">
        <v>10</v>
      </c>
      <c r="K18" s="170">
        <f t="shared" si="2"/>
        <v>23.653050690256247</v>
      </c>
    </row>
    <row r="19" spans="1:11" ht="12.75">
      <c r="A19" s="406">
        <v>11</v>
      </c>
      <c r="B19" s="14" t="s">
        <v>150</v>
      </c>
      <c r="C19" s="14">
        <v>464787570</v>
      </c>
      <c r="D19" s="14">
        <v>31010550</v>
      </c>
      <c r="E19" s="14">
        <v>94137570</v>
      </c>
      <c r="F19" s="14">
        <f t="shared" si="0"/>
        <v>589935690</v>
      </c>
      <c r="G19" s="14">
        <f>'- 55 -'!D19</f>
        <v>9929157</v>
      </c>
      <c r="H19" s="377">
        <f t="shared" si="1"/>
        <v>16.830914230668093</v>
      </c>
      <c r="J19" s="347">
        <v>11</v>
      </c>
      <c r="K19" s="170">
        <f t="shared" si="2"/>
        <v>16.830914230668093</v>
      </c>
    </row>
    <row r="20" spans="1:11" ht="12.75">
      <c r="A20" s="407">
        <v>12</v>
      </c>
      <c r="B20" s="16" t="s">
        <v>151</v>
      </c>
      <c r="C20" s="16">
        <v>535362860</v>
      </c>
      <c r="D20" s="16">
        <v>40399150</v>
      </c>
      <c r="E20" s="16">
        <v>249220830</v>
      </c>
      <c r="F20" s="16">
        <f t="shared" si="0"/>
        <v>824982840</v>
      </c>
      <c r="G20" s="16">
        <f>'- 55 -'!D20</f>
        <v>16093744</v>
      </c>
      <c r="H20" s="378">
        <f t="shared" si="1"/>
        <v>19.5079742507129</v>
      </c>
      <c r="J20" s="347">
        <v>12</v>
      </c>
      <c r="K20" s="170">
        <f t="shared" si="2"/>
        <v>19.5079742507129</v>
      </c>
    </row>
    <row r="21" spans="1:11" ht="12.75">
      <c r="A21" s="406">
        <v>13</v>
      </c>
      <c r="B21" s="14" t="s">
        <v>152</v>
      </c>
      <c r="C21" s="14">
        <v>235174920</v>
      </c>
      <c r="D21" s="14">
        <v>53452320</v>
      </c>
      <c r="E21" s="14">
        <v>71330890</v>
      </c>
      <c r="F21" s="14">
        <f t="shared" si="0"/>
        <v>359958130</v>
      </c>
      <c r="G21" s="14">
        <f>'- 55 -'!D21</f>
        <v>6092297</v>
      </c>
      <c r="H21" s="377">
        <f t="shared" si="1"/>
        <v>16.925015695575485</v>
      </c>
      <c r="J21" s="347">
        <v>13</v>
      </c>
      <c r="K21" s="170">
        <f t="shared" si="2"/>
        <v>16.925015695575485</v>
      </c>
    </row>
    <row r="22" spans="1:11" ht="12.75">
      <c r="A22" s="407">
        <v>14</v>
      </c>
      <c r="B22" s="16" t="s">
        <v>153</v>
      </c>
      <c r="C22" s="16">
        <v>289291790</v>
      </c>
      <c r="D22" s="16">
        <v>46864740</v>
      </c>
      <c r="E22" s="16">
        <v>66897410</v>
      </c>
      <c r="F22" s="16">
        <f t="shared" si="0"/>
        <v>403053940</v>
      </c>
      <c r="G22" s="16">
        <f>'- 55 -'!D22</f>
        <v>8011144</v>
      </c>
      <c r="H22" s="378">
        <f t="shared" si="1"/>
        <v>19.87610889004087</v>
      </c>
      <c r="J22" s="347">
        <v>14</v>
      </c>
      <c r="K22" s="170">
        <f t="shared" si="2"/>
        <v>19.87610889004087</v>
      </c>
    </row>
    <row r="23" spans="1:11" ht="12.75">
      <c r="A23" s="406">
        <v>15</v>
      </c>
      <c r="B23" s="14" t="s">
        <v>154</v>
      </c>
      <c r="C23" s="14">
        <v>263981630</v>
      </c>
      <c r="D23" s="14">
        <v>71920960</v>
      </c>
      <c r="E23" s="14">
        <v>112003670</v>
      </c>
      <c r="F23" s="14">
        <f t="shared" si="0"/>
        <v>447906260</v>
      </c>
      <c r="G23" s="14">
        <f>'- 55 -'!D23</f>
        <v>5917639</v>
      </c>
      <c r="H23" s="377">
        <f t="shared" si="1"/>
        <v>13.211780072017747</v>
      </c>
      <c r="J23" s="347">
        <v>15</v>
      </c>
      <c r="K23" s="170">
        <f t="shared" si="2"/>
        <v>13.211780072017747</v>
      </c>
    </row>
    <row r="24" spans="1:11" ht="12.75">
      <c r="A24" s="407">
        <v>16</v>
      </c>
      <c r="B24" s="16" t="s">
        <v>155</v>
      </c>
      <c r="C24" s="16">
        <v>31833160</v>
      </c>
      <c r="D24" s="16">
        <v>44400810</v>
      </c>
      <c r="E24" s="16">
        <v>18836160</v>
      </c>
      <c r="F24" s="16">
        <f t="shared" si="0"/>
        <v>95070130</v>
      </c>
      <c r="G24" s="16">
        <f>'- 55 -'!D24</f>
        <v>1741546</v>
      </c>
      <c r="H24" s="378">
        <f t="shared" si="1"/>
        <v>18.31854021867857</v>
      </c>
      <c r="J24" s="347">
        <v>16</v>
      </c>
      <c r="K24" s="170">
        <f t="shared" si="2"/>
        <v>18.31854021867857</v>
      </c>
    </row>
    <row r="25" spans="1:11" ht="12.75">
      <c r="A25" s="406">
        <v>17</v>
      </c>
      <c r="B25" s="14" t="s">
        <v>156</v>
      </c>
      <c r="C25" s="14">
        <v>46669260</v>
      </c>
      <c r="D25" s="14">
        <v>51918090</v>
      </c>
      <c r="E25" s="14">
        <v>30421960</v>
      </c>
      <c r="F25" s="14">
        <f t="shared" si="0"/>
        <v>129009310</v>
      </c>
      <c r="G25" s="14">
        <f>'- 55 -'!D25</f>
        <v>2276467</v>
      </c>
      <c r="H25" s="377">
        <f t="shared" si="1"/>
        <v>17.64575750385767</v>
      </c>
      <c r="J25" s="347">
        <v>17</v>
      </c>
      <c r="K25" s="170">
        <f t="shared" si="2"/>
        <v>17.64575750385767</v>
      </c>
    </row>
    <row r="26" spans="1:11" ht="12.75">
      <c r="A26" s="407">
        <v>18</v>
      </c>
      <c r="B26" s="16" t="s">
        <v>157</v>
      </c>
      <c r="C26" s="16">
        <v>63695380</v>
      </c>
      <c r="D26" s="16">
        <v>44555160</v>
      </c>
      <c r="E26" s="16">
        <v>36242020</v>
      </c>
      <c r="F26" s="16">
        <f t="shared" si="0"/>
        <v>144492560</v>
      </c>
      <c r="G26" s="16">
        <f>'- 55 -'!D26</f>
        <v>2349600</v>
      </c>
      <c r="H26" s="378">
        <f t="shared" si="1"/>
        <v>16.261044859333932</v>
      </c>
      <c r="J26" s="347">
        <v>18</v>
      </c>
      <c r="K26" s="170">
        <f t="shared" si="2"/>
        <v>16.261044859333932</v>
      </c>
    </row>
    <row r="27" spans="1:11" ht="12.75">
      <c r="A27" s="406">
        <v>19</v>
      </c>
      <c r="B27" s="14" t="s">
        <v>158</v>
      </c>
      <c r="C27" s="14">
        <v>84311690</v>
      </c>
      <c r="D27" s="14">
        <v>82952040</v>
      </c>
      <c r="E27" s="14">
        <v>56291810</v>
      </c>
      <c r="F27" s="14">
        <f t="shared" si="0"/>
        <v>223555540</v>
      </c>
      <c r="G27" s="14">
        <f>'- 55 -'!D27</f>
        <v>3444000</v>
      </c>
      <c r="H27" s="377">
        <f t="shared" si="1"/>
        <v>15.405567672355604</v>
      </c>
      <c r="J27" s="347">
        <v>19</v>
      </c>
      <c r="K27" s="170">
        <f t="shared" si="2"/>
        <v>15.405567672355604</v>
      </c>
    </row>
    <row r="28" spans="1:11" ht="12.75">
      <c r="A28" s="407">
        <v>20</v>
      </c>
      <c r="B28" s="16" t="s">
        <v>159</v>
      </c>
      <c r="C28" s="16">
        <v>67702600</v>
      </c>
      <c r="D28" s="16">
        <v>45235440</v>
      </c>
      <c r="E28" s="16">
        <v>25220390</v>
      </c>
      <c r="F28" s="16">
        <f t="shared" si="0"/>
        <v>138158430</v>
      </c>
      <c r="G28" s="16">
        <f>'- 55 -'!D28</f>
        <v>2880721</v>
      </c>
      <c r="H28" s="378">
        <f t="shared" si="1"/>
        <v>20.85085217022226</v>
      </c>
      <c r="J28" s="347">
        <v>20</v>
      </c>
      <c r="K28" s="170">
        <f t="shared" si="2"/>
        <v>20.85085217022226</v>
      </c>
    </row>
    <row r="29" spans="1:11" ht="12.75">
      <c r="A29" s="406">
        <v>21</v>
      </c>
      <c r="B29" s="14" t="s">
        <v>160</v>
      </c>
      <c r="C29" s="14">
        <v>209496030</v>
      </c>
      <c r="D29" s="14">
        <v>83542460</v>
      </c>
      <c r="E29" s="14">
        <v>74515090</v>
      </c>
      <c r="F29" s="14">
        <f t="shared" si="0"/>
        <v>367553580</v>
      </c>
      <c r="G29" s="14">
        <f>'- 55 -'!D29</f>
        <v>6442000</v>
      </c>
      <c r="H29" s="377">
        <f t="shared" si="1"/>
        <v>17.52669637988562</v>
      </c>
      <c r="J29" s="347">
        <v>21</v>
      </c>
      <c r="K29" s="170">
        <f t="shared" si="2"/>
        <v>17.52669637988562</v>
      </c>
    </row>
    <row r="30" spans="1:11" ht="12.75">
      <c r="A30" s="407">
        <v>22</v>
      </c>
      <c r="B30" s="16" t="s">
        <v>161</v>
      </c>
      <c r="C30" s="16">
        <v>198574220</v>
      </c>
      <c r="D30" s="16">
        <v>33755250</v>
      </c>
      <c r="E30" s="16">
        <v>52960540</v>
      </c>
      <c r="F30" s="16">
        <f t="shared" si="0"/>
        <v>285290010</v>
      </c>
      <c r="G30" s="16">
        <f>'- 55 -'!D30</f>
        <v>4075472</v>
      </c>
      <c r="H30" s="378">
        <f t="shared" si="1"/>
        <v>14.285365267434356</v>
      </c>
      <c r="J30" s="347">
        <v>22</v>
      </c>
      <c r="K30" s="170">
        <f t="shared" si="2"/>
        <v>14.285365267434356</v>
      </c>
    </row>
    <row r="31" spans="1:11" ht="12.75">
      <c r="A31" s="406">
        <v>23</v>
      </c>
      <c r="B31" s="14" t="s">
        <v>162</v>
      </c>
      <c r="C31" s="14">
        <v>55876490</v>
      </c>
      <c r="D31" s="14">
        <v>45427560</v>
      </c>
      <c r="E31" s="14">
        <v>16073060</v>
      </c>
      <c r="F31" s="14">
        <f t="shared" si="0"/>
        <v>117377110</v>
      </c>
      <c r="G31" s="14">
        <f>'- 55 -'!D31</f>
        <v>2092890</v>
      </c>
      <c r="H31" s="377">
        <f t="shared" si="1"/>
        <v>17.830478191190767</v>
      </c>
      <c r="J31" s="347">
        <v>23</v>
      </c>
      <c r="K31" s="170">
        <f t="shared" si="2"/>
        <v>17.830478191190767</v>
      </c>
    </row>
    <row r="32" spans="1:11" ht="12.75">
      <c r="A32" s="407">
        <v>24</v>
      </c>
      <c r="B32" s="16" t="s">
        <v>163</v>
      </c>
      <c r="C32" s="16">
        <v>196292980</v>
      </c>
      <c r="D32" s="16">
        <v>77284560</v>
      </c>
      <c r="E32" s="16">
        <v>137854370</v>
      </c>
      <c r="F32" s="16">
        <f t="shared" si="0"/>
        <v>411431910</v>
      </c>
      <c r="G32" s="16">
        <f>'- 55 -'!D32</f>
        <v>6875618</v>
      </c>
      <c r="H32" s="378">
        <f t="shared" si="1"/>
        <v>16.711435921438373</v>
      </c>
      <c r="J32" s="347">
        <v>24</v>
      </c>
      <c r="K32" s="170">
        <f t="shared" si="2"/>
        <v>16.711435921438373</v>
      </c>
    </row>
    <row r="33" spans="1:11" ht="12.75">
      <c r="A33" s="406">
        <v>25</v>
      </c>
      <c r="B33" s="14" t="s">
        <v>164</v>
      </c>
      <c r="C33" s="14">
        <v>70772230</v>
      </c>
      <c r="D33" s="14">
        <v>102276960</v>
      </c>
      <c r="E33" s="14">
        <v>21989260</v>
      </c>
      <c r="F33" s="14">
        <f t="shared" si="0"/>
        <v>195038450</v>
      </c>
      <c r="G33" s="14">
        <f>'- 55 -'!D33</f>
        <v>3244112</v>
      </c>
      <c r="H33" s="377">
        <f t="shared" si="1"/>
        <v>16.633192070589157</v>
      </c>
      <c r="J33" s="347">
        <v>25</v>
      </c>
      <c r="K33" s="170">
        <f t="shared" si="2"/>
        <v>16.633192070589157</v>
      </c>
    </row>
    <row r="34" spans="1:11" ht="12.75">
      <c r="A34" s="407">
        <v>26</v>
      </c>
      <c r="B34" s="16" t="s">
        <v>165</v>
      </c>
      <c r="C34" s="16">
        <v>120438310</v>
      </c>
      <c r="D34" s="16">
        <v>53893320</v>
      </c>
      <c r="E34" s="16">
        <v>55489900</v>
      </c>
      <c r="F34" s="16">
        <f t="shared" si="0"/>
        <v>229821530</v>
      </c>
      <c r="G34" s="16">
        <f>'- 55 -'!D34</f>
        <v>3689100</v>
      </c>
      <c r="H34" s="378">
        <f t="shared" si="1"/>
        <v>16.052020887686197</v>
      </c>
      <c r="J34" s="347">
        <v>26</v>
      </c>
      <c r="K34" s="170">
        <f t="shared" si="2"/>
        <v>16.052020887686197</v>
      </c>
    </row>
    <row r="35" spans="1:11" ht="12.75">
      <c r="A35" s="406">
        <v>28</v>
      </c>
      <c r="B35" s="14" t="s">
        <v>166</v>
      </c>
      <c r="C35" s="14">
        <v>30018310</v>
      </c>
      <c r="D35" s="14">
        <v>58072740</v>
      </c>
      <c r="E35" s="14">
        <v>19916610</v>
      </c>
      <c r="F35" s="14">
        <f t="shared" si="0"/>
        <v>108007660</v>
      </c>
      <c r="G35" s="14">
        <f>'- 55 -'!D35</f>
        <v>2281135</v>
      </c>
      <c r="H35" s="377">
        <f t="shared" si="1"/>
        <v>21.120122406133046</v>
      </c>
      <c r="J35" s="347">
        <v>28</v>
      </c>
      <c r="K35" s="170">
        <f t="shared" si="2"/>
        <v>21.120122406133046</v>
      </c>
    </row>
    <row r="36" spans="1:11" ht="12.75">
      <c r="A36" s="407">
        <v>30</v>
      </c>
      <c r="B36" s="16" t="s">
        <v>167</v>
      </c>
      <c r="C36" s="16">
        <v>43089260</v>
      </c>
      <c r="D36" s="16">
        <v>57689940</v>
      </c>
      <c r="E36" s="16">
        <v>44417880</v>
      </c>
      <c r="F36" s="16">
        <f t="shared" si="0"/>
        <v>145197080</v>
      </c>
      <c r="G36" s="16">
        <f>'- 55 -'!D36</f>
        <v>2723520</v>
      </c>
      <c r="H36" s="378">
        <f t="shared" si="1"/>
        <v>18.757402008359946</v>
      </c>
      <c r="J36" s="347">
        <v>30</v>
      </c>
      <c r="K36" s="170">
        <f t="shared" si="2"/>
        <v>18.757402008359946</v>
      </c>
    </row>
    <row r="37" spans="1:11" ht="12.75">
      <c r="A37" s="406">
        <v>31</v>
      </c>
      <c r="B37" s="14" t="s">
        <v>168</v>
      </c>
      <c r="C37" s="14">
        <v>73931250</v>
      </c>
      <c r="D37" s="14">
        <v>59027310</v>
      </c>
      <c r="E37" s="14">
        <v>68677540</v>
      </c>
      <c r="F37" s="14">
        <f t="shared" si="0"/>
        <v>201636100</v>
      </c>
      <c r="G37" s="14">
        <f>'- 55 -'!D37</f>
        <v>3116467</v>
      </c>
      <c r="H37" s="377">
        <f t="shared" si="1"/>
        <v>15.455898026196698</v>
      </c>
      <c r="J37" s="347">
        <v>31</v>
      </c>
      <c r="K37" s="170">
        <f t="shared" si="2"/>
        <v>15.455898026196698</v>
      </c>
    </row>
    <row r="38" spans="1:11" ht="12.75">
      <c r="A38" s="407">
        <v>32</v>
      </c>
      <c r="B38" s="16" t="s">
        <v>169</v>
      </c>
      <c r="C38" s="16">
        <v>33280330</v>
      </c>
      <c r="D38" s="16">
        <v>40500860</v>
      </c>
      <c r="E38" s="16">
        <v>9214100</v>
      </c>
      <c r="F38" s="16">
        <f t="shared" si="0"/>
        <v>82995290</v>
      </c>
      <c r="G38" s="16">
        <f>'- 55 -'!D38</f>
        <v>1619027</v>
      </c>
      <c r="H38" s="378">
        <f t="shared" si="1"/>
        <v>19.507456386982923</v>
      </c>
      <c r="J38" s="347">
        <v>32</v>
      </c>
      <c r="K38" s="170">
        <f t="shared" si="2"/>
        <v>19.507456386982923</v>
      </c>
    </row>
    <row r="39" spans="1:11" ht="12.75">
      <c r="A39" s="406">
        <v>33</v>
      </c>
      <c r="B39" s="14" t="s">
        <v>170</v>
      </c>
      <c r="C39" s="14">
        <v>106660460</v>
      </c>
      <c r="D39" s="14">
        <v>30950100</v>
      </c>
      <c r="E39" s="14">
        <v>43457690</v>
      </c>
      <c r="F39" s="14">
        <f t="shared" si="0"/>
        <v>181068250</v>
      </c>
      <c r="G39" s="14">
        <f>'- 55 -'!D39</f>
        <v>3165646</v>
      </c>
      <c r="H39" s="377">
        <f t="shared" si="1"/>
        <v>17.483164497364942</v>
      </c>
      <c r="J39" s="347">
        <v>33</v>
      </c>
      <c r="K39" s="170">
        <f t="shared" si="2"/>
        <v>17.483164497364942</v>
      </c>
    </row>
    <row r="40" spans="1:11" ht="12.75">
      <c r="A40" s="407">
        <v>34</v>
      </c>
      <c r="B40" s="16" t="s">
        <v>171</v>
      </c>
      <c r="C40" s="16">
        <v>18547950</v>
      </c>
      <c r="D40" s="16">
        <v>20746530</v>
      </c>
      <c r="E40" s="16">
        <v>2399880</v>
      </c>
      <c r="F40" s="16">
        <f t="shared" si="0"/>
        <v>41694360</v>
      </c>
      <c r="G40" s="16">
        <f>'- 55 -'!D40</f>
        <v>1041747</v>
      </c>
      <c r="H40" s="378">
        <f t="shared" si="1"/>
        <v>24.98532175574826</v>
      </c>
      <c r="J40" s="347">
        <v>34</v>
      </c>
      <c r="K40" s="170">
        <f t="shared" si="2"/>
        <v>24.98532175574826</v>
      </c>
    </row>
    <row r="41" spans="1:11" ht="12.75">
      <c r="A41" s="406">
        <v>35</v>
      </c>
      <c r="B41" s="14" t="s">
        <v>172</v>
      </c>
      <c r="C41" s="14">
        <v>80215190</v>
      </c>
      <c r="D41" s="14">
        <v>53668740</v>
      </c>
      <c r="E41" s="14">
        <v>40756620</v>
      </c>
      <c r="F41" s="14">
        <f t="shared" si="0"/>
        <v>174640550</v>
      </c>
      <c r="G41" s="14">
        <f>'- 55 -'!D41</f>
        <v>3478918</v>
      </c>
      <c r="H41" s="377">
        <f t="shared" si="1"/>
        <v>19.92044802882263</v>
      </c>
      <c r="J41" s="347">
        <v>35</v>
      </c>
      <c r="K41" s="170">
        <f t="shared" si="2"/>
        <v>19.92044802882263</v>
      </c>
    </row>
    <row r="42" spans="1:11" ht="12.75">
      <c r="A42" s="407">
        <v>36</v>
      </c>
      <c r="B42" s="16" t="s">
        <v>173</v>
      </c>
      <c r="C42" s="16">
        <v>50451470</v>
      </c>
      <c r="D42" s="16">
        <v>58733790</v>
      </c>
      <c r="E42" s="16">
        <v>19094560</v>
      </c>
      <c r="F42" s="16">
        <f t="shared" si="0"/>
        <v>128279820</v>
      </c>
      <c r="G42" s="16">
        <f>'- 55 -'!D42</f>
        <v>2430764</v>
      </c>
      <c r="H42" s="378">
        <f t="shared" si="1"/>
        <v>18.9489196352162</v>
      </c>
      <c r="J42" s="347">
        <v>36</v>
      </c>
      <c r="K42" s="170">
        <f t="shared" si="2"/>
        <v>18.9489196352162</v>
      </c>
    </row>
    <row r="43" spans="1:11" ht="12.75">
      <c r="A43" s="406">
        <v>37</v>
      </c>
      <c r="B43" s="14" t="s">
        <v>174</v>
      </c>
      <c r="C43" s="14">
        <v>40736960</v>
      </c>
      <c r="D43" s="14">
        <v>46465940</v>
      </c>
      <c r="E43" s="14">
        <v>21550810</v>
      </c>
      <c r="F43" s="14">
        <f t="shared" si="0"/>
        <v>108753710</v>
      </c>
      <c r="G43" s="14">
        <f>'- 55 -'!D43</f>
        <v>2230427</v>
      </c>
      <c r="H43" s="377">
        <f t="shared" si="1"/>
        <v>20.508973900752444</v>
      </c>
      <c r="J43" s="347">
        <v>37</v>
      </c>
      <c r="K43" s="170">
        <f t="shared" si="2"/>
        <v>20.508973900752444</v>
      </c>
    </row>
    <row r="44" spans="1:11" ht="12.75">
      <c r="A44" s="407">
        <v>38</v>
      </c>
      <c r="B44" s="16" t="s">
        <v>175</v>
      </c>
      <c r="C44" s="16">
        <v>38558080</v>
      </c>
      <c r="D44" s="16">
        <v>68142300</v>
      </c>
      <c r="E44" s="16">
        <v>55908860</v>
      </c>
      <c r="F44" s="16">
        <f t="shared" si="0"/>
        <v>162609240</v>
      </c>
      <c r="G44" s="16">
        <f>'- 55 -'!D44</f>
        <v>2920506</v>
      </c>
      <c r="H44" s="378">
        <f t="shared" si="1"/>
        <v>17.960270892355194</v>
      </c>
      <c r="J44" s="347">
        <v>38</v>
      </c>
      <c r="K44" s="170">
        <f t="shared" si="2"/>
        <v>17.960270892355194</v>
      </c>
    </row>
    <row r="45" spans="1:11" ht="12.75">
      <c r="A45" s="406">
        <v>39</v>
      </c>
      <c r="B45" s="14" t="s">
        <v>176</v>
      </c>
      <c r="C45" s="14">
        <v>105160100</v>
      </c>
      <c r="D45" s="14">
        <v>66761430</v>
      </c>
      <c r="E45" s="14">
        <v>66335790</v>
      </c>
      <c r="F45" s="14">
        <f t="shared" si="0"/>
        <v>238257320</v>
      </c>
      <c r="G45" s="14">
        <f>'- 55 -'!D45</f>
        <v>4271737</v>
      </c>
      <c r="H45" s="377">
        <f t="shared" si="1"/>
        <v>17.92909027936686</v>
      </c>
      <c r="J45" s="347">
        <v>39</v>
      </c>
      <c r="K45" s="170">
        <f t="shared" si="2"/>
        <v>17.92909027936686</v>
      </c>
    </row>
    <row r="46" spans="1:11" ht="12.75">
      <c r="A46" s="407">
        <v>40</v>
      </c>
      <c r="B46" s="16" t="s">
        <v>177</v>
      </c>
      <c r="C46" s="16">
        <v>520446220</v>
      </c>
      <c r="D46" s="16">
        <v>24238050</v>
      </c>
      <c r="E46" s="16">
        <v>331083490</v>
      </c>
      <c r="F46" s="16">
        <f t="shared" si="0"/>
        <v>875767760</v>
      </c>
      <c r="G46" s="16">
        <f>'- 55 -'!D46</f>
        <v>12922500</v>
      </c>
      <c r="H46" s="378">
        <f t="shared" si="1"/>
        <v>14.755624253626326</v>
      </c>
      <c r="J46" s="347">
        <v>40</v>
      </c>
      <c r="K46" s="170">
        <f t="shared" si="2"/>
        <v>14.755624253626326</v>
      </c>
    </row>
    <row r="47" spans="1:11" ht="12.75">
      <c r="A47" s="406">
        <v>41</v>
      </c>
      <c r="B47" s="14" t="s">
        <v>178</v>
      </c>
      <c r="C47" s="14">
        <v>60793690</v>
      </c>
      <c r="D47" s="14">
        <v>69971520</v>
      </c>
      <c r="E47" s="14">
        <v>95413860</v>
      </c>
      <c r="F47" s="14">
        <f t="shared" si="0"/>
        <v>226179070</v>
      </c>
      <c r="G47" s="14">
        <f>'- 55 -'!D47</f>
        <v>4309535.24</v>
      </c>
      <c r="H47" s="377">
        <f t="shared" si="1"/>
        <v>19.053642938756447</v>
      </c>
      <c r="J47" s="347">
        <v>41</v>
      </c>
      <c r="K47" s="170">
        <f t="shared" si="2"/>
        <v>19.053642938756447</v>
      </c>
    </row>
    <row r="48" spans="1:11" ht="12.75">
      <c r="A48" s="407">
        <v>42</v>
      </c>
      <c r="B48" s="16" t="s">
        <v>179</v>
      </c>
      <c r="C48" s="16">
        <v>38980940</v>
      </c>
      <c r="D48" s="16">
        <v>62243850</v>
      </c>
      <c r="E48" s="16">
        <v>37100260</v>
      </c>
      <c r="F48" s="16">
        <f t="shared" si="0"/>
        <v>138325050</v>
      </c>
      <c r="G48" s="16">
        <f>'- 55 -'!D48</f>
        <v>2794437</v>
      </c>
      <c r="H48" s="378">
        <f t="shared" si="1"/>
        <v>20.201959081164258</v>
      </c>
      <c r="J48" s="347">
        <v>42</v>
      </c>
      <c r="K48" s="170">
        <f t="shared" si="2"/>
        <v>20.201959081164258</v>
      </c>
    </row>
    <row r="49" spans="1:11" ht="12.75">
      <c r="A49" s="406">
        <v>43</v>
      </c>
      <c r="B49" s="14" t="s">
        <v>180</v>
      </c>
      <c r="C49" s="14">
        <v>32167840</v>
      </c>
      <c r="D49" s="14">
        <v>76887900</v>
      </c>
      <c r="E49" s="14">
        <v>29313090</v>
      </c>
      <c r="F49" s="14">
        <f t="shared" si="0"/>
        <v>138368830</v>
      </c>
      <c r="G49" s="14">
        <f>'- 55 -'!D49</f>
        <v>2609333</v>
      </c>
      <c r="H49" s="377">
        <f t="shared" si="1"/>
        <v>18.85780923348127</v>
      </c>
      <c r="J49" s="347">
        <v>43</v>
      </c>
      <c r="K49" s="170">
        <f t="shared" si="2"/>
        <v>18.85780923348127</v>
      </c>
    </row>
    <row r="50" spans="1:11" ht="12.75">
      <c r="A50" s="407">
        <v>44</v>
      </c>
      <c r="B50" s="16" t="s">
        <v>181</v>
      </c>
      <c r="C50" s="16">
        <v>54939810</v>
      </c>
      <c r="D50" s="16">
        <v>58494630</v>
      </c>
      <c r="E50" s="16">
        <v>19978020</v>
      </c>
      <c r="F50" s="16">
        <f t="shared" si="0"/>
        <v>133412460</v>
      </c>
      <c r="G50" s="16">
        <f>'- 55 -'!D50</f>
        <v>2988682</v>
      </c>
      <c r="H50" s="378">
        <f t="shared" si="1"/>
        <v>22.401820639541466</v>
      </c>
      <c r="J50" s="347">
        <v>44</v>
      </c>
      <c r="K50" s="170">
        <f t="shared" si="2"/>
        <v>22.401820639541466</v>
      </c>
    </row>
    <row r="51" spans="1:11" ht="12.75">
      <c r="A51" s="406">
        <v>45</v>
      </c>
      <c r="B51" s="14" t="s">
        <v>182</v>
      </c>
      <c r="C51" s="14">
        <v>71822350</v>
      </c>
      <c r="D51" s="14">
        <v>7315740</v>
      </c>
      <c r="E51" s="14">
        <v>52165140</v>
      </c>
      <c r="F51" s="14">
        <f t="shared" si="0"/>
        <v>131303230</v>
      </c>
      <c r="G51" s="14">
        <f>'- 55 -'!D51</f>
        <v>2578590</v>
      </c>
      <c r="H51" s="377">
        <f t="shared" si="1"/>
        <v>19.638435398733147</v>
      </c>
      <c r="J51" s="347">
        <v>45</v>
      </c>
      <c r="K51" s="170">
        <f t="shared" si="2"/>
        <v>19.638435398733147</v>
      </c>
    </row>
    <row r="52" spans="1:11" ht="12.75">
      <c r="A52" s="407">
        <v>46</v>
      </c>
      <c r="B52" s="16" t="s">
        <v>183</v>
      </c>
      <c r="C52" s="16">
        <v>51277400</v>
      </c>
      <c r="D52" s="16">
        <v>0</v>
      </c>
      <c r="E52" s="16">
        <v>20185320</v>
      </c>
      <c r="F52" s="16">
        <f t="shared" si="0"/>
        <v>71462720</v>
      </c>
      <c r="G52" s="16">
        <f>'- 55 -'!D52</f>
        <v>2843511</v>
      </c>
      <c r="H52" s="378">
        <f>(G52-I52)/F52*1000</f>
        <v>21.490645752078848</v>
      </c>
      <c r="I52" s="85">
        <v>1307731</v>
      </c>
      <c r="J52" s="347">
        <v>46</v>
      </c>
      <c r="K52" s="170">
        <f t="shared" si="2"/>
        <v>21.490645752078848</v>
      </c>
    </row>
    <row r="53" spans="1:11" ht="12.75">
      <c r="A53" s="406">
        <v>47</v>
      </c>
      <c r="B53" s="14" t="s">
        <v>184</v>
      </c>
      <c r="C53" s="14">
        <v>84461790</v>
      </c>
      <c r="D53" s="14">
        <v>21117730</v>
      </c>
      <c r="E53" s="14">
        <v>35017860</v>
      </c>
      <c r="F53" s="14">
        <f t="shared" si="0"/>
        <v>140597380</v>
      </c>
      <c r="G53" s="14">
        <f>'- 55 -'!D53</f>
        <v>2642311</v>
      </c>
      <c r="H53" s="377">
        <f t="shared" si="1"/>
        <v>18.79345831337682</v>
      </c>
      <c r="J53" s="347">
        <v>47</v>
      </c>
      <c r="K53" s="170">
        <f t="shared" si="2"/>
        <v>18.79345831337682</v>
      </c>
    </row>
    <row r="54" spans="1:11" ht="12.75">
      <c r="A54" s="407">
        <v>48</v>
      </c>
      <c r="B54" s="16" t="s">
        <v>185</v>
      </c>
      <c r="C54" s="16">
        <v>32357300</v>
      </c>
      <c r="D54" s="16">
        <v>6332910</v>
      </c>
      <c r="E54" s="16">
        <v>20127630</v>
      </c>
      <c r="F54" s="16">
        <f t="shared" si="0"/>
        <v>58817840</v>
      </c>
      <c r="G54" s="16">
        <f>'- 55 -'!D54</f>
        <v>1076366</v>
      </c>
      <c r="H54" s="378">
        <f t="shared" si="1"/>
        <v>18.299991975223843</v>
      </c>
      <c r="J54" s="347">
        <v>48</v>
      </c>
      <c r="K54" s="170">
        <f t="shared" si="2"/>
        <v>18.299991975223843</v>
      </c>
    </row>
    <row r="55" spans="1:11" ht="12.75">
      <c r="A55" s="406">
        <v>49</v>
      </c>
      <c r="B55" s="14" t="s">
        <v>186</v>
      </c>
      <c r="C55" s="14"/>
      <c r="D55" s="14"/>
      <c r="E55" s="14"/>
      <c r="F55" s="14">
        <f t="shared" si="0"/>
        <v>0</v>
      </c>
      <c r="G55" s="14">
        <f>'- 55 -'!D55</f>
        <v>0</v>
      </c>
      <c r="H55" s="377"/>
      <c r="J55" s="347">
        <v>50</v>
      </c>
      <c r="K55" s="170">
        <f aca="true" t="shared" si="3" ref="K55:K61">H56</f>
        <v>21.371022486654095</v>
      </c>
    </row>
    <row r="56" spans="1:11" ht="12.75">
      <c r="A56" s="407">
        <v>50</v>
      </c>
      <c r="B56" s="16" t="s">
        <v>459</v>
      </c>
      <c r="C56" s="16">
        <v>67436840</v>
      </c>
      <c r="D56" s="16">
        <v>129989370</v>
      </c>
      <c r="E56" s="16">
        <v>37314360</v>
      </c>
      <c r="F56" s="16">
        <f t="shared" si="0"/>
        <v>234740570</v>
      </c>
      <c r="G56" s="16">
        <f>'- 55 -'!D56</f>
        <v>5016646</v>
      </c>
      <c r="H56" s="378">
        <f t="shared" si="1"/>
        <v>21.371022486654095</v>
      </c>
      <c r="J56" s="347">
        <v>2264</v>
      </c>
      <c r="K56" s="170">
        <f t="shared" si="3"/>
        <v>36.10004681419179</v>
      </c>
    </row>
    <row r="57" spans="1:11" ht="12.75">
      <c r="A57" s="406">
        <v>2264</v>
      </c>
      <c r="B57" s="14" t="s">
        <v>187</v>
      </c>
      <c r="C57" s="14">
        <v>4622530</v>
      </c>
      <c r="D57" s="14">
        <v>4980</v>
      </c>
      <c r="E57" s="14">
        <v>8060950</v>
      </c>
      <c r="F57" s="14">
        <f t="shared" si="0"/>
        <v>12688460</v>
      </c>
      <c r="G57" s="14">
        <f>'- 55 -'!D57</f>
        <v>458054</v>
      </c>
      <c r="H57" s="377">
        <f t="shared" si="1"/>
        <v>36.10004681419179</v>
      </c>
      <c r="J57" s="347">
        <v>2309</v>
      </c>
      <c r="K57" s="170">
        <f t="shared" si="3"/>
        <v>30.156010407869896</v>
      </c>
    </row>
    <row r="58" spans="1:11" ht="12.75">
      <c r="A58" s="407">
        <v>2309</v>
      </c>
      <c r="B58" s="16" t="s">
        <v>188</v>
      </c>
      <c r="C58" s="16">
        <v>8259410</v>
      </c>
      <c r="D58" s="16">
        <v>3150</v>
      </c>
      <c r="E58" s="16">
        <v>1956630</v>
      </c>
      <c r="F58" s="16">
        <f t="shared" si="0"/>
        <v>10219190</v>
      </c>
      <c r="G58" s="16">
        <f>'- 55 -'!D58</f>
        <v>558010</v>
      </c>
      <c r="H58" s="378">
        <f>(G58-I58)/F58*1000</f>
        <v>30.156010407869896</v>
      </c>
      <c r="I58" s="85">
        <f>69840+180000</f>
        <v>249840</v>
      </c>
      <c r="J58" s="347">
        <v>2312</v>
      </c>
      <c r="K58" s="170">
        <f t="shared" si="3"/>
        <v>35.762948869712</v>
      </c>
    </row>
    <row r="59" spans="1:11" ht="12.75">
      <c r="A59" s="406">
        <v>2312</v>
      </c>
      <c r="B59" s="14" t="s">
        <v>189</v>
      </c>
      <c r="C59" s="14">
        <v>1663510</v>
      </c>
      <c r="D59" s="14">
        <v>0</v>
      </c>
      <c r="E59" s="14">
        <v>1132680</v>
      </c>
      <c r="F59" s="14">
        <f t="shared" si="0"/>
        <v>2796190</v>
      </c>
      <c r="G59" s="14">
        <f>'- 55 -'!D59</f>
        <v>100000</v>
      </c>
      <c r="H59" s="377">
        <f t="shared" si="1"/>
        <v>35.762948869712</v>
      </c>
      <c r="J59" s="347">
        <v>2355</v>
      </c>
      <c r="K59" s="170">
        <f t="shared" si="3"/>
        <v>27.959023621754877</v>
      </c>
    </row>
    <row r="60" spans="1:11" ht="12.75">
      <c r="A60" s="407">
        <v>2355</v>
      </c>
      <c r="B60" s="16" t="s">
        <v>190</v>
      </c>
      <c r="C60" s="16">
        <v>135240690</v>
      </c>
      <c r="D60" s="16">
        <v>0</v>
      </c>
      <c r="E60" s="16">
        <v>53282560</v>
      </c>
      <c r="F60" s="16">
        <f t="shared" si="0"/>
        <v>188523250</v>
      </c>
      <c r="G60" s="16">
        <f>'- 55 -'!D60</f>
        <v>5270926</v>
      </c>
      <c r="H60" s="378">
        <f t="shared" si="1"/>
        <v>27.959023621754877</v>
      </c>
      <c r="J60" s="347">
        <v>2439</v>
      </c>
      <c r="K60" s="170">
        <f t="shared" si="3"/>
        <v>18.254437690993196</v>
      </c>
    </row>
    <row r="61" spans="1:11" ht="12.75">
      <c r="A61" s="406">
        <v>2439</v>
      </c>
      <c r="B61" s="14" t="s">
        <v>191</v>
      </c>
      <c r="C61" s="14">
        <v>5197010</v>
      </c>
      <c r="D61" s="14">
        <v>2620560</v>
      </c>
      <c r="E61" s="14">
        <v>3763340</v>
      </c>
      <c r="F61" s="14">
        <f t="shared" si="0"/>
        <v>11580910</v>
      </c>
      <c r="G61" s="14">
        <f>'- 55 -'!D61</f>
        <v>211403</v>
      </c>
      <c r="H61" s="377">
        <f t="shared" si="1"/>
        <v>18.254437690993196</v>
      </c>
      <c r="J61" s="347">
        <v>2460</v>
      </c>
      <c r="K61" s="170">
        <f t="shared" si="3"/>
        <v>49.95361093316751</v>
      </c>
    </row>
    <row r="62" spans="1:8" ht="12.75">
      <c r="A62" s="407">
        <v>2460</v>
      </c>
      <c r="B62" s="16" t="s">
        <v>192</v>
      </c>
      <c r="C62" s="16">
        <v>7483360</v>
      </c>
      <c r="D62" s="16">
        <v>5070</v>
      </c>
      <c r="E62" s="16">
        <v>9573780</v>
      </c>
      <c r="F62" s="16">
        <f t="shared" si="0"/>
        <v>17062210</v>
      </c>
      <c r="G62" s="16">
        <f>'- 55 -'!D62</f>
        <v>852319</v>
      </c>
      <c r="H62" s="378">
        <f t="shared" si="1"/>
        <v>49.95361093316751</v>
      </c>
    </row>
    <row r="63" spans="1:8" ht="12.75">
      <c r="A63" s="406">
        <v>3000</v>
      </c>
      <c r="B63" s="14" t="s">
        <v>193</v>
      </c>
      <c r="C63" s="14"/>
      <c r="D63" s="14"/>
      <c r="E63" s="14"/>
      <c r="F63" s="14"/>
      <c r="G63" s="14">
        <f>'- 55 -'!D63</f>
        <v>0</v>
      </c>
      <c r="H63" s="14"/>
    </row>
    <row r="64" spans="2:8" ht="4.5" customHeight="1">
      <c r="B64" s="17"/>
      <c r="H64" s="170"/>
    </row>
    <row r="65" spans="1:8" ht="12.75">
      <c r="A65" s="105"/>
      <c r="B65" s="20" t="s">
        <v>194</v>
      </c>
      <c r="C65" s="20">
        <f>SUM(C11:C63)</f>
        <v>12187251350</v>
      </c>
      <c r="D65" s="20">
        <f>SUM(D11:D63)</f>
        <v>1964914200</v>
      </c>
      <c r="E65" s="20">
        <f>SUM(E11:E63)</f>
        <v>5687213900</v>
      </c>
      <c r="F65" s="20">
        <f>SUM(F11:F63)</f>
        <v>19839379450</v>
      </c>
      <c r="G65" s="20">
        <f>SUM(G11:G63)</f>
        <v>401697245.13</v>
      </c>
      <c r="H65" s="171">
        <f>G65/F65*1000</f>
        <v>20.247470246857947</v>
      </c>
    </row>
    <row r="66" ht="4.5" customHeight="1">
      <c r="B66" s="17"/>
    </row>
    <row r="67" spans="1:6" ht="12.75">
      <c r="A67" s="172"/>
      <c r="B67" s="16" t="s">
        <v>300</v>
      </c>
      <c r="C67" s="103">
        <v>15801230</v>
      </c>
      <c r="D67" s="103">
        <v>222750</v>
      </c>
      <c r="E67" s="103">
        <v>1195100</v>
      </c>
      <c r="F67" s="103">
        <f>SUM(C67:E67)</f>
        <v>17219080</v>
      </c>
    </row>
    <row r="68" spans="1:8" ht="12.75">
      <c r="A68" s="155"/>
      <c r="B68" s="14" t="s">
        <v>301</v>
      </c>
      <c r="C68" s="178">
        <v>5979980</v>
      </c>
      <c r="D68" s="178">
        <v>7621140</v>
      </c>
      <c r="E68" s="101">
        <v>22834430</v>
      </c>
      <c r="F68" s="101">
        <f>SUM(C68:E68)</f>
        <v>36435550</v>
      </c>
      <c r="H68" s="173"/>
    </row>
    <row r="69" spans="3:6" ht="4.5" customHeight="1">
      <c r="C69" s="17"/>
      <c r="D69" s="17"/>
      <c r="E69" s="17"/>
      <c r="F69" s="17"/>
    </row>
    <row r="70" spans="1:8" ht="12" customHeight="1">
      <c r="A70" s="6"/>
      <c r="B70" s="1" t="s">
        <v>302</v>
      </c>
      <c r="C70" s="20">
        <f>SUM(C65,C67:C68)</f>
        <v>12209032560</v>
      </c>
      <c r="D70" s="20">
        <f>SUM(D65,D67:D68)</f>
        <v>1972758090</v>
      </c>
      <c r="E70" s="20">
        <f>SUM(E65,E67:E68)</f>
        <v>5711243430</v>
      </c>
      <c r="F70" s="20">
        <f>SUM(F65,F67:F68)</f>
        <v>19893034080</v>
      </c>
      <c r="G70" s="17"/>
      <c r="H70" s="174"/>
    </row>
    <row r="71" spans="1:8" ht="4.5" customHeight="1">
      <c r="A71" s="6"/>
      <c r="B71" s="6"/>
      <c r="C71" s="17"/>
      <c r="D71" s="17"/>
      <c r="E71" s="17"/>
      <c r="F71" s="17"/>
      <c r="G71" s="17"/>
      <c r="H71" s="17"/>
    </row>
    <row r="72" spans="1:11" ht="12" customHeight="1">
      <c r="A72" s="57" t="s">
        <v>315</v>
      </c>
      <c r="B72" s="6" t="s">
        <v>400</v>
      </c>
      <c r="C72" s="126"/>
      <c r="D72" s="126"/>
      <c r="E72" s="126"/>
      <c r="F72" s="126"/>
      <c r="G72" s="126"/>
      <c r="H72" s="126"/>
      <c r="I72" s="127"/>
      <c r="J72" s="127"/>
      <c r="K72" s="127"/>
    </row>
    <row r="73" spans="1:11" ht="12" customHeight="1">
      <c r="A73" s="408" t="s">
        <v>370</v>
      </c>
      <c r="B73" s="388" t="s">
        <v>483</v>
      </c>
      <c r="C73" s="126"/>
      <c r="D73" s="126"/>
      <c r="E73" s="126"/>
      <c r="F73" s="126"/>
      <c r="G73" s="126"/>
      <c r="H73" s="126"/>
      <c r="I73" s="127"/>
      <c r="J73" s="127"/>
      <c r="K73" s="127"/>
    </row>
    <row r="74" spans="1:11" ht="12" customHeight="1">
      <c r="A74" s="6"/>
      <c r="B74" s="388" t="s">
        <v>484</v>
      </c>
      <c r="C74" s="126"/>
      <c r="D74" s="126"/>
      <c r="E74" s="126"/>
      <c r="F74" s="126"/>
      <c r="G74" s="126"/>
      <c r="H74" s="126"/>
      <c r="I74" s="127"/>
      <c r="J74" s="127"/>
      <c r="K74" s="127"/>
    </row>
    <row r="75" spans="2:11" ht="12" customHeight="1">
      <c r="B75" s="388" t="s">
        <v>486</v>
      </c>
      <c r="C75" s="127"/>
      <c r="D75" s="127"/>
      <c r="E75" s="127"/>
      <c r="F75" s="127"/>
      <c r="G75" s="127"/>
      <c r="H75" s="127"/>
      <c r="I75" s="127"/>
      <c r="J75" s="127"/>
      <c r="K75" s="127"/>
    </row>
    <row r="76" ht="12.75">
      <c r="B76" s="388" t="s">
        <v>485</v>
      </c>
    </row>
  </sheetData>
  <printOptions/>
  <pageMargins left="0.5905511811023623" right="0" top="0.5905511811023623" bottom="0" header="0.31496062992125984" footer="0"/>
  <pageSetup fitToHeight="1" fitToWidth="1" horizontalDpi="600" verticalDpi="600" orientation="portrait" scale="81" r:id="rId1"/>
  <headerFooter alignWithMargins="0">
    <oddHeader>&amp;C&amp;"Times New Roman,Bold"&amp;12&amp;A</oddHeader>
  </headerFooter>
</worksheet>
</file>

<file path=xl/worksheets/sheet46.xml><?xml version="1.0" encoding="utf-8"?>
<worksheet xmlns="http://schemas.openxmlformats.org/spreadsheetml/2006/main" xmlns:r="http://schemas.openxmlformats.org/officeDocument/2006/relationships">
  <sheetPr codeName="Sheet44">
    <pageSetUpPr fitToPage="1"/>
  </sheetPr>
  <dimension ref="A1:J74"/>
  <sheetViews>
    <sheetView showGridLines="0" showZeros="0" workbookViewId="0" topLeftCell="A1">
      <selection activeCell="A1" sqref="A1"/>
    </sheetView>
  </sheetViews>
  <sheetFormatPr defaultColWidth="15.83203125" defaultRowHeight="12"/>
  <cols>
    <col min="1" max="1" width="6.83203125" style="85" customWidth="1"/>
    <col min="2" max="2" width="35.83203125" style="85" customWidth="1"/>
    <col min="3" max="5" width="21.83203125" style="85" customWidth="1"/>
    <col min="6" max="6" width="4.83203125" style="85" customWidth="1"/>
    <col min="7" max="7" width="24.83203125" style="85" customWidth="1"/>
    <col min="8" max="16384" width="15.83203125" style="85" customWidth="1"/>
  </cols>
  <sheetData>
    <row r="1" spans="1:2" ht="6.75" customHeight="1">
      <c r="A1" s="17"/>
      <c r="B1" s="83"/>
    </row>
    <row r="2" spans="1:7" ht="12.75">
      <c r="A2" s="11"/>
      <c r="B2" s="109"/>
      <c r="C2" s="110" t="s">
        <v>206</v>
      </c>
      <c r="D2" s="110"/>
      <c r="E2" s="110"/>
      <c r="F2" s="296"/>
      <c r="G2" s="296"/>
    </row>
    <row r="3" spans="1:7" ht="12.75">
      <c r="A3" s="12"/>
      <c r="B3" s="112"/>
      <c r="C3" s="145" t="str">
        <f>TAXYEAR</f>
        <v>FOR THE 1999 TAXATION YEAR</v>
      </c>
      <c r="D3" s="145"/>
      <c r="E3" s="145"/>
      <c r="F3" s="338"/>
      <c r="G3" s="338"/>
    </row>
    <row r="4" spans="1:7" ht="12.75">
      <c r="A4" s="10"/>
      <c r="C4" s="147"/>
      <c r="D4" s="147"/>
      <c r="E4" s="147"/>
      <c r="F4" s="147"/>
      <c r="G4" s="147"/>
    </row>
    <row r="5" spans="1:7" ht="12.75">
      <c r="A5" s="10"/>
      <c r="C5" s="59"/>
      <c r="D5" s="147"/>
      <c r="E5" s="147"/>
      <c r="F5" s="147"/>
      <c r="G5" s="147"/>
    </row>
    <row r="6" spans="1:7" ht="12.75">
      <c r="A6" s="10"/>
      <c r="C6" s="147"/>
      <c r="D6" s="147"/>
      <c r="E6" s="147"/>
      <c r="F6" s="147"/>
      <c r="G6" s="147"/>
    </row>
    <row r="7" spans="1:7" ht="12.75">
      <c r="A7" s="17"/>
      <c r="C7" s="148" t="s">
        <v>116</v>
      </c>
      <c r="D7" s="149"/>
      <c r="E7" s="149"/>
      <c r="F7" s="147"/>
      <c r="G7" s="149" t="s">
        <v>241</v>
      </c>
    </row>
    <row r="8" spans="1:7" ht="12.75">
      <c r="A8" s="97"/>
      <c r="B8" s="48"/>
      <c r="C8" s="150" t="s">
        <v>272</v>
      </c>
      <c r="D8" s="151"/>
      <c r="E8" s="151"/>
      <c r="F8" s="147"/>
      <c r="G8" s="150" t="s">
        <v>89</v>
      </c>
    </row>
    <row r="9" spans="1:9" ht="12.75">
      <c r="A9" s="54" t="s">
        <v>119</v>
      </c>
      <c r="B9" s="55" t="s">
        <v>120</v>
      </c>
      <c r="C9" s="152" t="s">
        <v>270</v>
      </c>
      <c r="D9" s="152" t="s">
        <v>296</v>
      </c>
      <c r="E9" s="152" t="s">
        <v>79</v>
      </c>
      <c r="F9" s="147"/>
      <c r="G9" s="152" t="s">
        <v>297</v>
      </c>
      <c r="H9" s="409"/>
      <c r="I9" s="18"/>
    </row>
    <row r="10" spans="1:9" ht="4.5" customHeight="1">
      <c r="A10" s="80"/>
      <c r="B10" s="80"/>
      <c r="C10" s="153"/>
      <c r="D10" s="153"/>
      <c r="E10" s="153"/>
      <c r="F10" s="5"/>
      <c r="G10" s="153"/>
      <c r="H10" s="18"/>
      <c r="I10" s="18"/>
    </row>
    <row r="11" spans="1:10" ht="12.75" customHeight="1">
      <c r="A11" s="400">
        <v>1</v>
      </c>
      <c r="B11" s="14" t="s">
        <v>142</v>
      </c>
      <c r="C11" s="14">
        <f>'- 51 -'!H11</f>
        <v>45833857.859400004</v>
      </c>
      <c r="D11" s="14">
        <v>96078140</v>
      </c>
      <c r="E11" s="14">
        <f aca="true" t="shared" si="0" ref="E11:E63">SUM(C11,D11)</f>
        <v>141911997.8594</v>
      </c>
      <c r="G11" s="14">
        <v>122061</v>
      </c>
      <c r="H11" s="339"/>
      <c r="I11" s="18"/>
      <c r="J11" s="349">
        <v>1</v>
      </c>
    </row>
    <row r="12" spans="1:10" ht="12.75" customHeight="1">
      <c r="A12" s="401">
        <v>2</v>
      </c>
      <c r="B12" s="16" t="s">
        <v>143</v>
      </c>
      <c r="C12" s="16">
        <f>'- 51 -'!H12</f>
        <v>16438040.1822</v>
      </c>
      <c r="D12" s="16">
        <v>21992998.290000003</v>
      </c>
      <c r="E12" s="16">
        <f t="shared" si="0"/>
        <v>38431038.472200006</v>
      </c>
      <c r="G12" s="16">
        <v>151916</v>
      </c>
      <c r="H12" s="339"/>
      <c r="I12" s="18"/>
      <c r="J12" s="349">
        <v>2</v>
      </c>
    </row>
    <row r="13" spans="1:10" ht="12.75" customHeight="1">
      <c r="A13" s="400">
        <v>3</v>
      </c>
      <c r="B13" s="14" t="s">
        <v>144</v>
      </c>
      <c r="C13" s="14">
        <f>'- 51 -'!H13</f>
        <v>8055399.5328</v>
      </c>
      <c r="D13" s="14">
        <v>18936415</v>
      </c>
      <c r="E13" s="14">
        <f t="shared" si="0"/>
        <v>26991814.5328</v>
      </c>
      <c r="G13" s="14">
        <v>149244</v>
      </c>
      <c r="H13" s="339"/>
      <c r="I13" s="18"/>
      <c r="J13" s="349">
        <v>3</v>
      </c>
    </row>
    <row r="14" spans="1:10" ht="12.75" customHeight="1">
      <c r="A14" s="401">
        <v>4</v>
      </c>
      <c r="B14" s="16" t="s">
        <v>145</v>
      </c>
      <c r="C14" s="16">
        <f>'- 51 -'!H14</f>
        <v>9680018.772</v>
      </c>
      <c r="D14" s="16">
        <v>17708059.6</v>
      </c>
      <c r="E14" s="16">
        <f t="shared" si="0"/>
        <v>27388078.372</v>
      </c>
      <c r="G14" s="16">
        <v>129785</v>
      </c>
      <c r="H14" s="339"/>
      <c r="I14" s="18"/>
      <c r="J14" s="349">
        <v>4</v>
      </c>
    </row>
    <row r="15" spans="1:10" ht="12.75" customHeight="1">
      <c r="A15" s="400">
        <v>5</v>
      </c>
      <c r="B15" s="14" t="s">
        <v>146</v>
      </c>
      <c r="C15" s="14">
        <f>'- 51 -'!H15</f>
        <v>12401403.4734</v>
      </c>
      <c r="D15" s="14">
        <v>21932937</v>
      </c>
      <c r="E15" s="14">
        <f t="shared" si="0"/>
        <v>34334340.4734</v>
      </c>
      <c r="G15" s="14">
        <v>152905</v>
      </c>
      <c r="H15" s="339"/>
      <c r="I15" s="18"/>
      <c r="J15" s="349">
        <v>5</v>
      </c>
    </row>
    <row r="16" spans="1:10" ht="12.75" customHeight="1">
      <c r="A16" s="401">
        <v>6</v>
      </c>
      <c r="B16" s="16" t="s">
        <v>147</v>
      </c>
      <c r="C16" s="16">
        <f>'- 51 -'!H16</f>
        <v>9212760.4806</v>
      </c>
      <c r="D16" s="16">
        <v>19410203</v>
      </c>
      <c r="E16" s="16">
        <f t="shared" si="0"/>
        <v>28622963.4806</v>
      </c>
      <c r="G16" s="16">
        <v>95278</v>
      </c>
      <c r="H16" s="339"/>
      <c r="I16" s="18"/>
      <c r="J16" s="349">
        <v>6</v>
      </c>
    </row>
    <row r="17" spans="1:10" ht="12.75" customHeight="1">
      <c r="A17" s="400">
        <v>9</v>
      </c>
      <c r="B17" s="14" t="s">
        <v>148</v>
      </c>
      <c r="C17" s="14">
        <f>'- 51 -'!H17</f>
        <v>11007714.9762</v>
      </c>
      <c r="D17" s="14">
        <v>23670663</v>
      </c>
      <c r="E17" s="14">
        <f t="shared" si="0"/>
        <v>34678377.9762</v>
      </c>
      <c r="G17" s="14">
        <v>95049</v>
      </c>
      <c r="H17" s="339"/>
      <c r="I17" s="18"/>
      <c r="J17" s="349">
        <v>9</v>
      </c>
    </row>
    <row r="18" spans="1:10" ht="12.75" customHeight="1">
      <c r="A18" s="401">
        <v>10</v>
      </c>
      <c r="B18" s="16" t="s">
        <v>149</v>
      </c>
      <c r="C18" s="16">
        <f>'- 51 -'!H18</f>
        <v>8190676.6086</v>
      </c>
      <c r="D18" s="16">
        <v>20299805</v>
      </c>
      <c r="E18" s="16">
        <f t="shared" si="0"/>
        <v>28490481.608599998</v>
      </c>
      <c r="G18" s="16">
        <v>98950</v>
      </c>
      <c r="H18" s="339"/>
      <c r="I18" s="18"/>
      <c r="J18" s="349">
        <v>10</v>
      </c>
    </row>
    <row r="19" spans="1:10" ht="12.75" customHeight="1">
      <c r="A19" s="400">
        <v>11</v>
      </c>
      <c r="B19" s="14" t="s">
        <v>150</v>
      </c>
      <c r="C19" s="14">
        <f>'- 51 -'!H19</f>
        <v>5381242.0686</v>
      </c>
      <c r="D19" s="14">
        <v>9929157</v>
      </c>
      <c r="E19" s="14">
        <f t="shared" si="0"/>
        <v>15310399.068599999</v>
      </c>
      <c r="G19" s="14">
        <v>128339</v>
      </c>
      <c r="H19" s="339"/>
      <c r="I19" s="18"/>
      <c r="J19" s="349">
        <v>11</v>
      </c>
    </row>
    <row r="20" spans="1:10" ht="12.75" customHeight="1">
      <c r="A20" s="401">
        <v>12</v>
      </c>
      <c r="B20" s="16" t="s">
        <v>151</v>
      </c>
      <c r="C20" s="16">
        <f>'- 51 -'!H20</f>
        <v>8741002.041000001</v>
      </c>
      <c r="D20" s="16">
        <v>16093744</v>
      </c>
      <c r="E20" s="16">
        <f t="shared" si="0"/>
        <v>24834746.041</v>
      </c>
      <c r="G20" s="16">
        <v>102269</v>
      </c>
      <c r="H20" s="339"/>
      <c r="I20" s="18"/>
      <c r="J20" s="349">
        <v>12</v>
      </c>
    </row>
    <row r="21" spans="1:10" ht="12.75" customHeight="1">
      <c r="A21" s="400">
        <v>13</v>
      </c>
      <c r="B21" s="14" t="s">
        <v>152</v>
      </c>
      <c r="C21" s="14">
        <f>'- 51 -'!H21</f>
        <v>3150821.2397999996</v>
      </c>
      <c r="D21" s="14">
        <v>6092297</v>
      </c>
      <c r="E21" s="14">
        <f t="shared" si="0"/>
        <v>9243118.239799999</v>
      </c>
      <c r="G21" s="14">
        <v>118480</v>
      </c>
      <c r="H21" s="339"/>
      <c r="I21" s="18"/>
      <c r="J21" s="349">
        <v>13</v>
      </c>
    </row>
    <row r="22" spans="1:10" ht="12.75" customHeight="1">
      <c r="A22" s="401">
        <v>14</v>
      </c>
      <c r="B22" s="16" t="s">
        <v>153</v>
      </c>
      <c r="C22" s="16">
        <f>'- 51 -'!H22</f>
        <v>3499358.2013999997</v>
      </c>
      <c r="D22" s="16">
        <v>8011144</v>
      </c>
      <c r="E22" s="16">
        <f t="shared" si="0"/>
        <v>11510502.2014</v>
      </c>
      <c r="G22" s="16">
        <v>87812</v>
      </c>
      <c r="H22" s="339"/>
      <c r="I22" s="18"/>
      <c r="J22" s="349">
        <v>14</v>
      </c>
    </row>
    <row r="23" spans="1:10" ht="12.75" customHeight="1">
      <c r="A23" s="400">
        <v>15</v>
      </c>
      <c r="B23" s="14" t="s">
        <v>154</v>
      </c>
      <c r="C23" s="14">
        <f>'- 51 -'!H23</f>
        <v>4113520.7898</v>
      </c>
      <c r="D23" s="14">
        <v>5917639</v>
      </c>
      <c r="E23" s="14">
        <f t="shared" si="0"/>
        <v>10031159.7898</v>
      </c>
      <c r="G23" s="14">
        <v>78931</v>
      </c>
      <c r="H23" s="339"/>
      <c r="I23" s="18"/>
      <c r="J23" s="349">
        <v>15</v>
      </c>
    </row>
    <row r="24" spans="1:10" ht="12.75" customHeight="1">
      <c r="A24" s="401">
        <v>16</v>
      </c>
      <c r="B24" s="16" t="s">
        <v>155</v>
      </c>
      <c r="C24" s="16">
        <f>'- 51 -'!H24</f>
        <v>592299.6768</v>
      </c>
      <c r="D24" s="16">
        <v>1741546</v>
      </c>
      <c r="E24" s="16">
        <f t="shared" si="0"/>
        <v>2333845.6768</v>
      </c>
      <c r="G24" s="16">
        <v>129749</v>
      </c>
      <c r="H24" s="339"/>
      <c r="I24" s="18"/>
      <c r="J24" s="349">
        <v>16</v>
      </c>
    </row>
    <row r="25" spans="1:10" ht="12.75" customHeight="1">
      <c r="A25" s="400">
        <v>17</v>
      </c>
      <c r="B25" s="14" t="s">
        <v>156</v>
      </c>
      <c r="C25" s="14">
        <f>'- 51 -'!H25</f>
        <v>919041.1368</v>
      </c>
      <c r="D25" s="14">
        <v>2276467</v>
      </c>
      <c r="E25" s="14">
        <f t="shared" si="0"/>
        <v>3195508.1368</v>
      </c>
      <c r="G25" s="14">
        <v>140582</v>
      </c>
      <c r="H25" s="339"/>
      <c r="I25" s="18"/>
      <c r="J25" s="349">
        <v>17</v>
      </c>
    </row>
    <row r="26" spans="1:10" ht="12.75" customHeight="1">
      <c r="A26" s="401">
        <v>18</v>
      </c>
      <c r="B26" s="16" t="s">
        <v>157</v>
      </c>
      <c r="C26" s="16">
        <f>'- 51 -'!H26</f>
        <v>1158998.2908</v>
      </c>
      <c r="D26" s="16">
        <v>2349600</v>
      </c>
      <c r="E26" s="16">
        <f t="shared" si="0"/>
        <v>3508598.2908</v>
      </c>
      <c r="G26" s="16">
        <v>97881</v>
      </c>
      <c r="H26" s="339"/>
      <c r="I26" s="18"/>
      <c r="J26" s="349">
        <v>18</v>
      </c>
    </row>
    <row r="27" spans="1:10" ht="12.75" customHeight="1">
      <c r="A27" s="400">
        <v>19</v>
      </c>
      <c r="B27" s="14" t="s">
        <v>158</v>
      </c>
      <c r="C27" s="14">
        <f>'- 51 -'!H27</f>
        <v>1684378.6734</v>
      </c>
      <c r="D27" s="14">
        <v>3444000</v>
      </c>
      <c r="E27" s="14">
        <f t="shared" si="0"/>
        <v>5128378.6734</v>
      </c>
      <c r="G27" s="14">
        <v>93536</v>
      </c>
      <c r="H27" s="339"/>
      <c r="I27" s="18"/>
      <c r="J27" s="349">
        <v>19</v>
      </c>
    </row>
    <row r="28" spans="1:10" ht="12.75" customHeight="1">
      <c r="A28" s="401">
        <v>20</v>
      </c>
      <c r="B28" s="16" t="s">
        <v>159</v>
      </c>
      <c r="C28" s="16">
        <f>'- 51 -'!H28</f>
        <v>991684.8354</v>
      </c>
      <c r="D28" s="16">
        <v>2880721</v>
      </c>
      <c r="E28" s="16">
        <f t="shared" si="0"/>
        <v>3872405.8354</v>
      </c>
      <c r="G28" s="16">
        <v>129778</v>
      </c>
      <c r="H28" s="339"/>
      <c r="I28" s="18"/>
      <c r="J28" s="349">
        <v>20</v>
      </c>
    </row>
    <row r="29" spans="1:10" ht="12.75" customHeight="1">
      <c r="A29" s="400">
        <v>21</v>
      </c>
      <c r="B29" s="14" t="s">
        <v>160</v>
      </c>
      <c r="C29" s="14">
        <f>'- 51 -'!H29</f>
        <v>3004951.0829999996</v>
      </c>
      <c r="D29" s="14">
        <v>6442000</v>
      </c>
      <c r="E29" s="14">
        <f t="shared" si="0"/>
        <v>9446951.083</v>
      </c>
      <c r="G29" s="14">
        <v>105378</v>
      </c>
      <c r="H29" s="339"/>
      <c r="I29" s="18"/>
      <c r="J29" s="349">
        <v>21</v>
      </c>
    </row>
    <row r="30" spans="1:10" ht="12.75" customHeight="1">
      <c r="A30" s="401">
        <v>22</v>
      </c>
      <c r="B30" s="16" t="s">
        <v>161</v>
      </c>
      <c r="C30" s="16">
        <f>'- 51 -'!H30</f>
        <v>2529175.1748</v>
      </c>
      <c r="D30" s="16">
        <v>4075472</v>
      </c>
      <c r="E30" s="16">
        <f t="shared" si="0"/>
        <v>6604647.1748</v>
      </c>
      <c r="G30" s="16">
        <v>159416</v>
      </c>
      <c r="H30" s="339"/>
      <c r="I30" s="18"/>
      <c r="J30" s="349">
        <v>22</v>
      </c>
    </row>
    <row r="31" spans="1:10" ht="12.75" customHeight="1">
      <c r="A31" s="400">
        <v>23</v>
      </c>
      <c r="B31" s="14" t="s">
        <v>162</v>
      </c>
      <c r="C31" s="14">
        <f>'- 51 -'!H31</f>
        <v>732821.2644</v>
      </c>
      <c r="D31" s="14">
        <v>2092890</v>
      </c>
      <c r="E31" s="14">
        <f t="shared" si="0"/>
        <v>2825711.2643999998</v>
      </c>
      <c r="G31" s="14">
        <v>85921</v>
      </c>
      <c r="H31" s="339"/>
      <c r="I31" s="18"/>
      <c r="J31" s="349">
        <v>23</v>
      </c>
    </row>
    <row r="32" spans="1:10" ht="12.75" customHeight="1">
      <c r="A32" s="401">
        <v>24</v>
      </c>
      <c r="B32" s="16" t="s">
        <v>163</v>
      </c>
      <c r="C32" s="16">
        <f>'- 51 -'!H32</f>
        <v>4044290.3238</v>
      </c>
      <c r="D32" s="16">
        <v>6875618</v>
      </c>
      <c r="E32" s="16">
        <f t="shared" si="0"/>
        <v>10919908.3238</v>
      </c>
      <c r="G32" s="16">
        <v>113398</v>
      </c>
      <c r="H32" s="339"/>
      <c r="I32" s="18"/>
      <c r="J32" s="349">
        <v>24</v>
      </c>
    </row>
    <row r="33" spans="1:10" ht="12.75" customHeight="1">
      <c r="A33" s="400">
        <v>25</v>
      </c>
      <c r="B33" s="14" t="s">
        <v>164</v>
      </c>
      <c r="C33" s="14">
        <f>'- 51 -'!H33</f>
        <v>957642.0972</v>
      </c>
      <c r="D33" s="14">
        <v>3244112</v>
      </c>
      <c r="E33" s="14">
        <f t="shared" si="0"/>
        <v>4201754.0972</v>
      </c>
      <c r="G33" s="14">
        <v>126945</v>
      </c>
      <c r="H33" s="339"/>
      <c r="I33" s="18"/>
      <c r="J33" s="349">
        <v>25</v>
      </c>
    </row>
    <row r="34" spans="1:10" ht="12.75" customHeight="1">
      <c r="A34" s="401">
        <v>26</v>
      </c>
      <c r="B34" s="16" t="s">
        <v>165</v>
      </c>
      <c r="C34" s="16">
        <f>'- 51 -'!H34</f>
        <v>1956019.0092</v>
      </c>
      <c r="D34" s="16">
        <v>3689100</v>
      </c>
      <c r="E34" s="16">
        <f t="shared" si="0"/>
        <v>5645119.0092</v>
      </c>
      <c r="G34" s="16">
        <v>88034</v>
      </c>
      <c r="H34" s="339"/>
      <c r="I34" s="18"/>
      <c r="J34" s="349">
        <v>26</v>
      </c>
    </row>
    <row r="35" spans="1:10" ht="12.75" customHeight="1">
      <c r="A35" s="400">
        <v>28</v>
      </c>
      <c r="B35" s="14" t="s">
        <v>166</v>
      </c>
      <c r="C35" s="14">
        <f>'- 51 -'!H35</f>
        <v>597438.9918</v>
      </c>
      <c r="D35" s="14">
        <v>2281135</v>
      </c>
      <c r="E35" s="14">
        <f t="shared" si="0"/>
        <v>2878573.9918</v>
      </c>
      <c r="G35" s="14">
        <v>97676</v>
      </c>
      <c r="H35" s="339"/>
      <c r="I35" s="18"/>
      <c r="J35" s="349">
        <v>28</v>
      </c>
    </row>
    <row r="36" spans="1:10" ht="12.75" customHeight="1">
      <c r="A36" s="401">
        <v>30</v>
      </c>
      <c r="B36" s="16" t="s">
        <v>167</v>
      </c>
      <c r="C36" s="16">
        <f>'- 51 -'!H36</f>
        <v>1143453.852</v>
      </c>
      <c r="D36" s="16">
        <v>2723520</v>
      </c>
      <c r="E36" s="16">
        <f t="shared" si="0"/>
        <v>3866973.852</v>
      </c>
      <c r="G36" s="16">
        <v>102511</v>
      </c>
      <c r="H36" s="339"/>
      <c r="I36" s="18"/>
      <c r="J36" s="349">
        <v>30</v>
      </c>
    </row>
    <row r="37" spans="1:10" ht="12.75" customHeight="1">
      <c r="A37" s="400">
        <v>31</v>
      </c>
      <c r="B37" s="14" t="s">
        <v>168</v>
      </c>
      <c r="C37" s="14">
        <f>'- 51 -'!H37</f>
        <v>1825851.8724</v>
      </c>
      <c r="D37" s="14">
        <v>3116467</v>
      </c>
      <c r="E37" s="14">
        <f t="shared" si="0"/>
        <v>4942318.8724</v>
      </c>
      <c r="G37" s="14">
        <v>121132</v>
      </c>
      <c r="H37" s="339"/>
      <c r="I37" s="18"/>
      <c r="J37" s="349">
        <v>31</v>
      </c>
    </row>
    <row r="38" spans="1:10" ht="12.75" customHeight="1">
      <c r="A38" s="401">
        <v>32</v>
      </c>
      <c r="B38" s="16" t="s">
        <v>169</v>
      </c>
      <c r="C38" s="16">
        <f>'- 51 -'!H38</f>
        <v>429986.8596</v>
      </c>
      <c r="D38" s="16">
        <v>1619027</v>
      </c>
      <c r="E38" s="16">
        <f t="shared" si="0"/>
        <v>2049013.8596</v>
      </c>
      <c r="G38" s="16">
        <v>91064</v>
      </c>
      <c r="H38" s="339"/>
      <c r="I38" s="18"/>
      <c r="J38" s="349">
        <v>32</v>
      </c>
    </row>
    <row r="39" spans="1:10" ht="12.75" customHeight="1">
      <c r="A39" s="400">
        <v>33</v>
      </c>
      <c r="B39" s="14" t="s">
        <v>170</v>
      </c>
      <c r="C39" s="14">
        <f>'- 51 -'!H39</f>
        <v>1629596.7245999998</v>
      </c>
      <c r="D39" s="14">
        <v>3165646</v>
      </c>
      <c r="E39" s="14">
        <f t="shared" si="0"/>
        <v>4795242.7246</v>
      </c>
      <c r="G39" s="14">
        <v>97432</v>
      </c>
      <c r="H39" s="339"/>
      <c r="I39" s="18"/>
      <c r="J39" s="349">
        <v>33</v>
      </c>
    </row>
    <row r="40" spans="1:10" ht="12.75" customHeight="1">
      <c r="A40" s="401">
        <v>34</v>
      </c>
      <c r="B40" s="16" t="s">
        <v>171</v>
      </c>
      <c r="C40" s="16">
        <f>'- 51 -'!H40</f>
        <v>190241.5968</v>
      </c>
      <c r="D40" s="16">
        <v>1041747</v>
      </c>
      <c r="E40" s="16">
        <f t="shared" si="0"/>
        <v>1231988.5968</v>
      </c>
      <c r="G40" s="16">
        <v>55268</v>
      </c>
      <c r="H40" s="339"/>
      <c r="I40" s="18"/>
      <c r="J40" s="349">
        <v>34</v>
      </c>
    </row>
    <row r="41" spans="1:10" ht="12.75" customHeight="1">
      <c r="A41" s="400">
        <v>35</v>
      </c>
      <c r="B41" s="14" t="s">
        <v>172</v>
      </c>
      <c r="C41" s="14">
        <f>'- 51 -'!H41</f>
        <v>1371368.8620000002</v>
      </c>
      <c r="D41" s="14">
        <v>3478918</v>
      </c>
      <c r="E41" s="14">
        <f t="shared" si="0"/>
        <v>4850286.862</v>
      </c>
      <c r="G41" s="14">
        <v>91617</v>
      </c>
      <c r="H41" s="339"/>
      <c r="I41" s="18"/>
      <c r="J41" s="349">
        <v>35</v>
      </c>
    </row>
    <row r="42" spans="1:10" ht="12.75" customHeight="1">
      <c r="A42" s="401">
        <v>36</v>
      </c>
      <c r="B42" s="16" t="s">
        <v>173</v>
      </c>
      <c r="C42" s="16">
        <f>'- 51 -'!H42</f>
        <v>744423.396</v>
      </c>
      <c r="D42" s="16">
        <v>2430764</v>
      </c>
      <c r="E42" s="16">
        <f t="shared" si="0"/>
        <v>3175187.3959999997</v>
      </c>
      <c r="G42" s="16">
        <v>115860</v>
      </c>
      <c r="H42" s="339"/>
      <c r="I42" s="18"/>
      <c r="J42" s="349">
        <v>36</v>
      </c>
    </row>
    <row r="43" spans="1:10" ht="12.75" customHeight="1">
      <c r="A43" s="400">
        <v>37</v>
      </c>
      <c r="B43" s="14" t="s">
        <v>174</v>
      </c>
      <c r="C43" s="14">
        <f>'- 51 -'!H43</f>
        <v>711844.3518000001</v>
      </c>
      <c r="D43" s="14">
        <v>2230427</v>
      </c>
      <c r="E43" s="14">
        <f t="shared" si="0"/>
        <v>2942271.3518000003</v>
      </c>
      <c r="G43" s="14">
        <v>113203</v>
      </c>
      <c r="H43" s="339"/>
      <c r="I43" s="18"/>
      <c r="J43" s="349">
        <v>37</v>
      </c>
    </row>
    <row r="44" spans="1:10" ht="12.75" customHeight="1">
      <c r="A44" s="401">
        <v>38</v>
      </c>
      <c r="B44" s="16" t="s">
        <v>175</v>
      </c>
      <c r="C44" s="16">
        <f>'- 51 -'!H44</f>
        <v>1315094.0052</v>
      </c>
      <c r="D44" s="16">
        <v>2920506</v>
      </c>
      <c r="E44" s="16">
        <f t="shared" si="0"/>
        <v>4235600.0052000005</v>
      </c>
      <c r="G44" s="16">
        <v>123100</v>
      </c>
      <c r="H44" s="339"/>
      <c r="I44" s="18"/>
      <c r="J44" s="349">
        <v>38</v>
      </c>
    </row>
    <row r="45" spans="1:10" ht="12.75" customHeight="1">
      <c r="A45" s="400">
        <v>39</v>
      </c>
      <c r="B45" s="14" t="s">
        <v>176</v>
      </c>
      <c r="C45" s="14">
        <f>'- 51 -'!H45</f>
        <v>2030892.3594</v>
      </c>
      <c r="D45" s="14">
        <v>4271737</v>
      </c>
      <c r="E45" s="14">
        <f t="shared" si="0"/>
        <v>6302629.3594</v>
      </c>
      <c r="G45" s="14">
        <v>108200</v>
      </c>
      <c r="H45" s="339"/>
      <c r="I45" s="18"/>
      <c r="J45" s="349">
        <v>39</v>
      </c>
    </row>
    <row r="46" spans="1:10" ht="12.75" customHeight="1">
      <c r="A46" s="401">
        <v>40</v>
      </c>
      <c r="B46" s="16" t="s">
        <v>177</v>
      </c>
      <c r="C46" s="16">
        <f>'- 51 -'!H46</f>
        <v>10101301.891800001</v>
      </c>
      <c r="D46" s="16">
        <v>12922500</v>
      </c>
      <c r="E46" s="16">
        <f t="shared" si="0"/>
        <v>23023801.8918</v>
      </c>
      <c r="G46" s="16">
        <v>117742</v>
      </c>
      <c r="H46" s="339"/>
      <c r="I46" s="18"/>
      <c r="J46" s="349">
        <v>40</v>
      </c>
    </row>
    <row r="47" spans="1:10" ht="12.75" customHeight="1">
      <c r="A47" s="400">
        <v>41</v>
      </c>
      <c r="B47" s="14" t="s">
        <v>178</v>
      </c>
      <c r="C47" s="14">
        <f>'- 51 -'!H47</f>
        <v>2204660.3364</v>
      </c>
      <c r="D47" s="14">
        <v>4309535.24</v>
      </c>
      <c r="E47" s="14">
        <f t="shared" si="0"/>
        <v>6514195.576400001</v>
      </c>
      <c r="G47" s="14">
        <v>137754</v>
      </c>
      <c r="H47" s="339"/>
      <c r="I47" s="18"/>
      <c r="J47" s="349">
        <v>41</v>
      </c>
    </row>
    <row r="48" spans="1:10" ht="12.75" customHeight="1">
      <c r="A48" s="401">
        <v>42</v>
      </c>
      <c r="B48" s="16" t="s">
        <v>179</v>
      </c>
      <c r="C48" s="16">
        <f>'- 51 -'!H48</f>
        <v>978759.7404</v>
      </c>
      <c r="D48" s="16">
        <v>2794437</v>
      </c>
      <c r="E48" s="16">
        <f t="shared" si="0"/>
        <v>3773196.7404</v>
      </c>
      <c r="G48" s="16">
        <v>123958</v>
      </c>
      <c r="H48" s="339"/>
      <c r="I48" s="18"/>
      <c r="J48" s="349">
        <v>42</v>
      </c>
    </row>
    <row r="49" spans="1:10" ht="12.75" customHeight="1">
      <c r="A49" s="400">
        <v>43</v>
      </c>
      <c r="B49" s="14" t="s">
        <v>180</v>
      </c>
      <c r="C49" s="14">
        <f>'- 51 -'!H49</f>
        <v>784163.6982</v>
      </c>
      <c r="D49" s="14">
        <v>2609333</v>
      </c>
      <c r="E49" s="14">
        <f t="shared" si="0"/>
        <v>3393496.6982</v>
      </c>
      <c r="G49" s="14">
        <v>156526</v>
      </c>
      <c r="H49" s="339"/>
      <c r="I49" s="18"/>
      <c r="J49" s="349">
        <v>43</v>
      </c>
    </row>
    <row r="50" spans="1:10" ht="12.75" customHeight="1">
      <c r="A50" s="401">
        <v>44</v>
      </c>
      <c r="B50" s="16" t="s">
        <v>181</v>
      </c>
      <c r="C50" s="16">
        <f>'- 51 -'!H50</f>
        <v>795926.3363999999</v>
      </c>
      <c r="D50" s="16">
        <v>2988682</v>
      </c>
      <c r="E50" s="16">
        <f t="shared" si="0"/>
        <v>3784608.3364</v>
      </c>
      <c r="G50" s="16">
        <v>100272</v>
      </c>
      <c r="H50" s="339"/>
      <c r="I50" s="18"/>
      <c r="J50" s="349">
        <v>44</v>
      </c>
    </row>
    <row r="51" spans="1:10" ht="12.75" customHeight="1">
      <c r="A51" s="400">
        <v>45</v>
      </c>
      <c r="B51" s="14" t="s">
        <v>182</v>
      </c>
      <c r="C51" s="14">
        <f>'- 51 -'!H51</f>
        <v>1510935.4404</v>
      </c>
      <c r="D51" s="14">
        <v>2578590</v>
      </c>
      <c r="E51" s="14">
        <f t="shared" si="0"/>
        <v>4089525.4403999997</v>
      </c>
      <c r="G51" s="14">
        <v>68174</v>
      </c>
      <c r="H51" s="339"/>
      <c r="I51" s="18"/>
      <c r="J51" s="349">
        <v>45</v>
      </c>
    </row>
    <row r="52" spans="1:10" ht="12.75" customHeight="1">
      <c r="A52" s="401">
        <v>46</v>
      </c>
      <c r="B52" s="16" t="s">
        <v>183</v>
      </c>
      <c r="C52" s="16">
        <f>'- 51 -'!H52</f>
        <v>770663.8872</v>
      </c>
      <c r="D52" s="16">
        <v>2843511</v>
      </c>
      <c r="E52" s="16">
        <f t="shared" si="0"/>
        <v>3614174.8871999998</v>
      </c>
      <c r="G52" s="16">
        <v>69891</v>
      </c>
      <c r="H52" s="339"/>
      <c r="I52" s="18"/>
      <c r="J52" s="349">
        <v>46</v>
      </c>
    </row>
    <row r="53" spans="1:10" ht="12.75" customHeight="1">
      <c r="A53" s="400">
        <v>47</v>
      </c>
      <c r="B53" s="14" t="s">
        <v>184</v>
      </c>
      <c r="C53" s="14">
        <f>'- 51 -'!H53</f>
        <v>1301359.9284</v>
      </c>
      <c r="D53" s="14">
        <v>2642311</v>
      </c>
      <c r="E53" s="14">
        <f t="shared" si="0"/>
        <v>3943670.9284</v>
      </c>
      <c r="G53" s="14">
        <v>98921</v>
      </c>
      <c r="H53" s="339"/>
      <c r="I53" s="18"/>
      <c r="J53" s="349">
        <v>47</v>
      </c>
    </row>
    <row r="54" spans="1:10" ht="12.75" customHeight="1">
      <c r="A54" s="401">
        <v>48</v>
      </c>
      <c r="B54" s="16" t="s">
        <v>185</v>
      </c>
      <c r="C54" s="16">
        <f>'- 51 -'!H54</f>
        <v>619774.8138</v>
      </c>
      <c r="D54" s="16">
        <v>1076366</v>
      </c>
      <c r="E54" s="16">
        <f t="shared" si="0"/>
        <v>1696140.8138000001</v>
      </c>
      <c r="G54" s="16">
        <v>22102</v>
      </c>
      <c r="H54" s="339"/>
      <c r="I54" s="18"/>
      <c r="J54" s="349">
        <v>48</v>
      </c>
    </row>
    <row r="55" spans="1:10" ht="12.75" customHeight="1">
      <c r="A55" s="400">
        <v>49</v>
      </c>
      <c r="B55" s="14" t="s">
        <v>186</v>
      </c>
      <c r="C55" s="14">
        <f>'- 51 -'!H55</f>
        <v>0</v>
      </c>
      <c r="D55" s="14"/>
      <c r="E55" s="14">
        <f t="shared" si="0"/>
        <v>0</v>
      </c>
      <c r="G55" s="14">
        <v>101487</v>
      </c>
      <c r="H55" s="339"/>
      <c r="I55" s="18"/>
      <c r="J55" s="349">
        <v>49</v>
      </c>
    </row>
    <row r="56" spans="1:10" ht="12.75" customHeight="1">
      <c r="A56" s="401">
        <v>50</v>
      </c>
      <c r="B56" s="16" t="s">
        <v>459</v>
      </c>
      <c r="C56" s="16">
        <f>'- 51 -'!H56</f>
        <v>1207997.1144</v>
      </c>
      <c r="D56" s="16">
        <v>5016646</v>
      </c>
      <c r="E56" s="16">
        <f t="shared" si="0"/>
        <v>6224643.1144</v>
      </c>
      <c r="G56" s="16">
        <v>121490</v>
      </c>
      <c r="H56" s="339"/>
      <c r="I56" s="18"/>
      <c r="J56" s="349">
        <v>50</v>
      </c>
    </row>
    <row r="57" spans="1:10" ht="12.75" customHeight="1">
      <c r="A57" s="400">
        <v>2264</v>
      </c>
      <c r="B57" s="14" t="s">
        <v>187</v>
      </c>
      <c r="C57" s="14">
        <f>'- 51 -'!H57</f>
        <v>182191.1946</v>
      </c>
      <c r="D57" s="14">
        <v>458054</v>
      </c>
      <c r="E57" s="14">
        <f t="shared" si="0"/>
        <v>640245.1946</v>
      </c>
      <c r="G57" s="14">
        <v>60944</v>
      </c>
      <c r="H57" s="339"/>
      <c r="I57" s="18"/>
      <c r="J57" s="349">
        <v>2264</v>
      </c>
    </row>
    <row r="58" spans="1:10" ht="12.75" customHeight="1">
      <c r="A58" s="401">
        <v>2309</v>
      </c>
      <c r="B58" s="16" t="s">
        <v>188</v>
      </c>
      <c r="C58" s="16">
        <f>'- 51 -'!H58</f>
        <v>100751.265</v>
      </c>
      <c r="D58" s="16">
        <v>558010</v>
      </c>
      <c r="E58" s="16">
        <f t="shared" si="0"/>
        <v>658761.265</v>
      </c>
      <c r="G58" s="16">
        <v>50761</v>
      </c>
      <c r="H58" s="339"/>
      <c r="I58" s="18"/>
      <c r="J58" s="349">
        <v>2309</v>
      </c>
    </row>
    <row r="59" spans="1:10" ht="12.75" customHeight="1">
      <c r="A59" s="400">
        <v>2312</v>
      </c>
      <c r="B59" s="14" t="s">
        <v>189</v>
      </c>
      <c r="C59" s="14">
        <f>'- 51 -'!H59</f>
        <v>33631.2</v>
      </c>
      <c r="D59" s="14">
        <v>100000</v>
      </c>
      <c r="E59" s="14">
        <f t="shared" si="0"/>
        <v>133631.2</v>
      </c>
      <c r="G59" s="14">
        <v>11773</v>
      </c>
      <c r="H59" s="339"/>
      <c r="I59" s="18"/>
      <c r="J59" s="349">
        <v>2312</v>
      </c>
    </row>
    <row r="60" spans="1:10" ht="12.75" customHeight="1">
      <c r="A60" s="401">
        <v>2355</v>
      </c>
      <c r="B60" s="16" t="s">
        <v>190</v>
      </c>
      <c r="C60" s="16">
        <f>'- 51 -'!H60</f>
        <v>2033389.2984</v>
      </c>
      <c r="D60" s="16">
        <v>5270926</v>
      </c>
      <c r="E60" s="16">
        <f t="shared" si="0"/>
        <v>7304315.2984</v>
      </c>
      <c r="G60" s="16">
        <v>71044</v>
      </c>
      <c r="H60" s="339"/>
      <c r="I60" s="18"/>
      <c r="J60" s="349">
        <v>2355</v>
      </c>
    </row>
    <row r="61" spans="1:10" ht="12.75" customHeight="1">
      <c r="A61" s="400">
        <v>2439</v>
      </c>
      <c r="B61" s="14" t="s">
        <v>191</v>
      </c>
      <c r="C61" s="14">
        <f>'- 51 -'!H61</f>
        <v>109126.2396</v>
      </c>
      <c r="D61" s="14">
        <v>211403</v>
      </c>
      <c r="E61" s="14">
        <f t="shared" si="0"/>
        <v>320529.2396</v>
      </c>
      <c r="G61" s="14">
        <v>82134</v>
      </c>
      <c r="H61" s="339"/>
      <c r="I61" s="18"/>
      <c r="J61" s="349">
        <v>2439</v>
      </c>
    </row>
    <row r="62" spans="1:10" ht="12.75" customHeight="1">
      <c r="A62" s="401">
        <v>2460</v>
      </c>
      <c r="B62" s="16" t="s">
        <v>192</v>
      </c>
      <c r="C62" s="16">
        <f>'- 51 -'!H62</f>
        <v>232170.67799999999</v>
      </c>
      <c r="D62" s="16">
        <v>852319</v>
      </c>
      <c r="E62" s="16">
        <f t="shared" si="0"/>
        <v>1084489.678</v>
      </c>
      <c r="G62" s="16">
        <v>57256</v>
      </c>
      <c r="H62" s="339"/>
      <c r="I62" s="18"/>
      <c r="J62" s="349">
        <v>2460</v>
      </c>
    </row>
    <row r="63" spans="1:10" ht="12.75" customHeight="1">
      <c r="A63" s="400">
        <v>3000</v>
      </c>
      <c r="B63" s="14" t="s">
        <v>193</v>
      </c>
      <c r="C63" s="14">
        <f>'- 51 -'!H63</f>
        <v>0</v>
      </c>
      <c r="D63" s="14"/>
      <c r="E63" s="14">
        <f t="shared" si="0"/>
        <v>0</v>
      </c>
      <c r="G63" s="14"/>
      <c r="H63" s="339"/>
      <c r="I63" s="18"/>
      <c r="J63" s="350"/>
    </row>
    <row r="64" spans="8:9" ht="4.5" customHeight="1">
      <c r="H64" s="340"/>
      <c r="I64" s="18"/>
    </row>
    <row r="65" spans="1:9" ht="12" customHeight="1">
      <c r="A65" s="105"/>
      <c r="B65" s="20" t="s">
        <v>194</v>
      </c>
      <c r="C65" s="20">
        <f>SUM(C11:C63)</f>
        <v>199234113.726</v>
      </c>
      <c r="D65" s="20">
        <f>SUM(D11:D63)</f>
        <v>401697245.13</v>
      </c>
      <c r="E65" s="20">
        <f>SUM(E11:E63)</f>
        <v>600931358.8560001</v>
      </c>
      <c r="G65" s="20">
        <v>110730</v>
      </c>
      <c r="H65" s="339"/>
      <c r="I65" s="18"/>
    </row>
    <row r="66" ht="4.5" customHeight="1"/>
    <row r="67" spans="1:2" ht="12" customHeight="1">
      <c r="A67" s="57" t="s">
        <v>315</v>
      </c>
      <c r="B67" s="278" t="s">
        <v>426</v>
      </c>
    </row>
    <row r="68" spans="1:4" ht="12" customHeight="1">
      <c r="A68" s="6"/>
      <c r="B68" s="278" t="s">
        <v>488</v>
      </c>
      <c r="D68" s="156"/>
    </row>
    <row r="69" spans="1:2" ht="12" customHeight="1">
      <c r="A69" s="6"/>
      <c r="B69" s="6" t="s">
        <v>489</v>
      </c>
    </row>
    <row r="70" spans="1:10" ht="12" customHeight="1">
      <c r="A70" s="6"/>
      <c r="B70" s="6" t="s">
        <v>455</v>
      </c>
      <c r="D70" s="126"/>
      <c r="E70" s="126"/>
      <c r="F70" s="127"/>
      <c r="G70" s="126"/>
      <c r="H70" s="127"/>
      <c r="I70" s="127"/>
      <c r="J70" s="127"/>
    </row>
    <row r="71" spans="4:10" ht="12" customHeight="1">
      <c r="D71" s="126"/>
      <c r="E71" s="126"/>
      <c r="F71" s="127"/>
      <c r="G71" s="126"/>
      <c r="H71" s="127"/>
      <c r="I71" s="127"/>
      <c r="J71" s="127"/>
    </row>
    <row r="72" spans="4:10" ht="12" customHeight="1">
      <c r="D72" s="126"/>
      <c r="E72" s="126"/>
      <c r="F72" s="127"/>
      <c r="G72" s="126"/>
      <c r="H72" s="127"/>
      <c r="I72" s="127"/>
      <c r="J72" s="127"/>
    </row>
    <row r="73" spans="4:10" ht="12" customHeight="1">
      <c r="D73" s="126"/>
      <c r="E73" s="126"/>
      <c r="F73" s="127"/>
      <c r="G73" s="126"/>
      <c r="H73" s="127"/>
      <c r="I73" s="127"/>
      <c r="J73" s="127"/>
    </row>
    <row r="74" spans="1:10" ht="12" customHeight="1">
      <c r="A74" s="6"/>
      <c r="B74" s="6"/>
      <c r="C74" s="126"/>
      <c r="D74" s="126"/>
      <c r="E74" s="126"/>
      <c r="F74" s="127"/>
      <c r="G74" s="126"/>
      <c r="H74" s="127"/>
      <c r="I74" s="127"/>
      <c r="J74" s="127"/>
    </row>
    <row r="75" ht="12" customHeight="1"/>
  </sheetData>
  <printOptions/>
  <pageMargins left="0.5905511811023623" right="0" top="0.5905511811023623" bottom="0" header="0.31496062992125984" footer="0"/>
  <pageSetup fitToHeight="1" fitToWidth="1" horizontalDpi="600" verticalDpi="600" orientation="portrait" scale="82" r:id="rId1"/>
  <headerFooter alignWithMargins="0">
    <oddHeader>&amp;C&amp;"Times New Roman,Bold"&amp;12&amp;A</oddHeader>
  </headerFooter>
</worksheet>
</file>

<file path=xl/worksheets/sheet47.xml><?xml version="1.0" encoding="utf-8"?>
<worksheet xmlns="http://schemas.openxmlformats.org/spreadsheetml/2006/main" xmlns:r="http://schemas.openxmlformats.org/officeDocument/2006/relationships">
  <sheetPr codeName="Sheet45">
    <pageSetUpPr fitToPage="1"/>
  </sheetPr>
  <dimension ref="A1:G76"/>
  <sheetViews>
    <sheetView showGridLines="0" showZeros="0" workbookViewId="0" topLeftCell="A1">
      <selection activeCell="A1" sqref="A1"/>
    </sheetView>
  </sheetViews>
  <sheetFormatPr defaultColWidth="19.83203125" defaultRowHeight="12"/>
  <cols>
    <col min="1" max="1" width="6.83203125" style="85" customWidth="1"/>
    <col min="2" max="2" width="35.83203125" style="85" customWidth="1"/>
    <col min="3" max="3" width="19.83203125" style="85" customWidth="1"/>
    <col min="4" max="4" width="18.83203125" style="85" customWidth="1"/>
    <col min="5" max="5" width="19.83203125" style="85" customWidth="1"/>
    <col min="6" max="6" width="18.83203125" style="85" customWidth="1"/>
    <col min="7" max="16384" width="19.83203125" style="85" customWidth="1"/>
  </cols>
  <sheetData>
    <row r="1" spans="1:7" ht="6.75" customHeight="1">
      <c r="A1" s="17"/>
      <c r="B1" s="83"/>
      <c r="C1" s="83"/>
      <c r="D1" s="83"/>
      <c r="E1" s="83"/>
      <c r="F1" s="83"/>
      <c r="G1" s="83"/>
    </row>
    <row r="2" spans="1:7" ht="12.75">
      <c r="A2" s="11"/>
      <c r="B2" s="109"/>
      <c r="C2" s="141" t="str">
        <f>REVYEAR</f>
        <v>ANALYSIS OF OPERATING FUND REVENUE: 1999/2000 BUDGET</v>
      </c>
      <c r="D2" s="141"/>
      <c r="E2" s="142"/>
      <c r="F2" s="142"/>
      <c r="G2" s="111" t="s">
        <v>199</v>
      </c>
    </row>
    <row r="3" spans="1:7" ht="12.75">
      <c r="A3" s="12"/>
      <c r="B3" s="112"/>
      <c r="C3" s="83"/>
      <c r="D3" s="83"/>
      <c r="E3" s="83"/>
      <c r="F3" s="83"/>
      <c r="G3" s="83"/>
    </row>
    <row r="4" spans="1:7" ht="12.75">
      <c r="A4" s="10"/>
      <c r="C4" s="114" t="s">
        <v>207</v>
      </c>
      <c r="D4" s="115"/>
      <c r="E4" s="115"/>
      <c r="F4" s="115"/>
      <c r="G4" s="116"/>
    </row>
    <row r="5" spans="1:7" ht="12.75">
      <c r="A5" s="10"/>
      <c r="C5" s="117" t="s">
        <v>209</v>
      </c>
      <c r="D5" s="118"/>
      <c r="E5" s="143"/>
      <c r="F5" s="143"/>
      <c r="G5" s="144"/>
    </row>
    <row r="6" spans="1:7" ht="12.75">
      <c r="A6" s="10"/>
      <c r="C6" s="130" t="s">
        <v>211</v>
      </c>
      <c r="D6" s="110"/>
      <c r="E6" s="110"/>
      <c r="F6" s="145"/>
      <c r="G6" s="146"/>
    </row>
    <row r="7" spans="1:7" ht="12.75">
      <c r="A7" s="17"/>
      <c r="C7" s="120" t="s">
        <v>223</v>
      </c>
      <c r="D7" s="48"/>
      <c r="E7" s="48"/>
      <c r="F7" s="48"/>
      <c r="G7" s="48"/>
    </row>
    <row r="8" spans="1:7" ht="12.75">
      <c r="A8" s="97"/>
      <c r="B8" s="48"/>
      <c r="C8" s="123" t="s">
        <v>242</v>
      </c>
      <c r="D8" s="122"/>
      <c r="E8" s="123" t="s">
        <v>243</v>
      </c>
      <c r="F8" s="123" t="s">
        <v>244</v>
      </c>
      <c r="G8" s="123" t="s">
        <v>245</v>
      </c>
    </row>
    <row r="9" spans="1:7" ht="12.75">
      <c r="A9" s="54" t="s">
        <v>119</v>
      </c>
      <c r="B9" s="55" t="s">
        <v>120</v>
      </c>
      <c r="C9" s="125" t="s">
        <v>273</v>
      </c>
      <c r="D9" s="125" t="s">
        <v>274</v>
      </c>
      <c r="E9" s="125" t="s">
        <v>275</v>
      </c>
      <c r="F9" s="125" t="s">
        <v>276</v>
      </c>
      <c r="G9" s="125" t="s">
        <v>277</v>
      </c>
    </row>
    <row r="10" spans="1:7" ht="4.5" customHeight="1">
      <c r="A10" s="80"/>
      <c r="B10" s="80"/>
      <c r="E10" s="83"/>
      <c r="F10" s="83"/>
      <c r="G10" s="83"/>
    </row>
    <row r="11" spans="1:7" ht="12.75">
      <c r="A11" s="400">
        <v>1</v>
      </c>
      <c r="B11" s="14" t="s">
        <v>142</v>
      </c>
      <c r="C11" s="14">
        <v>58474027</v>
      </c>
      <c r="D11" s="14">
        <v>14190000</v>
      </c>
      <c r="E11" s="14">
        <v>1400844</v>
      </c>
      <c r="F11" s="14">
        <v>2542847</v>
      </c>
      <c r="G11" s="14">
        <v>753207</v>
      </c>
    </row>
    <row r="12" spans="1:7" ht="12.75">
      <c r="A12" s="401">
        <v>2</v>
      </c>
      <c r="B12" s="16" t="s">
        <v>143</v>
      </c>
      <c r="C12" s="16">
        <v>16144803</v>
      </c>
      <c r="D12" s="16">
        <v>3835935</v>
      </c>
      <c r="E12" s="16">
        <v>463524</v>
      </c>
      <c r="F12" s="16">
        <v>793068</v>
      </c>
      <c r="G12" s="16">
        <v>235174</v>
      </c>
    </row>
    <row r="13" spans="1:7" ht="12.75">
      <c r="A13" s="400">
        <v>3</v>
      </c>
      <c r="B13" s="14" t="s">
        <v>144</v>
      </c>
      <c r="C13" s="14">
        <v>10925162</v>
      </c>
      <c r="D13" s="14">
        <v>2227500</v>
      </c>
      <c r="E13" s="14">
        <v>310728</v>
      </c>
      <c r="F13" s="14">
        <v>520602</v>
      </c>
      <c r="G13" s="14">
        <v>154216</v>
      </c>
    </row>
    <row r="14" spans="1:7" ht="12.75">
      <c r="A14" s="401">
        <v>4</v>
      </c>
      <c r="B14" s="16" t="s">
        <v>145</v>
      </c>
      <c r="C14" s="16">
        <v>10637244</v>
      </c>
      <c r="D14" s="16">
        <v>2887500</v>
      </c>
      <c r="E14" s="16">
        <v>268356</v>
      </c>
      <c r="F14" s="16">
        <v>489482</v>
      </c>
      <c r="G14" s="16">
        <v>144942</v>
      </c>
    </row>
    <row r="15" spans="1:7" ht="12.75">
      <c r="A15" s="400">
        <v>5</v>
      </c>
      <c r="B15" s="14" t="s">
        <v>146</v>
      </c>
      <c r="C15" s="14">
        <v>12334106</v>
      </c>
      <c r="D15" s="14">
        <v>2392500</v>
      </c>
      <c r="E15" s="14">
        <v>341544</v>
      </c>
      <c r="F15" s="14">
        <v>596241</v>
      </c>
      <c r="G15" s="14">
        <v>176630</v>
      </c>
    </row>
    <row r="16" spans="1:7" ht="12.75">
      <c r="A16" s="401">
        <v>6</v>
      </c>
      <c r="B16" s="16" t="s">
        <v>147</v>
      </c>
      <c r="C16" s="16">
        <v>20319502</v>
      </c>
      <c r="D16" s="16">
        <v>3300000</v>
      </c>
      <c r="E16" s="16">
        <v>476792</v>
      </c>
      <c r="F16" s="16">
        <v>814844</v>
      </c>
      <c r="G16" s="16">
        <v>241392</v>
      </c>
    </row>
    <row r="17" spans="1:7" ht="12.75">
      <c r="A17" s="400">
        <v>9</v>
      </c>
      <c r="B17" s="14" t="s">
        <v>148</v>
      </c>
      <c r="C17" s="14">
        <v>27449530</v>
      </c>
      <c r="D17" s="14">
        <v>4785000</v>
      </c>
      <c r="E17" s="14">
        <v>644568</v>
      </c>
      <c r="F17" s="14">
        <v>1094518</v>
      </c>
      <c r="G17" s="14">
        <v>324369</v>
      </c>
    </row>
    <row r="18" spans="1:7" ht="12.75">
      <c r="A18" s="401">
        <v>10</v>
      </c>
      <c r="B18" s="16" t="s">
        <v>149</v>
      </c>
      <c r="C18" s="16">
        <v>18695159</v>
      </c>
      <c r="D18" s="16">
        <v>3135000</v>
      </c>
      <c r="E18" s="16">
        <v>420724</v>
      </c>
      <c r="F18" s="16">
        <v>746444</v>
      </c>
      <c r="G18" s="16">
        <v>221099</v>
      </c>
    </row>
    <row r="19" spans="1:7" ht="12.75">
      <c r="A19" s="400">
        <v>11</v>
      </c>
      <c r="B19" s="14" t="s">
        <v>150</v>
      </c>
      <c r="C19" s="14">
        <v>8728173</v>
      </c>
      <c r="D19" s="14">
        <v>1650000</v>
      </c>
      <c r="E19" s="14">
        <v>231976</v>
      </c>
      <c r="F19" s="14">
        <v>390530</v>
      </c>
      <c r="G19" s="14">
        <v>118978</v>
      </c>
    </row>
    <row r="20" spans="1:7" ht="12.75">
      <c r="A20" s="401">
        <v>12</v>
      </c>
      <c r="B20" s="16" t="s">
        <v>151</v>
      </c>
      <c r="C20" s="16">
        <v>16919706</v>
      </c>
      <c r="D20" s="16">
        <v>2805000</v>
      </c>
      <c r="E20" s="16">
        <v>395900</v>
      </c>
      <c r="F20" s="16">
        <v>687897</v>
      </c>
      <c r="G20" s="16">
        <v>204640</v>
      </c>
    </row>
    <row r="21" spans="1:7" ht="12.75">
      <c r="A21" s="400">
        <v>13</v>
      </c>
      <c r="B21" s="14" t="s">
        <v>152</v>
      </c>
      <c r="C21" s="14">
        <v>5966369</v>
      </c>
      <c r="D21" s="14">
        <v>1155000</v>
      </c>
      <c r="E21" s="14">
        <v>161784</v>
      </c>
      <c r="F21" s="14">
        <v>260059</v>
      </c>
      <c r="G21" s="14">
        <v>80067</v>
      </c>
    </row>
    <row r="22" spans="1:7" ht="12.75">
      <c r="A22" s="401">
        <v>14</v>
      </c>
      <c r="B22" s="16" t="s">
        <v>153</v>
      </c>
      <c r="C22" s="16">
        <v>7420425</v>
      </c>
      <c r="D22" s="16">
        <v>1485000</v>
      </c>
      <c r="E22" s="16">
        <v>169488</v>
      </c>
      <c r="F22" s="16">
        <v>299943</v>
      </c>
      <c r="G22" s="16">
        <v>90098</v>
      </c>
    </row>
    <row r="23" spans="1:7" ht="12.75">
      <c r="A23" s="400">
        <v>15</v>
      </c>
      <c r="B23" s="14" t="s">
        <v>154</v>
      </c>
      <c r="C23" s="14">
        <v>12607345</v>
      </c>
      <c r="D23" s="14">
        <v>1836000</v>
      </c>
      <c r="E23" s="14">
        <v>279056</v>
      </c>
      <c r="F23" s="14">
        <v>397731</v>
      </c>
      <c r="G23" s="14">
        <v>129057</v>
      </c>
    </row>
    <row r="24" spans="1:7" ht="12.75">
      <c r="A24" s="401">
        <v>16</v>
      </c>
      <c r="B24" s="16" t="s">
        <v>155</v>
      </c>
      <c r="C24" s="16">
        <v>1602606</v>
      </c>
      <c r="D24" s="16">
        <v>412500</v>
      </c>
      <c r="E24" s="16">
        <v>36380</v>
      </c>
      <c r="F24" s="16">
        <v>64247</v>
      </c>
      <c r="G24" s="16">
        <v>21314</v>
      </c>
    </row>
    <row r="25" spans="1:7" ht="12.75">
      <c r="A25" s="400">
        <v>17</v>
      </c>
      <c r="B25" s="14" t="s">
        <v>156</v>
      </c>
      <c r="C25" s="14">
        <v>990885</v>
      </c>
      <c r="D25" s="14">
        <v>245636</v>
      </c>
      <c r="E25" s="14">
        <v>26964</v>
      </c>
      <c r="F25" s="14">
        <v>45089</v>
      </c>
      <c r="G25" s="14">
        <v>14923</v>
      </c>
    </row>
    <row r="26" spans="1:7" ht="12.75">
      <c r="A26" s="401">
        <v>18</v>
      </c>
      <c r="B26" s="16" t="s">
        <v>157</v>
      </c>
      <c r="C26" s="16">
        <v>3148612</v>
      </c>
      <c r="D26" s="16">
        <v>642709</v>
      </c>
      <c r="E26" s="16">
        <v>75328</v>
      </c>
      <c r="F26" s="16">
        <v>127431</v>
      </c>
      <c r="G26" s="16">
        <v>38992</v>
      </c>
    </row>
    <row r="27" spans="1:7" ht="12.75">
      <c r="A27" s="400">
        <v>19</v>
      </c>
      <c r="B27" s="14" t="s">
        <v>158</v>
      </c>
      <c r="C27" s="14">
        <v>5138205</v>
      </c>
      <c r="D27" s="14">
        <v>887200</v>
      </c>
      <c r="E27" s="14">
        <v>135676</v>
      </c>
      <c r="F27" s="14">
        <v>202496</v>
      </c>
      <c r="G27" s="14">
        <v>62099</v>
      </c>
    </row>
    <row r="28" spans="1:7" ht="12.75">
      <c r="A28" s="401">
        <v>20</v>
      </c>
      <c r="B28" s="16" t="s">
        <v>159</v>
      </c>
      <c r="C28" s="16">
        <v>2249803</v>
      </c>
      <c r="D28" s="16">
        <v>408505</v>
      </c>
      <c r="E28" s="16">
        <v>47080</v>
      </c>
      <c r="F28" s="16">
        <v>85457</v>
      </c>
      <c r="G28" s="16">
        <v>29363</v>
      </c>
    </row>
    <row r="29" spans="1:7" ht="12.75">
      <c r="A29" s="400">
        <v>21</v>
      </c>
      <c r="B29" s="14" t="s">
        <v>160</v>
      </c>
      <c r="C29" s="14">
        <v>7341419</v>
      </c>
      <c r="D29" s="14">
        <v>1403336</v>
      </c>
      <c r="E29" s="14">
        <v>178904</v>
      </c>
      <c r="F29" s="14">
        <v>301490</v>
      </c>
      <c r="G29" s="14">
        <v>92133</v>
      </c>
    </row>
    <row r="30" spans="1:7" ht="12.75">
      <c r="A30" s="401">
        <v>22</v>
      </c>
      <c r="B30" s="16" t="s">
        <v>161</v>
      </c>
      <c r="C30" s="16">
        <v>3390986</v>
      </c>
      <c r="D30" s="16">
        <v>899726</v>
      </c>
      <c r="E30" s="16">
        <v>93304</v>
      </c>
      <c r="F30" s="16">
        <v>156466</v>
      </c>
      <c r="G30" s="16">
        <v>48325</v>
      </c>
    </row>
    <row r="31" spans="1:7" ht="12.75">
      <c r="A31" s="400">
        <v>23</v>
      </c>
      <c r="B31" s="14" t="s">
        <v>162</v>
      </c>
      <c r="C31" s="14">
        <v>3119017</v>
      </c>
      <c r="D31" s="14">
        <v>582652</v>
      </c>
      <c r="E31" s="14">
        <v>68908</v>
      </c>
      <c r="F31" s="14">
        <v>115544</v>
      </c>
      <c r="G31" s="14">
        <v>38089</v>
      </c>
    </row>
    <row r="32" spans="1:7" ht="12.75">
      <c r="A32" s="401">
        <v>24</v>
      </c>
      <c r="B32" s="16" t="s">
        <v>163</v>
      </c>
      <c r="C32" s="16">
        <v>7113015</v>
      </c>
      <c r="D32" s="16">
        <v>1708780</v>
      </c>
      <c r="E32" s="16">
        <v>176336</v>
      </c>
      <c r="F32" s="16">
        <v>310779</v>
      </c>
      <c r="G32" s="16">
        <v>94329</v>
      </c>
    </row>
    <row r="33" spans="1:7" ht="12.75">
      <c r="A33" s="400">
        <v>25</v>
      </c>
      <c r="B33" s="14" t="s">
        <v>164</v>
      </c>
      <c r="C33" s="14">
        <v>2994539</v>
      </c>
      <c r="D33" s="14">
        <v>618062</v>
      </c>
      <c r="E33" s="14">
        <v>77896</v>
      </c>
      <c r="F33" s="14">
        <v>131023</v>
      </c>
      <c r="G33" s="14">
        <v>42047</v>
      </c>
    </row>
    <row r="34" spans="1:7" ht="12.75">
      <c r="A34" s="401">
        <v>26</v>
      </c>
      <c r="B34" s="16" t="s">
        <v>165</v>
      </c>
      <c r="C34" s="16">
        <v>5804089</v>
      </c>
      <c r="D34" s="16">
        <v>825000</v>
      </c>
      <c r="E34" s="16">
        <v>133108</v>
      </c>
      <c r="F34" s="16">
        <v>227920</v>
      </c>
      <c r="G34" s="16">
        <v>69021</v>
      </c>
    </row>
    <row r="35" spans="1:7" ht="12.75">
      <c r="A35" s="400">
        <v>28</v>
      </c>
      <c r="B35" s="14" t="s">
        <v>166</v>
      </c>
      <c r="C35" s="14">
        <v>2139350</v>
      </c>
      <c r="D35" s="14">
        <v>371913</v>
      </c>
      <c r="E35" s="14">
        <v>44512</v>
      </c>
      <c r="F35" s="14">
        <v>75088</v>
      </c>
      <c r="G35" s="14">
        <v>25910</v>
      </c>
    </row>
    <row r="36" spans="1:7" ht="12.75">
      <c r="A36" s="401">
        <v>30</v>
      </c>
      <c r="B36" s="16" t="s">
        <v>167</v>
      </c>
      <c r="C36" s="16">
        <v>2962383</v>
      </c>
      <c r="D36" s="16">
        <v>545486</v>
      </c>
      <c r="E36" s="16">
        <v>71476</v>
      </c>
      <c r="F36" s="16">
        <v>120176</v>
      </c>
      <c r="G36" s="16">
        <v>38084</v>
      </c>
    </row>
    <row r="37" spans="1:7" ht="12.75">
      <c r="A37" s="400">
        <v>31</v>
      </c>
      <c r="B37" s="14" t="s">
        <v>168</v>
      </c>
      <c r="C37" s="14">
        <v>3390094</v>
      </c>
      <c r="D37" s="14">
        <v>690911</v>
      </c>
      <c r="E37" s="14">
        <v>87312</v>
      </c>
      <c r="F37" s="14">
        <v>144494</v>
      </c>
      <c r="G37" s="14">
        <v>45897</v>
      </c>
    </row>
    <row r="38" spans="1:7" ht="12.75">
      <c r="A38" s="401">
        <v>32</v>
      </c>
      <c r="B38" s="16" t="s">
        <v>169</v>
      </c>
      <c r="C38" s="16">
        <v>2000490</v>
      </c>
      <c r="D38" s="16">
        <v>476292</v>
      </c>
      <c r="E38" s="16">
        <v>43656</v>
      </c>
      <c r="F38" s="16">
        <v>75088</v>
      </c>
      <c r="G38" s="16">
        <v>25518</v>
      </c>
    </row>
    <row r="39" spans="1:7" ht="12.75">
      <c r="A39" s="400">
        <v>33</v>
      </c>
      <c r="B39" s="14" t="s">
        <v>170</v>
      </c>
      <c r="C39" s="14">
        <v>3851566</v>
      </c>
      <c r="D39" s="14">
        <v>822070</v>
      </c>
      <c r="E39" s="14">
        <v>95016</v>
      </c>
      <c r="F39" s="14">
        <v>157427</v>
      </c>
      <c r="G39" s="14">
        <v>47890</v>
      </c>
    </row>
    <row r="40" spans="1:7" ht="12.75">
      <c r="A40" s="401">
        <v>34</v>
      </c>
      <c r="B40" s="16" t="s">
        <v>171</v>
      </c>
      <c r="C40" s="16">
        <v>2032049</v>
      </c>
      <c r="D40" s="16">
        <v>480385</v>
      </c>
      <c r="E40" s="16">
        <v>40232</v>
      </c>
      <c r="F40" s="16">
        <v>64208</v>
      </c>
      <c r="G40" s="16">
        <v>21727</v>
      </c>
    </row>
    <row r="41" spans="1:7" ht="12.75">
      <c r="A41" s="400">
        <v>35</v>
      </c>
      <c r="B41" s="14" t="s">
        <v>172</v>
      </c>
      <c r="C41" s="14">
        <v>4138212</v>
      </c>
      <c r="D41" s="14">
        <v>959945</v>
      </c>
      <c r="E41" s="14">
        <v>95872</v>
      </c>
      <c r="F41" s="14">
        <v>163718</v>
      </c>
      <c r="G41" s="14">
        <v>50188</v>
      </c>
    </row>
    <row r="42" spans="1:7" ht="12.75">
      <c r="A42" s="401">
        <v>36</v>
      </c>
      <c r="B42" s="16" t="s">
        <v>173</v>
      </c>
      <c r="C42" s="16">
        <v>2064640</v>
      </c>
      <c r="D42" s="16">
        <v>570228</v>
      </c>
      <c r="E42" s="16">
        <v>54784</v>
      </c>
      <c r="F42" s="16">
        <v>90650</v>
      </c>
      <c r="G42" s="16">
        <v>28488</v>
      </c>
    </row>
    <row r="43" spans="1:7" ht="12.75">
      <c r="A43" s="400">
        <v>37</v>
      </c>
      <c r="B43" s="14" t="s">
        <v>174</v>
      </c>
      <c r="C43" s="14">
        <v>1929963</v>
      </c>
      <c r="D43" s="14">
        <v>435911</v>
      </c>
      <c r="E43" s="14">
        <v>47936</v>
      </c>
      <c r="F43" s="14">
        <v>81859</v>
      </c>
      <c r="G43" s="14">
        <v>25481</v>
      </c>
    </row>
    <row r="44" spans="1:7" ht="12.75">
      <c r="A44" s="401">
        <v>38</v>
      </c>
      <c r="B44" s="16" t="s">
        <v>175</v>
      </c>
      <c r="C44" s="16">
        <v>2489016</v>
      </c>
      <c r="D44" s="16">
        <v>595651</v>
      </c>
      <c r="E44" s="16">
        <v>61632</v>
      </c>
      <c r="F44" s="16">
        <v>101536</v>
      </c>
      <c r="G44" s="16">
        <v>33938</v>
      </c>
    </row>
    <row r="45" spans="1:7" ht="12.75">
      <c r="A45" s="400">
        <v>39</v>
      </c>
      <c r="B45" s="14" t="s">
        <v>176</v>
      </c>
      <c r="C45" s="14">
        <v>4768594</v>
      </c>
      <c r="D45" s="14">
        <v>952271</v>
      </c>
      <c r="E45" s="14">
        <v>111708</v>
      </c>
      <c r="F45" s="14">
        <v>190106</v>
      </c>
      <c r="G45" s="14">
        <v>60719</v>
      </c>
    </row>
    <row r="46" spans="1:7" ht="12.75">
      <c r="A46" s="401">
        <v>40</v>
      </c>
      <c r="B46" s="16" t="s">
        <v>177</v>
      </c>
      <c r="C46" s="16">
        <v>14078200</v>
      </c>
      <c r="D46" s="16">
        <v>2576000</v>
      </c>
      <c r="E46" s="16">
        <v>373600</v>
      </c>
      <c r="F46" s="16">
        <v>634600</v>
      </c>
      <c r="G46" s="16">
        <v>188500</v>
      </c>
    </row>
    <row r="47" spans="1:7" ht="12.75">
      <c r="A47" s="400">
        <v>41</v>
      </c>
      <c r="B47" s="14" t="s">
        <v>178</v>
      </c>
      <c r="C47" s="14">
        <v>3097669</v>
      </c>
      <c r="D47" s="14">
        <v>866812</v>
      </c>
      <c r="E47" s="14">
        <v>83460</v>
      </c>
      <c r="F47" s="14">
        <v>137803</v>
      </c>
      <c r="G47" s="14">
        <v>43717</v>
      </c>
    </row>
    <row r="48" spans="1:7" ht="12.75">
      <c r="A48" s="401">
        <v>42</v>
      </c>
      <c r="B48" s="16" t="s">
        <v>179</v>
      </c>
      <c r="C48" s="16">
        <v>2294489</v>
      </c>
      <c r="D48" s="16">
        <v>439682</v>
      </c>
      <c r="E48" s="16">
        <v>58626</v>
      </c>
      <c r="F48" s="16">
        <v>94824</v>
      </c>
      <c r="G48" s="16">
        <v>31001</v>
      </c>
    </row>
    <row r="49" spans="1:7" ht="12.75">
      <c r="A49" s="400">
        <v>43</v>
      </c>
      <c r="B49" s="14" t="s">
        <v>180</v>
      </c>
      <c r="C49" s="14">
        <v>1639101</v>
      </c>
      <c r="D49" s="14">
        <v>411299</v>
      </c>
      <c r="E49" s="14">
        <v>44940</v>
      </c>
      <c r="F49" s="14">
        <v>75080</v>
      </c>
      <c r="G49" s="14">
        <v>25148</v>
      </c>
    </row>
    <row r="50" spans="1:7" ht="12.75">
      <c r="A50" s="401">
        <v>44</v>
      </c>
      <c r="B50" s="16" t="s">
        <v>181</v>
      </c>
      <c r="C50" s="16">
        <v>2789923</v>
      </c>
      <c r="D50" s="16">
        <v>573337</v>
      </c>
      <c r="E50" s="16">
        <v>68480</v>
      </c>
      <c r="F50" s="16">
        <v>114433</v>
      </c>
      <c r="G50" s="16">
        <v>35238</v>
      </c>
    </row>
    <row r="51" spans="1:7" ht="12.75">
      <c r="A51" s="400">
        <v>45</v>
      </c>
      <c r="B51" s="14" t="s">
        <v>182</v>
      </c>
      <c r="C51" s="14">
        <v>4403754</v>
      </c>
      <c r="D51" s="14">
        <v>825000</v>
      </c>
      <c r="E51" s="14">
        <v>99296</v>
      </c>
      <c r="F51" s="14">
        <v>161128</v>
      </c>
      <c r="G51" s="14">
        <v>57761</v>
      </c>
    </row>
    <row r="52" spans="1:7" ht="12.75">
      <c r="A52" s="401">
        <v>46</v>
      </c>
      <c r="B52" s="16" t="s">
        <v>183</v>
      </c>
      <c r="C52" s="16">
        <v>3252680</v>
      </c>
      <c r="D52" s="16">
        <v>577500</v>
      </c>
      <c r="E52" s="16">
        <v>73188</v>
      </c>
      <c r="F52" s="16">
        <v>119112</v>
      </c>
      <c r="G52" s="16">
        <v>35560</v>
      </c>
    </row>
    <row r="53" spans="1:7" ht="12.75">
      <c r="A53" s="400">
        <v>47</v>
      </c>
      <c r="B53" s="14" t="s">
        <v>184</v>
      </c>
      <c r="C53" s="14">
        <v>2869533</v>
      </c>
      <c r="D53" s="14">
        <v>577500</v>
      </c>
      <c r="E53" s="14">
        <v>70192</v>
      </c>
      <c r="F53" s="14">
        <v>123241</v>
      </c>
      <c r="G53" s="14">
        <v>36811</v>
      </c>
    </row>
    <row r="54" spans="1:7" ht="12.75">
      <c r="A54" s="401">
        <v>48</v>
      </c>
      <c r="B54" s="16" t="s">
        <v>185</v>
      </c>
      <c r="C54" s="16">
        <v>8445045</v>
      </c>
      <c r="D54" s="16">
        <v>3503126</v>
      </c>
      <c r="E54" s="16">
        <v>118128</v>
      </c>
      <c r="F54" s="16">
        <v>237229</v>
      </c>
      <c r="G54" s="16">
        <v>81946</v>
      </c>
    </row>
    <row r="55" spans="1:7" ht="12.75">
      <c r="A55" s="400">
        <v>49</v>
      </c>
      <c r="B55" s="14" t="s">
        <v>186</v>
      </c>
      <c r="C55" s="14">
        <v>9791511</v>
      </c>
      <c r="D55" s="14">
        <v>2062500</v>
      </c>
      <c r="E55" s="14">
        <v>211432</v>
      </c>
      <c r="F55" s="14">
        <v>374026</v>
      </c>
      <c r="G55" s="14">
        <v>117549</v>
      </c>
    </row>
    <row r="56" spans="1:7" ht="12.75">
      <c r="A56" s="401">
        <v>50</v>
      </c>
      <c r="B56" s="16" t="s">
        <v>459</v>
      </c>
      <c r="C56" s="16">
        <v>4257839</v>
      </c>
      <c r="D56" s="16">
        <v>1073381</v>
      </c>
      <c r="E56" s="16">
        <v>96300</v>
      </c>
      <c r="F56" s="16">
        <v>161128</v>
      </c>
      <c r="G56" s="16">
        <v>54774</v>
      </c>
    </row>
    <row r="57" spans="1:7" ht="12.75">
      <c r="A57" s="400">
        <v>2264</v>
      </c>
      <c r="B57" s="14" t="s">
        <v>187</v>
      </c>
      <c r="C57" s="14">
        <v>537116</v>
      </c>
      <c r="D57" s="14">
        <v>136630</v>
      </c>
      <c r="E57" s="14">
        <v>8988</v>
      </c>
      <c r="F57" s="14">
        <v>17635</v>
      </c>
      <c r="G57" s="14">
        <v>4876</v>
      </c>
    </row>
    <row r="58" spans="1:7" ht="12.75">
      <c r="A58" s="401">
        <v>2309</v>
      </c>
      <c r="B58" s="16" t="s">
        <v>188</v>
      </c>
      <c r="C58" s="16">
        <v>718755</v>
      </c>
      <c r="D58" s="16">
        <v>82500</v>
      </c>
      <c r="E58" s="16">
        <v>0</v>
      </c>
      <c r="F58" s="16">
        <v>22825</v>
      </c>
      <c r="G58" s="16">
        <v>7620</v>
      </c>
    </row>
    <row r="59" spans="1:7" ht="12.75">
      <c r="A59" s="400">
        <v>2312</v>
      </c>
      <c r="B59" s="14" t="s">
        <v>189</v>
      </c>
      <c r="C59" s="14">
        <v>676551</v>
      </c>
      <c r="D59" s="14">
        <v>191952</v>
      </c>
      <c r="E59" s="14">
        <v>10272</v>
      </c>
      <c r="F59" s="14">
        <v>20683</v>
      </c>
      <c r="G59" s="14">
        <v>6836</v>
      </c>
    </row>
    <row r="60" spans="1:7" ht="12.75">
      <c r="A60" s="401">
        <v>2355</v>
      </c>
      <c r="B60" s="16" t="s">
        <v>190</v>
      </c>
      <c r="C60" s="16">
        <v>8179087</v>
      </c>
      <c r="D60" s="16">
        <v>1072500</v>
      </c>
      <c r="E60" s="16">
        <v>165636</v>
      </c>
      <c r="F60" s="16">
        <v>287465</v>
      </c>
      <c r="G60" s="16">
        <v>85109</v>
      </c>
    </row>
    <row r="61" spans="1:7" ht="12.75">
      <c r="A61" s="400">
        <v>2439</v>
      </c>
      <c r="B61" s="14" t="s">
        <v>191</v>
      </c>
      <c r="C61" s="14">
        <v>304533</v>
      </c>
      <c r="D61" s="14">
        <v>75550</v>
      </c>
      <c r="E61" s="14">
        <v>6848</v>
      </c>
      <c r="F61" s="14">
        <v>11396</v>
      </c>
      <c r="G61" s="14">
        <v>4054</v>
      </c>
    </row>
    <row r="62" spans="1:7" ht="12.75">
      <c r="A62" s="401">
        <v>2460</v>
      </c>
      <c r="B62" s="16" t="s">
        <v>192</v>
      </c>
      <c r="C62" s="16">
        <v>836535</v>
      </c>
      <c r="D62" s="16">
        <v>165000</v>
      </c>
      <c r="E62" s="16">
        <v>15836</v>
      </c>
      <c r="F62" s="16">
        <v>25870</v>
      </c>
      <c r="G62" s="16">
        <v>8383</v>
      </c>
    </row>
    <row r="63" spans="1:7" ht="12.75">
      <c r="A63" s="400">
        <v>3000</v>
      </c>
      <c r="B63" s="14" t="s">
        <v>193</v>
      </c>
      <c r="C63" s="14">
        <v>0</v>
      </c>
      <c r="D63" s="14">
        <v>0</v>
      </c>
      <c r="E63" s="14">
        <v>0</v>
      </c>
      <c r="F63" s="14">
        <v>0</v>
      </c>
      <c r="G63" s="14">
        <v>0</v>
      </c>
    </row>
    <row r="64" ht="4.5" customHeight="1"/>
    <row r="65" spans="1:7" ht="12.75">
      <c r="A65" s="105"/>
      <c r="B65" s="20" t="s">
        <v>194</v>
      </c>
      <c r="C65" s="20">
        <f>SUM(C11:C63)</f>
        <v>369453405</v>
      </c>
      <c r="D65" s="20">
        <f>SUM(D11:D63)</f>
        <v>76429873</v>
      </c>
      <c r="E65" s="20">
        <f>SUM(E11:E63)</f>
        <v>8874526</v>
      </c>
      <c r="F65" s="20">
        <f>SUM(F11:F63)</f>
        <v>15284976</v>
      </c>
      <c r="G65" s="20">
        <f>SUM(G11:G63)</f>
        <v>4653227</v>
      </c>
    </row>
    <row r="66" ht="4.5" customHeight="1"/>
    <row r="67" spans="1:7" ht="12.75">
      <c r="A67" s="102">
        <v>2155</v>
      </c>
      <c r="B67" s="103" t="s">
        <v>195</v>
      </c>
      <c r="C67" s="103">
        <v>78650</v>
      </c>
      <c r="D67" s="103">
        <v>0</v>
      </c>
      <c r="E67" s="103">
        <v>5992</v>
      </c>
      <c r="F67" s="103">
        <v>8844</v>
      </c>
      <c r="G67" s="103">
        <v>3120</v>
      </c>
    </row>
    <row r="68" spans="1:7" ht="12.75">
      <c r="A68" s="100">
        <v>2408</v>
      </c>
      <c r="B68" s="101" t="s">
        <v>197</v>
      </c>
      <c r="C68" s="101">
        <v>152625</v>
      </c>
      <c r="D68" s="101">
        <v>0</v>
      </c>
      <c r="E68" s="101">
        <v>15836</v>
      </c>
      <c r="F68" s="101">
        <v>23836</v>
      </c>
      <c r="G68" s="101">
        <v>7722</v>
      </c>
    </row>
    <row r="69" spans="3:7" ht="6.75" customHeight="1">
      <c r="C69" s="17"/>
      <c r="D69" s="17"/>
      <c r="E69" s="17"/>
      <c r="G69" s="17"/>
    </row>
    <row r="70" spans="1:7" ht="12" customHeight="1">
      <c r="A70" s="57" t="s">
        <v>315</v>
      </c>
      <c r="B70" s="278" t="s">
        <v>427</v>
      </c>
      <c r="D70" s="126"/>
      <c r="E70" s="126"/>
      <c r="F70" s="126"/>
      <c r="G70" s="126"/>
    </row>
    <row r="71" spans="1:7" ht="12" customHeight="1">
      <c r="A71" s="6"/>
      <c r="B71" s="278" t="s">
        <v>446</v>
      </c>
      <c r="D71" s="126"/>
      <c r="E71" s="126"/>
      <c r="F71" s="126"/>
      <c r="G71" s="126"/>
    </row>
    <row r="72" spans="1:7" ht="12" customHeight="1">
      <c r="A72" s="6"/>
      <c r="B72" s="278" t="s">
        <v>428</v>
      </c>
      <c r="D72" s="126"/>
      <c r="E72" s="126"/>
      <c r="F72" s="126"/>
      <c r="G72" s="126"/>
    </row>
    <row r="73" spans="1:7" ht="12" customHeight="1">
      <c r="A73" s="6"/>
      <c r="B73" s="6"/>
      <c r="C73" s="17"/>
      <c r="D73" s="134"/>
      <c r="E73" s="134"/>
      <c r="F73" s="134"/>
      <c r="G73" s="134"/>
    </row>
    <row r="74" spans="1:7" ht="12" customHeight="1">
      <c r="A74" s="6"/>
      <c r="B74" s="6"/>
      <c r="C74" s="17"/>
      <c r="D74" s="17"/>
      <c r="E74" s="17"/>
      <c r="F74" s="17"/>
      <c r="G74" s="17"/>
    </row>
    <row r="75" spans="3:7" ht="12" customHeight="1">
      <c r="C75" s="17"/>
      <c r="D75" s="17"/>
      <c r="E75" s="17"/>
      <c r="F75" s="17"/>
      <c r="G75" s="17"/>
    </row>
    <row r="76" spans="4:7" ht="12.75">
      <c r="D76" s="17"/>
      <c r="E76" s="17"/>
      <c r="F76" s="17"/>
      <c r="G76" s="17"/>
    </row>
  </sheetData>
  <printOptions/>
  <pageMargins left="0.5905511811023623" right="0" top="0.5905511811023623" bottom="0" header="0.31496062992125984" footer="0"/>
  <pageSetup fitToHeight="1" fitToWidth="1" horizontalDpi="600" verticalDpi="600" orientation="portrait" scale="82" r:id="rId1"/>
  <headerFooter alignWithMargins="0">
    <oddHeader>&amp;C&amp;"Times New Roman,Bold"&amp;12&amp;A</oddHeader>
  </headerFooter>
</worksheet>
</file>

<file path=xl/worksheets/sheet48.xml><?xml version="1.0" encoding="utf-8"?>
<worksheet xmlns="http://schemas.openxmlformats.org/spreadsheetml/2006/main" xmlns:r="http://schemas.openxmlformats.org/officeDocument/2006/relationships">
  <sheetPr codeName="Sheet47">
    <pageSetUpPr fitToPage="1"/>
  </sheetPr>
  <dimension ref="A1:G75"/>
  <sheetViews>
    <sheetView showGridLines="0" showZeros="0" workbookViewId="0" topLeftCell="A1">
      <selection activeCell="A1" sqref="A1"/>
    </sheetView>
  </sheetViews>
  <sheetFormatPr defaultColWidth="19.83203125" defaultRowHeight="12"/>
  <cols>
    <col min="1" max="1" width="6.83203125" style="85" customWidth="1"/>
    <col min="2" max="2" width="35.83203125" style="85" customWidth="1"/>
    <col min="3" max="7" width="19.83203125" style="85" customWidth="1"/>
    <col min="8" max="16384" width="19.83203125" style="85" customWidth="1"/>
  </cols>
  <sheetData>
    <row r="1" spans="1:7" ht="6.75" customHeight="1">
      <c r="A1" s="17"/>
      <c r="B1" s="83"/>
      <c r="C1" s="83"/>
      <c r="D1" s="83"/>
      <c r="E1" s="83"/>
      <c r="F1" s="83"/>
      <c r="G1" s="83"/>
    </row>
    <row r="2" spans="1:7" ht="12.75">
      <c r="A2" s="11"/>
      <c r="B2" s="109"/>
      <c r="C2" s="110" t="str">
        <f>REVYEAR</f>
        <v>ANALYSIS OF OPERATING FUND REVENUE: 1999/2000 BUDGET</v>
      </c>
      <c r="D2" s="110"/>
      <c r="E2" s="3"/>
      <c r="F2" s="3"/>
      <c r="G2" s="111" t="s">
        <v>200</v>
      </c>
    </row>
    <row r="3" spans="1:7" ht="12.75">
      <c r="A3" s="12"/>
      <c r="B3" s="112"/>
      <c r="C3" s="83"/>
      <c r="D3" s="83"/>
      <c r="E3" s="83"/>
      <c r="F3" s="83"/>
      <c r="G3" s="83"/>
    </row>
    <row r="4" spans="1:6" ht="12.75">
      <c r="A4" s="10"/>
      <c r="C4" s="114" t="s">
        <v>207</v>
      </c>
      <c r="D4" s="135"/>
      <c r="E4" s="115"/>
      <c r="F4" s="116"/>
    </row>
    <row r="5" spans="1:6" ht="12.75">
      <c r="A5" s="10"/>
      <c r="C5" s="117" t="s">
        <v>209</v>
      </c>
      <c r="D5" s="136"/>
      <c r="E5" s="118"/>
      <c r="F5" s="119"/>
    </row>
    <row r="6" spans="1:6" ht="12.75">
      <c r="A6" s="10"/>
      <c r="C6" s="130" t="s">
        <v>212</v>
      </c>
      <c r="D6" s="137"/>
      <c r="E6" s="130" t="s">
        <v>213</v>
      </c>
      <c r="F6" s="138"/>
    </row>
    <row r="7" spans="1:6" ht="12.75">
      <c r="A7" s="17"/>
      <c r="C7" s="120" t="s">
        <v>224</v>
      </c>
      <c r="D7" s="120" t="s">
        <v>79</v>
      </c>
      <c r="E7" s="122"/>
      <c r="F7" s="48"/>
    </row>
    <row r="8" spans="1:6" ht="12.75">
      <c r="A8" s="97"/>
      <c r="B8" s="48"/>
      <c r="C8" s="123" t="s">
        <v>240</v>
      </c>
      <c r="D8" s="123" t="s">
        <v>246</v>
      </c>
      <c r="E8" s="123" t="s">
        <v>240</v>
      </c>
      <c r="F8" s="123" t="s">
        <v>95</v>
      </c>
    </row>
    <row r="9" spans="1:6" ht="12.75">
      <c r="A9" s="54" t="s">
        <v>119</v>
      </c>
      <c r="B9" s="55" t="s">
        <v>120</v>
      </c>
      <c r="C9" s="125" t="s">
        <v>278</v>
      </c>
      <c r="D9" s="125" t="s">
        <v>272</v>
      </c>
      <c r="E9" s="125" t="s">
        <v>279</v>
      </c>
      <c r="F9" s="125" t="s">
        <v>280</v>
      </c>
    </row>
    <row r="10" spans="1:7" ht="4.5" customHeight="1">
      <c r="A10" s="80"/>
      <c r="B10" s="80"/>
      <c r="C10" s="83"/>
      <c r="D10" s="83"/>
      <c r="E10" s="83"/>
      <c r="F10" s="83"/>
      <c r="G10" s="83"/>
    </row>
    <row r="11" spans="1:6" ht="12.75">
      <c r="A11" s="400">
        <v>1</v>
      </c>
      <c r="B11" s="14" t="s">
        <v>142</v>
      </c>
      <c r="C11" s="14">
        <v>7003364</v>
      </c>
      <c r="D11" s="14">
        <f>SUM('- 56 -'!C11:G11,C11)</f>
        <v>84364289</v>
      </c>
      <c r="E11" s="14">
        <v>8327090</v>
      </c>
      <c r="F11" s="14">
        <v>6101113</v>
      </c>
    </row>
    <row r="12" spans="1:6" ht="12.75">
      <c r="A12" s="401">
        <v>2</v>
      </c>
      <c r="B12" s="16" t="s">
        <v>143</v>
      </c>
      <c r="C12" s="16">
        <v>2184512</v>
      </c>
      <c r="D12" s="16">
        <f>SUM('- 56 -'!C12:G12,C12)</f>
        <v>23657016</v>
      </c>
      <c r="E12" s="16">
        <v>2695530</v>
      </c>
      <c r="F12" s="16">
        <v>308341</v>
      </c>
    </row>
    <row r="13" spans="1:6" ht="12.75">
      <c r="A13" s="400">
        <v>3</v>
      </c>
      <c r="B13" s="14" t="s">
        <v>144</v>
      </c>
      <c r="C13" s="14">
        <v>1433800</v>
      </c>
      <c r="D13" s="14">
        <f>SUM('- 56 -'!C13:G13,C13)</f>
        <v>15572008</v>
      </c>
      <c r="E13" s="14">
        <v>1357770</v>
      </c>
      <c r="F13" s="14">
        <v>122137</v>
      </c>
    </row>
    <row r="14" spans="1:6" ht="12.75">
      <c r="A14" s="401">
        <v>4</v>
      </c>
      <c r="B14" s="16" t="s">
        <v>145</v>
      </c>
      <c r="C14" s="16">
        <v>1347772</v>
      </c>
      <c r="D14" s="16">
        <f>SUM('- 56 -'!C14:G14,C14)</f>
        <v>15775296</v>
      </c>
      <c r="E14" s="16">
        <v>1384260</v>
      </c>
      <c r="F14" s="16">
        <v>139604</v>
      </c>
    </row>
    <row r="15" spans="1:6" ht="12.75">
      <c r="A15" s="400">
        <v>5</v>
      </c>
      <c r="B15" s="14" t="s">
        <v>146</v>
      </c>
      <c r="C15" s="14">
        <v>1642664</v>
      </c>
      <c r="D15" s="14">
        <f>SUM('- 56 -'!C15:G15,C15)</f>
        <v>17483685</v>
      </c>
      <c r="E15" s="14">
        <v>1329450</v>
      </c>
      <c r="F15" s="14">
        <v>169599</v>
      </c>
    </row>
    <row r="16" spans="1:6" ht="12.75">
      <c r="A16" s="401">
        <v>6</v>
      </c>
      <c r="B16" s="16" t="s">
        <v>147</v>
      </c>
      <c r="C16" s="16">
        <v>2244432</v>
      </c>
      <c r="D16" s="16">
        <f>SUM('- 56 -'!C16:G16,C16)</f>
        <v>27396962</v>
      </c>
      <c r="E16" s="16">
        <v>2486430</v>
      </c>
      <c r="F16" s="16">
        <v>328862</v>
      </c>
    </row>
    <row r="17" spans="1:6" ht="12.75">
      <c r="A17" s="400">
        <v>9</v>
      </c>
      <c r="B17" s="14" t="s">
        <v>148</v>
      </c>
      <c r="C17" s="14">
        <v>3014404</v>
      </c>
      <c r="D17" s="14">
        <f>SUM('- 56 -'!C17:G17,C17)</f>
        <v>37312389</v>
      </c>
      <c r="E17" s="14">
        <v>3804900</v>
      </c>
      <c r="F17" s="14">
        <v>401452</v>
      </c>
    </row>
    <row r="18" spans="1:6" ht="12.75">
      <c r="A18" s="401">
        <v>10</v>
      </c>
      <c r="B18" s="16" t="s">
        <v>149</v>
      </c>
      <c r="C18" s="16">
        <v>2056112</v>
      </c>
      <c r="D18" s="16">
        <f>SUM('- 56 -'!C18:G18,C18)</f>
        <v>25274538</v>
      </c>
      <c r="E18" s="16">
        <v>2553150</v>
      </c>
      <c r="F18" s="16">
        <v>263918</v>
      </c>
    </row>
    <row r="19" spans="1:6" ht="12.75">
      <c r="A19" s="400">
        <v>11</v>
      </c>
      <c r="B19" s="14" t="s">
        <v>150</v>
      </c>
      <c r="C19" s="14">
        <v>1075136</v>
      </c>
      <c r="D19" s="14">
        <f>SUM('- 56 -'!C19:G19,C19)</f>
        <v>12194793</v>
      </c>
      <c r="E19" s="14">
        <v>1180260</v>
      </c>
      <c r="F19" s="14">
        <v>122146</v>
      </c>
    </row>
    <row r="20" spans="1:6" ht="12.75">
      <c r="A20" s="401">
        <v>12</v>
      </c>
      <c r="B20" s="16" t="s">
        <v>151</v>
      </c>
      <c r="C20" s="16">
        <v>1894328</v>
      </c>
      <c r="D20" s="16">
        <f>SUM('- 56 -'!C20:G20,C20)</f>
        <v>22907471</v>
      </c>
      <c r="E20" s="16">
        <v>1809720</v>
      </c>
      <c r="F20" s="16">
        <v>161546</v>
      </c>
    </row>
    <row r="21" spans="1:6" ht="12.75">
      <c r="A21" s="400">
        <v>13</v>
      </c>
      <c r="B21" s="14" t="s">
        <v>152</v>
      </c>
      <c r="C21" s="14">
        <v>716472</v>
      </c>
      <c r="D21" s="14">
        <f>SUM('- 56 -'!C21:G21,C21)</f>
        <v>8339751</v>
      </c>
      <c r="E21" s="14">
        <v>577170</v>
      </c>
      <c r="F21" s="14">
        <v>73585</v>
      </c>
    </row>
    <row r="22" spans="1:6" ht="12.75">
      <c r="A22" s="401">
        <v>14</v>
      </c>
      <c r="B22" s="16" t="s">
        <v>153</v>
      </c>
      <c r="C22" s="16">
        <v>826468</v>
      </c>
      <c r="D22" s="16">
        <f>SUM('- 56 -'!C22:G22,C22)</f>
        <v>10291422</v>
      </c>
      <c r="E22" s="16">
        <v>987660</v>
      </c>
      <c r="F22" s="16">
        <v>71498</v>
      </c>
    </row>
    <row r="23" spans="1:6" ht="12.75">
      <c r="A23" s="400">
        <v>15</v>
      </c>
      <c r="B23" s="14" t="s">
        <v>154</v>
      </c>
      <c r="C23" s="14">
        <v>1346060</v>
      </c>
      <c r="D23" s="14">
        <f>SUM('- 56 -'!C23:G23,C23)</f>
        <v>16595249</v>
      </c>
      <c r="E23" s="14">
        <v>925530</v>
      </c>
      <c r="F23" s="14">
        <v>114195</v>
      </c>
    </row>
    <row r="24" spans="1:6" ht="12.75">
      <c r="A24" s="401">
        <v>16</v>
      </c>
      <c r="B24" s="16" t="s">
        <v>155</v>
      </c>
      <c r="C24" s="16">
        <v>177192</v>
      </c>
      <c r="D24" s="16">
        <f>SUM('- 56 -'!C24:G24,C24)</f>
        <v>2314239</v>
      </c>
      <c r="E24" s="16">
        <v>244740</v>
      </c>
      <c r="F24" s="16">
        <v>15000</v>
      </c>
    </row>
    <row r="25" spans="1:6" ht="12.75">
      <c r="A25" s="400">
        <v>17</v>
      </c>
      <c r="B25" s="14" t="s">
        <v>156</v>
      </c>
      <c r="C25" s="14">
        <v>124548</v>
      </c>
      <c r="D25" s="14">
        <f>SUM('- 56 -'!C25:G25,C25)</f>
        <v>1448045</v>
      </c>
      <c r="E25" s="14">
        <v>156270</v>
      </c>
      <c r="F25" s="14">
        <v>15000</v>
      </c>
    </row>
    <row r="26" spans="1:6" ht="12.75">
      <c r="A26" s="401">
        <v>18</v>
      </c>
      <c r="B26" s="16" t="s">
        <v>157</v>
      </c>
      <c r="C26" s="16">
        <v>350960</v>
      </c>
      <c r="D26" s="16">
        <f>SUM('- 56 -'!C26:G26,C26)</f>
        <v>4384032</v>
      </c>
      <c r="E26" s="16">
        <v>294090</v>
      </c>
      <c r="F26" s="16">
        <v>36430</v>
      </c>
    </row>
    <row r="27" spans="1:6" ht="12.75">
      <c r="A27" s="400">
        <v>19</v>
      </c>
      <c r="B27" s="14" t="s">
        <v>158</v>
      </c>
      <c r="C27" s="14">
        <v>557256</v>
      </c>
      <c r="D27" s="14">
        <f>SUM('- 56 -'!C27:G27,C27)</f>
        <v>6982932</v>
      </c>
      <c r="E27" s="14">
        <v>617370</v>
      </c>
      <c r="F27" s="14">
        <v>46864</v>
      </c>
    </row>
    <row r="28" spans="1:6" ht="12.75">
      <c r="A28" s="401">
        <v>20</v>
      </c>
      <c r="B28" s="16" t="s">
        <v>159</v>
      </c>
      <c r="C28" s="16">
        <v>235400</v>
      </c>
      <c r="D28" s="16">
        <f>SUM('- 56 -'!C28:G28,C28)</f>
        <v>3055608</v>
      </c>
      <c r="E28" s="16">
        <v>301980</v>
      </c>
      <c r="F28" s="16">
        <v>21485</v>
      </c>
    </row>
    <row r="29" spans="1:6" ht="12.75">
      <c r="A29" s="400">
        <v>21</v>
      </c>
      <c r="B29" s="14" t="s">
        <v>160</v>
      </c>
      <c r="C29" s="14">
        <v>830748</v>
      </c>
      <c r="D29" s="14">
        <f>SUM('- 56 -'!C29:G29,C29)</f>
        <v>10148030</v>
      </c>
      <c r="E29" s="14">
        <v>851610</v>
      </c>
      <c r="F29" s="14">
        <v>69858</v>
      </c>
    </row>
    <row r="30" spans="1:6" ht="12.75">
      <c r="A30" s="401">
        <v>22</v>
      </c>
      <c r="B30" s="16" t="s">
        <v>161</v>
      </c>
      <c r="C30" s="16">
        <v>431424</v>
      </c>
      <c r="D30" s="16">
        <f>SUM('- 56 -'!C30:G30,C30)</f>
        <v>5020231</v>
      </c>
      <c r="E30" s="16">
        <v>506370</v>
      </c>
      <c r="F30" s="16">
        <v>48392</v>
      </c>
    </row>
    <row r="31" spans="1:6" ht="12.75">
      <c r="A31" s="400">
        <v>23</v>
      </c>
      <c r="B31" s="14" t="s">
        <v>162</v>
      </c>
      <c r="C31" s="14">
        <v>318432</v>
      </c>
      <c r="D31" s="14">
        <f>SUM('- 56 -'!C31:G31,C31)</f>
        <v>4242642</v>
      </c>
      <c r="E31" s="14">
        <v>415620</v>
      </c>
      <c r="F31" s="14">
        <v>49610</v>
      </c>
    </row>
    <row r="32" spans="1:6" ht="12.75">
      <c r="A32" s="401">
        <v>24</v>
      </c>
      <c r="B32" s="16" t="s">
        <v>163</v>
      </c>
      <c r="C32" s="16">
        <v>855572</v>
      </c>
      <c r="D32" s="16">
        <f>SUM('- 56 -'!C32:G32,C32)</f>
        <v>10258811</v>
      </c>
      <c r="E32" s="16">
        <v>919320</v>
      </c>
      <c r="F32" s="16">
        <v>245820</v>
      </c>
    </row>
    <row r="33" spans="1:6" ht="12.75">
      <c r="A33" s="400">
        <v>25</v>
      </c>
      <c r="B33" s="14" t="s">
        <v>164</v>
      </c>
      <c r="C33" s="14">
        <v>360376</v>
      </c>
      <c r="D33" s="14">
        <f>SUM('- 56 -'!C33:G33,C33)</f>
        <v>4223943</v>
      </c>
      <c r="E33" s="14">
        <v>303390</v>
      </c>
      <c r="F33" s="14">
        <v>30728</v>
      </c>
    </row>
    <row r="34" spans="1:6" ht="12.75">
      <c r="A34" s="401">
        <v>26</v>
      </c>
      <c r="B34" s="16" t="s">
        <v>165</v>
      </c>
      <c r="C34" s="16">
        <v>627876</v>
      </c>
      <c r="D34" s="16">
        <f>SUM('- 56 -'!C34:G34,C34)</f>
        <v>7687014</v>
      </c>
      <c r="E34" s="16">
        <v>589080</v>
      </c>
      <c r="F34" s="16">
        <v>53499</v>
      </c>
    </row>
    <row r="35" spans="1:6" ht="12.75">
      <c r="A35" s="400">
        <v>28</v>
      </c>
      <c r="B35" s="14" t="s">
        <v>166</v>
      </c>
      <c r="C35" s="14">
        <v>206724</v>
      </c>
      <c r="D35" s="14">
        <f>SUM('- 56 -'!C35:G35,C35)</f>
        <v>2863497</v>
      </c>
      <c r="E35" s="14">
        <v>148980</v>
      </c>
      <c r="F35" s="14">
        <v>16882</v>
      </c>
    </row>
    <row r="36" spans="1:6" ht="12.75">
      <c r="A36" s="401">
        <v>30</v>
      </c>
      <c r="B36" s="16" t="s">
        <v>167</v>
      </c>
      <c r="C36" s="16">
        <v>330844</v>
      </c>
      <c r="D36" s="16">
        <f>SUM('- 56 -'!C36:G36,C36)</f>
        <v>4068449</v>
      </c>
      <c r="E36" s="16">
        <v>412530</v>
      </c>
      <c r="F36" s="16">
        <v>28328</v>
      </c>
    </row>
    <row r="37" spans="1:6" ht="12.75">
      <c r="A37" s="400">
        <v>31</v>
      </c>
      <c r="B37" s="14" t="s">
        <v>168</v>
      </c>
      <c r="C37" s="14">
        <v>397612</v>
      </c>
      <c r="D37" s="14">
        <f>SUM('- 56 -'!C37:G37,C37)</f>
        <v>4756320</v>
      </c>
      <c r="E37" s="14">
        <v>326880</v>
      </c>
      <c r="F37" s="14">
        <v>33292</v>
      </c>
    </row>
    <row r="38" spans="1:6" ht="12.75">
      <c r="A38" s="401">
        <v>32</v>
      </c>
      <c r="B38" s="16" t="s">
        <v>169</v>
      </c>
      <c r="C38" s="16">
        <v>206724</v>
      </c>
      <c r="D38" s="16">
        <f>SUM('- 56 -'!C38:G38,C38)</f>
        <v>2827768</v>
      </c>
      <c r="E38" s="16">
        <v>223890</v>
      </c>
      <c r="F38" s="16">
        <v>31090</v>
      </c>
    </row>
    <row r="39" spans="1:6" ht="12.75">
      <c r="A39" s="400">
        <v>33</v>
      </c>
      <c r="B39" s="14" t="s">
        <v>170</v>
      </c>
      <c r="C39" s="14">
        <v>433136</v>
      </c>
      <c r="D39" s="14">
        <f>SUM('- 56 -'!C39:G39,C39)</f>
        <v>5407105</v>
      </c>
      <c r="E39" s="14">
        <v>481530</v>
      </c>
      <c r="F39" s="14">
        <v>46676</v>
      </c>
    </row>
    <row r="40" spans="1:6" ht="12.75">
      <c r="A40" s="401">
        <v>34</v>
      </c>
      <c r="B40" s="16" t="s">
        <v>171</v>
      </c>
      <c r="C40" s="16">
        <v>176336</v>
      </c>
      <c r="D40" s="16">
        <f>SUM('- 56 -'!C40:G40,C40)</f>
        <v>2814937</v>
      </c>
      <c r="E40" s="16">
        <v>159930</v>
      </c>
      <c r="F40" s="16">
        <v>61807</v>
      </c>
    </row>
    <row r="41" spans="1:6" ht="12.75">
      <c r="A41" s="400">
        <v>35</v>
      </c>
      <c r="B41" s="14" t="s">
        <v>172</v>
      </c>
      <c r="C41" s="14">
        <v>451112</v>
      </c>
      <c r="D41" s="14">
        <f>SUM('- 56 -'!C41:G41,C41)</f>
        <v>5859047</v>
      </c>
      <c r="E41" s="14">
        <v>416100</v>
      </c>
      <c r="F41" s="14">
        <v>76339</v>
      </c>
    </row>
    <row r="42" spans="1:6" ht="12.75">
      <c r="A42" s="401">
        <v>36</v>
      </c>
      <c r="B42" s="16" t="s">
        <v>173</v>
      </c>
      <c r="C42" s="16">
        <v>249524</v>
      </c>
      <c r="D42" s="16">
        <f>SUM('- 56 -'!C42:G42,C42)</f>
        <v>3058314</v>
      </c>
      <c r="E42" s="16">
        <v>174030</v>
      </c>
      <c r="F42" s="16">
        <v>24516</v>
      </c>
    </row>
    <row r="43" spans="1:6" ht="12.75">
      <c r="A43" s="400">
        <v>37</v>
      </c>
      <c r="B43" s="14" t="s">
        <v>174</v>
      </c>
      <c r="C43" s="14">
        <v>225556</v>
      </c>
      <c r="D43" s="14">
        <f>SUM('- 56 -'!C43:G43,C43)</f>
        <v>2746706</v>
      </c>
      <c r="E43" s="14">
        <v>184200</v>
      </c>
      <c r="F43" s="14">
        <v>23681</v>
      </c>
    </row>
    <row r="44" spans="1:6" ht="12.75">
      <c r="A44" s="401">
        <v>38</v>
      </c>
      <c r="B44" s="16" t="s">
        <v>175</v>
      </c>
      <c r="C44" s="16">
        <v>279912</v>
      </c>
      <c r="D44" s="16">
        <f>SUM('- 56 -'!C44:G44,C44)</f>
        <v>3561685</v>
      </c>
      <c r="E44" s="16">
        <v>311670</v>
      </c>
      <c r="F44" s="16">
        <v>23864</v>
      </c>
    </row>
    <row r="45" spans="1:6" ht="12.75">
      <c r="A45" s="400">
        <v>39</v>
      </c>
      <c r="B45" s="14" t="s">
        <v>176</v>
      </c>
      <c r="C45" s="14">
        <v>523444</v>
      </c>
      <c r="D45" s="14">
        <f>SUM('- 56 -'!C45:G45,C45)</f>
        <v>6606842</v>
      </c>
      <c r="E45" s="14">
        <v>470070</v>
      </c>
      <c r="F45" s="14">
        <v>52055</v>
      </c>
    </row>
    <row r="46" spans="1:6" ht="12.75">
      <c r="A46" s="401">
        <v>40</v>
      </c>
      <c r="B46" s="16" t="s">
        <v>177</v>
      </c>
      <c r="C46" s="16">
        <v>1748000</v>
      </c>
      <c r="D46" s="16">
        <f>SUM('- 56 -'!C46:G46,C46)</f>
        <v>19598900</v>
      </c>
      <c r="E46" s="16">
        <v>1859700</v>
      </c>
      <c r="F46" s="16">
        <v>463100</v>
      </c>
    </row>
    <row r="47" spans="1:6" ht="12.75">
      <c r="A47" s="400">
        <v>41</v>
      </c>
      <c r="B47" s="14" t="s">
        <v>178</v>
      </c>
      <c r="C47" s="14">
        <v>379636</v>
      </c>
      <c r="D47" s="14">
        <f>SUM('- 56 -'!C47:G47,C47)</f>
        <v>4609097</v>
      </c>
      <c r="E47" s="14">
        <v>385110</v>
      </c>
      <c r="F47" s="14">
        <v>32835</v>
      </c>
    </row>
    <row r="48" spans="1:6" ht="12.75">
      <c r="A48" s="401">
        <v>42</v>
      </c>
      <c r="B48" s="16" t="s">
        <v>179</v>
      </c>
      <c r="C48" s="16">
        <v>261508</v>
      </c>
      <c r="D48" s="16">
        <f>SUM('- 56 -'!C48:G48,C48)</f>
        <v>3180130</v>
      </c>
      <c r="E48" s="16">
        <v>255660</v>
      </c>
      <c r="F48" s="16">
        <v>22318</v>
      </c>
    </row>
    <row r="49" spans="1:6" ht="12.75">
      <c r="A49" s="400">
        <v>43</v>
      </c>
      <c r="B49" s="14" t="s">
        <v>180</v>
      </c>
      <c r="C49" s="14">
        <v>206296</v>
      </c>
      <c r="D49" s="14">
        <f>SUM('- 56 -'!C49:G49,C49)</f>
        <v>2401864</v>
      </c>
      <c r="E49" s="14">
        <v>162330</v>
      </c>
      <c r="F49" s="14">
        <v>17360</v>
      </c>
    </row>
    <row r="50" spans="1:6" ht="12.75">
      <c r="A50" s="401">
        <v>44</v>
      </c>
      <c r="B50" s="16" t="s">
        <v>181</v>
      </c>
      <c r="C50" s="16">
        <v>314580</v>
      </c>
      <c r="D50" s="16">
        <f>SUM('- 56 -'!C50:G50,C50)</f>
        <v>3895991</v>
      </c>
      <c r="E50" s="16">
        <v>255960</v>
      </c>
      <c r="F50" s="16">
        <v>26610</v>
      </c>
    </row>
    <row r="51" spans="1:6" ht="12.75">
      <c r="A51" s="400">
        <v>45</v>
      </c>
      <c r="B51" s="14" t="s">
        <v>182</v>
      </c>
      <c r="C51" s="14">
        <v>444264</v>
      </c>
      <c r="D51" s="14">
        <f>SUM('- 56 -'!C51:G51,C51)</f>
        <v>5991203</v>
      </c>
      <c r="E51" s="14">
        <v>549330</v>
      </c>
      <c r="F51" s="14">
        <v>122424</v>
      </c>
    </row>
    <row r="52" spans="1:6" ht="12.75">
      <c r="A52" s="401">
        <v>46</v>
      </c>
      <c r="B52" s="16" t="s">
        <v>183</v>
      </c>
      <c r="C52" s="16">
        <v>327848</v>
      </c>
      <c r="D52" s="16">
        <f>SUM('- 56 -'!C52:G52,C52)</f>
        <v>4385888</v>
      </c>
      <c r="E52" s="16">
        <v>397650</v>
      </c>
      <c r="F52" s="16">
        <v>29441</v>
      </c>
    </row>
    <row r="53" spans="1:6" ht="12.75">
      <c r="A53" s="400">
        <v>47</v>
      </c>
      <c r="B53" s="14" t="s">
        <v>184</v>
      </c>
      <c r="C53" s="14">
        <v>338976</v>
      </c>
      <c r="D53" s="14">
        <f>SUM('- 56 -'!C53:G53,C53)</f>
        <v>4016253</v>
      </c>
      <c r="E53" s="14">
        <v>374574</v>
      </c>
      <c r="F53" s="14">
        <v>29156</v>
      </c>
    </row>
    <row r="54" spans="1:6" ht="12.75">
      <c r="A54" s="401">
        <v>48</v>
      </c>
      <c r="B54" s="16" t="s">
        <v>185</v>
      </c>
      <c r="C54" s="16">
        <v>653128</v>
      </c>
      <c r="D54" s="16">
        <f>SUM('- 56 -'!C54:G54,C54)</f>
        <v>13038602</v>
      </c>
      <c r="E54" s="16">
        <v>442470</v>
      </c>
      <c r="F54" s="16">
        <v>370477</v>
      </c>
    </row>
    <row r="55" spans="1:6" ht="12.75">
      <c r="A55" s="400">
        <v>49</v>
      </c>
      <c r="B55" s="14" t="s">
        <v>186</v>
      </c>
      <c r="C55" s="14">
        <v>1030624</v>
      </c>
      <c r="D55" s="14">
        <f>SUM('- 56 -'!C55:G55,C55)</f>
        <v>13587642</v>
      </c>
      <c r="E55" s="14">
        <v>690810</v>
      </c>
      <c r="F55" s="14">
        <v>106285</v>
      </c>
    </row>
    <row r="56" spans="1:6" ht="12.75">
      <c r="A56" s="401">
        <v>50</v>
      </c>
      <c r="B56" s="16" t="s">
        <v>459</v>
      </c>
      <c r="C56" s="16">
        <v>444264</v>
      </c>
      <c r="D56" s="16">
        <f>SUM('- 56 -'!C56:G56,C56)</f>
        <v>6087686</v>
      </c>
      <c r="E56" s="16">
        <v>426990</v>
      </c>
      <c r="F56" s="16">
        <v>38554</v>
      </c>
    </row>
    <row r="57" spans="1:6" ht="12.75">
      <c r="A57" s="400">
        <v>2264</v>
      </c>
      <c r="B57" s="14" t="s">
        <v>187</v>
      </c>
      <c r="C57" s="14">
        <v>48792</v>
      </c>
      <c r="D57" s="14">
        <f>SUM('- 56 -'!C57:G57,C57)</f>
        <v>754037</v>
      </c>
      <c r="E57" s="14">
        <v>101520</v>
      </c>
      <c r="F57" s="14">
        <v>15000</v>
      </c>
    </row>
    <row r="58" spans="1:6" ht="12.75">
      <c r="A58" s="401">
        <v>2309</v>
      </c>
      <c r="B58" s="16" t="s">
        <v>188</v>
      </c>
      <c r="C58" s="16">
        <v>63344</v>
      </c>
      <c r="D58" s="16">
        <f>SUM('- 56 -'!C58:G58,C58)</f>
        <v>895044</v>
      </c>
      <c r="E58" s="16">
        <v>71700</v>
      </c>
      <c r="F58" s="16">
        <v>15000</v>
      </c>
    </row>
    <row r="59" spans="1:6" ht="12.75">
      <c r="A59" s="400">
        <v>2312</v>
      </c>
      <c r="B59" s="14" t="s">
        <v>189</v>
      </c>
      <c r="C59" s="14">
        <v>56496</v>
      </c>
      <c r="D59" s="14">
        <f>SUM('- 56 -'!C59:G59,C59)</f>
        <v>962790</v>
      </c>
      <c r="E59" s="14">
        <v>111960</v>
      </c>
      <c r="F59" s="14">
        <v>15000</v>
      </c>
    </row>
    <row r="60" spans="1:6" ht="12.75">
      <c r="A60" s="401">
        <v>2355</v>
      </c>
      <c r="B60" s="16" t="s">
        <v>190</v>
      </c>
      <c r="C60" s="16">
        <v>791372</v>
      </c>
      <c r="D60" s="16">
        <f>SUM('- 56 -'!C60:G60,C60)</f>
        <v>10581169</v>
      </c>
      <c r="E60" s="16">
        <v>924600</v>
      </c>
      <c r="F60" s="16">
        <v>257429</v>
      </c>
    </row>
    <row r="61" spans="1:6" ht="12.75">
      <c r="A61" s="400">
        <v>2439</v>
      </c>
      <c r="B61" s="14" t="s">
        <v>191</v>
      </c>
      <c r="C61" s="14">
        <v>31244</v>
      </c>
      <c r="D61" s="14">
        <f>SUM('- 56 -'!C61:G61,C61)</f>
        <v>433625</v>
      </c>
      <c r="E61" s="14">
        <v>147960</v>
      </c>
      <c r="F61" s="14">
        <v>15000</v>
      </c>
    </row>
    <row r="62" spans="1:6" ht="12.75">
      <c r="A62" s="401">
        <v>2460</v>
      </c>
      <c r="B62" s="16" t="s">
        <v>192</v>
      </c>
      <c r="C62" s="16">
        <v>71048</v>
      </c>
      <c r="D62" s="16">
        <f>SUM('- 56 -'!C62:G62,C62)</f>
        <v>1122672</v>
      </c>
      <c r="E62" s="16">
        <v>94920</v>
      </c>
      <c r="F62" s="16">
        <v>15000</v>
      </c>
    </row>
    <row r="63" spans="1:6" ht="12.75">
      <c r="A63" s="400">
        <v>3000</v>
      </c>
      <c r="B63" s="14" t="s">
        <v>193</v>
      </c>
      <c r="C63" s="14">
        <v>0</v>
      </c>
      <c r="D63" s="14">
        <f>SUM('- 56 -'!C63:G63,C63)</f>
        <v>0</v>
      </c>
      <c r="E63" s="14">
        <v>0</v>
      </c>
      <c r="F63" s="14">
        <v>0</v>
      </c>
    </row>
    <row r="64" ht="4.5" customHeight="1"/>
    <row r="65" spans="1:6" ht="12.75">
      <c r="A65" s="105"/>
      <c r="B65" s="20" t="s">
        <v>194</v>
      </c>
      <c r="C65" s="20">
        <f>SUM(C11:C63)</f>
        <v>42347652</v>
      </c>
      <c r="D65" s="20">
        <f>SUM(D11:D63)</f>
        <v>517043659</v>
      </c>
      <c r="E65" s="20">
        <f>SUM(E11:E63)</f>
        <v>45181814</v>
      </c>
      <c r="F65" s="20">
        <f>SUM(F11:F63)</f>
        <v>11020201</v>
      </c>
    </row>
    <row r="66" ht="4.5" customHeight="1"/>
    <row r="67" spans="1:6" ht="12.75">
      <c r="A67" s="102">
        <v>2155</v>
      </c>
      <c r="B67" s="103" t="s">
        <v>195</v>
      </c>
      <c r="C67" s="103">
        <v>24824</v>
      </c>
      <c r="D67" s="103">
        <f>SUM('- 56 -'!C67:G67,C67)</f>
        <v>121430</v>
      </c>
      <c r="E67" s="103">
        <v>23520</v>
      </c>
      <c r="F67" s="103">
        <v>15000</v>
      </c>
    </row>
    <row r="68" spans="1:6" ht="12.75">
      <c r="A68" s="100">
        <v>2408</v>
      </c>
      <c r="B68" s="101" t="s">
        <v>197</v>
      </c>
      <c r="C68" s="101">
        <v>65912</v>
      </c>
      <c r="D68" s="101">
        <f>SUM('- 56 -'!C68:G68,C68)</f>
        <v>265931</v>
      </c>
      <c r="E68" s="101">
        <v>72480</v>
      </c>
      <c r="F68" s="101">
        <v>15000</v>
      </c>
    </row>
    <row r="69" spans="3:6" ht="6.75" customHeight="1">
      <c r="C69" s="17"/>
      <c r="D69" s="17"/>
      <c r="E69" s="17"/>
      <c r="F69" s="17"/>
    </row>
    <row r="70" spans="1:7" ht="12" customHeight="1">
      <c r="A70" s="57" t="s">
        <v>315</v>
      </c>
      <c r="B70" s="278" t="s">
        <v>398</v>
      </c>
      <c r="D70" s="126"/>
      <c r="E70" s="126"/>
      <c r="F70" s="126"/>
      <c r="G70" s="127"/>
    </row>
    <row r="71" spans="1:7" ht="12" customHeight="1">
      <c r="A71" s="57" t="s">
        <v>370</v>
      </c>
      <c r="B71" s="336" t="str">
        <f>"INCLUDES SUPPORT FOR COORDINATORS, CLINICIANS AND LEVEL II AND III PUPILS.  NOTE: TOTAL SPECIAL NEEDS SUPPORT IS $"&amp;REPLACE(REPLACE(C65+E65,3,0,","),7,0,",")&amp;"."</f>
        <v>INCLUDES SUPPORT FOR COORDINATORS, CLINICIANS AND LEVEL II AND III PUPILS.  NOTE: TOTAL SPECIAL NEEDS SUPPORT IS $87,529,466.</v>
      </c>
      <c r="D71" s="126"/>
      <c r="E71" s="126"/>
      <c r="F71" s="126"/>
      <c r="G71" s="139"/>
    </row>
    <row r="72" spans="1:7" ht="12" customHeight="1">
      <c r="A72" s="57" t="s">
        <v>368</v>
      </c>
      <c r="B72" s="278" t="s">
        <v>399</v>
      </c>
      <c r="D72" s="126"/>
      <c r="E72" s="126"/>
      <c r="F72" s="126"/>
      <c r="G72" s="127"/>
    </row>
    <row r="73" spans="1:7" ht="12" customHeight="1">
      <c r="A73" s="6"/>
      <c r="B73" s="278"/>
      <c r="D73" s="126"/>
      <c r="E73" s="126"/>
      <c r="F73" s="126"/>
      <c r="G73" s="127"/>
    </row>
    <row r="74" spans="1:7" ht="12" customHeight="1">
      <c r="A74" s="6"/>
      <c r="B74" s="278"/>
      <c r="C74" s="140"/>
      <c r="D74" s="140"/>
      <c r="E74" s="126"/>
      <c r="F74" s="126"/>
      <c r="G74" s="127"/>
    </row>
    <row r="75" spans="3:6" ht="12" customHeight="1">
      <c r="C75" s="17"/>
      <c r="D75" s="17"/>
      <c r="E75" s="17"/>
      <c r="F75" s="17"/>
    </row>
  </sheetData>
  <printOptions/>
  <pageMargins left="0" right="0.5905511811023623" top="0.5905511811023623" bottom="0" header="0.31496062992125984" footer="0"/>
  <pageSetup fitToHeight="1" fitToWidth="1" horizontalDpi="600" verticalDpi="600" orientation="portrait" scale="82" r:id="rId1"/>
  <headerFooter alignWithMargins="0">
    <oddHeader>&amp;C&amp;"Times New Roman,Bold"&amp;12&amp;A</oddHeader>
  </headerFooter>
</worksheet>
</file>

<file path=xl/worksheets/sheet49.xml><?xml version="1.0" encoding="utf-8"?>
<worksheet xmlns="http://schemas.openxmlformats.org/spreadsheetml/2006/main" xmlns:r="http://schemas.openxmlformats.org/officeDocument/2006/relationships">
  <sheetPr codeName="Sheet46">
    <pageSetUpPr fitToPage="1"/>
  </sheetPr>
  <dimension ref="A1:G75"/>
  <sheetViews>
    <sheetView showGridLines="0" showZeros="0" workbookViewId="0" topLeftCell="A1">
      <selection activeCell="A1" sqref="A1"/>
    </sheetView>
  </sheetViews>
  <sheetFormatPr defaultColWidth="19.83203125" defaultRowHeight="12"/>
  <cols>
    <col min="1" max="1" width="6.83203125" style="85" customWidth="1"/>
    <col min="2" max="2" width="35.83203125" style="85" customWidth="1"/>
    <col min="3" max="3" width="19.83203125" style="85" customWidth="1"/>
    <col min="4" max="4" width="23.83203125" style="85" customWidth="1"/>
    <col min="5" max="5" width="21.83203125" style="85" customWidth="1"/>
    <col min="6" max="6" width="19.83203125" style="85" customWidth="1"/>
    <col min="7" max="7" width="12.83203125" style="85" customWidth="1"/>
    <col min="8" max="16384" width="19.83203125" style="85" customWidth="1"/>
  </cols>
  <sheetData>
    <row r="1" spans="1:7" ht="6.75" customHeight="1">
      <c r="A1" s="17"/>
      <c r="B1" s="83"/>
      <c r="C1" s="83"/>
      <c r="D1" s="83"/>
      <c r="E1" s="83"/>
      <c r="F1" s="83"/>
      <c r="G1" s="83"/>
    </row>
    <row r="2" spans="1:7" ht="12.75">
      <c r="A2" s="11"/>
      <c r="B2" s="109"/>
      <c r="C2" s="110" t="str">
        <f>REVYEAR</f>
        <v>ANALYSIS OF OPERATING FUND REVENUE: 1999/2000 BUDGET</v>
      </c>
      <c r="D2" s="110"/>
      <c r="E2" s="3"/>
      <c r="F2" s="110"/>
      <c r="G2" s="111" t="s">
        <v>201</v>
      </c>
    </row>
    <row r="3" spans="1:7" ht="12.75">
      <c r="A3" s="12"/>
      <c r="B3" s="112"/>
      <c r="C3" s="83"/>
      <c r="D3" s="83"/>
      <c r="E3" s="83"/>
      <c r="F3" s="83"/>
      <c r="G3" s="83"/>
    </row>
    <row r="4" spans="1:6" ht="12.75">
      <c r="A4" s="10"/>
      <c r="C4" s="114" t="s">
        <v>207</v>
      </c>
      <c r="D4" s="128"/>
      <c r="E4" s="115"/>
      <c r="F4" s="116"/>
    </row>
    <row r="5" spans="1:6" ht="12.75">
      <c r="A5" s="10"/>
      <c r="C5" s="117" t="s">
        <v>210</v>
      </c>
      <c r="D5" s="129"/>
      <c r="E5" s="118"/>
      <c r="F5" s="119"/>
    </row>
    <row r="6" spans="1:6" ht="12.75">
      <c r="A6" s="10"/>
      <c r="C6" s="130" t="s">
        <v>214</v>
      </c>
      <c r="D6" s="131"/>
      <c r="E6" s="132"/>
      <c r="F6" s="133"/>
    </row>
    <row r="7" spans="1:6" ht="12.75">
      <c r="A7" s="17"/>
      <c r="C7" s="120" t="s">
        <v>32</v>
      </c>
      <c r="D7" s="48"/>
      <c r="E7" s="48"/>
      <c r="F7" s="120" t="s">
        <v>79</v>
      </c>
    </row>
    <row r="8" spans="1:6" ht="12.75">
      <c r="A8" s="97"/>
      <c r="B8" s="48"/>
      <c r="C8" s="123" t="s">
        <v>73</v>
      </c>
      <c r="D8" s="122"/>
      <c r="E8" s="123" t="s">
        <v>66</v>
      </c>
      <c r="F8" s="123" t="s">
        <v>247</v>
      </c>
    </row>
    <row r="9" spans="1:6" ht="12.75">
      <c r="A9" s="54" t="s">
        <v>119</v>
      </c>
      <c r="B9" s="55" t="s">
        <v>120</v>
      </c>
      <c r="C9" s="125" t="s">
        <v>116</v>
      </c>
      <c r="D9" s="415" t="s">
        <v>34</v>
      </c>
      <c r="E9" s="415" t="s">
        <v>487</v>
      </c>
      <c r="F9" s="125" t="s">
        <v>272</v>
      </c>
    </row>
    <row r="10" spans="1:7" ht="4.5" customHeight="1">
      <c r="A10" s="80"/>
      <c r="B10" s="80"/>
      <c r="C10" s="83"/>
      <c r="D10" s="83"/>
      <c r="E10" s="83"/>
      <c r="F10" s="83"/>
      <c r="G10" s="83"/>
    </row>
    <row r="11" spans="1:6" ht="12.75">
      <c r="A11" s="400">
        <v>1</v>
      </c>
      <c r="B11" s="14" t="s">
        <v>142</v>
      </c>
      <c r="C11" s="14">
        <v>1061250</v>
      </c>
      <c r="D11" s="14">
        <v>895240</v>
      </c>
      <c r="E11" s="14">
        <v>6680393</v>
      </c>
      <c r="F11" s="14">
        <f>SUM('- 57 -'!E11:F11,C11:E11)</f>
        <v>23065086</v>
      </c>
    </row>
    <row r="12" spans="1:6" ht="12.75">
      <c r="A12" s="401">
        <v>2</v>
      </c>
      <c r="B12" s="16" t="s">
        <v>143</v>
      </c>
      <c r="C12" s="16">
        <v>491825</v>
      </c>
      <c r="D12" s="16">
        <v>537479</v>
      </c>
      <c r="E12" s="16">
        <v>1549269</v>
      </c>
      <c r="F12" s="16">
        <f>SUM('- 57 -'!E12:F12,C12:E12)</f>
        <v>5582444</v>
      </c>
    </row>
    <row r="13" spans="1:6" ht="12.75">
      <c r="A13" s="400">
        <v>3</v>
      </c>
      <c r="B13" s="14" t="s">
        <v>144</v>
      </c>
      <c r="C13" s="14">
        <v>78975</v>
      </c>
      <c r="D13" s="14">
        <v>216083</v>
      </c>
      <c r="E13" s="14">
        <v>1150589</v>
      </c>
      <c r="F13" s="14">
        <f>SUM('- 57 -'!E13:F13,C13:E13)</f>
        <v>2925554</v>
      </c>
    </row>
    <row r="14" spans="1:6" ht="12.75">
      <c r="A14" s="401">
        <v>4</v>
      </c>
      <c r="B14" s="16" t="s">
        <v>145</v>
      </c>
      <c r="C14" s="16">
        <v>161700</v>
      </c>
      <c r="D14" s="16">
        <v>355280</v>
      </c>
      <c r="E14" s="16">
        <v>1217475</v>
      </c>
      <c r="F14" s="16">
        <f>SUM('- 57 -'!E14:F14,C14:E14)</f>
        <v>3258319</v>
      </c>
    </row>
    <row r="15" spans="1:6" ht="12.75">
      <c r="A15" s="400">
        <v>5</v>
      </c>
      <c r="B15" s="14" t="s">
        <v>146</v>
      </c>
      <c r="C15" s="14">
        <v>46000</v>
      </c>
      <c r="D15" s="14">
        <v>299803</v>
      </c>
      <c r="E15" s="14">
        <v>1252986</v>
      </c>
      <c r="F15" s="14">
        <f>SUM('- 57 -'!E15:F15,C15:E15)</f>
        <v>3097838</v>
      </c>
    </row>
    <row r="16" spans="1:6" ht="12.75">
      <c r="A16" s="401">
        <v>6</v>
      </c>
      <c r="B16" s="16" t="s">
        <v>147</v>
      </c>
      <c r="C16" s="16">
        <v>267500</v>
      </c>
      <c r="D16" s="16">
        <v>519545</v>
      </c>
      <c r="E16" s="16">
        <v>1914925</v>
      </c>
      <c r="F16" s="16">
        <f>SUM('- 57 -'!E16:F16,C16:E16)</f>
        <v>5517262</v>
      </c>
    </row>
    <row r="17" spans="1:6" ht="12.75">
      <c r="A17" s="400">
        <v>9</v>
      </c>
      <c r="B17" s="14" t="s">
        <v>148</v>
      </c>
      <c r="C17" s="14">
        <v>548400</v>
      </c>
      <c r="D17" s="14">
        <v>1222267</v>
      </c>
      <c r="E17" s="14">
        <v>2118041</v>
      </c>
      <c r="F17" s="14">
        <f>SUM('- 57 -'!E17:F17,C17:E17)</f>
        <v>8095060</v>
      </c>
    </row>
    <row r="18" spans="1:6" ht="12.75">
      <c r="A18" s="401">
        <v>10</v>
      </c>
      <c r="B18" s="16" t="s">
        <v>149</v>
      </c>
      <c r="C18" s="16">
        <v>241775</v>
      </c>
      <c r="D18" s="16">
        <v>748907</v>
      </c>
      <c r="E18" s="16">
        <v>1577367</v>
      </c>
      <c r="F18" s="16">
        <f>SUM('- 57 -'!E18:F18,C18:E18)</f>
        <v>5385117</v>
      </c>
    </row>
    <row r="19" spans="1:6" ht="12.75">
      <c r="A19" s="400">
        <v>11</v>
      </c>
      <c r="B19" s="14" t="s">
        <v>150</v>
      </c>
      <c r="C19" s="14">
        <v>356500</v>
      </c>
      <c r="D19" s="14">
        <v>1527697</v>
      </c>
      <c r="E19" s="14">
        <v>1010787</v>
      </c>
      <c r="F19" s="14">
        <f>SUM('- 57 -'!E19:F19,C19:E19)</f>
        <v>4197390</v>
      </c>
    </row>
    <row r="20" spans="1:6" ht="12.75">
      <c r="A20" s="401">
        <v>12</v>
      </c>
      <c r="B20" s="16" t="s">
        <v>151</v>
      </c>
      <c r="C20" s="16">
        <v>287750</v>
      </c>
      <c r="D20" s="16">
        <v>1525727</v>
      </c>
      <c r="E20" s="16">
        <v>1562498</v>
      </c>
      <c r="F20" s="16">
        <f>SUM('- 57 -'!E20:F20,C20:E20)</f>
        <v>5347241</v>
      </c>
    </row>
    <row r="21" spans="1:6" ht="12.75">
      <c r="A21" s="400">
        <v>13</v>
      </c>
      <c r="B21" s="14" t="s">
        <v>152</v>
      </c>
      <c r="C21" s="14">
        <v>32300</v>
      </c>
      <c r="D21" s="14">
        <v>1410377</v>
      </c>
      <c r="E21" s="14">
        <v>603499</v>
      </c>
      <c r="F21" s="14">
        <f>SUM('- 57 -'!E21:F21,C21:E21)</f>
        <v>2696931</v>
      </c>
    </row>
    <row r="22" spans="1:6" ht="12.75">
      <c r="A22" s="401">
        <v>14</v>
      </c>
      <c r="B22" s="16" t="s">
        <v>153</v>
      </c>
      <c r="C22" s="16">
        <v>56950</v>
      </c>
      <c r="D22" s="16">
        <v>1319564</v>
      </c>
      <c r="E22" s="16">
        <v>1002888</v>
      </c>
      <c r="F22" s="16">
        <f>SUM('- 57 -'!E22:F22,C22:E22)</f>
        <v>3438560</v>
      </c>
    </row>
    <row r="23" spans="1:6" ht="12.75">
      <c r="A23" s="400">
        <v>15</v>
      </c>
      <c r="B23" s="14" t="s">
        <v>154</v>
      </c>
      <c r="C23" s="14">
        <v>305500</v>
      </c>
      <c r="D23" s="14">
        <v>1608154</v>
      </c>
      <c r="E23" s="14">
        <v>763572</v>
      </c>
      <c r="F23" s="14">
        <f>SUM('- 57 -'!E23:F23,C23:E23)</f>
        <v>3716951</v>
      </c>
    </row>
    <row r="24" spans="1:6" ht="12.75">
      <c r="A24" s="401">
        <v>16</v>
      </c>
      <c r="B24" s="16" t="s">
        <v>155</v>
      </c>
      <c r="C24" s="16">
        <v>69950</v>
      </c>
      <c r="D24" s="16">
        <v>532425</v>
      </c>
      <c r="E24" s="16">
        <v>179486</v>
      </c>
      <c r="F24" s="16">
        <f>SUM('- 57 -'!E24:F24,C24:E24)</f>
        <v>1041601</v>
      </c>
    </row>
    <row r="25" spans="1:6" ht="12.75">
      <c r="A25" s="400">
        <v>17</v>
      </c>
      <c r="B25" s="14" t="s">
        <v>156</v>
      </c>
      <c r="C25" s="14">
        <v>22250</v>
      </c>
      <c r="D25" s="14">
        <v>584971</v>
      </c>
      <c r="E25" s="14">
        <v>224876</v>
      </c>
      <c r="F25" s="14">
        <f>SUM('- 57 -'!E25:F25,C25:E25)</f>
        <v>1003367</v>
      </c>
    </row>
    <row r="26" spans="1:6" ht="12.75">
      <c r="A26" s="401">
        <v>18</v>
      </c>
      <c r="B26" s="16" t="s">
        <v>157</v>
      </c>
      <c r="C26" s="16">
        <v>77075</v>
      </c>
      <c r="D26" s="16">
        <v>507015</v>
      </c>
      <c r="E26" s="16">
        <v>274876</v>
      </c>
      <c r="F26" s="16">
        <f>SUM('- 57 -'!E26:F26,C26:E26)</f>
        <v>1189486</v>
      </c>
    </row>
    <row r="27" spans="1:6" ht="12.75">
      <c r="A27" s="400">
        <v>19</v>
      </c>
      <c r="B27" s="14" t="s">
        <v>158</v>
      </c>
      <c r="C27" s="14">
        <v>182375</v>
      </c>
      <c r="D27" s="14">
        <v>781720</v>
      </c>
      <c r="E27" s="14">
        <v>483374</v>
      </c>
      <c r="F27" s="14">
        <f>SUM('- 57 -'!E27:F27,C27:E27)</f>
        <v>2111703</v>
      </c>
    </row>
    <row r="28" spans="1:6" ht="12.75">
      <c r="A28" s="401">
        <v>20</v>
      </c>
      <c r="B28" s="16" t="s">
        <v>159</v>
      </c>
      <c r="C28" s="16">
        <v>22300</v>
      </c>
      <c r="D28" s="16">
        <v>430940</v>
      </c>
      <c r="E28" s="16">
        <v>414849</v>
      </c>
      <c r="F28" s="16">
        <f>SUM('- 57 -'!E28:F28,C28:E28)</f>
        <v>1191554</v>
      </c>
    </row>
    <row r="29" spans="1:6" ht="12.75">
      <c r="A29" s="400">
        <v>21</v>
      </c>
      <c r="B29" s="14" t="s">
        <v>160</v>
      </c>
      <c r="C29" s="14">
        <v>59325</v>
      </c>
      <c r="D29" s="14">
        <v>1300928</v>
      </c>
      <c r="E29" s="14">
        <v>570341</v>
      </c>
      <c r="F29" s="14">
        <f>SUM('- 57 -'!E29:F29,C29:E29)</f>
        <v>2852062</v>
      </c>
    </row>
    <row r="30" spans="1:6" ht="12.75">
      <c r="A30" s="401">
        <v>22</v>
      </c>
      <c r="B30" s="16" t="s">
        <v>161</v>
      </c>
      <c r="C30" s="16">
        <v>31400</v>
      </c>
      <c r="D30" s="16">
        <v>870003</v>
      </c>
      <c r="E30" s="16">
        <v>314579</v>
      </c>
      <c r="F30" s="16">
        <f>SUM('- 57 -'!E30:F30,C30:E30)</f>
        <v>1770744</v>
      </c>
    </row>
    <row r="31" spans="1:6" ht="12.75">
      <c r="A31" s="400">
        <v>23</v>
      </c>
      <c r="B31" s="14" t="s">
        <v>162</v>
      </c>
      <c r="C31" s="14">
        <v>44250</v>
      </c>
      <c r="D31" s="14">
        <v>956451</v>
      </c>
      <c r="E31" s="14">
        <v>340195</v>
      </c>
      <c r="F31" s="14">
        <f>SUM('- 57 -'!E31:F31,C31:E31)</f>
        <v>1806126</v>
      </c>
    </row>
    <row r="32" spans="1:6" ht="12.75">
      <c r="A32" s="401">
        <v>24</v>
      </c>
      <c r="B32" s="16" t="s">
        <v>163</v>
      </c>
      <c r="C32" s="16">
        <v>116400</v>
      </c>
      <c r="D32" s="16">
        <v>694868</v>
      </c>
      <c r="E32" s="16">
        <v>847039</v>
      </c>
      <c r="F32" s="16">
        <f>SUM('- 57 -'!E32:F32,C32:E32)</f>
        <v>2823447</v>
      </c>
    </row>
    <row r="33" spans="1:6" ht="12.75">
      <c r="A33" s="400">
        <v>25</v>
      </c>
      <c r="B33" s="14" t="s">
        <v>164</v>
      </c>
      <c r="C33" s="14">
        <v>51250</v>
      </c>
      <c r="D33" s="14">
        <v>761062</v>
      </c>
      <c r="E33" s="14">
        <v>313726</v>
      </c>
      <c r="F33" s="14">
        <f>SUM('- 57 -'!E33:F33,C33:E33)</f>
        <v>1460156</v>
      </c>
    </row>
    <row r="34" spans="1:6" ht="12.75">
      <c r="A34" s="401">
        <v>26</v>
      </c>
      <c r="B34" s="16" t="s">
        <v>165</v>
      </c>
      <c r="C34" s="16">
        <v>76750</v>
      </c>
      <c r="D34" s="16">
        <v>601180</v>
      </c>
      <c r="E34" s="16">
        <v>454803</v>
      </c>
      <c r="F34" s="16">
        <f>SUM('- 57 -'!E34:F34,C34:E34)</f>
        <v>1775312</v>
      </c>
    </row>
    <row r="35" spans="1:6" ht="12.75">
      <c r="A35" s="400">
        <v>28</v>
      </c>
      <c r="B35" s="14" t="s">
        <v>166</v>
      </c>
      <c r="C35" s="14">
        <v>18200</v>
      </c>
      <c r="D35" s="14">
        <v>436271</v>
      </c>
      <c r="E35" s="14">
        <v>229965</v>
      </c>
      <c r="F35" s="14">
        <f>SUM('- 57 -'!E35:F35,C35:E35)</f>
        <v>850298</v>
      </c>
    </row>
    <row r="36" spans="1:6" ht="12.75">
      <c r="A36" s="401">
        <v>30</v>
      </c>
      <c r="B36" s="16" t="s">
        <v>167</v>
      </c>
      <c r="C36" s="16">
        <v>34900</v>
      </c>
      <c r="D36" s="16">
        <v>808005</v>
      </c>
      <c r="E36" s="16">
        <v>331953</v>
      </c>
      <c r="F36" s="16">
        <f>SUM('- 57 -'!E36:F36,C36:E36)</f>
        <v>1615716</v>
      </c>
    </row>
    <row r="37" spans="1:6" ht="12.75">
      <c r="A37" s="400">
        <v>31</v>
      </c>
      <c r="B37" s="14" t="s">
        <v>168</v>
      </c>
      <c r="C37" s="14">
        <v>30500</v>
      </c>
      <c r="D37" s="14">
        <v>684758</v>
      </c>
      <c r="E37" s="14">
        <v>253946</v>
      </c>
      <c r="F37" s="14">
        <f>SUM('- 57 -'!E37:F37,C37:E37)</f>
        <v>1329376</v>
      </c>
    </row>
    <row r="38" spans="1:6" ht="12.75">
      <c r="A38" s="401">
        <v>32</v>
      </c>
      <c r="B38" s="16" t="s">
        <v>169</v>
      </c>
      <c r="C38" s="16">
        <v>57600</v>
      </c>
      <c r="D38" s="16">
        <v>692378</v>
      </c>
      <c r="E38" s="16">
        <v>284366</v>
      </c>
      <c r="F38" s="16">
        <f>SUM('- 57 -'!E38:F38,C38:E38)</f>
        <v>1289324</v>
      </c>
    </row>
    <row r="39" spans="1:6" ht="12.75">
      <c r="A39" s="400">
        <v>33</v>
      </c>
      <c r="B39" s="14" t="s">
        <v>170</v>
      </c>
      <c r="C39" s="14">
        <v>175950</v>
      </c>
      <c r="D39" s="14">
        <v>555103</v>
      </c>
      <c r="E39" s="14">
        <v>394319</v>
      </c>
      <c r="F39" s="14">
        <f>SUM('- 57 -'!E39:F39,C39:E39)</f>
        <v>1653578</v>
      </c>
    </row>
    <row r="40" spans="1:6" ht="12.75">
      <c r="A40" s="401">
        <v>34</v>
      </c>
      <c r="B40" s="16" t="s">
        <v>171</v>
      </c>
      <c r="C40" s="16">
        <v>12200</v>
      </c>
      <c r="D40" s="16">
        <v>476407</v>
      </c>
      <c r="E40" s="16">
        <v>209698</v>
      </c>
      <c r="F40" s="16">
        <f>SUM('- 57 -'!E40:F40,C40:E40)</f>
        <v>920042</v>
      </c>
    </row>
    <row r="41" spans="1:6" ht="12.75">
      <c r="A41" s="400">
        <v>35</v>
      </c>
      <c r="B41" s="14" t="s">
        <v>172</v>
      </c>
      <c r="C41" s="14">
        <v>182250</v>
      </c>
      <c r="D41" s="14">
        <v>961111</v>
      </c>
      <c r="E41" s="14">
        <v>396230</v>
      </c>
      <c r="F41" s="14">
        <f>SUM('- 57 -'!E41:F41,C41:E41)</f>
        <v>2032030</v>
      </c>
    </row>
    <row r="42" spans="1:6" ht="12.75">
      <c r="A42" s="401">
        <v>36</v>
      </c>
      <c r="B42" s="16" t="s">
        <v>173</v>
      </c>
      <c r="C42" s="16">
        <v>9500</v>
      </c>
      <c r="D42" s="16">
        <v>640313</v>
      </c>
      <c r="E42" s="16">
        <v>264440</v>
      </c>
      <c r="F42" s="16">
        <f>SUM('- 57 -'!E42:F42,C42:E42)</f>
        <v>1112799</v>
      </c>
    </row>
    <row r="43" spans="1:6" ht="12.75">
      <c r="A43" s="400">
        <v>37</v>
      </c>
      <c r="B43" s="14" t="s">
        <v>174</v>
      </c>
      <c r="C43" s="14">
        <v>45250</v>
      </c>
      <c r="D43" s="14">
        <v>592960</v>
      </c>
      <c r="E43" s="14">
        <v>188414</v>
      </c>
      <c r="F43" s="14">
        <f>SUM('- 57 -'!E43:F43,C43:E43)</f>
        <v>1034505</v>
      </c>
    </row>
    <row r="44" spans="1:6" ht="12.75">
      <c r="A44" s="401">
        <v>38</v>
      </c>
      <c r="B44" s="16" t="s">
        <v>175</v>
      </c>
      <c r="C44" s="16">
        <v>15800</v>
      </c>
      <c r="D44" s="16">
        <v>724153</v>
      </c>
      <c r="E44" s="16">
        <v>258673</v>
      </c>
      <c r="F44" s="16">
        <f>SUM('- 57 -'!E44:F44,C44:E44)</f>
        <v>1334160</v>
      </c>
    </row>
    <row r="45" spans="1:6" ht="12.75">
      <c r="A45" s="400">
        <v>39</v>
      </c>
      <c r="B45" s="14" t="s">
        <v>176</v>
      </c>
      <c r="C45" s="14">
        <v>63250</v>
      </c>
      <c r="D45" s="14">
        <v>1098759</v>
      </c>
      <c r="E45" s="14">
        <v>390455</v>
      </c>
      <c r="F45" s="14">
        <f>SUM('- 57 -'!E45:F45,C45:E45)</f>
        <v>2074589</v>
      </c>
    </row>
    <row r="46" spans="1:6" ht="12.75">
      <c r="A46" s="401">
        <v>40</v>
      </c>
      <c r="B46" s="16" t="s">
        <v>177</v>
      </c>
      <c r="C46" s="16">
        <v>368100</v>
      </c>
      <c r="D46" s="16">
        <v>740400</v>
      </c>
      <c r="E46" s="16">
        <v>1454100</v>
      </c>
      <c r="F46" s="16">
        <f>SUM('- 57 -'!E46:F46,C46:E46)</f>
        <v>4885400</v>
      </c>
    </row>
    <row r="47" spans="1:6" ht="12.75">
      <c r="A47" s="400">
        <v>41</v>
      </c>
      <c r="B47" s="14" t="s">
        <v>178</v>
      </c>
      <c r="C47" s="14">
        <v>82500</v>
      </c>
      <c r="D47" s="14">
        <v>876035</v>
      </c>
      <c r="E47" s="14">
        <v>309541</v>
      </c>
      <c r="F47" s="14">
        <f>SUM('- 57 -'!E47:F47,C47:E47)</f>
        <v>1686021</v>
      </c>
    </row>
    <row r="48" spans="1:6" ht="12.75">
      <c r="A48" s="401">
        <v>42</v>
      </c>
      <c r="B48" s="16" t="s">
        <v>179</v>
      </c>
      <c r="C48" s="16">
        <v>5000</v>
      </c>
      <c r="D48" s="16">
        <v>465861</v>
      </c>
      <c r="E48" s="16">
        <v>211456</v>
      </c>
      <c r="F48" s="16">
        <f>SUM('- 57 -'!E48:F48,C48:E48)</f>
        <v>960295</v>
      </c>
    </row>
    <row r="49" spans="1:6" ht="12.75">
      <c r="A49" s="400">
        <v>43</v>
      </c>
      <c r="B49" s="14" t="s">
        <v>180</v>
      </c>
      <c r="C49" s="14">
        <v>0</v>
      </c>
      <c r="D49" s="14">
        <v>562170</v>
      </c>
      <c r="E49" s="14">
        <v>178729</v>
      </c>
      <c r="F49" s="14">
        <f>SUM('- 57 -'!E49:F49,C49:E49)</f>
        <v>920589</v>
      </c>
    </row>
    <row r="50" spans="1:6" ht="12.75">
      <c r="A50" s="401">
        <v>44</v>
      </c>
      <c r="B50" s="16" t="s">
        <v>181</v>
      </c>
      <c r="C50" s="16">
        <v>29500</v>
      </c>
      <c r="D50" s="16">
        <v>630556</v>
      </c>
      <c r="E50" s="16">
        <v>244814</v>
      </c>
      <c r="F50" s="16">
        <f>SUM('- 57 -'!E50:F50,C50:E50)</f>
        <v>1187440</v>
      </c>
    </row>
    <row r="51" spans="1:6" ht="12.75">
      <c r="A51" s="400">
        <v>45</v>
      </c>
      <c r="B51" s="14" t="s">
        <v>182</v>
      </c>
      <c r="C51" s="14">
        <v>71900</v>
      </c>
      <c r="D51" s="14">
        <v>324183</v>
      </c>
      <c r="E51" s="14">
        <v>788218</v>
      </c>
      <c r="F51" s="14">
        <f>SUM('- 57 -'!E51:F51,C51:E51)</f>
        <v>1856055</v>
      </c>
    </row>
    <row r="52" spans="1:6" ht="12.75">
      <c r="A52" s="401">
        <v>46</v>
      </c>
      <c r="B52" s="16" t="s">
        <v>183</v>
      </c>
      <c r="C52" s="16">
        <v>54525</v>
      </c>
      <c r="D52" s="16">
        <v>54133</v>
      </c>
      <c r="E52" s="16">
        <v>508528</v>
      </c>
      <c r="F52" s="16">
        <f>SUM('- 57 -'!E52:F52,C52:E52)</f>
        <v>1044277</v>
      </c>
    </row>
    <row r="53" spans="1:6" ht="12.75">
      <c r="A53" s="400">
        <v>47</v>
      </c>
      <c r="B53" s="14" t="s">
        <v>184</v>
      </c>
      <c r="C53" s="14">
        <v>27700</v>
      </c>
      <c r="D53" s="14">
        <v>332690</v>
      </c>
      <c r="E53" s="14">
        <v>241384</v>
      </c>
      <c r="F53" s="14">
        <f>SUM('- 57 -'!E53:F53,C53:E53)</f>
        <v>1005504</v>
      </c>
    </row>
    <row r="54" spans="1:6" ht="12.75">
      <c r="A54" s="401">
        <v>48</v>
      </c>
      <c r="B54" s="16" t="s">
        <v>185</v>
      </c>
      <c r="C54" s="16">
        <v>40700</v>
      </c>
      <c r="D54" s="16">
        <v>1116721</v>
      </c>
      <c r="E54" s="16">
        <v>2731649</v>
      </c>
      <c r="F54" s="16">
        <f>SUM('- 57 -'!E54:F54,C54:E54)</f>
        <v>4702017</v>
      </c>
    </row>
    <row r="55" spans="1:6" ht="12.75">
      <c r="A55" s="400">
        <v>49</v>
      </c>
      <c r="B55" s="14" t="s">
        <v>186</v>
      </c>
      <c r="C55" s="14">
        <v>5000</v>
      </c>
      <c r="D55" s="14">
        <v>1435368</v>
      </c>
      <c r="E55" s="14">
        <v>2006508</v>
      </c>
      <c r="F55" s="14">
        <f>SUM('- 57 -'!E55:F55,C55:E55)</f>
        <v>4243971</v>
      </c>
    </row>
    <row r="56" spans="1:6" ht="12.75">
      <c r="A56" s="401">
        <v>50</v>
      </c>
      <c r="B56" s="16" t="s">
        <v>459</v>
      </c>
      <c r="C56" s="16">
        <v>25000</v>
      </c>
      <c r="D56" s="16">
        <v>1073820</v>
      </c>
      <c r="E56" s="16">
        <v>476110</v>
      </c>
      <c r="F56" s="16">
        <f>SUM('- 57 -'!E56:F56,C56:E56)</f>
        <v>2040474</v>
      </c>
    </row>
    <row r="57" spans="1:6" ht="12.75">
      <c r="A57" s="400">
        <v>2264</v>
      </c>
      <c r="B57" s="14" t="s">
        <v>187</v>
      </c>
      <c r="C57" s="14">
        <v>5000</v>
      </c>
      <c r="D57" s="14">
        <v>53618</v>
      </c>
      <c r="E57" s="14">
        <v>182328</v>
      </c>
      <c r="F57" s="14">
        <f>SUM('- 57 -'!E57:F57,C57:E57)</f>
        <v>357466</v>
      </c>
    </row>
    <row r="58" spans="1:6" ht="12.75">
      <c r="A58" s="401">
        <v>2309</v>
      </c>
      <c r="B58" s="16" t="s">
        <v>188</v>
      </c>
      <c r="C58" s="16">
        <v>6500</v>
      </c>
      <c r="D58" s="16">
        <v>17579</v>
      </c>
      <c r="E58" s="16">
        <v>119665</v>
      </c>
      <c r="F58" s="16">
        <f>SUM('- 57 -'!E58:F58,C58:E58)</f>
        <v>230444</v>
      </c>
    </row>
    <row r="59" spans="1:6" ht="12.75">
      <c r="A59" s="400">
        <v>2312</v>
      </c>
      <c r="B59" s="14" t="s">
        <v>189</v>
      </c>
      <c r="C59" s="14">
        <v>6300</v>
      </c>
      <c r="D59" s="14">
        <v>1188</v>
      </c>
      <c r="E59" s="14">
        <v>194242</v>
      </c>
      <c r="F59" s="14">
        <f>SUM('- 57 -'!E59:F59,C59:E59)</f>
        <v>328690</v>
      </c>
    </row>
    <row r="60" spans="1:6" ht="12.75">
      <c r="A60" s="401">
        <v>2355</v>
      </c>
      <c r="B60" s="16" t="s">
        <v>190</v>
      </c>
      <c r="C60" s="16">
        <v>267325</v>
      </c>
      <c r="D60" s="16">
        <v>45422</v>
      </c>
      <c r="E60" s="16">
        <v>1401023</v>
      </c>
      <c r="F60" s="16">
        <f>SUM('- 57 -'!E60:F60,C60:E60)</f>
        <v>2895799</v>
      </c>
    </row>
    <row r="61" spans="1:6" ht="12.75">
      <c r="A61" s="400">
        <v>2439</v>
      </c>
      <c r="B61" s="14" t="s">
        <v>191</v>
      </c>
      <c r="C61" s="14">
        <v>10325</v>
      </c>
      <c r="D61" s="14">
        <v>108054</v>
      </c>
      <c r="E61" s="14">
        <v>79743</v>
      </c>
      <c r="F61" s="14">
        <f>SUM('- 57 -'!E61:F61,C61:E61)</f>
        <v>361082</v>
      </c>
    </row>
    <row r="62" spans="1:6" ht="12.75">
      <c r="A62" s="401">
        <v>2460</v>
      </c>
      <c r="B62" s="16" t="s">
        <v>192</v>
      </c>
      <c r="C62" s="16">
        <v>7700</v>
      </c>
      <c r="D62" s="16">
        <v>1490</v>
      </c>
      <c r="E62" s="16">
        <v>214888</v>
      </c>
      <c r="F62" s="16">
        <f>SUM('- 57 -'!E62:F62,C62:E62)</f>
        <v>333998</v>
      </c>
    </row>
    <row r="63" spans="1:6" ht="12.75">
      <c r="A63" s="400">
        <v>3000</v>
      </c>
      <c r="B63" s="14" t="s">
        <v>193</v>
      </c>
      <c r="C63" s="14">
        <v>870100</v>
      </c>
      <c r="D63" s="14">
        <v>0</v>
      </c>
      <c r="E63" s="14">
        <v>2500</v>
      </c>
      <c r="F63" s="14">
        <f>SUM('- 57 -'!E63:F63,C63:E63)</f>
        <v>872600</v>
      </c>
    </row>
    <row r="64" ht="4.5" customHeight="1"/>
    <row r="65" spans="1:6" ht="12.75">
      <c r="A65" s="105"/>
      <c r="B65" s="20" t="s">
        <v>194</v>
      </c>
      <c r="C65" s="20">
        <f>SUM(C11:C63)</f>
        <v>7218325</v>
      </c>
      <c r="D65" s="20">
        <f>SUM(D11:D63)</f>
        <v>35717192</v>
      </c>
      <c r="E65" s="20">
        <f>SUM(E11:E63)</f>
        <v>41370318</v>
      </c>
      <c r="F65" s="20">
        <f>SUM(F11:F63)</f>
        <v>140507850</v>
      </c>
    </row>
    <row r="66" ht="4.5" customHeight="1"/>
    <row r="67" spans="1:6" ht="12.75">
      <c r="A67" s="102">
        <v>2155</v>
      </c>
      <c r="B67" s="103" t="s">
        <v>195</v>
      </c>
      <c r="C67" s="103">
        <v>0</v>
      </c>
      <c r="D67" s="103">
        <v>43888</v>
      </c>
      <c r="E67" s="103">
        <v>43497</v>
      </c>
      <c r="F67" s="103">
        <f>SUM('- 57 -'!E67:F67,C67:E67)</f>
        <v>125905</v>
      </c>
    </row>
    <row r="68" spans="1:6" ht="12.75">
      <c r="A68" s="100">
        <v>2408</v>
      </c>
      <c r="B68" s="101" t="s">
        <v>197</v>
      </c>
      <c r="C68" s="101">
        <v>2300</v>
      </c>
      <c r="D68" s="101">
        <v>1393</v>
      </c>
      <c r="E68" s="101">
        <v>69034</v>
      </c>
      <c r="F68" s="101">
        <f>SUM('- 57 -'!E68:F68,C68:E68)</f>
        <v>160207</v>
      </c>
    </row>
    <row r="69" spans="3:7" ht="6.75" customHeight="1">
      <c r="C69" s="17"/>
      <c r="D69" s="17"/>
      <c r="E69" s="17"/>
      <c r="F69" s="17"/>
      <c r="G69" s="17"/>
    </row>
    <row r="70" spans="1:7" ht="12" customHeight="1">
      <c r="A70" s="57" t="s">
        <v>315</v>
      </c>
      <c r="B70" s="278" t="s">
        <v>394</v>
      </c>
      <c r="D70" s="126"/>
      <c r="E70" s="126"/>
      <c r="F70" s="126"/>
      <c r="G70" s="126"/>
    </row>
    <row r="71" spans="1:7" ht="12" customHeight="1">
      <c r="A71" s="57"/>
      <c r="B71" s="278" t="s">
        <v>395</v>
      </c>
      <c r="D71" s="126"/>
      <c r="E71" s="126"/>
      <c r="F71" s="126"/>
      <c r="G71" s="126"/>
    </row>
    <row r="72" spans="1:7" ht="12" customHeight="1">
      <c r="A72" s="6"/>
      <c r="C72" s="127"/>
      <c r="D72" s="126"/>
      <c r="E72" s="126"/>
      <c r="F72" s="126"/>
      <c r="G72" s="126"/>
    </row>
    <row r="73" spans="4:7" ht="12" customHeight="1">
      <c r="D73" s="134"/>
      <c r="E73" s="134"/>
      <c r="F73" s="134"/>
      <c r="G73" s="134"/>
    </row>
    <row r="74" spans="1:7" ht="12" customHeight="1">
      <c r="A74" s="6"/>
      <c r="B74" s="6"/>
      <c r="C74" s="134"/>
      <c r="D74" s="134"/>
      <c r="E74" s="134"/>
      <c r="F74" s="134"/>
      <c r="G74" s="134"/>
    </row>
    <row r="75" spans="3:7" ht="12" customHeight="1">
      <c r="C75" s="134"/>
      <c r="D75" s="134"/>
      <c r="E75" s="134"/>
      <c r="F75" s="134"/>
      <c r="G75" s="134"/>
    </row>
  </sheetData>
  <printOptions/>
  <pageMargins left="0.5905511811023623" right="0" top="0.5905511811023623" bottom="0" header="0.31496062992125984" footer="0"/>
  <pageSetup fitToHeight="1" fitToWidth="1" horizontalDpi="600" verticalDpi="600" orientation="portrait" scale="82" r:id="rId1"/>
  <headerFooter alignWithMargins="0">
    <oddHeader>&amp;C&amp;"Times New Roman,Bold"&amp;12&amp;A</oddHeader>
  </headerFooter>
</worksheet>
</file>

<file path=xl/worksheets/sheet5.xml><?xml version="1.0" encoding="utf-8"?>
<worksheet xmlns="http://schemas.openxmlformats.org/spreadsheetml/2006/main" xmlns:r="http://schemas.openxmlformats.org/officeDocument/2006/relationships">
  <sheetPr codeName="Sheet4">
    <pageSetUpPr fitToPage="1"/>
  </sheetPr>
  <dimension ref="A1:I74"/>
  <sheetViews>
    <sheetView showGridLines="0" showZeros="0" workbookViewId="0" topLeftCell="A1">
      <selection activeCell="A1" sqref="A1"/>
    </sheetView>
  </sheetViews>
  <sheetFormatPr defaultColWidth="15.83203125" defaultRowHeight="12"/>
  <cols>
    <col min="1" max="1" width="6.83203125" style="85" customWidth="1"/>
    <col min="2" max="2" width="35.83203125" style="85" customWidth="1"/>
    <col min="3" max="3" width="18.83203125" style="85" customWidth="1"/>
    <col min="4" max="5" width="15.83203125" style="85" customWidth="1"/>
    <col min="6" max="6" width="17.83203125" style="85" customWidth="1"/>
    <col min="7" max="7" width="15.83203125" style="85" customWidth="1"/>
    <col min="8" max="8" width="1.83203125" style="85" customWidth="1"/>
    <col min="9" max="16384" width="15.83203125" style="85" customWidth="1"/>
  </cols>
  <sheetData>
    <row r="1" spans="2:9" ht="6.75" customHeight="1">
      <c r="B1" s="83"/>
      <c r="C1" s="83"/>
      <c r="D1" s="147"/>
      <c r="E1" s="147"/>
      <c r="F1" s="147"/>
      <c r="G1" s="147"/>
      <c r="H1" s="147"/>
      <c r="I1" s="147"/>
    </row>
    <row r="2" spans="1:9" ht="12.75">
      <c r="A2" s="8"/>
      <c r="B2" s="86"/>
      <c r="C2" s="205" t="s">
        <v>6</v>
      </c>
      <c r="D2" s="205"/>
      <c r="E2" s="205"/>
      <c r="F2" s="205"/>
      <c r="G2" s="220"/>
      <c r="H2" s="220"/>
      <c r="I2" s="225" t="s">
        <v>8</v>
      </c>
    </row>
    <row r="3" spans="1:9" ht="12.75">
      <c r="A3" s="9"/>
      <c r="B3" s="89"/>
      <c r="C3" s="208" t="str">
        <f>STATDATE</f>
        <v>ESTIMATE SEPTEMBER 30, 1999</v>
      </c>
      <c r="D3" s="208"/>
      <c r="E3" s="208"/>
      <c r="F3" s="208"/>
      <c r="G3" s="221"/>
      <c r="H3" s="221"/>
      <c r="I3" s="221"/>
    </row>
    <row r="4" spans="1:9" ht="12.75">
      <c r="A4" s="10"/>
      <c r="D4" s="147"/>
      <c r="E4" s="147"/>
      <c r="F4" s="147"/>
      <c r="G4" s="147"/>
      <c r="H4" s="147"/>
      <c r="I4" s="147"/>
    </row>
    <row r="5" spans="1:9" ht="12.75">
      <c r="A5" s="10"/>
      <c r="D5" s="147"/>
      <c r="E5" s="147"/>
      <c r="F5" s="147"/>
      <c r="G5" s="147"/>
      <c r="H5" s="147"/>
      <c r="I5" s="147"/>
    </row>
    <row r="6" spans="1:9" ht="12.75">
      <c r="A6" s="10"/>
      <c r="D6" s="147"/>
      <c r="E6" s="147"/>
      <c r="F6" s="147"/>
      <c r="G6" s="322"/>
      <c r="H6" s="322"/>
      <c r="I6" s="147"/>
    </row>
    <row r="7" spans="3:9" ht="12.75">
      <c r="C7" s="323" t="s">
        <v>72</v>
      </c>
      <c r="D7" s="195" t="s">
        <v>78</v>
      </c>
      <c r="E7" s="198"/>
      <c r="F7" s="198"/>
      <c r="G7" s="274"/>
      <c r="H7" s="324"/>
      <c r="I7" s="323" t="s">
        <v>79</v>
      </c>
    </row>
    <row r="8" spans="1:9" ht="12.75">
      <c r="A8" s="97"/>
      <c r="B8" s="48"/>
      <c r="C8" s="212" t="s">
        <v>18</v>
      </c>
      <c r="D8" s="212" t="s">
        <v>19</v>
      </c>
      <c r="E8" s="213" t="s">
        <v>103</v>
      </c>
      <c r="F8" s="325" t="s">
        <v>21</v>
      </c>
      <c r="G8" s="326" t="s">
        <v>3</v>
      </c>
      <c r="H8" s="327"/>
      <c r="I8" s="213" t="s">
        <v>104</v>
      </c>
    </row>
    <row r="9" spans="1:9" ht="12.75">
      <c r="A9" s="54" t="s">
        <v>119</v>
      </c>
      <c r="B9" s="55" t="s">
        <v>120</v>
      </c>
      <c r="C9" s="79" t="s">
        <v>49</v>
      </c>
      <c r="D9" s="78" t="s">
        <v>51</v>
      </c>
      <c r="E9" s="79" t="s">
        <v>52</v>
      </c>
      <c r="F9" s="328" t="s">
        <v>19</v>
      </c>
      <c r="G9" s="329" t="s">
        <v>79</v>
      </c>
      <c r="H9" s="330"/>
      <c r="I9" s="78" t="s">
        <v>403</v>
      </c>
    </row>
    <row r="10" spans="1:8" ht="4.5" customHeight="1">
      <c r="A10" s="80"/>
      <c r="B10" s="80"/>
      <c r="G10" s="331"/>
      <c r="H10" s="154"/>
    </row>
    <row r="11" spans="1:9" ht="12.75">
      <c r="A11" s="13">
        <v>1</v>
      </c>
      <c r="B11" s="14" t="s">
        <v>142</v>
      </c>
      <c r="C11" s="377">
        <v>2062</v>
      </c>
      <c r="D11" s="377">
        <v>546</v>
      </c>
      <c r="E11" s="377">
        <v>218</v>
      </c>
      <c r="F11" s="377">
        <v>0</v>
      </c>
      <c r="G11" s="377">
        <f>SUM(D11:F11)</f>
        <v>764</v>
      </c>
      <c r="H11" s="332"/>
      <c r="I11" s="377">
        <f>SUM('- 6 -'!J11,'- 7 -'!C11,'- 7 -'!G11)</f>
        <v>29940</v>
      </c>
    </row>
    <row r="12" spans="1:9" ht="12.75">
      <c r="A12" s="15">
        <v>2</v>
      </c>
      <c r="B12" s="16" t="s">
        <v>143</v>
      </c>
      <c r="C12" s="378">
        <v>70</v>
      </c>
      <c r="D12" s="378">
        <v>438</v>
      </c>
      <c r="E12" s="378">
        <v>66</v>
      </c>
      <c r="F12" s="378">
        <v>0</v>
      </c>
      <c r="G12" s="378">
        <f aca="true" t="shared" si="0" ref="G12:G63">SUM(D12:F12)</f>
        <v>504</v>
      </c>
      <c r="H12" s="332"/>
      <c r="I12" s="378">
        <f>SUM('- 6 -'!J12,'- 7 -'!C12,'- 7 -'!G12)</f>
        <v>9135.9</v>
      </c>
    </row>
    <row r="13" spans="1:9" ht="12.75">
      <c r="A13" s="13">
        <v>3</v>
      </c>
      <c r="B13" s="14" t="s">
        <v>144</v>
      </c>
      <c r="C13" s="377">
        <v>0</v>
      </c>
      <c r="D13" s="377">
        <v>0</v>
      </c>
      <c r="E13" s="377">
        <v>0</v>
      </c>
      <c r="F13" s="377">
        <v>0</v>
      </c>
      <c r="G13" s="377">
        <f t="shared" si="0"/>
        <v>0</v>
      </c>
      <c r="H13" s="332"/>
      <c r="I13" s="377">
        <f>SUM('- 6 -'!J13,'- 7 -'!C13,'- 7 -'!G13)</f>
        <v>5976</v>
      </c>
    </row>
    <row r="14" spans="1:9" ht="12.75">
      <c r="A14" s="15">
        <v>4</v>
      </c>
      <c r="B14" s="16" t="s">
        <v>145</v>
      </c>
      <c r="C14" s="378">
        <v>130</v>
      </c>
      <c r="D14" s="378">
        <v>45</v>
      </c>
      <c r="E14" s="378">
        <v>46</v>
      </c>
      <c r="F14" s="378">
        <v>30</v>
      </c>
      <c r="G14" s="378">
        <f t="shared" si="0"/>
        <v>121</v>
      </c>
      <c r="H14" s="332"/>
      <c r="I14" s="378">
        <f>SUM('- 6 -'!J14,'- 7 -'!C14,'- 7 -'!G14)</f>
        <v>5958</v>
      </c>
    </row>
    <row r="15" spans="1:9" ht="12.75">
      <c r="A15" s="13">
        <v>5</v>
      </c>
      <c r="B15" s="14" t="s">
        <v>146</v>
      </c>
      <c r="C15" s="377">
        <v>40</v>
      </c>
      <c r="D15" s="377">
        <v>0</v>
      </c>
      <c r="E15" s="377">
        <v>224</v>
      </c>
      <c r="F15" s="377">
        <v>0</v>
      </c>
      <c r="G15" s="377">
        <f t="shared" si="0"/>
        <v>224</v>
      </c>
      <c r="H15" s="332"/>
      <c r="I15" s="377">
        <f>SUM('- 6 -'!J15,'- 7 -'!C15,'- 7 -'!G15)</f>
        <v>6872.5</v>
      </c>
    </row>
    <row r="16" spans="1:9" ht="12.75">
      <c r="A16" s="15">
        <v>6</v>
      </c>
      <c r="B16" s="16" t="s">
        <v>147</v>
      </c>
      <c r="C16" s="378">
        <v>60</v>
      </c>
      <c r="D16" s="378">
        <v>0</v>
      </c>
      <c r="E16" s="378">
        <v>0</v>
      </c>
      <c r="F16" s="378">
        <v>0</v>
      </c>
      <c r="G16" s="378">
        <f t="shared" si="0"/>
        <v>0</v>
      </c>
      <c r="H16" s="332"/>
      <c r="I16" s="378">
        <f>SUM('- 6 -'!J16,'- 7 -'!C16,'- 7 -'!G16)</f>
        <v>8837</v>
      </c>
    </row>
    <row r="17" spans="1:9" ht="12.75">
      <c r="A17" s="13">
        <v>9</v>
      </c>
      <c r="B17" s="14" t="s">
        <v>148</v>
      </c>
      <c r="C17" s="377">
        <v>230</v>
      </c>
      <c r="D17" s="377">
        <v>334</v>
      </c>
      <c r="E17" s="377">
        <v>0</v>
      </c>
      <c r="F17" s="377">
        <v>0</v>
      </c>
      <c r="G17" s="377">
        <f t="shared" si="0"/>
        <v>334</v>
      </c>
      <c r="H17" s="332"/>
      <c r="I17" s="377">
        <f>SUM('- 6 -'!J17,'- 7 -'!C17,'- 7 -'!G17)</f>
        <v>12743.5</v>
      </c>
    </row>
    <row r="18" spans="1:9" ht="12.75">
      <c r="A18" s="15">
        <v>10</v>
      </c>
      <c r="B18" s="16" t="s">
        <v>149</v>
      </c>
      <c r="C18" s="378">
        <v>42</v>
      </c>
      <c r="D18" s="378">
        <v>36</v>
      </c>
      <c r="E18" s="378">
        <v>115</v>
      </c>
      <c r="F18" s="378">
        <v>90</v>
      </c>
      <c r="G18" s="378">
        <f t="shared" si="0"/>
        <v>241</v>
      </c>
      <c r="H18" s="332"/>
      <c r="I18" s="378">
        <f>SUM('- 6 -'!J18,'- 7 -'!C18,'- 7 -'!G18)</f>
        <v>8681</v>
      </c>
    </row>
    <row r="19" spans="1:9" ht="12.75">
      <c r="A19" s="13">
        <v>11</v>
      </c>
      <c r="B19" s="14" t="s">
        <v>150</v>
      </c>
      <c r="C19" s="377">
        <v>15</v>
      </c>
      <c r="D19" s="377">
        <v>250</v>
      </c>
      <c r="E19" s="377">
        <v>85</v>
      </c>
      <c r="F19" s="377">
        <v>0</v>
      </c>
      <c r="G19" s="377">
        <f t="shared" si="0"/>
        <v>335</v>
      </c>
      <c r="H19" s="332"/>
      <c r="I19" s="377">
        <f>SUM('- 6 -'!J19,'- 7 -'!C19,'- 7 -'!G19)</f>
        <v>4631</v>
      </c>
    </row>
    <row r="20" spans="1:9" ht="12.75">
      <c r="A20" s="15">
        <v>12</v>
      </c>
      <c r="B20" s="16" t="s">
        <v>151</v>
      </c>
      <c r="C20" s="378">
        <v>95</v>
      </c>
      <c r="D20" s="378">
        <v>105</v>
      </c>
      <c r="E20" s="378">
        <v>0</v>
      </c>
      <c r="F20" s="378">
        <v>0</v>
      </c>
      <c r="G20" s="378">
        <f t="shared" si="0"/>
        <v>105</v>
      </c>
      <c r="H20" s="332"/>
      <c r="I20" s="378">
        <f>SUM('- 6 -'!J20,'- 7 -'!C20,'- 7 -'!G20)</f>
        <v>7967.5</v>
      </c>
    </row>
    <row r="21" spans="1:9" ht="12.75">
      <c r="A21" s="13">
        <v>13</v>
      </c>
      <c r="B21" s="14" t="s">
        <v>152</v>
      </c>
      <c r="C21" s="377">
        <v>0</v>
      </c>
      <c r="D21" s="377">
        <v>0</v>
      </c>
      <c r="E21" s="377">
        <v>43</v>
      </c>
      <c r="F21" s="377">
        <v>0</v>
      </c>
      <c r="G21" s="377">
        <f t="shared" si="0"/>
        <v>43</v>
      </c>
      <c r="H21" s="332"/>
      <c r="I21" s="377">
        <f>SUM('- 6 -'!J21,'- 7 -'!C21,'- 7 -'!G21)</f>
        <v>3013.5</v>
      </c>
    </row>
    <row r="22" spans="1:9" ht="12.75">
      <c r="A22" s="15">
        <v>14</v>
      </c>
      <c r="B22" s="16" t="s">
        <v>153</v>
      </c>
      <c r="C22" s="378">
        <v>0</v>
      </c>
      <c r="D22" s="378">
        <v>0</v>
      </c>
      <c r="E22" s="378">
        <v>120</v>
      </c>
      <c r="F22" s="378">
        <v>0</v>
      </c>
      <c r="G22" s="378">
        <f t="shared" si="0"/>
        <v>120</v>
      </c>
      <c r="H22" s="332"/>
      <c r="I22" s="378">
        <f>SUM('- 6 -'!J22,'- 7 -'!C22,'- 7 -'!G22)</f>
        <v>3595.5</v>
      </c>
    </row>
    <row r="23" spans="1:9" ht="12.75">
      <c r="A23" s="13">
        <v>15</v>
      </c>
      <c r="B23" s="14" t="s">
        <v>154</v>
      </c>
      <c r="C23" s="377">
        <v>15</v>
      </c>
      <c r="D23" s="377">
        <v>250</v>
      </c>
      <c r="E23" s="377">
        <v>135</v>
      </c>
      <c r="F23" s="377">
        <v>0</v>
      </c>
      <c r="G23" s="377">
        <f t="shared" si="0"/>
        <v>385</v>
      </c>
      <c r="H23" s="332"/>
      <c r="I23" s="377">
        <f>SUM('- 6 -'!J23,'- 7 -'!C23,'- 7 -'!G23)</f>
        <v>5666</v>
      </c>
    </row>
    <row r="24" spans="1:9" ht="12.75">
      <c r="A24" s="15">
        <v>16</v>
      </c>
      <c r="B24" s="16" t="s">
        <v>155</v>
      </c>
      <c r="C24" s="378">
        <v>0</v>
      </c>
      <c r="D24" s="378">
        <v>28</v>
      </c>
      <c r="E24" s="378">
        <v>32</v>
      </c>
      <c r="F24" s="378">
        <v>0</v>
      </c>
      <c r="G24" s="378">
        <f t="shared" si="0"/>
        <v>60</v>
      </c>
      <c r="H24" s="332"/>
      <c r="I24" s="378">
        <f>SUM('- 6 -'!J24,'- 7 -'!C24,'- 7 -'!G24)</f>
        <v>780.5</v>
      </c>
    </row>
    <row r="25" spans="1:9" ht="12.75">
      <c r="A25" s="13">
        <v>17</v>
      </c>
      <c r="B25" s="14" t="s">
        <v>156</v>
      </c>
      <c r="C25" s="377">
        <v>4</v>
      </c>
      <c r="D25" s="377">
        <v>15</v>
      </c>
      <c r="E25" s="377">
        <v>0</v>
      </c>
      <c r="F25" s="377">
        <v>0</v>
      </c>
      <c r="G25" s="377">
        <f t="shared" si="0"/>
        <v>15</v>
      </c>
      <c r="H25" s="332"/>
      <c r="I25" s="377">
        <f>SUM('- 6 -'!J25,'- 7 -'!C25,'- 7 -'!G25)</f>
        <v>537.5</v>
      </c>
    </row>
    <row r="26" spans="1:9" ht="12.75">
      <c r="A26" s="15">
        <v>18</v>
      </c>
      <c r="B26" s="16" t="s">
        <v>157</v>
      </c>
      <c r="C26" s="378">
        <v>0</v>
      </c>
      <c r="D26" s="378">
        <v>77</v>
      </c>
      <c r="E26" s="378">
        <v>56</v>
      </c>
      <c r="F26" s="378">
        <v>0</v>
      </c>
      <c r="G26" s="378">
        <f t="shared" si="0"/>
        <v>133</v>
      </c>
      <c r="H26" s="332"/>
      <c r="I26" s="378">
        <f>SUM('- 6 -'!J26,'- 7 -'!C26,'- 7 -'!G26)</f>
        <v>1533</v>
      </c>
    </row>
    <row r="27" spans="1:9" ht="12.75">
      <c r="A27" s="13">
        <v>19</v>
      </c>
      <c r="B27" s="14" t="s">
        <v>158</v>
      </c>
      <c r="C27" s="377">
        <v>0</v>
      </c>
      <c r="D27" s="377">
        <v>20</v>
      </c>
      <c r="E27" s="377">
        <v>20</v>
      </c>
      <c r="F27" s="377">
        <v>165</v>
      </c>
      <c r="G27" s="377">
        <f t="shared" si="0"/>
        <v>205</v>
      </c>
      <c r="H27" s="332"/>
      <c r="I27" s="377">
        <f>SUM('- 6 -'!J27,'- 7 -'!C27,'- 7 -'!G27)</f>
        <v>2343.2</v>
      </c>
    </row>
    <row r="28" spans="1:9" ht="12.75">
      <c r="A28" s="15">
        <v>20</v>
      </c>
      <c r="B28" s="16" t="s">
        <v>159</v>
      </c>
      <c r="C28" s="378">
        <v>0</v>
      </c>
      <c r="D28" s="378">
        <v>0</v>
      </c>
      <c r="E28" s="378">
        <v>25</v>
      </c>
      <c r="F28" s="378">
        <v>0</v>
      </c>
      <c r="G28" s="378">
        <f t="shared" si="0"/>
        <v>25</v>
      </c>
      <c r="H28" s="332"/>
      <c r="I28" s="378">
        <f>SUM('- 6 -'!J28,'- 7 -'!C28,'- 7 -'!G28)</f>
        <v>990</v>
      </c>
    </row>
    <row r="29" spans="1:9" ht="12.75">
      <c r="A29" s="13">
        <v>21</v>
      </c>
      <c r="B29" s="14" t="s">
        <v>160</v>
      </c>
      <c r="C29" s="377">
        <v>13</v>
      </c>
      <c r="D29" s="377">
        <v>0</v>
      </c>
      <c r="E29" s="377">
        <v>0</v>
      </c>
      <c r="F29" s="377">
        <v>0</v>
      </c>
      <c r="G29" s="377">
        <f t="shared" si="0"/>
        <v>0</v>
      </c>
      <c r="H29" s="332"/>
      <c r="I29" s="377">
        <f>SUM('- 6 -'!J29,'- 7 -'!C29,'- 7 -'!G29)</f>
        <v>3493</v>
      </c>
    </row>
    <row r="30" spans="1:9" ht="12.75">
      <c r="A30" s="15">
        <v>22</v>
      </c>
      <c r="B30" s="16" t="s">
        <v>161</v>
      </c>
      <c r="C30" s="378">
        <v>0</v>
      </c>
      <c r="D30" s="378">
        <v>0</v>
      </c>
      <c r="E30" s="378">
        <v>0</v>
      </c>
      <c r="F30" s="378">
        <v>20</v>
      </c>
      <c r="G30" s="378">
        <f t="shared" si="0"/>
        <v>20</v>
      </c>
      <c r="H30" s="332"/>
      <c r="I30" s="378">
        <f>SUM('- 6 -'!J30,'- 7 -'!C30,'- 7 -'!G30)</f>
        <v>1824</v>
      </c>
    </row>
    <row r="31" spans="1:9" ht="12.75">
      <c r="A31" s="13">
        <v>23</v>
      </c>
      <c r="B31" s="14" t="s">
        <v>162</v>
      </c>
      <c r="C31" s="377">
        <v>0</v>
      </c>
      <c r="D31" s="377">
        <v>23</v>
      </c>
      <c r="E31" s="377">
        <v>13</v>
      </c>
      <c r="F31" s="377">
        <v>0</v>
      </c>
      <c r="G31" s="377">
        <f t="shared" si="0"/>
        <v>36</v>
      </c>
      <c r="H31" s="332"/>
      <c r="I31" s="377">
        <f>SUM('- 6 -'!J31,'- 7 -'!C31,'- 7 -'!G31)</f>
        <v>1402.5</v>
      </c>
    </row>
    <row r="32" spans="1:9" ht="12.75">
      <c r="A32" s="15">
        <v>24</v>
      </c>
      <c r="B32" s="16" t="s">
        <v>163</v>
      </c>
      <c r="C32" s="378">
        <v>130</v>
      </c>
      <c r="D32" s="378">
        <v>43</v>
      </c>
      <c r="E32" s="378">
        <v>52.2</v>
      </c>
      <c r="F32" s="378">
        <v>0</v>
      </c>
      <c r="G32" s="378">
        <f t="shared" si="0"/>
        <v>95.2</v>
      </c>
      <c r="H32" s="332"/>
      <c r="I32" s="378">
        <f>SUM('- 6 -'!J32,'- 7 -'!C32,'- 7 -'!G32)</f>
        <v>3668.5</v>
      </c>
    </row>
    <row r="33" spans="1:9" ht="12.75">
      <c r="A33" s="13">
        <v>25</v>
      </c>
      <c r="B33" s="14" t="s">
        <v>164</v>
      </c>
      <c r="C33" s="377">
        <v>0</v>
      </c>
      <c r="D33" s="377">
        <v>0</v>
      </c>
      <c r="E33" s="377">
        <v>38</v>
      </c>
      <c r="F33" s="377">
        <v>0</v>
      </c>
      <c r="G33" s="377">
        <f t="shared" si="0"/>
        <v>38</v>
      </c>
      <c r="H33" s="332"/>
      <c r="I33" s="377">
        <f>SUM('- 6 -'!J33,'- 7 -'!C33,'- 7 -'!G33)</f>
        <v>1522</v>
      </c>
    </row>
    <row r="34" spans="1:9" ht="12.75">
      <c r="A34" s="15">
        <v>26</v>
      </c>
      <c r="B34" s="16" t="s">
        <v>165</v>
      </c>
      <c r="C34" s="378">
        <v>41</v>
      </c>
      <c r="D34" s="378">
        <v>55</v>
      </c>
      <c r="E34" s="378">
        <v>90</v>
      </c>
      <c r="F34" s="378">
        <v>0</v>
      </c>
      <c r="G34" s="378">
        <f t="shared" si="0"/>
        <v>145</v>
      </c>
      <c r="H34" s="332"/>
      <c r="I34" s="378">
        <f>SUM('- 6 -'!J34,'- 7 -'!C34,'- 7 -'!G34)</f>
        <v>2680</v>
      </c>
    </row>
    <row r="35" spans="1:9" ht="12.75">
      <c r="A35" s="13">
        <v>28</v>
      </c>
      <c r="B35" s="14" t="s">
        <v>166</v>
      </c>
      <c r="C35" s="377">
        <v>0</v>
      </c>
      <c r="D35" s="377">
        <v>0</v>
      </c>
      <c r="E35" s="377">
        <v>0</v>
      </c>
      <c r="F35" s="377">
        <v>0</v>
      </c>
      <c r="G35" s="377">
        <f t="shared" si="0"/>
        <v>0</v>
      </c>
      <c r="H35" s="332"/>
      <c r="I35" s="377">
        <f>SUM('- 6 -'!J35,'- 7 -'!C35,'- 7 -'!G35)</f>
        <v>882.5</v>
      </c>
    </row>
    <row r="36" spans="1:9" ht="12.75">
      <c r="A36" s="15">
        <v>30</v>
      </c>
      <c r="B36" s="16" t="s">
        <v>167</v>
      </c>
      <c r="C36" s="378">
        <v>25</v>
      </c>
      <c r="D36" s="378">
        <v>0</v>
      </c>
      <c r="E36" s="378">
        <v>21</v>
      </c>
      <c r="F36" s="378">
        <v>0</v>
      </c>
      <c r="G36" s="378">
        <f t="shared" si="0"/>
        <v>21</v>
      </c>
      <c r="H36" s="332"/>
      <c r="I36" s="378">
        <f>SUM('- 6 -'!J36,'- 7 -'!C36,'- 7 -'!G36)</f>
        <v>1392</v>
      </c>
    </row>
    <row r="37" spans="1:9" ht="12.75">
      <c r="A37" s="13">
        <v>31</v>
      </c>
      <c r="B37" s="14" t="s">
        <v>168</v>
      </c>
      <c r="C37" s="377">
        <v>44</v>
      </c>
      <c r="D37" s="377">
        <v>0</v>
      </c>
      <c r="E37" s="377">
        <v>56</v>
      </c>
      <c r="F37" s="377">
        <v>0</v>
      </c>
      <c r="G37" s="377">
        <f t="shared" si="0"/>
        <v>56</v>
      </c>
      <c r="H37" s="332"/>
      <c r="I37" s="377">
        <f>SUM('- 6 -'!J37,'- 7 -'!C37,'- 7 -'!G37)</f>
        <v>1675</v>
      </c>
    </row>
    <row r="38" spans="1:9" ht="12.75">
      <c r="A38" s="15">
        <v>32</v>
      </c>
      <c r="B38" s="16" t="s">
        <v>169</v>
      </c>
      <c r="C38" s="378">
        <v>0</v>
      </c>
      <c r="D38" s="378">
        <v>0</v>
      </c>
      <c r="E38" s="378">
        <v>20</v>
      </c>
      <c r="F38" s="378">
        <v>0</v>
      </c>
      <c r="G38" s="378">
        <f t="shared" si="0"/>
        <v>20</v>
      </c>
      <c r="H38" s="332"/>
      <c r="I38" s="378">
        <f>SUM('- 6 -'!J38,'- 7 -'!C38,'- 7 -'!G38)</f>
        <v>871.5</v>
      </c>
    </row>
    <row r="39" spans="1:9" ht="12.75">
      <c r="A39" s="13">
        <v>33</v>
      </c>
      <c r="B39" s="14" t="s">
        <v>170</v>
      </c>
      <c r="C39" s="377">
        <v>9</v>
      </c>
      <c r="D39" s="377">
        <v>121</v>
      </c>
      <c r="E39" s="377">
        <v>47</v>
      </c>
      <c r="F39" s="377">
        <v>0</v>
      </c>
      <c r="G39" s="377">
        <f t="shared" si="0"/>
        <v>168</v>
      </c>
      <c r="H39" s="332"/>
      <c r="I39" s="377">
        <f>SUM('- 6 -'!J39,'- 7 -'!C39,'- 7 -'!G39)</f>
        <v>1821</v>
      </c>
    </row>
    <row r="40" spans="1:9" ht="12.75">
      <c r="A40" s="15">
        <v>34</v>
      </c>
      <c r="B40" s="16" t="s">
        <v>171</v>
      </c>
      <c r="C40" s="378">
        <v>0</v>
      </c>
      <c r="D40" s="378">
        <v>0</v>
      </c>
      <c r="E40" s="378">
        <v>0</v>
      </c>
      <c r="F40" s="378">
        <v>0</v>
      </c>
      <c r="G40" s="378">
        <f t="shared" si="0"/>
        <v>0</v>
      </c>
      <c r="H40" s="332"/>
      <c r="I40" s="378">
        <f>SUM('- 6 -'!J40,'- 7 -'!C40,'- 7 -'!G40)</f>
        <v>769.5</v>
      </c>
    </row>
    <row r="41" spans="1:9" ht="12.75">
      <c r="A41" s="13">
        <v>35</v>
      </c>
      <c r="B41" s="14" t="s">
        <v>172</v>
      </c>
      <c r="C41" s="377">
        <v>0</v>
      </c>
      <c r="D41" s="377">
        <v>142</v>
      </c>
      <c r="E41" s="377">
        <v>42</v>
      </c>
      <c r="F41" s="377">
        <v>0</v>
      </c>
      <c r="G41" s="377">
        <f t="shared" si="0"/>
        <v>184</v>
      </c>
      <c r="H41" s="332"/>
      <c r="I41" s="377">
        <f>SUM('- 6 -'!J41,'- 7 -'!C41,'- 7 -'!G41)</f>
        <v>1977.5</v>
      </c>
    </row>
    <row r="42" spans="1:9" ht="12.75">
      <c r="A42" s="15">
        <v>36</v>
      </c>
      <c r="B42" s="16" t="s">
        <v>173</v>
      </c>
      <c r="C42" s="378">
        <v>0</v>
      </c>
      <c r="D42" s="378">
        <v>0</v>
      </c>
      <c r="E42" s="378">
        <v>30</v>
      </c>
      <c r="F42" s="378">
        <v>0</v>
      </c>
      <c r="G42" s="378">
        <f t="shared" si="0"/>
        <v>30</v>
      </c>
      <c r="H42" s="332"/>
      <c r="I42" s="378">
        <f>SUM('- 6 -'!J42,'- 7 -'!C42,'- 7 -'!G42)</f>
        <v>1050</v>
      </c>
    </row>
    <row r="43" spans="1:9" ht="12.75">
      <c r="A43" s="13">
        <v>37</v>
      </c>
      <c r="B43" s="14" t="s">
        <v>174</v>
      </c>
      <c r="C43" s="377">
        <v>0</v>
      </c>
      <c r="D43" s="377">
        <v>55</v>
      </c>
      <c r="E43" s="377">
        <v>14</v>
      </c>
      <c r="F43" s="377">
        <v>0</v>
      </c>
      <c r="G43" s="377">
        <f t="shared" si="0"/>
        <v>69</v>
      </c>
      <c r="H43" s="332"/>
      <c r="I43" s="377">
        <f>SUM('- 6 -'!J43,'- 7 -'!C43,'- 7 -'!G43)</f>
        <v>1008</v>
      </c>
    </row>
    <row r="44" spans="1:9" ht="12.75">
      <c r="A44" s="15">
        <v>38</v>
      </c>
      <c r="B44" s="16" t="s">
        <v>175</v>
      </c>
      <c r="C44" s="378">
        <v>0</v>
      </c>
      <c r="D44" s="378">
        <v>0</v>
      </c>
      <c r="E44" s="378">
        <v>50</v>
      </c>
      <c r="F44" s="378">
        <v>0</v>
      </c>
      <c r="G44" s="378">
        <f t="shared" si="0"/>
        <v>50</v>
      </c>
      <c r="H44" s="332"/>
      <c r="I44" s="378">
        <f>SUM('- 6 -'!J44,'- 7 -'!C44,'- 7 -'!G44)</f>
        <v>1176.5</v>
      </c>
    </row>
    <row r="45" spans="1:9" ht="12.75">
      <c r="A45" s="13">
        <v>39</v>
      </c>
      <c r="B45" s="14" t="s">
        <v>176</v>
      </c>
      <c r="C45" s="377">
        <v>0</v>
      </c>
      <c r="D45" s="377">
        <v>15</v>
      </c>
      <c r="E45" s="377">
        <v>50</v>
      </c>
      <c r="F45" s="377">
        <v>0</v>
      </c>
      <c r="G45" s="377">
        <f t="shared" si="0"/>
        <v>65</v>
      </c>
      <c r="H45" s="332"/>
      <c r="I45" s="377">
        <f>SUM('- 6 -'!J45,'- 7 -'!C45,'- 7 -'!G45)</f>
        <v>2295</v>
      </c>
    </row>
    <row r="46" spans="1:9" ht="12.75">
      <c r="A46" s="15">
        <v>40</v>
      </c>
      <c r="B46" s="16" t="s">
        <v>177</v>
      </c>
      <c r="C46" s="378">
        <v>162</v>
      </c>
      <c r="D46" s="378">
        <v>322</v>
      </c>
      <c r="E46" s="378">
        <v>186</v>
      </c>
      <c r="F46" s="378">
        <v>0</v>
      </c>
      <c r="G46" s="378">
        <f t="shared" si="0"/>
        <v>508</v>
      </c>
      <c r="H46" s="332"/>
      <c r="I46" s="378">
        <f>SUM('- 6 -'!J46,'- 7 -'!C46,'- 7 -'!G46)</f>
        <v>7450.5</v>
      </c>
    </row>
    <row r="47" spans="1:9" ht="12.75">
      <c r="A47" s="13">
        <v>41</v>
      </c>
      <c r="B47" s="14" t="s">
        <v>178</v>
      </c>
      <c r="C47" s="377">
        <v>0</v>
      </c>
      <c r="D47" s="377">
        <v>30</v>
      </c>
      <c r="E47" s="377">
        <v>40</v>
      </c>
      <c r="F47" s="377">
        <v>0</v>
      </c>
      <c r="G47" s="377">
        <f t="shared" si="0"/>
        <v>70</v>
      </c>
      <c r="H47" s="332"/>
      <c r="I47" s="377">
        <f>SUM('- 6 -'!J47,'- 7 -'!C47,'- 7 -'!G47)</f>
        <v>1688</v>
      </c>
    </row>
    <row r="48" spans="1:9" ht="12.75">
      <c r="A48" s="15">
        <v>42</v>
      </c>
      <c r="B48" s="16" t="s">
        <v>179</v>
      </c>
      <c r="C48" s="378">
        <v>0</v>
      </c>
      <c r="D48" s="378">
        <v>0</v>
      </c>
      <c r="E48" s="378">
        <v>0</v>
      </c>
      <c r="F48" s="378">
        <v>0</v>
      </c>
      <c r="G48" s="378">
        <f t="shared" si="0"/>
        <v>0</v>
      </c>
      <c r="H48" s="332"/>
      <c r="I48" s="378">
        <f>SUM('- 6 -'!J48,'- 7 -'!C48,'- 7 -'!G48)</f>
        <v>1100</v>
      </c>
    </row>
    <row r="49" spans="1:9" ht="12.75">
      <c r="A49" s="13">
        <v>43</v>
      </c>
      <c r="B49" s="14" t="s">
        <v>180</v>
      </c>
      <c r="C49" s="377">
        <v>0</v>
      </c>
      <c r="D49" s="377">
        <v>0</v>
      </c>
      <c r="E49" s="377">
        <v>0</v>
      </c>
      <c r="F49" s="377">
        <v>0</v>
      </c>
      <c r="G49" s="377">
        <f t="shared" si="0"/>
        <v>0</v>
      </c>
      <c r="H49" s="332"/>
      <c r="I49" s="377">
        <f>SUM('- 6 -'!J49,'- 7 -'!C49,'- 7 -'!G49)</f>
        <v>868</v>
      </c>
    </row>
    <row r="50" spans="1:9" ht="12.75">
      <c r="A50" s="15">
        <v>44</v>
      </c>
      <c r="B50" s="16" t="s">
        <v>181</v>
      </c>
      <c r="C50" s="378">
        <v>0</v>
      </c>
      <c r="D50" s="378">
        <v>0</v>
      </c>
      <c r="E50" s="378">
        <v>25</v>
      </c>
      <c r="F50" s="378">
        <v>0</v>
      </c>
      <c r="G50" s="378">
        <f t="shared" si="0"/>
        <v>25</v>
      </c>
      <c r="H50" s="332"/>
      <c r="I50" s="378">
        <f>SUM('- 6 -'!J50,'- 7 -'!C50,'- 7 -'!G50)</f>
        <v>1323</v>
      </c>
    </row>
    <row r="51" spans="1:9" ht="12.75">
      <c r="A51" s="13">
        <v>45</v>
      </c>
      <c r="B51" s="14" t="s">
        <v>182</v>
      </c>
      <c r="C51" s="377">
        <v>20</v>
      </c>
      <c r="D51" s="377">
        <v>29.5</v>
      </c>
      <c r="E51" s="377">
        <v>30</v>
      </c>
      <c r="F51" s="377">
        <v>0</v>
      </c>
      <c r="G51" s="377">
        <f t="shared" si="0"/>
        <v>59.5</v>
      </c>
      <c r="H51" s="332"/>
      <c r="I51" s="377">
        <f>SUM('- 6 -'!J51,'- 7 -'!C51,'- 7 -'!G51)</f>
        <v>1901.5</v>
      </c>
    </row>
    <row r="52" spans="1:9" ht="12.75">
      <c r="A52" s="15">
        <v>46</v>
      </c>
      <c r="B52" s="16" t="s">
        <v>183</v>
      </c>
      <c r="C52" s="378">
        <v>60</v>
      </c>
      <c r="D52" s="378">
        <v>0</v>
      </c>
      <c r="E52" s="378">
        <v>55</v>
      </c>
      <c r="F52" s="378">
        <v>65</v>
      </c>
      <c r="G52" s="378">
        <f t="shared" si="0"/>
        <v>120</v>
      </c>
      <c r="H52" s="332"/>
      <c r="I52" s="378">
        <f>SUM('- 6 -'!J52,'- 7 -'!C52,'- 7 -'!G52)</f>
        <v>1580</v>
      </c>
    </row>
    <row r="53" spans="1:9" ht="12.75">
      <c r="A53" s="13">
        <v>47</v>
      </c>
      <c r="B53" s="14" t="s">
        <v>184</v>
      </c>
      <c r="C53" s="377">
        <v>26</v>
      </c>
      <c r="D53" s="377">
        <v>0</v>
      </c>
      <c r="E53" s="377">
        <v>56.4</v>
      </c>
      <c r="F53" s="377">
        <v>0</v>
      </c>
      <c r="G53" s="377">
        <f t="shared" si="0"/>
        <v>56.4</v>
      </c>
      <c r="H53" s="332"/>
      <c r="I53" s="377">
        <f>SUM('- 6 -'!J53,'- 7 -'!C53,'- 7 -'!G53)</f>
        <v>1425.1000000000001</v>
      </c>
    </row>
    <row r="54" spans="1:9" ht="12.75">
      <c r="A54" s="15">
        <v>48</v>
      </c>
      <c r="B54" s="16" t="s">
        <v>185</v>
      </c>
      <c r="C54" s="378">
        <v>34</v>
      </c>
      <c r="D54" s="378">
        <v>40</v>
      </c>
      <c r="E54" s="378">
        <v>20</v>
      </c>
      <c r="F54" s="378">
        <v>0</v>
      </c>
      <c r="G54" s="378">
        <f t="shared" si="0"/>
        <v>60</v>
      </c>
      <c r="H54" s="332"/>
      <c r="I54" s="378">
        <f>SUM('- 6 -'!J54,'- 7 -'!C54,'- 7 -'!G54)</f>
        <v>5225.5</v>
      </c>
    </row>
    <row r="55" spans="1:9" ht="12.75">
      <c r="A55" s="13">
        <v>49</v>
      </c>
      <c r="B55" s="14" t="s">
        <v>186</v>
      </c>
      <c r="C55" s="377">
        <v>46</v>
      </c>
      <c r="D55" s="377">
        <v>0</v>
      </c>
      <c r="E55" s="377">
        <v>8.5</v>
      </c>
      <c r="F55" s="377">
        <v>15</v>
      </c>
      <c r="G55" s="377">
        <f t="shared" si="0"/>
        <v>23.5</v>
      </c>
      <c r="H55" s="332"/>
      <c r="I55" s="377">
        <f>SUM('- 6 -'!J55,'- 7 -'!C55,'- 7 -'!G55)</f>
        <v>4334</v>
      </c>
    </row>
    <row r="56" spans="1:9" ht="12.75">
      <c r="A56" s="15">
        <v>50</v>
      </c>
      <c r="B56" s="16" t="s">
        <v>459</v>
      </c>
      <c r="C56" s="378">
        <v>0</v>
      </c>
      <c r="D56" s="378">
        <v>0</v>
      </c>
      <c r="E56" s="378">
        <v>20</v>
      </c>
      <c r="F56" s="378">
        <v>0</v>
      </c>
      <c r="G56" s="378">
        <f t="shared" si="0"/>
        <v>20</v>
      </c>
      <c r="H56" s="332"/>
      <c r="I56" s="378">
        <f>SUM('- 6 -'!J56,'- 7 -'!C56,'- 7 -'!G56)</f>
        <v>1868</v>
      </c>
    </row>
    <row r="57" spans="1:9" ht="12.75">
      <c r="A57" s="13">
        <v>2264</v>
      </c>
      <c r="B57" s="14" t="s">
        <v>187</v>
      </c>
      <c r="C57" s="377">
        <v>10</v>
      </c>
      <c r="D57" s="377">
        <v>0</v>
      </c>
      <c r="E57" s="377">
        <v>0</v>
      </c>
      <c r="F57" s="377">
        <v>0</v>
      </c>
      <c r="G57" s="377">
        <f t="shared" si="0"/>
        <v>0</v>
      </c>
      <c r="H57" s="332"/>
      <c r="I57" s="377">
        <f>SUM('- 6 -'!J57,'- 7 -'!C57,'- 7 -'!G57)</f>
        <v>205.5</v>
      </c>
    </row>
    <row r="58" spans="1:9" ht="12.75">
      <c r="A58" s="15">
        <v>2309</v>
      </c>
      <c r="B58" s="16" t="s">
        <v>188</v>
      </c>
      <c r="C58" s="378">
        <v>0</v>
      </c>
      <c r="D58" s="378">
        <v>0</v>
      </c>
      <c r="E58" s="378">
        <v>0</v>
      </c>
      <c r="F58" s="378">
        <v>0</v>
      </c>
      <c r="G58" s="378">
        <f t="shared" si="0"/>
        <v>0</v>
      </c>
      <c r="H58" s="332"/>
      <c r="I58" s="378">
        <f>SUM('- 6 -'!J58,'- 7 -'!C58,'- 7 -'!G58)</f>
        <v>268.5</v>
      </c>
    </row>
    <row r="59" spans="1:9" ht="12.75">
      <c r="A59" s="13">
        <v>2312</v>
      </c>
      <c r="B59" s="14" t="s">
        <v>189</v>
      </c>
      <c r="C59" s="377">
        <v>0</v>
      </c>
      <c r="D59" s="377">
        <v>0</v>
      </c>
      <c r="E59" s="377">
        <v>0</v>
      </c>
      <c r="F59" s="377">
        <v>0</v>
      </c>
      <c r="G59" s="377">
        <f t="shared" si="0"/>
        <v>0</v>
      </c>
      <c r="H59" s="332"/>
      <c r="I59" s="377">
        <f>SUM('- 6 -'!J59,'- 7 -'!C59,'- 7 -'!G59)</f>
        <v>237.5</v>
      </c>
    </row>
    <row r="60" spans="1:9" ht="12.75">
      <c r="A60" s="15">
        <v>2355</v>
      </c>
      <c r="B60" s="16" t="s">
        <v>190</v>
      </c>
      <c r="C60" s="378">
        <v>179.5</v>
      </c>
      <c r="D60" s="378">
        <v>99.3</v>
      </c>
      <c r="E60" s="378">
        <v>80.1</v>
      </c>
      <c r="F60" s="378">
        <v>0</v>
      </c>
      <c r="G60" s="378">
        <f t="shared" si="0"/>
        <v>179.39999999999998</v>
      </c>
      <c r="H60" s="332"/>
      <c r="I60" s="378">
        <f>SUM('- 6 -'!J60,'- 7 -'!C60,'- 7 -'!G60)</f>
        <v>3439.5</v>
      </c>
    </row>
    <row r="61" spans="1:9" ht="12.75">
      <c r="A61" s="13">
        <v>2439</v>
      </c>
      <c r="B61" s="14" t="s">
        <v>191</v>
      </c>
      <c r="C61" s="377">
        <v>9</v>
      </c>
      <c r="D61" s="377">
        <v>0</v>
      </c>
      <c r="E61" s="377">
        <v>12</v>
      </c>
      <c r="F61" s="377">
        <v>0</v>
      </c>
      <c r="G61" s="377">
        <f t="shared" si="0"/>
        <v>12</v>
      </c>
      <c r="H61" s="332"/>
      <c r="I61" s="377">
        <f>SUM('- 6 -'!J61,'- 7 -'!C61,'- 7 -'!G61)</f>
        <v>140.5</v>
      </c>
    </row>
    <row r="62" spans="1:9" ht="12.75">
      <c r="A62" s="15">
        <v>2460</v>
      </c>
      <c r="B62" s="16" t="s">
        <v>192</v>
      </c>
      <c r="C62" s="378">
        <v>0</v>
      </c>
      <c r="D62" s="378">
        <v>0</v>
      </c>
      <c r="E62" s="378">
        <v>0</v>
      </c>
      <c r="F62" s="378">
        <v>0</v>
      </c>
      <c r="G62" s="378">
        <f t="shared" si="0"/>
        <v>0</v>
      </c>
      <c r="H62" s="332"/>
      <c r="I62" s="378">
        <f>SUM('- 6 -'!J62,'- 7 -'!C62,'- 7 -'!G62)</f>
        <v>299.5</v>
      </c>
    </row>
    <row r="63" spans="1:9" ht="12.75">
      <c r="A63" s="13">
        <v>3000</v>
      </c>
      <c r="B63" s="14" t="s">
        <v>193</v>
      </c>
      <c r="C63" s="377">
        <v>0</v>
      </c>
      <c r="D63" s="377">
        <v>777</v>
      </c>
      <c r="E63" s="377">
        <v>64</v>
      </c>
      <c r="F63" s="377">
        <v>0</v>
      </c>
      <c r="G63" s="377">
        <f t="shared" si="0"/>
        <v>841</v>
      </c>
      <c r="H63" s="332"/>
      <c r="I63" s="377">
        <f>SUM('- 6 -'!J63,'- 7 -'!C63,'- 7 -'!G63)</f>
        <v>841</v>
      </c>
    </row>
    <row r="64" spans="1:9" ht="4.5" customHeight="1">
      <c r="A64" s="17"/>
      <c r="B64" s="17"/>
      <c r="C64" s="379"/>
      <c r="D64" s="379"/>
      <c r="E64" s="379"/>
      <c r="F64" s="379"/>
      <c r="G64" s="379"/>
      <c r="H64" s="333"/>
      <c r="I64" s="379"/>
    </row>
    <row r="65" spans="1:9" ht="12.75">
      <c r="A65" s="19"/>
      <c r="B65" s="20" t="s">
        <v>194</v>
      </c>
      <c r="C65" s="380">
        <f>SUM(C11:C63)</f>
        <v>3571.5</v>
      </c>
      <c r="D65" s="380">
        <f>SUM(D11:D63)</f>
        <v>3895.8</v>
      </c>
      <c r="E65" s="380">
        <f>SUM(E11:E63)</f>
        <v>2305.2</v>
      </c>
      <c r="F65" s="380">
        <f>SUM(F11:F63)</f>
        <v>385</v>
      </c>
      <c r="G65" s="380">
        <f>SUM(G11:G63)</f>
        <v>6585.999999999999</v>
      </c>
      <c r="H65" s="334"/>
      <c r="I65" s="380">
        <f>SUM(I11:I63)</f>
        <v>182905.69999999998</v>
      </c>
    </row>
    <row r="66" spans="1:9" ht="4.5" customHeight="1">
      <c r="A66" s="17"/>
      <c r="B66" s="17"/>
      <c r="C66" s="379"/>
      <c r="D66" s="379"/>
      <c r="E66" s="379"/>
      <c r="F66" s="379"/>
      <c r="G66" s="379"/>
      <c r="H66" s="154"/>
      <c r="I66" s="379"/>
    </row>
    <row r="67" spans="1:9" ht="12.75">
      <c r="A67" s="15">
        <v>2155</v>
      </c>
      <c r="B67" s="16" t="s">
        <v>195</v>
      </c>
      <c r="C67" s="378">
        <v>0</v>
      </c>
      <c r="D67" s="378">
        <v>0</v>
      </c>
      <c r="E67" s="378">
        <v>0</v>
      </c>
      <c r="F67" s="378">
        <v>0</v>
      </c>
      <c r="G67" s="378">
        <f>SUM(D67:F67)</f>
        <v>0</v>
      </c>
      <c r="H67" s="332"/>
      <c r="I67" s="378">
        <f>SUM('- 6 -'!J67,'- 7 -'!C67,'- 7 -'!G67)</f>
        <v>130</v>
      </c>
    </row>
    <row r="68" spans="1:9" ht="12.75">
      <c r="A68" s="13">
        <v>2408</v>
      </c>
      <c r="B68" s="14" t="s">
        <v>197</v>
      </c>
      <c r="C68" s="377">
        <v>0</v>
      </c>
      <c r="D68" s="377">
        <v>0</v>
      </c>
      <c r="E68" s="377">
        <v>0</v>
      </c>
      <c r="F68" s="377">
        <v>0</v>
      </c>
      <c r="G68" s="377">
        <f>SUM(D68:F68)</f>
        <v>0</v>
      </c>
      <c r="H68" s="332"/>
      <c r="I68" s="377">
        <f>SUM('- 6 -'!J68,'- 7 -'!C68,'- 7 -'!G68)</f>
        <v>277.5</v>
      </c>
    </row>
    <row r="69" ht="6.75" customHeight="1">
      <c r="H69" s="154"/>
    </row>
    <row r="70" spans="1:9" ht="12" customHeight="1">
      <c r="A70" s="6"/>
      <c r="B70" s="6"/>
      <c r="D70" s="17"/>
      <c r="E70" s="17"/>
      <c r="F70" s="17"/>
      <c r="G70" s="17"/>
      <c r="H70" s="335"/>
      <c r="I70" s="17"/>
    </row>
    <row r="71" spans="1:9" ht="12" customHeight="1">
      <c r="A71" s="6"/>
      <c r="B71" s="6"/>
      <c r="D71" s="17"/>
      <c r="E71" s="17"/>
      <c r="F71" s="17"/>
      <c r="G71" s="17"/>
      <c r="H71" s="335"/>
      <c r="I71" s="17"/>
    </row>
    <row r="72" spans="1:9" ht="12" customHeight="1">
      <c r="A72" s="6"/>
      <c r="B72" s="6"/>
      <c r="D72" s="17"/>
      <c r="E72" s="17"/>
      <c r="F72" s="17"/>
      <c r="G72" s="17"/>
      <c r="H72" s="335"/>
      <c r="I72" s="17"/>
    </row>
    <row r="73" spans="1:9" ht="12" customHeight="1">
      <c r="A73" s="6"/>
      <c r="B73" s="6"/>
      <c r="D73" s="17"/>
      <c r="E73" s="17"/>
      <c r="F73" s="17"/>
      <c r="G73" s="17"/>
      <c r="H73" s="335"/>
      <c r="I73" s="17"/>
    </row>
    <row r="74" spans="1:9" ht="12" customHeight="1">
      <c r="A74" s="6"/>
      <c r="B74" s="6"/>
      <c r="D74" s="17"/>
      <c r="E74" s="17"/>
      <c r="F74" s="17"/>
      <c r="G74" s="17"/>
      <c r="H74" s="335"/>
      <c r="I74" s="17"/>
    </row>
  </sheetData>
  <printOptions/>
  <pageMargins left="0.5905511811023623" right="0" top="0.5905511811023623" bottom="0" header="0.31496062992125984" footer="0"/>
  <pageSetup fitToHeight="1" fitToWidth="1" orientation="portrait" scale="82" r:id="rId1"/>
  <headerFooter alignWithMargins="0">
    <oddHeader>&amp;C&amp;"Times New Roman,Bold"&amp;12&amp;A</oddHeader>
  </headerFooter>
</worksheet>
</file>

<file path=xl/worksheets/sheet50.xml><?xml version="1.0" encoding="utf-8"?>
<worksheet xmlns="http://schemas.openxmlformats.org/spreadsheetml/2006/main" xmlns:r="http://schemas.openxmlformats.org/officeDocument/2006/relationships">
  <sheetPr codeName="Sheet48">
    <pageSetUpPr fitToPage="1"/>
  </sheetPr>
  <dimension ref="A1:G80"/>
  <sheetViews>
    <sheetView showGridLines="0" showZeros="0" workbookViewId="0" topLeftCell="A1">
      <selection activeCell="A1" sqref="A1"/>
    </sheetView>
  </sheetViews>
  <sheetFormatPr defaultColWidth="23.83203125" defaultRowHeight="12"/>
  <cols>
    <col min="1" max="1" width="6.83203125" style="85" customWidth="1"/>
    <col min="2" max="2" width="35.83203125" style="85" customWidth="1"/>
    <col min="3" max="3" width="24.83203125" style="85" customWidth="1"/>
    <col min="4" max="4" width="23.83203125" style="85" customWidth="1"/>
    <col min="5" max="5" width="26.83203125" style="85" customWidth="1"/>
    <col min="6" max="6" width="2.83203125" style="85" customWidth="1"/>
    <col min="7" max="7" width="25.83203125" style="85" customWidth="1"/>
    <col min="8" max="16384" width="23.83203125" style="85" customWidth="1"/>
  </cols>
  <sheetData>
    <row r="1" spans="1:7" ht="6.75" customHeight="1">
      <c r="A1" s="17"/>
      <c r="B1" s="83"/>
      <c r="C1" s="83"/>
      <c r="D1" s="83"/>
      <c r="E1" s="83"/>
      <c r="F1" s="83"/>
      <c r="G1" s="83"/>
    </row>
    <row r="2" spans="1:7" ht="12.75">
      <c r="A2" s="11"/>
      <c r="B2" s="109"/>
      <c r="C2" s="110">
        <f>'- 56 -'!D2</f>
        <v>0</v>
      </c>
      <c r="D2" s="110"/>
      <c r="E2" s="110"/>
      <c r="F2" s="110"/>
      <c r="G2" s="111" t="s">
        <v>202</v>
      </c>
    </row>
    <row r="3" spans="1:7" ht="12.75">
      <c r="A3" s="12"/>
      <c r="B3" s="112"/>
      <c r="C3" s="113"/>
      <c r="D3" s="113"/>
      <c r="E3" s="113"/>
      <c r="F3" s="113"/>
      <c r="G3" s="83"/>
    </row>
    <row r="4" ht="12.75">
      <c r="A4" s="10"/>
    </row>
    <row r="5" spans="1:5" ht="12.75">
      <c r="A5" s="10"/>
      <c r="C5" s="114" t="s">
        <v>207</v>
      </c>
      <c r="D5" s="115"/>
      <c r="E5" s="116"/>
    </row>
    <row r="6" spans="1:5" ht="12.75">
      <c r="A6" s="10"/>
      <c r="C6" s="117" t="s">
        <v>210</v>
      </c>
      <c r="D6" s="118"/>
      <c r="E6" s="119"/>
    </row>
    <row r="7" spans="1:7" ht="12.75">
      <c r="A7" s="17"/>
      <c r="C7" s="48"/>
      <c r="D7" s="120" t="s">
        <v>66</v>
      </c>
      <c r="E7" s="121" t="s">
        <v>79</v>
      </c>
      <c r="G7" s="120" t="s">
        <v>225</v>
      </c>
    </row>
    <row r="8" spans="1:7" ht="12.75">
      <c r="A8" s="97"/>
      <c r="B8" s="48"/>
      <c r="C8" s="122"/>
      <c r="D8" s="123" t="s">
        <v>248</v>
      </c>
      <c r="E8" s="124" t="s">
        <v>249</v>
      </c>
      <c r="G8" s="123" t="s">
        <v>250</v>
      </c>
    </row>
    <row r="9" spans="1:7" ht="12.75">
      <c r="A9" s="54" t="s">
        <v>119</v>
      </c>
      <c r="B9" s="55" t="s">
        <v>120</v>
      </c>
      <c r="C9" s="125" t="s">
        <v>281</v>
      </c>
      <c r="D9" s="125" t="s">
        <v>282</v>
      </c>
      <c r="E9" s="78" t="s">
        <v>248</v>
      </c>
      <c r="G9" s="415" t="s">
        <v>472</v>
      </c>
    </row>
    <row r="10" spans="1:7" ht="4.5" customHeight="1">
      <c r="A10" s="80"/>
      <c r="B10" s="80"/>
      <c r="C10" s="83"/>
      <c r="D10" s="83"/>
      <c r="E10" s="83"/>
      <c r="F10" s="83"/>
      <c r="G10" s="83"/>
    </row>
    <row r="11" spans="1:7" ht="12.75">
      <c r="A11" s="400">
        <v>1</v>
      </c>
      <c r="B11" s="14" t="s">
        <v>142</v>
      </c>
      <c r="C11" s="14">
        <v>6186649</v>
      </c>
      <c r="D11" s="14">
        <v>1173076</v>
      </c>
      <c r="E11" s="14">
        <f>SUM('- 57 -'!D11,'- 58 -'!F11,C11:D11)</f>
        <v>114789100</v>
      </c>
      <c r="G11" s="14">
        <v>26897880</v>
      </c>
    </row>
    <row r="12" spans="1:7" ht="12.75">
      <c r="A12" s="401">
        <v>2</v>
      </c>
      <c r="B12" s="16" t="s">
        <v>143</v>
      </c>
      <c r="C12" s="16">
        <v>292080</v>
      </c>
      <c r="D12" s="16">
        <v>398776</v>
      </c>
      <c r="E12" s="16">
        <f>SUM('- 57 -'!D12,'- 58 -'!F12,C12:D12)</f>
        <v>29930316</v>
      </c>
      <c r="G12" s="16">
        <v>10243271</v>
      </c>
    </row>
    <row r="13" spans="1:7" ht="12.75">
      <c r="A13" s="400">
        <v>3</v>
      </c>
      <c r="B13" s="14" t="s">
        <v>144</v>
      </c>
      <c r="C13" s="14">
        <v>293226</v>
      </c>
      <c r="D13" s="14">
        <v>154652</v>
      </c>
      <c r="E13" s="14">
        <f>SUM('- 57 -'!D13,'- 58 -'!F13,C13:D13)</f>
        <v>18945440</v>
      </c>
      <c r="G13" s="14">
        <v>6733249</v>
      </c>
    </row>
    <row r="14" spans="1:7" ht="12.75">
      <c r="A14" s="401">
        <v>4</v>
      </c>
      <c r="B14" s="16" t="s">
        <v>145</v>
      </c>
      <c r="C14" s="16">
        <v>703657</v>
      </c>
      <c r="D14" s="16">
        <v>228416</v>
      </c>
      <c r="E14" s="16">
        <f>SUM('- 57 -'!D14,'- 58 -'!F14,C14:D14)</f>
        <v>19965688</v>
      </c>
      <c r="G14" s="16">
        <v>5459379</v>
      </c>
    </row>
    <row r="15" spans="1:7" ht="12.75">
      <c r="A15" s="400">
        <v>5</v>
      </c>
      <c r="B15" s="14" t="s">
        <v>146</v>
      </c>
      <c r="C15" s="14">
        <v>217512</v>
      </c>
      <c r="D15" s="14">
        <v>174688</v>
      </c>
      <c r="E15" s="14">
        <f>SUM('- 57 -'!D15,'- 58 -'!F15,C15:D15)</f>
        <v>20973723</v>
      </c>
      <c r="G15" s="14">
        <v>7868489</v>
      </c>
    </row>
    <row r="16" spans="1:7" ht="12.75">
      <c r="A16" s="401">
        <v>6</v>
      </c>
      <c r="B16" s="16" t="s">
        <v>147</v>
      </c>
      <c r="C16" s="16">
        <v>1994299</v>
      </c>
      <c r="D16" s="16">
        <v>258895</v>
      </c>
      <c r="E16" s="16">
        <f>SUM('- 57 -'!D16,'- 58 -'!F16,C16:D16)</f>
        <v>35167418</v>
      </c>
      <c r="G16" s="16">
        <v>6746547</v>
      </c>
    </row>
    <row r="17" spans="1:7" ht="12.75">
      <c r="A17" s="400">
        <v>9</v>
      </c>
      <c r="B17" s="14" t="s">
        <v>148</v>
      </c>
      <c r="C17" s="14">
        <v>2512142</v>
      </c>
      <c r="D17" s="14">
        <v>411917</v>
      </c>
      <c r="E17" s="14">
        <f>SUM('- 57 -'!D17,'- 58 -'!F17,C17:D17)</f>
        <v>48331508</v>
      </c>
      <c r="G17" s="14">
        <v>8980726</v>
      </c>
    </row>
    <row r="18" spans="1:7" ht="12.75">
      <c r="A18" s="401">
        <v>10</v>
      </c>
      <c r="B18" s="16" t="s">
        <v>149</v>
      </c>
      <c r="C18" s="16">
        <v>2329981</v>
      </c>
      <c r="D18" s="16">
        <v>227404</v>
      </c>
      <c r="E18" s="16">
        <f>SUM('- 57 -'!D18,'- 58 -'!F18,C18:D18)</f>
        <v>33217040</v>
      </c>
      <c r="G18" s="16">
        <v>6368081</v>
      </c>
    </row>
    <row r="19" spans="1:7" ht="12.75">
      <c r="A19" s="400">
        <v>11</v>
      </c>
      <c r="B19" s="14" t="s">
        <v>150</v>
      </c>
      <c r="C19" s="14">
        <v>423746</v>
      </c>
      <c r="D19" s="14">
        <v>188879</v>
      </c>
      <c r="E19" s="14">
        <f>SUM('- 57 -'!D19,'- 58 -'!F19,C19:D19)</f>
        <v>17004808</v>
      </c>
      <c r="G19" s="14">
        <v>4377323</v>
      </c>
    </row>
    <row r="20" spans="1:7" ht="12.75">
      <c r="A20" s="401">
        <v>12</v>
      </c>
      <c r="B20" s="16" t="s">
        <v>151</v>
      </c>
      <c r="C20" s="16">
        <v>1522038</v>
      </c>
      <c r="D20" s="16">
        <v>250936</v>
      </c>
      <c r="E20" s="16">
        <f>SUM('- 57 -'!D20,'- 58 -'!F20,C20:D20)</f>
        <v>30027686</v>
      </c>
      <c r="G20" s="16">
        <v>6097907</v>
      </c>
    </row>
    <row r="21" spans="1:7" ht="12.75">
      <c r="A21" s="400">
        <v>13</v>
      </c>
      <c r="B21" s="14" t="s">
        <v>152</v>
      </c>
      <c r="C21" s="14">
        <v>321968</v>
      </c>
      <c r="D21" s="14">
        <v>103782</v>
      </c>
      <c r="E21" s="14">
        <f>SUM('- 57 -'!D21,'- 58 -'!F21,C21:D21)</f>
        <v>11462432</v>
      </c>
      <c r="G21" s="14">
        <v>2649225</v>
      </c>
    </row>
    <row r="22" spans="1:7" ht="12.75">
      <c r="A22" s="401">
        <v>14</v>
      </c>
      <c r="B22" s="16" t="s">
        <v>153</v>
      </c>
      <c r="C22" s="16">
        <v>792620</v>
      </c>
      <c r="D22" s="16">
        <v>100981</v>
      </c>
      <c r="E22" s="16">
        <f>SUM('- 57 -'!D22,'- 58 -'!F22,C22:D22)</f>
        <v>14623583</v>
      </c>
      <c r="G22" s="16">
        <v>2329271</v>
      </c>
    </row>
    <row r="23" spans="1:7" ht="12.75">
      <c r="A23" s="400">
        <v>15</v>
      </c>
      <c r="B23" s="14" t="s">
        <v>154</v>
      </c>
      <c r="C23" s="14">
        <v>661685</v>
      </c>
      <c r="D23" s="14">
        <v>188961</v>
      </c>
      <c r="E23" s="14">
        <f>SUM('- 57 -'!D23,'- 58 -'!F23,C23:D23)</f>
        <v>21162846</v>
      </c>
      <c r="G23" s="14">
        <v>3285234</v>
      </c>
    </row>
    <row r="24" spans="1:7" ht="12.75">
      <c r="A24" s="401">
        <v>16</v>
      </c>
      <c r="B24" s="16" t="s">
        <v>155</v>
      </c>
      <c r="C24" s="16">
        <v>88963</v>
      </c>
      <c r="D24" s="16">
        <v>45195</v>
      </c>
      <c r="E24" s="16">
        <f>SUM('- 57 -'!D24,'- 58 -'!F24,C24:D24)</f>
        <v>3489998</v>
      </c>
      <c r="G24" s="16">
        <v>701835</v>
      </c>
    </row>
    <row r="25" spans="1:7" ht="12.75">
      <c r="A25" s="400">
        <v>17</v>
      </c>
      <c r="B25" s="14" t="s">
        <v>156</v>
      </c>
      <c r="C25" s="14">
        <v>40109</v>
      </c>
      <c r="D25" s="14">
        <v>28190</v>
      </c>
      <c r="E25" s="14">
        <f>SUM('- 57 -'!D25,'- 58 -'!F25,C25:D25)</f>
        <v>2519711</v>
      </c>
      <c r="G25" s="14">
        <v>557546</v>
      </c>
    </row>
    <row r="26" spans="1:7" ht="12.75">
      <c r="A26" s="401">
        <v>18</v>
      </c>
      <c r="B26" s="16" t="s">
        <v>157</v>
      </c>
      <c r="C26" s="16">
        <v>173946</v>
      </c>
      <c r="D26" s="16">
        <v>57221</v>
      </c>
      <c r="E26" s="16">
        <f>SUM('- 57 -'!D26,'- 58 -'!F26,C26:D26)</f>
        <v>5804685</v>
      </c>
      <c r="G26" s="16">
        <v>1072135</v>
      </c>
    </row>
    <row r="27" spans="1:7" ht="12.75">
      <c r="A27" s="400">
        <v>19</v>
      </c>
      <c r="B27" s="14" t="s">
        <v>158</v>
      </c>
      <c r="C27" s="14">
        <v>440793</v>
      </c>
      <c r="D27" s="14">
        <v>73376</v>
      </c>
      <c r="E27" s="14">
        <f>SUM('- 57 -'!D27,'- 58 -'!F27,C27:D27)</f>
        <v>9608804</v>
      </c>
      <c r="G27" s="14">
        <v>1626272</v>
      </c>
    </row>
    <row r="28" spans="1:7" ht="12.75">
      <c r="A28" s="401">
        <v>20</v>
      </c>
      <c r="B28" s="16" t="s">
        <v>159</v>
      </c>
      <c r="C28" s="16">
        <v>126533</v>
      </c>
      <c r="D28" s="16">
        <v>53751</v>
      </c>
      <c r="E28" s="16">
        <f>SUM('- 57 -'!D28,'- 58 -'!F28,C28:D28)</f>
        <v>4427446</v>
      </c>
      <c r="G28" s="16">
        <v>971232</v>
      </c>
    </row>
    <row r="29" spans="1:7" ht="12.75">
      <c r="A29" s="400">
        <v>21</v>
      </c>
      <c r="B29" s="14" t="s">
        <v>160</v>
      </c>
      <c r="C29" s="14">
        <v>570991</v>
      </c>
      <c r="D29" s="14">
        <v>114071</v>
      </c>
      <c r="E29" s="14">
        <f>SUM('- 57 -'!D29,'- 58 -'!F29,C29:D29)</f>
        <v>13685154</v>
      </c>
      <c r="G29" s="14">
        <v>2731112</v>
      </c>
    </row>
    <row r="30" spans="1:7" ht="12.75">
      <c r="A30" s="401">
        <v>22</v>
      </c>
      <c r="B30" s="16" t="s">
        <v>161</v>
      </c>
      <c r="C30" s="16">
        <v>12191</v>
      </c>
      <c r="D30" s="16">
        <v>75772</v>
      </c>
      <c r="E30" s="16">
        <f>SUM('- 57 -'!D30,'- 58 -'!F30,C30:D30)</f>
        <v>6878938</v>
      </c>
      <c r="G30" s="16">
        <v>2116852</v>
      </c>
    </row>
    <row r="31" spans="1:7" ht="12.75">
      <c r="A31" s="400">
        <v>23</v>
      </c>
      <c r="B31" s="14" t="s">
        <v>162</v>
      </c>
      <c r="C31" s="14">
        <v>210017</v>
      </c>
      <c r="D31" s="14">
        <v>78605</v>
      </c>
      <c r="E31" s="14">
        <f>SUM('- 57 -'!D31,'- 58 -'!F31,C31:D31)</f>
        <v>6337390</v>
      </c>
      <c r="G31" s="14">
        <v>870938</v>
      </c>
    </row>
    <row r="32" spans="1:7" ht="12.75">
      <c r="A32" s="401">
        <v>24</v>
      </c>
      <c r="B32" s="16" t="s">
        <v>163</v>
      </c>
      <c r="C32" s="16">
        <v>412357</v>
      </c>
      <c r="D32" s="16">
        <v>152412</v>
      </c>
      <c r="E32" s="16">
        <f>SUM('- 57 -'!D32,'- 58 -'!F32,C32:D32)</f>
        <v>13647027</v>
      </c>
      <c r="G32" s="16">
        <v>3057348</v>
      </c>
    </row>
    <row r="33" spans="1:7" ht="12.75">
      <c r="A33" s="400">
        <v>25</v>
      </c>
      <c r="B33" s="14" t="s">
        <v>164</v>
      </c>
      <c r="C33" s="14">
        <v>144682</v>
      </c>
      <c r="D33" s="14">
        <v>68239</v>
      </c>
      <c r="E33" s="14">
        <f>SUM('- 57 -'!D33,'- 58 -'!F33,C33:D33)</f>
        <v>5897020</v>
      </c>
      <c r="G33" s="14">
        <v>1447185</v>
      </c>
    </row>
    <row r="34" spans="1:7" ht="12.75">
      <c r="A34" s="401">
        <v>26</v>
      </c>
      <c r="B34" s="16" t="s">
        <v>165</v>
      </c>
      <c r="C34" s="16">
        <v>394347</v>
      </c>
      <c r="D34" s="16">
        <v>70189</v>
      </c>
      <c r="E34" s="16">
        <f>SUM('- 57 -'!D34,'- 58 -'!F34,C34:D34)</f>
        <v>9926862</v>
      </c>
      <c r="G34" s="16">
        <v>1705276</v>
      </c>
    </row>
    <row r="35" spans="1:7" ht="12.75">
      <c r="A35" s="400">
        <v>28</v>
      </c>
      <c r="B35" s="14" t="s">
        <v>166</v>
      </c>
      <c r="C35" s="14">
        <v>209658</v>
      </c>
      <c r="D35" s="14">
        <v>53191</v>
      </c>
      <c r="E35" s="14">
        <f>SUM('- 57 -'!D35,'- 58 -'!F35,C35:D35)</f>
        <v>3976644</v>
      </c>
      <c r="G35" s="14">
        <v>611769</v>
      </c>
    </row>
    <row r="36" spans="1:7" ht="12.75">
      <c r="A36" s="401">
        <v>30</v>
      </c>
      <c r="B36" s="16" t="s">
        <v>167</v>
      </c>
      <c r="C36" s="16">
        <v>261629</v>
      </c>
      <c r="D36" s="16">
        <v>68447</v>
      </c>
      <c r="E36" s="16">
        <f>SUM('- 57 -'!D36,'- 58 -'!F36,C36:D36)</f>
        <v>6014241</v>
      </c>
      <c r="G36" s="16">
        <v>1077362</v>
      </c>
    </row>
    <row r="37" spans="1:7" ht="12.75">
      <c r="A37" s="400">
        <v>31</v>
      </c>
      <c r="B37" s="14" t="s">
        <v>168</v>
      </c>
      <c r="C37" s="14">
        <v>150796</v>
      </c>
      <c r="D37" s="14">
        <v>67080</v>
      </c>
      <c r="E37" s="14">
        <f>SUM('- 57 -'!D37,'- 58 -'!F37,C37:D37)</f>
        <v>6303572</v>
      </c>
      <c r="G37" s="14">
        <v>1496140</v>
      </c>
    </row>
    <row r="38" spans="1:7" ht="12.75">
      <c r="A38" s="401">
        <v>32</v>
      </c>
      <c r="B38" s="16" t="s">
        <v>169</v>
      </c>
      <c r="C38" s="16">
        <v>187549</v>
      </c>
      <c r="D38" s="16">
        <v>67179</v>
      </c>
      <c r="E38" s="16">
        <f>SUM('- 57 -'!D38,'- 58 -'!F38,C38:D38)</f>
        <v>4371820</v>
      </c>
      <c r="G38" s="16">
        <v>598664</v>
      </c>
    </row>
    <row r="39" spans="1:7" ht="12.75">
      <c r="A39" s="400">
        <v>33</v>
      </c>
      <c r="B39" s="14" t="s">
        <v>170</v>
      </c>
      <c r="C39" s="14">
        <v>344827</v>
      </c>
      <c r="D39" s="14">
        <v>152660</v>
      </c>
      <c r="E39" s="14">
        <f>SUM('- 57 -'!D39,'- 58 -'!F39,C39:D39)</f>
        <v>7558170</v>
      </c>
      <c r="G39" s="14">
        <v>1343526</v>
      </c>
    </row>
    <row r="40" spans="1:7" ht="12.75">
      <c r="A40" s="401">
        <v>34</v>
      </c>
      <c r="B40" s="16" t="s">
        <v>171</v>
      </c>
      <c r="C40" s="16">
        <v>220032</v>
      </c>
      <c r="D40" s="16">
        <v>55803</v>
      </c>
      <c r="E40" s="16">
        <f>SUM('- 57 -'!D40,'- 58 -'!F40,C40:D40)</f>
        <v>4010814</v>
      </c>
      <c r="G40" s="16">
        <v>309372</v>
      </c>
    </row>
    <row r="41" spans="1:7" ht="12.75">
      <c r="A41" s="400">
        <v>35</v>
      </c>
      <c r="B41" s="14" t="s">
        <v>172</v>
      </c>
      <c r="C41" s="14">
        <v>437021</v>
      </c>
      <c r="D41" s="14">
        <v>108823</v>
      </c>
      <c r="E41" s="14">
        <f>SUM('- 57 -'!D41,'- 58 -'!F41,C41:D41)</f>
        <v>8436921</v>
      </c>
      <c r="G41" s="14">
        <v>1295833</v>
      </c>
    </row>
    <row r="42" spans="1:7" ht="12.75">
      <c r="A42" s="401">
        <v>36</v>
      </c>
      <c r="B42" s="16" t="s">
        <v>173</v>
      </c>
      <c r="C42" s="16">
        <v>145007</v>
      </c>
      <c r="D42" s="16">
        <v>54341</v>
      </c>
      <c r="E42" s="16">
        <f>SUM('- 57 -'!D42,'- 58 -'!F42,C42:D42)</f>
        <v>4370461</v>
      </c>
      <c r="G42" s="16">
        <v>951836</v>
      </c>
    </row>
    <row r="43" spans="1:7" ht="12.75">
      <c r="A43" s="400">
        <v>37</v>
      </c>
      <c r="B43" s="14" t="s">
        <v>174</v>
      </c>
      <c r="C43" s="14">
        <v>180468</v>
      </c>
      <c r="D43" s="14">
        <v>50660</v>
      </c>
      <c r="E43" s="14">
        <f>SUM('- 57 -'!D43,'- 58 -'!F43,C43:D43)</f>
        <v>4012339</v>
      </c>
      <c r="G43" s="14">
        <v>806953</v>
      </c>
    </row>
    <row r="44" spans="1:7" ht="12.75">
      <c r="A44" s="401">
        <v>38</v>
      </c>
      <c r="B44" s="16" t="s">
        <v>175</v>
      </c>
      <c r="C44" s="16">
        <v>133852</v>
      </c>
      <c r="D44" s="16">
        <v>64069</v>
      </c>
      <c r="E44" s="16">
        <f>SUM('- 57 -'!D44,'- 58 -'!F44,C44:D44)</f>
        <v>5093766</v>
      </c>
      <c r="G44" s="16">
        <v>1089874</v>
      </c>
    </row>
    <row r="45" spans="1:7" ht="12.75">
      <c r="A45" s="400">
        <v>39</v>
      </c>
      <c r="B45" s="14" t="s">
        <v>176</v>
      </c>
      <c r="C45" s="14">
        <v>367290</v>
      </c>
      <c r="D45" s="14">
        <v>111230</v>
      </c>
      <c r="E45" s="14">
        <f>SUM('- 57 -'!D45,'- 58 -'!F45,C45:D45)</f>
        <v>9159951</v>
      </c>
      <c r="G45" s="14">
        <v>1767869</v>
      </c>
    </row>
    <row r="46" spans="1:7" ht="12.75">
      <c r="A46" s="401">
        <v>40</v>
      </c>
      <c r="B46" s="16" t="s">
        <v>177</v>
      </c>
      <c r="C46" s="16">
        <v>707300</v>
      </c>
      <c r="D46" s="16">
        <v>292600</v>
      </c>
      <c r="E46" s="16">
        <f>SUM('- 57 -'!D46,'- 58 -'!F46,C46:D46)</f>
        <v>25484200</v>
      </c>
      <c r="G46" s="16">
        <v>6498197</v>
      </c>
    </row>
    <row r="47" spans="1:7" ht="12.75">
      <c r="A47" s="400">
        <v>41</v>
      </c>
      <c r="B47" s="14" t="s">
        <v>178</v>
      </c>
      <c r="C47" s="14">
        <v>126469</v>
      </c>
      <c r="D47" s="14">
        <v>89470</v>
      </c>
      <c r="E47" s="14">
        <f>SUM('- 57 -'!D47,'- 58 -'!F47,C47:D47)</f>
        <v>6511057</v>
      </c>
      <c r="G47" s="14">
        <v>1678249</v>
      </c>
    </row>
    <row r="48" spans="1:7" ht="12.75">
      <c r="A48" s="401">
        <v>42</v>
      </c>
      <c r="B48" s="16" t="s">
        <v>179</v>
      </c>
      <c r="C48" s="16">
        <v>147225</v>
      </c>
      <c r="D48" s="16">
        <v>51415</v>
      </c>
      <c r="E48" s="16">
        <f>SUM('- 57 -'!D48,'- 58 -'!F48,C48:D48)</f>
        <v>4339065</v>
      </c>
      <c r="G48" s="16">
        <v>1026372</v>
      </c>
    </row>
    <row r="49" spans="1:7" ht="12.75">
      <c r="A49" s="400">
        <v>43</v>
      </c>
      <c r="B49" s="14" t="s">
        <v>180</v>
      </c>
      <c r="C49" s="14">
        <v>2878</v>
      </c>
      <c r="D49" s="14">
        <v>47983</v>
      </c>
      <c r="E49" s="14">
        <f>SUM('- 57 -'!D49,'- 58 -'!F49,C49:D49)</f>
        <v>3373314</v>
      </c>
      <c r="G49" s="14">
        <v>1026697</v>
      </c>
    </row>
    <row r="50" spans="1:7" ht="12.75">
      <c r="A50" s="401">
        <v>44</v>
      </c>
      <c r="B50" s="16" t="s">
        <v>181</v>
      </c>
      <c r="C50" s="16">
        <v>334598</v>
      </c>
      <c r="D50" s="16">
        <v>49377</v>
      </c>
      <c r="E50" s="16">
        <f>SUM('- 57 -'!D50,'- 58 -'!F50,C50:D50)</f>
        <v>5467406</v>
      </c>
      <c r="G50" s="16">
        <v>989920</v>
      </c>
    </row>
    <row r="51" spans="1:7" ht="12.75">
      <c r="A51" s="400">
        <v>45</v>
      </c>
      <c r="B51" s="14" t="s">
        <v>182</v>
      </c>
      <c r="C51" s="14">
        <v>360703</v>
      </c>
      <c r="D51" s="14">
        <v>85653</v>
      </c>
      <c r="E51" s="14">
        <f>SUM('- 57 -'!D51,'- 58 -'!F51,C51:D51)</f>
        <v>8293614</v>
      </c>
      <c r="G51" s="14">
        <v>974270</v>
      </c>
    </row>
    <row r="52" spans="1:7" ht="12.75">
      <c r="A52" s="401">
        <v>46</v>
      </c>
      <c r="B52" s="16" t="s">
        <v>183</v>
      </c>
      <c r="C52" s="16">
        <v>697856</v>
      </c>
      <c r="D52" s="16">
        <v>50981</v>
      </c>
      <c r="E52" s="16">
        <f>SUM('- 57 -'!D52,'- 58 -'!F52,C52:D52)</f>
        <v>6179002</v>
      </c>
      <c r="G52" s="16">
        <v>719858</v>
      </c>
    </row>
    <row r="53" spans="1:7" ht="12.75">
      <c r="A53" s="400">
        <v>47</v>
      </c>
      <c r="B53" s="14" t="s">
        <v>184</v>
      </c>
      <c r="C53" s="14">
        <v>279723</v>
      </c>
      <c r="D53" s="14">
        <v>40074</v>
      </c>
      <c r="E53" s="14">
        <f>SUM('- 57 -'!D53,'- 58 -'!F53,C53:D53)</f>
        <v>5341554</v>
      </c>
      <c r="G53" s="14">
        <v>1047483</v>
      </c>
    </row>
    <row r="54" spans="1:7" ht="12.75">
      <c r="A54" s="401">
        <v>48</v>
      </c>
      <c r="B54" s="16" t="s">
        <v>185</v>
      </c>
      <c r="C54" s="16">
        <v>2831479</v>
      </c>
      <c r="D54" s="16">
        <v>302912</v>
      </c>
      <c r="E54" s="16">
        <f>SUM('- 57 -'!D54,'- 58 -'!F54,C54:D54)</f>
        <v>20875010</v>
      </c>
      <c r="G54" s="16">
        <v>436428</v>
      </c>
    </row>
    <row r="55" spans="1:7" ht="12.75">
      <c r="A55" s="400">
        <v>49</v>
      </c>
      <c r="B55" s="14" t="s">
        <v>186</v>
      </c>
      <c r="C55" s="14">
        <v>884779</v>
      </c>
      <c r="D55" s="14">
        <v>138392</v>
      </c>
      <c r="E55" s="14">
        <f>SUM('- 57 -'!D55,'- 58 -'!F55,C55:D55)</f>
        <v>18854784</v>
      </c>
      <c r="G55" s="14">
        <v>3224940</v>
      </c>
    </row>
    <row r="56" spans="1:7" ht="12.75">
      <c r="A56" s="401">
        <v>50</v>
      </c>
      <c r="B56" s="16" t="s">
        <v>459</v>
      </c>
      <c r="C56" s="16">
        <v>319771</v>
      </c>
      <c r="D56" s="16">
        <v>121475</v>
      </c>
      <c r="E56" s="16">
        <f>SUM('- 57 -'!D56,'- 58 -'!F56,C56:D56)</f>
        <v>8569406</v>
      </c>
      <c r="G56" s="16">
        <v>1723951</v>
      </c>
    </row>
    <row r="57" spans="1:7" ht="12.75">
      <c r="A57" s="400">
        <v>2264</v>
      </c>
      <c r="B57" s="14" t="s">
        <v>187</v>
      </c>
      <c r="C57" s="14">
        <v>134771</v>
      </c>
      <c r="D57" s="14">
        <v>15502</v>
      </c>
      <c r="E57" s="14">
        <f>SUM('- 57 -'!D57,'- 58 -'!F57,C57:D57)</f>
        <v>1261776</v>
      </c>
      <c r="G57" s="14">
        <v>94148</v>
      </c>
    </row>
    <row r="58" spans="1:7" ht="12.75">
      <c r="A58" s="401">
        <v>2309</v>
      </c>
      <c r="B58" s="16" t="s">
        <v>188</v>
      </c>
      <c r="C58" s="16">
        <v>200611</v>
      </c>
      <c r="D58" s="16">
        <v>12584</v>
      </c>
      <c r="E58" s="16">
        <f>SUM('- 57 -'!D58,'- 58 -'!F58,C58:D58)</f>
        <v>1338683</v>
      </c>
      <c r="G58" s="16">
        <v>100263</v>
      </c>
    </row>
    <row r="59" spans="1:7" ht="12.75">
      <c r="A59" s="400">
        <v>2312</v>
      </c>
      <c r="B59" s="14" t="s">
        <v>189</v>
      </c>
      <c r="C59" s="14">
        <v>172094</v>
      </c>
      <c r="D59" s="14">
        <v>21245</v>
      </c>
      <c r="E59" s="14">
        <f>SUM('- 57 -'!D59,'- 58 -'!F59,C59:D59)</f>
        <v>1484819</v>
      </c>
      <c r="G59" s="14">
        <v>20748</v>
      </c>
    </row>
    <row r="60" spans="1:7" ht="12.75">
      <c r="A60" s="401">
        <v>2355</v>
      </c>
      <c r="B60" s="16" t="s">
        <v>190</v>
      </c>
      <c r="C60" s="16">
        <v>1300942</v>
      </c>
      <c r="D60" s="16">
        <v>92997</v>
      </c>
      <c r="E60" s="16">
        <f>SUM('- 57 -'!D60,'- 58 -'!F60,C60:D60)</f>
        <v>14870907</v>
      </c>
      <c r="G60" s="16">
        <v>1811964</v>
      </c>
    </row>
    <row r="61" spans="1:7" ht="12.75">
      <c r="A61" s="400">
        <v>2439</v>
      </c>
      <c r="B61" s="14" t="s">
        <v>191</v>
      </c>
      <c r="C61" s="14">
        <v>35251</v>
      </c>
      <c r="D61" s="14">
        <v>14679</v>
      </c>
      <c r="E61" s="14">
        <f>SUM('- 57 -'!D61,'- 58 -'!F61,C61:D61)</f>
        <v>844637</v>
      </c>
      <c r="G61" s="14">
        <v>85930</v>
      </c>
    </row>
    <row r="62" spans="1:7" ht="12.75">
      <c r="A62" s="401">
        <v>2460</v>
      </c>
      <c r="B62" s="16" t="s">
        <v>192</v>
      </c>
      <c r="C62" s="16">
        <v>245272</v>
      </c>
      <c r="D62" s="16">
        <v>15865</v>
      </c>
      <c r="E62" s="16">
        <f>SUM('- 57 -'!D62,'- 58 -'!F62,C62:D62)</f>
        <v>1717807</v>
      </c>
      <c r="G62" s="16">
        <v>126602</v>
      </c>
    </row>
    <row r="63" spans="1:7" ht="12.75">
      <c r="A63" s="400">
        <v>3000</v>
      </c>
      <c r="B63" s="14" t="s">
        <v>193</v>
      </c>
      <c r="C63" s="14">
        <v>0</v>
      </c>
      <c r="D63" s="14">
        <v>120200</v>
      </c>
      <c r="E63" s="14">
        <f>SUM('- 57 -'!D63,'- 58 -'!F63,C63:D63)</f>
        <v>992800</v>
      </c>
      <c r="G63" s="14">
        <v>0</v>
      </c>
    </row>
    <row r="64" ht="4.5" customHeight="1"/>
    <row r="65" spans="1:7" ht="12.75">
      <c r="A65" s="105"/>
      <c r="B65" s="20" t="s">
        <v>194</v>
      </c>
      <c r="C65" s="20">
        <f>SUM(C11:C63)</f>
        <v>32286383</v>
      </c>
      <c r="D65" s="20">
        <f>SUM(D11:D63)</f>
        <v>7095271</v>
      </c>
      <c r="E65" s="20">
        <f>SUM(E11:E63)</f>
        <v>696933163</v>
      </c>
      <c r="G65" s="20">
        <f>SUM(G11:G63)</f>
        <v>147829531</v>
      </c>
    </row>
    <row r="66" ht="4.5" customHeight="1"/>
    <row r="67" spans="1:7" ht="12.75">
      <c r="A67" s="102">
        <v>2155</v>
      </c>
      <c r="B67" s="103" t="s">
        <v>195</v>
      </c>
      <c r="C67" s="103">
        <v>0</v>
      </c>
      <c r="D67" s="103">
        <v>0</v>
      </c>
      <c r="E67" s="103">
        <f>SUM('- 57 -'!D67,'- 58 -'!F67,C67:D67)</f>
        <v>247335</v>
      </c>
      <c r="F67" s="83"/>
      <c r="G67" s="103"/>
    </row>
    <row r="68" spans="1:7" ht="12.75">
      <c r="A68" s="100">
        <v>2408</v>
      </c>
      <c r="B68" s="101" t="s">
        <v>197</v>
      </c>
      <c r="C68" s="101">
        <v>0</v>
      </c>
      <c r="D68" s="101">
        <v>0</v>
      </c>
      <c r="E68" s="101">
        <f>SUM('- 57 -'!D68,'- 58 -'!F68,C68:D68)</f>
        <v>426138</v>
      </c>
      <c r="G68" s="101"/>
    </row>
    <row r="69" spans="3:7" ht="6.75" customHeight="1">
      <c r="C69" s="17"/>
      <c r="D69" s="17"/>
      <c r="E69" s="17"/>
      <c r="G69" s="17"/>
    </row>
    <row r="70" spans="1:7" ht="12" customHeight="1">
      <c r="A70" s="57" t="s">
        <v>315</v>
      </c>
      <c r="B70" s="278" t="s">
        <v>396</v>
      </c>
      <c r="C70" s="126"/>
      <c r="D70" s="126"/>
      <c r="E70" s="126"/>
      <c r="F70" s="127"/>
      <c r="G70" s="126"/>
    </row>
    <row r="71" spans="1:7" ht="12" customHeight="1">
      <c r="A71" s="57" t="s">
        <v>370</v>
      </c>
      <c r="B71" s="278" t="s">
        <v>397</v>
      </c>
      <c r="C71" s="126"/>
      <c r="D71" s="126"/>
      <c r="E71" s="126"/>
      <c r="F71" s="127"/>
      <c r="G71" s="126"/>
    </row>
    <row r="72" spans="1:7" ht="12" customHeight="1">
      <c r="A72" s="408" t="s">
        <v>368</v>
      </c>
      <c r="B72" s="351" t="str">
        <f>"THE "&amp;REPLACE(REPLACE('- 3 -'!A3,1,22,""),5,5,"")&amp;" PRORATED SCHOOL ASSESSMENT MULTIPLIED BY 7.42 MILLS ADJUSTED FOR MINING REVENUE (USED IN THE CALCULATION OF"</f>
        <v>THE 1999 PRORATED SCHOOL ASSESSMENT MULTIPLIED BY 7.42 MILLS ADJUSTED FOR MINING REVENUE (USED IN THE CALCULATION OF</v>
      </c>
      <c r="C72" s="126"/>
      <c r="D72" s="126"/>
      <c r="E72" s="126"/>
      <c r="F72" s="127"/>
      <c r="G72" s="126"/>
    </row>
    <row r="73" spans="1:7" ht="12" customHeight="1">
      <c r="A73" s="6"/>
      <c r="B73" s="388" t="s">
        <v>473</v>
      </c>
      <c r="C73" s="126"/>
      <c r="D73" s="126"/>
      <c r="E73" s="126"/>
      <c r="F73" s="127"/>
      <c r="G73" s="126"/>
    </row>
    <row r="74" spans="3:7" ht="12" customHeight="1">
      <c r="C74" s="126"/>
      <c r="D74" s="126"/>
      <c r="E74" s="126"/>
      <c r="F74" s="127"/>
      <c r="G74" s="126"/>
    </row>
    <row r="75" spans="3:7" ht="12" customHeight="1">
      <c r="C75" s="126"/>
      <c r="D75" s="126"/>
      <c r="E75" s="126"/>
      <c r="F75" s="127"/>
      <c r="G75" s="126"/>
    </row>
    <row r="76" spans="3:7" ht="12.75">
      <c r="C76" s="126"/>
      <c r="D76" s="126"/>
      <c r="E76" s="126"/>
      <c r="F76" s="127"/>
      <c r="G76" s="126"/>
    </row>
    <row r="77" spans="2:7" ht="12.75">
      <c r="B77" s="127"/>
      <c r="C77" s="127"/>
      <c r="D77" s="127"/>
      <c r="E77" s="127"/>
      <c r="F77" s="127"/>
      <c r="G77" s="127"/>
    </row>
    <row r="78" spans="2:7" ht="12.75">
      <c r="B78" s="278"/>
      <c r="C78" s="127"/>
      <c r="D78" s="127"/>
      <c r="E78" s="127"/>
      <c r="F78" s="127"/>
      <c r="G78" s="127"/>
    </row>
    <row r="79" spans="2:7" ht="12.75">
      <c r="B79" s="127"/>
      <c r="C79" s="127"/>
      <c r="D79" s="127"/>
      <c r="E79" s="127"/>
      <c r="F79" s="127"/>
      <c r="G79" s="127"/>
    </row>
    <row r="80" spans="2:7" ht="12.75">
      <c r="B80" s="127"/>
      <c r="C80" s="127"/>
      <c r="D80" s="127"/>
      <c r="E80" s="127"/>
      <c r="F80" s="127"/>
      <c r="G80" s="127"/>
    </row>
  </sheetData>
  <printOptions/>
  <pageMargins left="0" right="0.5905511811023623" top="0.5905511811023623" bottom="0" header="0.31496062992125984" footer="0"/>
  <pageSetup fitToHeight="1" fitToWidth="1" horizontalDpi="600" verticalDpi="600" orientation="portrait" scale="82" r:id="rId1"/>
  <headerFooter alignWithMargins="0">
    <oddHeader>&amp;C&amp;"Times New Roman,Bold"&amp;12&amp;A</oddHead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I74"/>
  <sheetViews>
    <sheetView showGridLines="0" showZeros="0" workbookViewId="0" topLeftCell="A1">
      <selection activeCell="A1" sqref="A1"/>
    </sheetView>
  </sheetViews>
  <sheetFormatPr defaultColWidth="16.83203125" defaultRowHeight="12"/>
  <cols>
    <col min="1" max="1" width="6.83203125" style="85" customWidth="1"/>
    <col min="2" max="2" width="35.83203125" style="85" customWidth="1"/>
    <col min="3" max="5" width="17.83203125" style="85" customWidth="1"/>
    <col min="6" max="6" width="4.83203125" style="85" customWidth="1"/>
    <col min="7" max="7" width="17.83203125" style="85" customWidth="1"/>
    <col min="8" max="8" width="4.83203125" style="85" customWidth="1"/>
    <col min="9" max="9" width="17.83203125" style="85" customWidth="1"/>
    <col min="10" max="16384" width="16.83203125" style="85" customWidth="1"/>
  </cols>
  <sheetData>
    <row r="1" spans="2:9" ht="6.75" customHeight="1">
      <c r="B1" s="83"/>
      <c r="C1" s="147"/>
      <c r="D1" s="147"/>
      <c r="E1" s="147"/>
      <c r="F1" s="147"/>
      <c r="G1" s="147"/>
      <c r="H1" s="147"/>
      <c r="I1" s="147"/>
    </row>
    <row r="2" spans="1:9" ht="12.75">
      <c r="A2" s="8"/>
      <c r="B2" s="86"/>
      <c r="C2" s="205" t="s">
        <v>402</v>
      </c>
      <c r="D2" s="205"/>
      <c r="E2" s="205"/>
      <c r="F2" s="205"/>
      <c r="G2" s="205"/>
      <c r="H2" s="220"/>
      <c r="I2" s="220"/>
    </row>
    <row r="3" spans="1:9" ht="12.75">
      <c r="A3" s="9"/>
      <c r="B3" s="89"/>
      <c r="C3" s="280" t="str">
        <f>"ACTUAL AND ESTIMATES FOR THE "&amp;REPLACE(YEAR,1,22,"")&amp;" BUDGET"</f>
        <v>ACTUAL AND ESTIMATES FOR THE 1999/2000 BUDGET</v>
      </c>
      <c r="D3" s="208"/>
      <c r="E3" s="208"/>
      <c r="F3" s="208"/>
      <c r="G3" s="208"/>
      <c r="H3" s="221"/>
      <c r="I3" s="221"/>
    </row>
    <row r="4" spans="1:9" ht="12.75">
      <c r="A4" s="10"/>
      <c r="C4" s="147"/>
      <c r="D4" s="147"/>
      <c r="E4" s="147"/>
      <c r="F4" s="147"/>
      <c r="G4" s="147"/>
      <c r="H4" s="147"/>
      <c r="I4" s="147"/>
    </row>
    <row r="5" spans="1:9" ht="12.75">
      <c r="A5" s="10"/>
      <c r="C5" s="147"/>
      <c r="D5" s="147"/>
      <c r="E5" s="147"/>
      <c r="F5" s="147"/>
      <c r="G5" s="147"/>
      <c r="H5" s="147"/>
      <c r="I5" s="147"/>
    </row>
    <row r="6" spans="1:9" ht="12.75">
      <c r="A6" s="10"/>
      <c r="C6" s="195" t="s">
        <v>80</v>
      </c>
      <c r="D6" s="198"/>
      <c r="E6" s="274"/>
      <c r="F6" s="315"/>
      <c r="G6" s="316" t="s">
        <v>81</v>
      </c>
      <c r="H6" s="236"/>
      <c r="I6" s="316" t="s">
        <v>82</v>
      </c>
    </row>
    <row r="7" spans="3:9" ht="12.75">
      <c r="C7" s="130" t="s">
        <v>474</v>
      </c>
      <c r="D7" s="110"/>
      <c r="E7" s="137"/>
      <c r="G7" s="416" t="s">
        <v>475</v>
      </c>
      <c r="I7" s="416" t="s">
        <v>474</v>
      </c>
    </row>
    <row r="8" spans="1:9" ht="12.75">
      <c r="A8" s="97"/>
      <c r="B8" s="48"/>
      <c r="C8" s="317" t="s">
        <v>105</v>
      </c>
      <c r="D8" s="213" t="s">
        <v>106</v>
      </c>
      <c r="E8" s="212" t="s">
        <v>107</v>
      </c>
      <c r="F8" s="315"/>
      <c r="G8" s="317" t="s">
        <v>104</v>
      </c>
      <c r="H8" s="236"/>
      <c r="I8" s="318"/>
    </row>
    <row r="9" spans="1:9" ht="12.75">
      <c r="A9" s="54" t="s">
        <v>119</v>
      </c>
      <c r="B9" s="55" t="s">
        <v>120</v>
      </c>
      <c r="C9" s="78" t="s">
        <v>403</v>
      </c>
      <c r="D9" s="79" t="s">
        <v>403</v>
      </c>
      <c r="E9" s="79" t="s">
        <v>403</v>
      </c>
      <c r="F9" s="127"/>
      <c r="G9" s="78" t="s">
        <v>403</v>
      </c>
      <c r="I9" s="78" t="s">
        <v>403</v>
      </c>
    </row>
    <row r="10" spans="1:2" ht="4.5" customHeight="1">
      <c r="A10" s="80"/>
      <c r="B10" s="80"/>
    </row>
    <row r="11" spans="1:9" ht="12.75">
      <c r="A11" s="13">
        <v>1</v>
      </c>
      <c r="B11" s="14" t="s">
        <v>142</v>
      </c>
      <c r="C11" s="14">
        <v>33454</v>
      </c>
      <c r="D11" s="14">
        <v>1998</v>
      </c>
      <c r="E11" s="14">
        <f>C11-D11</f>
        <v>31456</v>
      </c>
      <c r="G11" s="377">
        <f>'- 7 -'!I11</f>
        <v>29940</v>
      </c>
      <c r="H11" s="319"/>
      <c r="I11" s="377">
        <v>29698.7</v>
      </c>
    </row>
    <row r="12" spans="1:9" ht="12.75">
      <c r="A12" s="15">
        <v>2</v>
      </c>
      <c r="B12" s="16" t="s">
        <v>143</v>
      </c>
      <c r="C12" s="16">
        <v>9482</v>
      </c>
      <c r="D12" s="16">
        <v>0</v>
      </c>
      <c r="E12" s="16">
        <f aca="true" t="shared" si="0" ref="E12:E63">C12-D12</f>
        <v>9482</v>
      </c>
      <c r="G12" s="378">
        <f>'- 7 -'!I12</f>
        <v>9135.9</v>
      </c>
      <c r="H12" s="319"/>
      <c r="I12" s="378">
        <v>9087.2</v>
      </c>
    </row>
    <row r="13" spans="1:9" ht="12.75">
      <c r="A13" s="13">
        <v>3</v>
      </c>
      <c r="B13" s="14" t="s">
        <v>144</v>
      </c>
      <c r="C13" s="14">
        <v>6314</v>
      </c>
      <c r="D13" s="14">
        <v>0</v>
      </c>
      <c r="E13" s="14">
        <f t="shared" si="0"/>
        <v>6314</v>
      </c>
      <c r="G13" s="377">
        <f>'- 7 -'!I13</f>
        <v>5976</v>
      </c>
      <c r="H13" s="319"/>
      <c r="I13" s="377">
        <v>6080.3</v>
      </c>
    </row>
    <row r="14" spans="1:9" ht="12.75">
      <c r="A14" s="15">
        <v>4</v>
      </c>
      <c r="B14" s="16" t="s">
        <v>145</v>
      </c>
      <c r="C14" s="16">
        <v>5920</v>
      </c>
      <c r="D14" s="16">
        <v>0</v>
      </c>
      <c r="E14" s="16">
        <f t="shared" si="0"/>
        <v>5920</v>
      </c>
      <c r="G14" s="378">
        <f>'- 7 -'!I14</f>
        <v>5958</v>
      </c>
      <c r="H14" s="319"/>
      <c r="I14" s="378">
        <v>5669.1</v>
      </c>
    </row>
    <row r="15" spans="1:9" ht="12.75">
      <c r="A15" s="13">
        <v>5</v>
      </c>
      <c r="B15" s="14" t="s">
        <v>146</v>
      </c>
      <c r="C15" s="14">
        <v>7315</v>
      </c>
      <c r="D15" s="14">
        <v>0</v>
      </c>
      <c r="E15" s="14">
        <f t="shared" si="0"/>
        <v>7315</v>
      </c>
      <c r="G15" s="377">
        <f>'- 7 -'!I15</f>
        <v>6872.5</v>
      </c>
      <c r="H15" s="319"/>
      <c r="I15" s="377">
        <v>6935.3</v>
      </c>
    </row>
    <row r="16" spans="1:9" ht="12.75">
      <c r="A16" s="15">
        <v>6</v>
      </c>
      <c r="B16" s="16" t="s">
        <v>147</v>
      </c>
      <c r="C16" s="16">
        <v>9989</v>
      </c>
      <c r="D16" s="16">
        <v>0</v>
      </c>
      <c r="E16" s="16">
        <f t="shared" si="0"/>
        <v>9989</v>
      </c>
      <c r="G16" s="378">
        <f>'- 7 -'!I16</f>
        <v>8837</v>
      </c>
      <c r="H16" s="319"/>
      <c r="I16" s="378">
        <v>9543</v>
      </c>
    </row>
    <row r="17" spans="1:9" ht="12.75">
      <c r="A17" s="13">
        <v>9</v>
      </c>
      <c r="B17" s="14" t="s">
        <v>148</v>
      </c>
      <c r="C17" s="14">
        <v>13257</v>
      </c>
      <c r="D17" s="14">
        <v>0</v>
      </c>
      <c r="E17" s="14">
        <f t="shared" si="0"/>
        <v>13257</v>
      </c>
      <c r="G17" s="377">
        <f>'- 7 -'!I17</f>
        <v>12743.5</v>
      </c>
      <c r="H17" s="319"/>
      <c r="I17" s="377">
        <v>12733.9</v>
      </c>
    </row>
    <row r="18" spans="1:9" ht="12.75">
      <c r="A18" s="15">
        <v>10</v>
      </c>
      <c r="B18" s="16" t="s">
        <v>149</v>
      </c>
      <c r="C18" s="16">
        <v>9008</v>
      </c>
      <c r="D18" s="16">
        <v>0</v>
      </c>
      <c r="E18" s="16">
        <f t="shared" si="0"/>
        <v>9008</v>
      </c>
      <c r="G18" s="378">
        <f>'- 7 -'!I18</f>
        <v>8681</v>
      </c>
      <c r="H18" s="319"/>
      <c r="I18" s="378">
        <v>8673.4</v>
      </c>
    </row>
    <row r="19" spans="1:9" ht="12.75">
      <c r="A19" s="13">
        <v>11</v>
      </c>
      <c r="B19" s="14" t="s">
        <v>150</v>
      </c>
      <c r="C19" s="14">
        <v>4871</v>
      </c>
      <c r="D19" s="14">
        <v>0</v>
      </c>
      <c r="E19" s="14">
        <f t="shared" si="0"/>
        <v>4871</v>
      </c>
      <c r="G19" s="377">
        <f>'- 7 -'!I19</f>
        <v>4631</v>
      </c>
      <c r="H19" s="319"/>
      <c r="I19" s="377">
        <v>4596.7</v>
      </c>
    </row>
    <row r="20" spans="1:9" ht="12.75">
      <c r="A20" s="15">
        <v>12</v>
      </c>
      <c r="B20" s="16" t="s">
        <v>151</v>
      </c>
      <c r="C20" s="16">
        <v>8507</v>
      </c>
      <c r="D20" s="16">
        <v>0</v>
      </c>
      <c r="E20" s="16">
        <f t="shared" si="0"/>
        <v>8507</v>
      </c>
      <c r="G20" s="378">
        <f>'- 7 -'!I20</f>
        <v>7967.5</v>
      </c>
      <c r="H20" s="319"/>
      <c r="I20" s="378">
        <v>8035.9</v>
      </c>
    </row>
    <row r="21" spans="1:9" ht="12.75">
      <c r="A21" s="13">
        <v>13</v>
      </c>
      <c r="B21" s="14" t="s">
        <v>152</v>
      </c>
      <c r="C21" s="14">
        <v>3489</v>
      </c>
      <c r="D21" s="14">
        <v>0</v>
      </c>
      <c r="E21" s="14">
        <f t="shared" si="0"/>
        <v>3489</v>
      </c>
      <c r="G21" s="377">
        <f>'- 7 -'!I21</f>
        <v>3013.5</v>
      </c>
      <c r="H21" s="319"/>
      <c r="I21" s="377">
        <v>3013.5</v>
      </c>
    </row>
    <row r="22" spans="1:9" ht="12.75">
      <c r="A22" s="15">
        <v>14</v>
      </c>
      <c r="B22" s="16" t="s">
        <v>153</v>
      </c>
      <c r="C22" s="16">
        <v>3716</v>
      </c>
      <c r="D22" s="16">
        <v>0</v>
      </c>
      <c r="E22" s="16">
        <f t="shared" si="0"/>
        <v>3716</v>
      </c>
      <c r="G22" s="378">
        <f>'- 7 -'!I22</f>
        <v>3595.5</v>
      </c>
      <c r="H22" s="319"/>
      <c r="I22" s="378">
        <v>3574.9</v>
      </c>
    </row>
    <row r="23" spans="1:9" ht="12.75">
      <c r="A23" s="13">
        <v>15</v>
      </c>
      <c r="B23" s="14" t="s">
        <v>154</v>
      </c>
      <c r="C23" s="14">
        <v>5859</v>
      </c>
      <c r="D23" s="14">
        <v>0</v>
      </c>
      <c r="E23" s="14">
        <f t="shared" si="0"/>
        <v>5859</v>
      </c>
      <c r="G23" s="377">
        <f>'- 7 -'!I23</f>
        <v>5666</v>
      </c>
      <c r="H23" s="319"/>
      <c r="I23" s="377">
        <v>5609.4</v>
      </c>
    </row>
    <row r="24" spans="1:9" ht="12.75">
      <c r="A24" s="15">
        <v>16</v>
      </c>
      <c r="B24" s="16" t="s">
        <v>155</v>
      </c>
      <c r="C24" s="16">
        <v>798</v>
      </c>
      <c r="D24" s="16">
        <v>0</v>
      </c>
      <c r="E24" s="16">
        <f t="shared" si="0"/>
        <v>798</v>
      </c>
      <c r="G24" s="378">
        <f>'- 7 -'!I24</f>
        <v>780.5</v>
      </c>
      <c r="H24" s="319"/>
      <c r="I24" s="378">
        <v>729</v>
      </c>
    </row>
    <row r="25" spans="1:9" ht="12.75">
      <c r="A25" s="13">
        <v>17</v>
      </c>
      <c r="B25" s="14" t="s">
        <v>156</v>
      </c>
      <c r="C25" s="14">
        <v>551</v>
      </c>
      <c r="D25" s="14">
        <v>0</v>
      </c>
      <c r="E25" s="14">
        <f t="shared" si="0"/>
        <v>551</v>
      </c>
      <c r="G25" s="377">
        <f>'- 7 -'!I25</f>
        <v>537.5</v>
      </c>
      <c r="H25" s="319"/>
      <c r="I25" s="377">
        <v>534.5</v>
      </c>
    </row>
    <row r="26" spans="1:9" ht="12.75">
      <c r="A26" s="15">
        <v>18</v>
      </c>
      <c r="B26" s="16" t="s">
        <v>157</v>
      </c>
      <c r="C26" s="16">
        <v>1583</v>
      </c>
      <c r="D26" s="16">
        <v>0</v>
      </c>
      <c r="E26" s="16">
        <f t="shared" si="0"/>
        <v>1583</v>
      </c>
      <c r="G26" s="378">
        <f>'- 7 -'!I26</f>
        <v>1533</v>
      </c>
      <c r="H26" s="319"/>
      <c r="I26" s="378">
        <v>1476.2</v>
      </c>
    </row>
    <row r="27" spans="1:9" ht="12.75">
      <c r="A27" s="13">
        <v>19</v>
      </c>
      <c r="B27" s="14" t="s">
        <v>158</v>
      </c>
      <c r="C27" s="14">
        <v>2582</v>
      </c>
      <c r="D27" s="14">
        <v>0</v>
      </c>
      <c r="E27" s="14">
        <f t="shared" si="0"/>
        <v>2582</v>
      </c>
      <c r="G27" s="377">
        <f>'- 7 -'!I27</f>
        <v>2343.2</v>
      </c>
      <c r="H27" s="319"/>
      <c r="I27" s="377">
        <v>2343.2</v>
      </c>
    </row>
    <row r="28" spans="1:9" ht="12.75">
      <c r="A28" s="15">
        <v>20</v>
      </c>
      <c r="B28" s="16" t="s">
        <v>159</v>
      </c>
      <c r="C28" s="16">
        <v>1049</v>
      </c>
      <c r="D28" s="16">
        <v>0</v>
      </c>
      <c r="E28" s="16">
        <f t="shared" si="0"/>
        <v>1049</v>
      </c>
      <c r="G28" s="378">
        <f>'- 7 -'!I28</f>
        <v>990</v>
      </c>
      <c r="H28" s="319"/>
      <c r="I28" s="378">
        <v>1008.6</v>
      </c>
    </row>
    <row r="29" spans="1:9" ht="12.75">
      <c r="A29" s="13">
        <v>21</v>
      </c>
      <c r="B29" s="14" t="s">
        <v>160</v>
      </c>
      <c r="C29" s="14">
        <v>3662</v>
      </c>
      <c r="D29" s="14">
        <v>0</v>
      </c>
      <c r="E29" s="14">
        <f t="shared" si="0"/>
        <v>3662</v>
      </c>
      <c r="G29" s="377">
        <f>'- 7 -'!I29</f>
        <v>3493</v>
      </c>
      <c r="H29" s="319"/>
      <c r="I29" s="377">
        <v>3492.9</v>
      </c>
    </row>
    <row r="30" spans="1:9" ht="12.75">
      <c r="A30" s="15">
        <v>22</v>
      </c>
      <c r="B30" s="16" t="s">
        <v>161</v>
      </c>
      <c r="C30" s="16">
        <v>1881</v>
      </c>
      <c r="D30" s="16">
        <v>0</v>
      </c>
      <c r="E30" s="16">
        <f t="shared" si="0"/>
        <v>1881</v>
      </c>
      <c r="G30" s="378">
        <f>'- 7 -'!I30</f>
        <v>1824</v>
      </c>
      <c r="H30" s="319"/>
      <c r="I30" s="378">
        <v>1789.6</v>
      </c>
    </row>
    <row r="31" spans="1:9" ht="12.75">
      <c r="A31" s="13">
        <v>23</v>
      </c>
      <c r="B31" s="14" t="s">
        <v>162</v>
      </c>
      <c r="C31" s="14">
        <v>1484</v>
      </c>
      <c r="D31" s="14">
        <v>0</v>
      </c>
      <c r="E31" s="14">
        <f t="shared" si="0"/>
        <v>1484</v>
      </c>
      <c r="G31" s="377">
        <f>'- 7 -'!I31</f>
        <v>1402.5</v>
      </c>
      <c r="H31" s="319"/>
      <c r="I31" s="377">
        <v>1366.1</v>
      </c>
    </row>
    <row r="32" spans="1:9" ht="12.75">
      <c r="A32" s="15">
        <v>24</v>
      </c>
      <c r="B32" s="16" t="s">
        <v>163</v>
      </c>
      <c r="C32" s="16">
        <v>3846</v>
      </c>
      <c r="D32" s="16">
        <v>0</v>
      </c>
      <c r="E32" s="16">
        <f t="shared" si="0"/>
        <v>3846</v>
      </c>
      <c r="G32" s="378">
        <f>'- 7 -'!I32</f>
        <v>3668.5</v>
      </c>
      <c r="H32" s="319"/>
      <c r="I32" s="378">
        <v>3633.6</v>
      </c>
    </row>
    <row r="33" spans="1:9" ht="12.75">
      <c r="A33" s="13">
        <v>25</v>
      </c>
      <c r="B33" s="14" t="s">
        <v>164</v>
      </c>
      <c r="C33" s="14">
        <v>1588</v>
      </c>
      <c r="D33" s="14">
        <v>0</v>
      </c>
      <c r="E33" s="14">
        <f t="shared" si="0"/>
        <v>1588</v>
      </c>
      <c r="G33" s="377">
        <f>'- 7 -'!I33</f>
        <v>1522</v>
      </c>
      <c r="H33" s="319"/>
      <c r="I33" s="377">
        <v>1536.4</v>
      </c>
    </row>
    <row r="34" spans="1:9" ht="12.75">
      <c r="A34" s="15">
        <v>26</v>
      </c>
      <c r="B34" s="16" t="s">
        <v>165</v>
      </c>
      <c r="C34" s="16">
        <v>2754</v>
      </c>
      <c r="D34" s="16">
        <v>0</v>
      </c>
      <c r="E34" s="16">
        <f t="shared" si="0"/>
        <v>2754</v>
      </c>
      <c r="G34" s="378">
        <f>'- 7 -'!I34</f>
        <v>2680</v>
      </c>
      <c r="H34" s="319"/>
      <c r="I34" s="378">
        <v>2610.6</v>
      </c>
    </row>
    <row r="35" spans="1:9" ht="12.75">
      <c r="A35" s="13">
        <v>28</v>
      </c>
      <c r="B35" s="14" t="s">
        <v>166</v>
      </c>
      <c r="C35" s="14">
        <v>898</v>
      </c>
      <c r="D35" s="14">
        <v>0</v>
      </c>
      <c r="E35" s="14">
        <f t="shared" si="0"/>
        <v>898</v>
      </c>
      <c r="G35" s="377">
        <f>'- 7 -'!I35</f>
        <v>882.5</v>
      </c>
      <c r="H35" s="319"/>
      <c r="I35" s="377">
        <v>844.1</v>
      </c>
    </row>
    <row r="36" spans="1:9" ht="12.75">
      <c r="A36" s="15">
        <v>30</v>
      </c>
      <c r="B36" s="16" t="s">
        <v>167</v>
      </c>
      <c r="C36" s="16">
        <v>1478</v>
      </c>
      <c r="D36" s="16">
        <v>0</v>
      </c>
      <c r="E36" s="16">
        <f t="shared" si="0"/>
        <v>1478</v>
      </c>
      <c r="G36" s="378">
        <f>'- 7 -'!I36</f>
        <v>1392</v>
      </c>
      <c r="H36" s="319"/>
      <c r="I36" s="378">
        <v>1416.4</v>
      </c>
    </row>
    <row r="37" spans="1:9" ht="12.75">
      <c r="A37" s="13">
        <v>31</v>
      </c>
      <c r="B37" s="14" t="s">
        <v>168</v>
      </c>
      <c r="C37" s="14">
        <v>1730</v>
      </c>
      <c r="D37" s="14">
        <v>0</v>
      </c>
      <c r="E37" s="14">
        <f t="shared" si="0"/>
        <v>1730</v>
      </c>
      <c r="G37" s="377">
        <f>'- 7 -'!I37</f>
        <v>1675</v>
      </c>
      <c r="H37" s="319"/>
      <c r="I37" s="377">
        <v>1664.6</v>
      </c>
    </row>
    <row r="38" spans="1:9" ht="12.75">
      <c r="A38" s="15">
        <v>32</v>
      </c>
      <c r="B38" s="16" t="s">
        <v>169</v>
      </c>
      <c r="C38" s="16">
        <v>926</v>
      </c>
      <c r="D38" s="16">
        <v>0</v>
      </c>
      <c r="E38" s="16">
        <f t="shared" si="0"/>
        <v>926</v>
      </c>
      <c r="G38" s="378">
        <f>'- 7 -'!I38</f>
        <v>871.5</v>
      </c>
      <c r="H38" s="319"/>
      <c r="I38" s="378">
        <v>886</v>
      </c>
    </row>
    <row r="39" spans="1:9" ht="12.75">
      <c r="A39" s="13">
        <v>33</v>
      </c>
      <c r="B39" s="14" t="s">
        <v>170</v>
      </c>
      <c r="C39" s="14">
        <v>1951</v>
      </c>
      <c r="D39" s="14">
        <v>0</v>
      </c>
      <c r="E39" s="14">
        <f t="shared" si="0"/>
        <v>1951</v>
      </c>
      <c r="G39" s="377">
        <f>'- 7 -'!I39</f>
        <v>1821</v>
      </c>
      <c r="H39" s="319"/>
      <c r="I39" s="377">
        <v>1858.4</v>
      </c>
    </row>
    <row r="40" spans="1:9" ht="12.75">
      <c r="A40" s="15">
        <v>34</v>
      </c>
      <c r="B40" s="16" t="s">
        <v>171</v>
      </c>
      <c r="C40" s="16">
        <v>802</v>
      </c>
      <c r="D40" s="16">
        <v>0</v>
      </c>
      <c r="E40" s="16">
        <f t="shared" si="0"/>
        <v>802</v>
      </c>
      <c r="G40" s="378">
        <f>'- 7 -'!I40</f>
        <v>769.5</v>
      </c>
      <c r="H40" s="319"/>
      <c r="I40" s="378">
        <v>754.4</v>
      </c>
    </row>
    <row r="41" spans="1:9" ht="12.75">
      <c r="A41" s="13">
        <v>35</v>
      </c>
      <c r="B41" s="14" t="s">
        <v>172</v>
      </c>
      <c r="C41" s="14">
        <v>2061</v>
      </c>
      <c r="D41" s="14">
        <v>0</v>
      </c>
      <c r="E41" s="14">
        <f t="shared" si="0"/>
        <v>2061</v>
      </c>
      <c r="G41" s="377">
        <f>'- 7 -'!I41</f>
        <v>1977.5</v>
      </c>
      <c r="H41" s="319"/>
      <c r="I41" s="377">
        <v>1906.2</v>
      </c>
    </row>
    <row r="42" spans="1:9" ht="12.75">
      <c r="A42" s="15">
        <v>36</v>
      </c>
      <c r="B42" s="16" t="s">
        <v>173</v>
      </c>
      <c r="C42" s="16">
        <v>1162</v>
      </c>
      <c r="D42" s="16">
        <v>0</v>
      </c>
      <c r="E42" s="16">
        <f t="shared" si="0"/>
        <v>1162</v>
      </c>
      <c r="G42" s="378">
        <f>'- 7 -'!I42</f>
        <v>1050</v>
      </c>
      <c r="H42" s="319"/>
      <c r="I42" s="378">
        <v>1107.2</v>
      </c>
    </row>
    <row r="43" spans="1:9" ht="12.75">
      <c r="A43" s="13">
        <v>37</v>
      </c>
      <c r="B43" s="14" t="s">
        <v>174</v>
      </c>
      <c r="C43" s="14">
        <v>1072</v>
      </c>
      <c r="D43" s="14">
        <v>0</v>
      </c>
      <c r="E43" s="14">
        <f t="shared" si="0"/>
        <v>1072</v>
      </c>
      <c r="G43" s="377">
        <f>'- 7 -'!I43</f>
        <v>1008</v>
      </c>
      <c r="H43" s="319"/>
      <c r="I43" s="377">
        <v>960.7</v>
      </c>
    </row>
    <row r="44" spans="1:9" ht="12.75">
      <c r="A44" s="15">
        <v>38</v>
      </c>
      <c r="B44" s="16" t="s">
        <v>175</v>
      </c>
      <c r="C44" s="16">
        <v>1364</v>
      </c>
      <c r="D44" s="16">
        <v>0</v>
      </c>
      <c r="E44" s="16">
        <f t="shared" si="0"/>
        <v>1364</v>
      </c>
      <c r="G44" s="378">
        <f>'- 7 -'!I44</f>
        <v>1176.5</v>
      </c>
      <c r="H44" s="319"/>
      <c r="I44" s="378">
        <v>1193.2</v>
      </c>
    </row>
    <row r="45" spans="1:9" ht="12.75">
      <c r="A45" s="13">
        <v>39</v>
      </c>
      <c r="B45" s="14" t="s">
        <v>176</v>
      </c>
      <c r="C45" s="14">
        <v>2383</v>
      </c>
      <c r="D45" s="14">
        <v>0</v>
      </c>
      <c r="E45" s="14">
        <f t="shared" si="0"/>
        <v>2383</v>
      </c>
      <c r="G45" s="377">
        <f>'- 7 -'!I45</f>
        <v>2295</v>
      </c>
      <c r="H45" s="319"/>
      <c r="I45" s="377">
        <v>2202</v>
      </c>
    </row>
    <row r="46" spans="1:9" ht="12.75">
      <c r="A46" s="15">
        <v>40</v>
      </c>
      <c r="B46" s="16" t="s">
        <v>177</v>
      </c>
      <c r="C46" s="16">
        <v>7802</v>
      </c>
      <c r="D46" s="16">
        <v>0</v>
      </c>
      <c r="E46" s="16">
        <f t="shared" si="0"/>
        <v>7802</v>
      </c>
      <c r="G46" s="378">
        <f>'- 7 -'!I46</f>
        <v>7450.5</v>
      </c>
      <c r="H46" s="319"/>
      <c r="I46" s="378">
        <v>7438</v>
      </c>
    </row>
    <row r="47" spans="1:9" ht="12.75">
      <c r="A47" s="13">
        <v>41</v>
      </c>
      <c r="B47" s="14" t="s">
        <v>178</v>
      </c>
      <c r="C47" s="14">
        <v>1804</v>
      </c>
      <c r="D47" s="14">
        <v>0</v>
      </c>
      <c r="E47" s="14">
        <f t="shared" si="0"/>
        <v>1804</v>
      </c>
      <c r="G47" s="377">
        <f>'- 7 -'!I47</f>
        <v>1688</v>
      </c>
      <c r="H47" s="319"/>
      <c r="I47" s="377">
        <v>1641.9</v>
      </c>
    </row>
    <row r="48" spans="1:9" ht="12.75">
      <c r="A48" s="15">
        <v>42</v>
      </c>
      <c r="B48" s="16" t="s">
        <v>179</v>
      </c>
      <c r="C48" s="16">
        <v>1157</v>
      </c>
      <c r="D48" s="16">
        <v>0</v>
      </c>
      <c r="E48" s="16">
        <f t="shared" si="0"/>
        <v>1157</v>
      </c>
      <c r="G48" s="378">
        <f>'- 7 -'!I48</f>
        <v>1100</v>
      </c>
      <c r="H48" s="319"/>
      <c r="I48" s="378">
        <v>1115.9</v>
      </c>
    </row>
    <row r="49" spans="1:9" ht="12.75">
      <c r="A49" s="13">
        <v>43</v>
      </c>
      <c r="B49" s="14" t="s">
        <v>180</v>
      </c>
      <c r="C49" s="14">
        <v>909</v>
      </c>
      <c r="D49" s="14">
        <v>0</v>
      </c>
      <c r="E49" s="14">
        <f t="shared" si="0"/>
        <v>909</v>
      </c>
      <c r="G49" s="377">
        <f>'- 7 -'!I49</f>
        <v>868</v>
      </c>
      <c r="H49" s="319"/>
      <c r="I49" s="377">
        <v>884</v>
      </c>
    </row>
    <row r="50" spans="1:9" ht="12.75">
      <c r="A50" s="15">
        <v>44</v>
      </c>
      <c r="B50" s="16" t="s">
        <v>181</v>
      </c>
      <c r="C50" s="16">
        <v>1396</v>
      </c>
      <c r="D50" s="16">
        <v>0</v>
      </c>
      <c r="E50" s="16">
        <f t="shared" si="0"/>
        <v>1396</v>
      </c>
      <c r="G50" s="378">
        <f>'- 7 -'!I50</f>
        <v>1323</v>
      </c>
      <c r="H50" s="319"/>
      <c r="I50" s="378">
        <v>1330.5</v>
      </c>
    </row>
    <row r="51" spans="1:9" ht="12.75">
      <c r="A51" s="13">
        <v>45</v>
      </c>
      <c r="B51" s="14" t="s">
        <v>182</v>
      </c>
      <c r="C51" s="14">
        <v>2042</v>
      </c>
      <c r="D51" s="14">
        <v>0</v>
      </c>
      <c r="E51" s="14">
        <f t="shared" si="0"/>
        <v>2042</v>
      </c>
      <c r="G51" s="377">
        <f>'- 7 -'!I51</f>
        <v>1901.5</v>
      </c>
      <c r="H51" s="319"/>
      <c r="I51" s="377">
        <v>1926</v>
      </c>
    </row>
    <row r="52" spans="1:9" ht="12.75">
      <c r="A52" s="15">
        <v>46</v>
      </c>
      <c r="B52" s="16" t="s">
        <v>183</v>
      </c>
      <c r="C52" s="16">
        <v>1650</v>
      </c>
      <c r="D52" s="16">
        <v>0</v>
      </c>
      <c r="E52" s="16">
        <f t="shared" si="0"/>
        <v>1650</v>
      </c>
      <c r="G52" s="378">
        <f>'- 7 -'!I52</f>
        <v>1580</v>
      </c>
      <c r="H52" s="319"/>
      <c r="I52" s="378">
        <v>1388.1</v>
      </c>
    </row>
    <row r="53" spans="1:9" ht="12.75">
      <c r="A53" s="13">
        <v>47</v>
      </c>
      <c r="B53" s="14" t="s">
        <v>184</v>
      </c>
      <c r="C53" s="14">
        <v>1506</v>
      </c>
      <c r="D53" s="14">
        <v>0</v>
      </c>
      <c r="E53" s="14">
        <f t="shared" si="0"/>
        <v>1506</v>
      </c>
      <c r="G53" s="377">
        <f>'- 7 -'!I53</f>
        <v>1425.1000000000001</v>
      </c>
      <c r="H53" s="319"/>
      <c r="I53" s="377">
        <v>1427.1</v>
      </c>
    </row>
    <row r="54" spans="1:9" ht="12.75">
      <c r="A54" s="15">
        <v>48</v>
      </c>
      <c r="B54" s="16" t="s">
        <v>185</v>
      </c>
      <c r="C54" s="16">
        <v>6248</v>
      </c>
      <c r="D54" s="16">
        <v>463</v>
      </c>
      <c r="E54" s="16">
        <f t="shared" si="0"/>
        <v>5785</v>
      </c>
      <c r="G54" s="378">
        <f>'- 7 -'!I54</f>
        <v>5225.5</v>
      </c>
      <c r="H54" s="319"/>
      <c r="I54" s="378">
        <v>2661.2</v>
      </c>
    </row>
    <row r="55" spans="1:9" ht="12.75">
      <c r="A55" s="13">
        <v>49</v>
      </c>
      <c r="B55" s="14" t="s">
        <v>186</v>
      </c>
      <c r="C55" s="14">
        <v>4469</v>
      </c>
      <c r="D55" s="14">
        <v>0</v>
      </c>
      <c r="E55" s="14">
        <f t="shared" si="0"/>
        <v>4469</v>
      </c>
      <c r="G55" s="377">
        <f>'- 7 -'!I55</f>
        <v>4334</v>
      </c>
      <c r="H55" s="319"/>
      <c r="I55" s="377">
        <v>4282.6</v>
      </c>
    </row>
    <row r="56" spans="1:9" ht="12.75">
      <c r="A56" s="15">
        <v>50</v>
      </c>
      <c r="B56" s="16" t="s">
        <v>459</v>
      </c>
      <c r="C56" s="16">
        <v>2001</v>
      </c>
      <c r="D56" s="16">
        <v>0</v>
      </c>
      <c r="E56" s="16">
        <f t="shared" si="0"/>
        <v>2001</v>
      </c>
      <c r="G56" s="378">
        <f>'- 7 -'!I56</f>
        <v>1868</v>
      </c>
      <c r="H56" s="319"/>
      <c r="I56" s="378">
        <v>1912.4</v>
      </c>
    </row>
    <row r="57" spans="1:9" ht="12.75">
      <c r="A57" s="13">
        <v>2264</v>
      </c>
      <c r="B57" s="14" t="s">
        <v>187</v>
      </c>
      <c r="C57" s="14">
        <v>220</v>
      </c>
      <c r="D57" s="14">
        <v>0</v>
      </c>
      <c r="E57" s="14">
        <f t="shared" si="0"/>
        <v>220</v>
      </c>
      <c r="G57" s="377">
        <f>'- 7 -'!I57</f>
        <v>205.5</v>
      </c>
      <c r="H57" s="319"/>
      <c r="I57" s="377">
        <v>208.2</v>
      </c>
    </row>
    <row r="58" spans="1:9" ht="12.75">
      <c r="A58" s="15">
        <v>2309</v>
      </c>
      <c r="B58" s="16" t="s">
        <v>188</v>
      </c>
      <c r="C58" s="16">
        <v>277</v>
      </c>
      <c r="D58" s="16">
        <v>0</v>
      </c>
      <c r="E58" s="16">
        <f t="shared" si="0"/>
        <v>277</v>
      </c>
      <c r="G58" s="378">
        <f>'- 7 -'!I58</f>
        <v>268.5</v>
      </c>
      <c r="H58" s="319"/>
      <c r="I58" s="378">
        <v>266.2</v>
      </c>
    </row>
    <row r="59" spans="1:9" ht="12.75">
      <c r="A59" s="13">
        <v>2312</v>
      </c>
      <c r="B59" s="14" t="s">
        <v>189</v>
      </c>
      <c r="C59" s="14">
        <v>251</v>
      </c>
      <c r="D59" s="14">
        <v>0</v>
      </c>
      <c r="E59" s="14">
        <f t="shared" si="0"/>
        <v>251</v>
      </c>
      <c r="G59" s="377">
        <f>'- 7 -'!I59</f>
        <v>237.5</v>
      </c>
      <c r="H59" s="319"/>
      <c r="I59" s="377">
        <v>237.5</v>
      </c>
    </row>
    <row r="60" spans="1:9" ht="12.75">
      <c r="A60" s="15">
        <v>2355</v>
      </c>
      <c r="B60" s="16" t="s">
        <v>190</v>
      </c>
      <c r="C60" s="16">
        <v>3678</v>
      </c>
      <c r="D60" s="16">
        <v>0</v>
      </c>
      <c r="E60" s="16">
        <f t="shared" si="0"/>
        <v>3678</v>
      </c>
      <c r="G60" s="378">
        <f>'- 7 -'!I60</f>
        <v>3439.5</v>
      </c>
      <c r="H60" s="319"/>
      <c r="I60" s="378">
        <v>3437.3</v>
      </c>
    </row>
    <row r="61" spans="1:9" ht="12.75">
      <c r="A61" s="13">
        <v>2439</v>
      </c>
      <c r="B61" s="14" t="s">
        <v>191</v>
      </c>
      <c r="C61" s="14">
        <v>154</v>
      </c>
      <c r="D61" s="14">
        <v>0</v>
      </c>
      <c r="E61" s="14">
        <f t="shared" si="0"/>
        <v>154</v>
      </c>
      <c r="G61" s="377">
        <f>'- 7 -'!I61</f>
        <v>140.5</v>
      </c>
      <c r="H61" s="319"/>
      <c r="I61" s="377">
        <v>141</v>
      </c>
    </row>
    <row r="62" spans="1:9" ht="12.75">
      <c r="A62" s="15">
        <v>2460</v>
      </c>
      <c r="B62" s="16" t="s">
        <v>192</v>
      </c>
      <c r="C62" s="16">
        <v>315</v>
      </c>
      <c r="D62" s="16">
        <v>0</v>
      </c>
      <c r="E62" s="16">
        <f t="shared" si="0"/>
        <v>315</v>
      </c>
      <c r="G62" s="378">
        <f>'- 7 -'!I62</f>
        <v>299.5</v>
      </c>
      <c r="H62" s="319"/>
      <c r="I62" s="378">
        <v>298</v>
      </c>
    </row>
    <row r="63" spans="1:9" ht="12.75">
      <c r="A63" s="13">
        <v>3000</v>
      </c>
      <c r="B63" s="14" t="s">
        <v>193</v>
      </c>
      <c r="C63" s="14">
        <v>0</v>
      </c>
      <c r="D63" s="14">
        <v>0</v>
      </c>
      <c r="E63" s="14">
        <f t="shared" si="0"/>
        <v>0</v>
      </c>
      <c r="G63" s="377">
        <f>'- 7 -'!I63</f>
        <v>841</v>
      </c>
      <c r="H63" s="319"/>
      <c r="I63" s="377">
        <v>0</v>
      </c>
    </row>
    <row r="64" spans="1:9" ht="4.5" customHeight="1">
      <c r="A64" s="17"/>
      <c r="B64" s="17"/>
      <c r="C64" s="17"/>
      <c r="D64" s="17"/>
      <c r="E64" s="17"/>
      <c r="G64" s="379"/>
      <c r="I64" s="379"/>
    </row>
    <row r="65" spans="1:9" ht="12.75">
      <c r="A65" s="19"/>
      <c r="B65" s="20" t="s">
        <v>194</v>
      </c>
      <c r="C65" s="20">
        <f>SUM(C11:C63)</f>
        <v>194665</v>
      </c>
      <c r="D65" s="20">
        <f>SUM(D11:D63)</f>
        <v>2461</v>
      </c>
      <c r="E65" s="20">
        <f>SUM(E11:E63)</f>
        <v>192204</v>
      </c>
      <c r="F65" s="80"/>
      <c r="G65" s="380">
        <f>SUM(G11:G63)</f>
        <v>182905.69999999998</v>
      </c>
      <c r="H65" s="320"/>
      <c r="I65" s="380">
        <f>SUM(I11:I63)</f>
        <v>179161.10000000006</v>
      </c>
    </row>
    <row r="66" spans="1:9" ht="4.5" customHeight="1">
      <c r="A66" s="17"/>
      <c r="B66" s="17"/>
      <c r="C66" s="17"/>
      <c r="D66" s="17"/>
      <c r="E66" s="17"/>
      <c r="G66" s="379"/>
      <c r="I66" s="379"/>
    </row>
    <row r="67" spans="1:9" ht="12.75">
      <c r="A67" s="15">
        <v>2155</v>
      </c>
      <c r="B67" s="16" t="s">
        <v>195</v>
      </c>
      <c r="C67" s="16">
        <v>134</v>
      </c>
      <c r="D67" s="16">
        <v>0</v>
      </c>
      <c r="E67" s="16">
        <f>C67-D67</f>
        <v>134</v>
      </c>
      <c r="G67" s="378">
        <f>'- 7 -'!I67</f>
        <v>130</v>
      </c>
      <c r="H67" s="319"/>
      <c r="I67" s="378">
        <v>104.5</v>
      </c>
    </row>
    <row r="68" spans="1:9" ht="12.75">
      <c r="A68" s="13">
        <v>2408</v>
      </c>
      <c r="B68" s="14" t="s">
        <v>197</v>
      </c>
      <c r="C68" s="14">
        <v>292</v>
      </c>
      <c r="D68" s="14">
        <v>0</v>
      </c>
      <c r="E68" s="14">
        <f>C68-D68</f>
        <v>292</v>
      </c>
      <c r="G68" s="377">
        <f>'- 7 -'!I68</f>
        <v>277.5</v>
      </c>
      <c r="H68" s="319"/>
      <c r="I68" s="377">
        <v>276.5</v>
      </c>
    </row>
    <row r="69" spans="8:9" ht="6.75" customHeight="1">
      <c r="H69" s="319"/>
      <c r="I69" s="319"/>
    </row>
    <row r="70" spans="1:9" ht="12" customHeight="1">
      <c r="A70" s="57" t="s">
        <v>315</v>
      </c>
      <c r="B70" s="388" t="s">
        <v>476</v>
      </c>
      <c r="D70" s="134"/>
      <c r="E70" s="134"/>
      <c r="F70" s="134"/>
      <c r="G70" s="134"/>
      <c r="H70" s="134"/>
      <c r="I70" s="134"/>
    </row>
    <row r="71" spans="1:9" ht="12" customHeight="1">
      <c r="A71" s="57" t="s">
        <v>370</v>
      </c>
      <c r="B71" s="279" t="s">
        <v>417</v>
      </c>
      <c r="D71" s="134"/>
      <c r="E71" s="134"/>
      <c r="F71" s="134"/>
      <c r="G71" s="134"/>
      <c r="H71" s="134"/>
      <c r="I71" s="134"/>
    </row>
    <row r="72" spans="1:9" ht="12" customHeight="1">
      <c r="A72" s="57"/>
      <c r="B72" s="388" t="s">
        <v>477</v>
      </c>
      <c r="D72" s="134"/>
      <c r="E72" s="134"/>
      <c r="F72" s="134"/>
      <c r="G72" s="134"/>
      <c r="H72" s="134"/>
      <c r="I72" s="134"/>
    </row>
    <row r="73" spans="2:9" ht="12" customHeight="1">
      <c r="B73" s="388" t="s">
        <v>482</v>
      </c>
      <c r="D73" s="134"/>
      <c r="E73" s="134"/>
      <c r="F73" s="134"/>
      <c r="G73" s="134"/>
      <c r="H73" s="134"/>
      <c r="I73" s="321"/>
    </row>
    <row r="74" spans="1:9" ht="12" customHeight="1">
      <c r="A74" s="57" t="s">
        <v>368</v>
      </c>
      <c r="B74" s="388" t="s">
        <v>467</v>
      </c>
      <c r="C74" s="134"/>
      <c r="D74" s="134"/>
      <c r="E74" s="134"/>
      <c r="F74" s="134"/>
      <c r="G74" s="134"/>
      <c r="H74" s="134"/>
      <c r="I74" s="134"/>
    </row>
    <row r="75" ht="12" customHeight="1"/>
  </sheetData>
  <printOptions/>
  <pageMargins left="0" right="0.5905511811023623" top="0.5905511811023623" bottom="0" header="0.31496062992125984" footer="0"/>
  <pageSetup fitToHeight="1" fitToWidth="1" orientation="portrait" scale="82" r:id="rId1"/>
  <headerFooter alignWithMargins="0">
    <oddHeader>&amp;C&amp;"Times New Roman,Bold"&amp;12&amp;A</oddHead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E76"/>
  <sheetViews>
    <sheetView showGridLines="0" showZeros="0" workbookViewId="0" topLeftCell="A1">
      <selection activeCell="A1" sqref="A1"/>
    </sheetView>
  </sheetViews>
  <sheetFormatPr defaultColWidth="9.33203125" defaultRowHeight="12"/>
  <cols>
    <col min="1" max="1" width="6.83203125" style="85" customWidth="1"/>
    <col min="2" max="2" width="35.83203125" style="85" customWidth="1"/>
    <col min="3" max="5" width="31.83203125" style="85" customWidth="1"/>
    <col min="6" max="16384" width="9.33203125" style="85" customWidth="1"/>
  </cols>
  <sheetData>
    <row r="1" spans="2:5" ht="6.75" customHeight="1">
      <c r="B1" s="83"/>
      <c r="C1" s="147"/>
      <c r="D1" s="147"/>
      <c r="E1" s="147"/>
    </row>
    <row r="2" spans="1:5" ht="12.75">
      <c r="A2" s="8"/>
      <c r="B2" s="86"/>
      <c r="C2" s="205" t="s">
        <v>405</v>
      </c>
      <c r="D2" s="205"/>
      <c r="E2" s="313"/>
    </row>
    <row r="3" spans="1:5" ht="12.75">
      <c r="A3" s="9"/>
      <c r="B3" s="89"/>
      <c r="C3" s="208" t="str">
        <f>STATDATE</f>
        <v>ESTIMATE SEPTEMBER 30, 1999</v>
      </c>
      <c r="D3" s="208"/>
      <c r="E3" s="226"/>
    </row>
    <row r="4" spans="1:5" ht="6" customHeight="1">
      <c r="A4" s="10"/>
      <c r="C4" s="147"/>
      <c r="D4" s="147"/>
      <c r="E4" s="147"/>
    </row>
    <row r="5" spans="1:5" ht="6" customHeight="1">
      <c r="A5" s="10"/>
      <c r="C5" s="147"/>
      <c r="D5" s="147"/>
      <c r="E5" s="147"/>
    </row>
    <row r="6" spans="1:5" ht="6" customHeight="1">
      <c r="A6" s="10"/>
      <c r="C6" s="147"/>
      <c r="D6" s="147"/>
      <c r="E6" s="147"/>
    </row>
    <row r="7" spans="3:5" ht="12.75">
      <c r="C7" s="195" t="s">
        <v>404</v>
      </c>
      <c r="D7" s="274"/>
      <c r="E7" s="147"/>
    </row>
    <row r="8" spans="1:5" ht="12.75">
      <c r="A8" s="97"/>
      <c r="B8" s="48"/>
      <c r="C8" s="314" t="s">
        <v>108</v>
      </c>
      <c r="D8" s="234"/>
      <c r="E8" s="187"/>
    </row>
    <row r="9" spans="1:4" ht="12.75">
      <c r="A9" s="54" t="s">
        <v>119</v>
      </c>
      <c r="B9" s="55" t="s">
        <v>120</v>
      </c>
      <c r="C9" s="54" t="s">
        <v>127</v>
      </c>
      <c r="D9" s="277" t="s">
        <v>128</v>
      </c>
    </row>
    <row r="10" spans="1:2" ht="4.5" customHeight="1">
      <c r="A10" s="80"/>
      <c r="B10" s="80"/>
    </row>
    <row r="11" spans="1:4" ht="12.75">
      <c r="A11" s="13">
        <v>1</v>
      </c>
      <c r="B11" s="14" t="s">
        <v>142</v>
      </c>
      <c r="C11" s="377">
        <v>17.600778967867576</v>
      </c>
      <c r="D11" s="377">
        <v>14.144926440713201</v>
      </c>
    </row>
    <row r="12" spans="1:4" ht="12.75">
      <c r="A12" s="15">
        <v>2</v>
      </c>
      <c r="B12" s="16" t="s">
        <v>143</v>
      </c>
      <c r="C12" s="378">
        <v>18.99267968056788</v>
      </c>
      <c r="D12" s="378">
        <v>15.508759421470767</v>
      </c>
    </row>
    <row r="13" spans="1:4" ht="12.75">
      <c r="A13" s="13">
        <v>3</v>
      </c>
      <c r="B13" s="14" t="s">
        <v>144</v>
      </c>
      <c r="C13" s="377">
        <v>19.082835985323843</v>
      </c>
      <c r="D13" s="377">
        <v>14.949081567051982</v>
      </c>
    </row>
    <row r="14" spans="1:4" ht="12.75">
      <c r="A14" s="15">
        <v>4</v>
      </c>
      <c r="B14" s="16" t="s">
        <v>145</v>
      </c>
      <c r="C14" s="378">
        <v>19.279363277660664</v>
      </c>
      <c r="D14" s="378">
        <v>15.386959564681788</v>
      </c>
    </row>
    <row r="15" spans="1:4" ht="12.75">
      <c r="A15" s="13">
        <v>5</v>
      </c>
      <c r="B15" s="14" t="s">
        <v>146</v>
      </c>
      <c r="C15" s="377">
        <v>18.222301880549274</v>
      </c>
      <c r="D15" s="377">
        <v>14.351194453725357</v>
      </c>
    </row>
    <row r="16" spans="1:4" ht="12.75">
      <c r="A16" s="15">
        <v>6</v>
      </c>
      <c r="B16" s="16" t="s">
        <v>147</v>
      </c>
      <c r="C16" s="378">
        <v>19.089979772494942</v>
      </c>
      <c r="D16" s="378">
        <v>15.535670335079637</v>
      </c>
    </row>
    <row r="17" spans="1:4" ht="12.75">
      <c r="A17" s="13">
        <v>9</v>
      </c>
      <c r="B17" s="14" t="s">
        <v>148</v>
      </c>
      <c r="C17" s="377">
        <v>19.483770856329286</v>
      </c>
      <c r="D17" s="377">
        <v>15.703635243376464</v>
      </c>
    </row>
    <row r="18" spans="1:4" ht="12.75">
      <c r="A18" s="15">
        <v>10</v>
      </c>
      <c r="B18" s="16" t="s">
        <v>149</v>
      </c>
      <c r="C18" s="378">
        <v>18.978102189781023</v>
      </c>
      <c r="D18" s="378">
        <v>15.792824916314949</v>
      </c>
    </row>
    <row r="19" spans="1:4" ht="12.75">
      <c r="A19" s="13">
        <v>11</v>
      </c>
      <c r="B19" s="14" t="s">
        <v>150</v>
      </c>
      <c r="C19" s="377">
        <v>18.65359477124183</v>
      </c>
      <c r="D19" s="377">
        <v>15.650557620817844</v>
      </c>
    </row>
    <row r="20" spans="1:4" ht="12.75">
      <c r="A20" s="15">
        <v>12</v>
      </c>
      <c r="B20" s="16" t="s">
        <v>151</v>
      </c>
      <c r="C20" s="378">
        <v>20.314093678897404</v>
      </c>
      <c r="D20" s="378">
        <v>15.949673699803819</v>
      </c>
    </row>
    <row r="21" spans="1:4" ht="12.75">
      <c r="A21" s="13">
        <v>13</v>
      </c>
      <c r="B21" s="14" t="s">
        <v>152</v>
      </c>
      <c r="C21" s="377">
        <v>17.956235265671282</v>
      </c>
      <c r="D21" s="377">
        <v>14.72226293419317</v>
      </c>
    </row>
    <row r="22" spans="1:4" ht="12.75">
      <c r="A22" s="15">
        <v>14</v>
      </c>
      <c r="B22" s="16" t="s">
        <v>153</v>
      </c>
      <c r="C22" s="378">
        <v>20.137319659308186</v>
      </c>
      <c r="D22" s="378">
        <v>16.634281748785565</v>
      </c>
    </row>
    <row r="23" spans="1:4" ht="12.75">
      <c r="A23" s="13">
        <v>15</v>
      </c>
      <c r="B23" s="14" t="s">
        <v>154</v>
      </c>
      <c r="C23" s="377">
        <v>20.778913309395097</v>
      </c>
      <c r="D23" s="377">
        <v>17.873817034700316</v>
      </c>
    </row>
    <row r="24" spans="1:4" ht="12.75">
      <c r="A24" s="15">
        <v>16</v>
      </c>
      <c r="B24" s="16" t="s">
        <v>155</v>
      </c>
      <c r="C24" s="378">
        <v>16.20557804768331</v>
      </c>
      <c r="D24" s="378">
        <v>14.292254165903678</v>
      </c>
    </row>
    <row r="25" spans="1:4" ht="12.75">
      <c r="A25" s="13">
        <v>17</v>
      </c>
      <c r="B25" s="14" t="s">
        <v>156</v>
      </c>
      <c r="C25" s="377">
        <v>17.42271505376344</v>
      </c>
      <c r="D25" s="377">
        <v>14.085429769392034</v>
      </c>
    </row>
    <row r="26" spans="1:4" ht="12.75">
      <c r="A26" s="15">
        <v>18</v>
      </c>
      <c r="B26" s="16" t="s">
        <v>157</v>
      </c>
      <c r="C26" s="378">
        <v>21.4938205265986</v>
      </c>
      <c r="D26" s="378">
        <v>17.661290322580644</v>
      </c>
    </row>
    <row r="27" spans="1:4" ht="12.75">
      <c r="A27" s="13">
        <v>19</v>
      </c>
      <c r="B27" s="14" t="s">
        <v>158</v>
      </c>
      <c r="C27" s="377">
        <v>23.130679359584594</v>
      </c>
      <c r="D27" s="377">
        <v>19.357290375877735</v>
      </c>
    </row>
    <row r="28" spans="1:4" ht="12.75">
      <c r="A28" s="15">
        <v>20</v>
      </c>
      <c r="B28" s="16" t="s">
        <v>159</v>
      </c>
      <c r="C28" s="378">
        <v>16.456343792633014</v>
      </c>
      <c r="D28" s="378">
        <v>13.655172413793103</v>
      </c>
    </row>
    <row r="29" spans="1:4" ht="12.75">
      <c r="A29" s="13">
        <v>21</v>
      </c>
      <c r="B29" s="14" t="s">
        <v>160</v>
      </c>
      <c r="C29" s="377">
        <v>19.55056179775281</v>
      </c>
      <c r="D29" s="377">
        <v>15.681257014590347</v>
      </c>
    </row>
    <row r="30" spans="1:4" ht="12.75">
      <c r="A30" s="15">
        <v>22</v>
      </c>
      <c r="B30" s="16" t="s">
        <v>161</v>
      </c>
      <c r="C30" s="378">
        <v>20.136175912490234</v>
      </c>
      <c r="D30" s="378">
        <v>16.892017040192627</v>
      </c>
    </row>
    <row r="31" spans="1:4" ht="12.75">
      <c r="A31" s="13">
        <v>23</v>
      </c>
      <c r="B31" s="14" t="s">
        <v>162</v>
      </c>
      <c r="C31" s="377">
        <v>18.436319481921206</v>
      </c>
      <c r="D31" s="377">
        <v>15.562583222370172</v>
      </c>
    </row>
    <row r="32" spans="1:4" ht="12.75">
      <c r="A32" s="15">
        <v>24</v>
      </c>
      <c r="B32" s="16" t="s">
        <v>163</v>
      </c>
      <c r="C32" s="378">
        <v>18.8632628464994</v>
      </c>
      <c r="D32" s="378">
        <v>15.653268475849123</v>
      </c>
    </row>
    <row r="33" spans="1:4" ht="12.75">
      <c r="A33" s="13">
        <v>25</v>
      </c>
      <c r="B33" s="14" t="s">
        <v>164</v>
      </c>
      <c r="C33" s="377">
        <v>17.65195670274771</v>
      </c>
      <c r="D33" s="377">
        <v>15.56237218813906</v>
      </c>
    </row>
    <row r="34" spans="1:4" ht="12.75">
      <c r="A34" s="15">
        <v>26</v>
      </c>
      <c r="B34" s="16" t="s">
        <v>165</v>
      </c>
      <c r="C34" s="378">
        <v>20.276422764227643</v>
      </c>
      <c r="D34" s="378">
        <v>17.201540436456998</v>
      </c>
    </row>
    <row r="35" spans="1:4" ht="12.75">
      <c r="A35" s="13">
        <v>28</v>
      </c>
      <c r="B35" s="14" t="s">
        <v>166</v>
      </c>
      <c r="C35" s="377">
        <v>16.24930951942552</v>
      </c>
      <c r="D35" s="377">
        <v>14.00126923687133</v>
      </c>
    </row>
    <row r="36" spans="1:4" ht="12.75">
      <c r="A36" s="15">
        <v>30</v>
      </c>
      <c r="B36" s="16" t="s">
        <v>167</v>
      </c>
      <c r="C36" s="378">
        <v>18.767428890128276</v>
      </c>
      <c r="D36" s="378">
        <v>15.66685424873382</v>
      </c>
    </row>
    <row r="37" spans="1:4" ht="12.75">
      <c r="A37" s="13">
        <v>31</v>
      </c>
      <c r="B37" s="14" t="s">
        <v>168</v>
      </c>
      <c r="C37" s="377">
        <v>18.356643356643357</v>
      </c>
      <c r="D37" s="377">
        <v>15.665918443696222</v>
      </c>
    </row>
    <row r="38" spans="1:4" ht="12.75">
      <c r="A38" s="15">
        <v>32</v>
      </c>
      <c r="B38" s="16" t="s">
        <v>169</v>
      </c>
      <c r="C38" s="378">
        <v>18.028795257251748</v>
      </c>
      <c r="D38" s="378">
        <v>14.568706118355065</v>
      </c>
    </row>
    <row r="39" spans="1:4" ht="12.75">
      <c r="A39" s="13">
        <v>33</v>
      </c>
      <c r="B39" s="14" t="s">
        <v>170</v>
      </c>
      <c r="C39" s="377">
        <v>19.968419774079923</v>
      </c>
      <c r="D39" s="377">
        <v>15.28197381671702</v>
      </c>
    </row>
    <row r="40" spans="1:4" ht="12.75">
      <c r="A40" s="15">
        <v>34</v>
      </c>
      <c r="B40" s="16" t="s">
        <v>171</v>
      </c>
      <c r="C40" s="378">
        <v>16.81967213114754</v>
      </c>
      <c r="D40" s="378">
        <v>14.316279069767441</v>
      </c>
    </row>
    <row r="41" spans="1:4" ht="12.75">
      <c r="A41" s="13">
        <v>35</v>
      </c>
      <c r="B41" s="14" t="s">
        <v>172</v>
      </c>
      <c r="C41" s="377">
        <v>19.114355749760204</v>
      </c>
      <c r="D41" s="377">
        <v>16.286443748970513</v>
      </c>
    </row>
    <row r="42" spans="1:4" ht="12.75">
      <c r="A42" s="15">
        <v>36</v>
      </c>
      <c r="B42" s="16" t="s">
        <v>173</v>
      </c>
      <c r="C42" s="378">
        <v>17.711408230595588</v>
      </c>
      <c r="D42" s="378">
        <v>14.904187366926898</v>
      </c>
    </row>
    <row r="43" spans="1:4" ht="12.75">
      <c r="A43" s="13">
        <v>37</v>
      </c>
      <c r="B43" s="14" t="s">
        <v>174</v>
      </c>
      <c r="C43" s="377">
        <v>17.62718227895626</v>
      </c>
      <c r="D43" s="377">
        <v>14.72822910578609</v>
      </c>
    </row>
    <row r="44" spans="1:4" ht="12.75">
      <c r="A44" s="15">
        <v>38</v>
      </c>
      <c r="B44" s="16" t="s">
        <v>175</v>
      </c>
      <c r="C44" s="378">
        <v>15.744234800838575</v>
      </c>
      <c r="D44" s="378">
        <v>13.339002267573697</v>
      </c>
    </row>
    <row r="45" spans="1:4" ht="12.75">
      <c r="A45" s="13">
        <v>39</v>
      </c>
      <c r="B45" s="14" t="s">
        <v>176</v>
      </c>
      <c r="C45" s="377">
        <v>17.84</v>
      </c>
      <c r="D45" s="377">
        <v>15.317359674297538</v>
      </c>
    </row>
    <row r="46" spans="1:4" ht="12.75">
      <c r="A46" s="15">
        <v>40</v>
      </c>
      <c r="B46" s="16" t="s">
        <v>177</v>
      </c>
      <c r="C46" s="378">
        <v>20.25299441440903</v>
      </c>
      <c r="D46" s="378">
        <v>16.129416349151366</v>
      </c>
    </row>
    <row r="47" spans="1:4" ht="12.75">
      <c r="A47" s="13">
        <v>41</v>
      </c>
      <c r="B47" s="14" t="s">
        <v>178</v>
      </c>
      <c r="C47" s="377">
        <v>17.427832830676433</v>
      </c>
      <c r="D47" s="377">
        <v>14.570565386275357</v>
      </c>
    </row>
    <row r="48" spans="1:4" ht="12.75">
      <c r="A48" s="15">
        <v>42</v>
      </c>
      <c r="B48" s="16" t="s">
        <v>179</v>
      </c>
      <c r="C48" s="378">
        <v>17.713365539452496</v>
      </c>
      <c r="D48" s="378">
        <v>15.283084404307052</v>
      </c>
    </row>
    <row r="49" spans="1:4" ht="12.75">
      <c r="A49" s="13">
        <v>43</v>
      </c>
      <c r="B49" s="14" t="s">
        <v>180</v>
      </c>
      <c r="C49" s="377">
        <v>15.926605504587156</v>
      </c>
      <c r="D49" s="377">
        <v>13.457364341085272</v>
      </c>
    </row>
    <row r="50" spans="1:4" ht="12.75">
      <c r="A50" s="15">
        <v>44</v>
      </c>
      <c r="B50" s="16" t="s">
        <v>181</v>
      </c>
      <c r="C50" s="378">
        <v>17.739510728440617</v>
      </c>
      <c r="D50" s="378">
        <v>15.1946709544045</v>
      </c>
    </row>
    <row r="51" spans="1:4" ht="12.75">
      <c r="A51" s="13">
        <v>45</v>
      </c>
      <c r="B51" s="14" t="s">
        <v>182</v>
      </c>
      <c r="C51" s="377">
        <v>19.97150060287186</v>
      </c>
      <c r="D51" s="377">
        <v>16.573694761614224</v>
      </c>
    </row>
    <row r="52" spans="1:4" ht="12.75">
      <c r="A52" s="15">
        <v>46</v>
      </c>
      <c r="B52" s="16" t="s">
        <v>183</v>
      </c>
      <c r="C52" s="378">
        <v>17.51751751751752</v>
      </c>
      <c r="D52" s="378">
        <v>14.87198795180723</v>
      </c>
    </row>
    <row r="53" spans="1:4" ht="12.75">
      <c r="A53" s="13">
        <v>47</v>
      </c>
      <c r="B53" s="14" t="s">
        <v>184</v>
      </c>
      <c r="C53" s="377">
        <v>17.75588468659085</v>
      </c>
      <c r="D53" s="377">
        <v>15.639815627743635</v>
      </c>
    </row>
    <row r="54" spans="1:4" ht="12.75">
      <c r="A54" s="15">
        <v>48</v>
      </c>
      <c r="B54" s="16" t="s">
        <v>185</v>
      </c>
      <c r="C54" s="378">
        <v>15.833076211045972</v>
      </c>
      <c r="D54" s="378">
        <v>13.352497764149737</v>
      </c>
    </row>
    <row r="55" spans="1:4" ht="12.75">
      <c r="A55" s="13">
        <v>49</v>
      </c>
      <c r="B55" s="14" t="s">
        <v>186</v>
      </c>
      <c r="C55" s="377">
        <v>16.565024860161593</v>
      </c>
      <c r="D55" s="377">
        <v>13.515452022328253</v>
      </c>
    </row>
    <row r="56" spans="1:4" ht="12.75">
      <c r="A56" s="15">
        <v>50</v>
      </c>
      <c r="B56" s="16" t="s">
        <v>459</v>
      </c>
      <c r="C56" s="378">
        <v>16.795419431064254</v>
      </c>
      <c r="D56" s="378">
        <v>13.939258264308634</v>
      </c>
    </row>
    <row r="57" spans="1:4" ht="12.75">
      <c r="A57" s="13">
        <v>2264</v>
      </c>
      <c r="B57" s="14" t="s">
        <v>187</v>
      </c>
      <c r="C57" s="377">
        <v>15.038461538461538</v>
      </c>
      <c r="D57" s="377">
        <v>12.568807339449544</v>
      </c>
    </row>
    <row r="58" spans="1:4" ht="12.75">
      <c r="A58" s="15">
        <v>2309</v>
      </c>
      <c r="B58" s="16" t="s">
        <v>188</v>
      </c>
      <c r="C58" s="378">
        <v>14.513513513513514</v>
      </c>
      <c r="D58" s="378">
        <v>13.097560975609756</v>
      </c>
    </row>
    <row r="59" spans="1:4" ht="12.75">
      <c r="A59" s="13">
        <v>2312</v>
      </c>
      <c r="B59" s="14" t="s">
        <v>189</v>
      </c>
      <c r="C59" s="377">
        <v>13.970588235294118</v>
      </c>
      <c r="D59" s="377">
        <v>12.5</v>
      </c>
    </row>
    <row r="60" spans="1:4" ht="12.75">
      <c r="A60" s="15">
        <v>2355</v>
      </c>
      <c r="B60" s="16" t="s">
        <v>190</v>
      </c>
      <c r="C60" s="378">
        <v>18.76583820662768</v>
      </c>
      <c r="D60" s="378">
        <v>15.204225974714879</v>
      </c>
    </row>
    <row r="61" spans="1:4" ht="12.75">
      <c r="A61" s="13">
        <v>2439</v>
      </c>
      <c r="B61" s="14" t="s">
        <v>191</v>
      </c>
      <c r="C61" s="377">
        <v>16.302864938608458</v>
      </c>
      <c r="D61" s="377">
        <v>14.439876670092499</v>
      </c>
    </row>
    <row r="62" spans="1:4" ht="12.75">
      <c r="A62" s="15">
        <v>2460</v>
      </c>
      <c r="B62" s="16" t="s">
        <v>192</v>
      </c>
      <c r="C62" s="378">
        <v>14.17415996213914</v>
      </c>
      <c r="D62" s="378">
        <v>11.30188679245283</v>
      </c>
    </row>
    <row r="63" spans="1:4" ht="12.75">
      <c r="A63" s="13">
        <v>3000</v>
      </c>
      <c r="B63" s="14" t="s">
        <v>193</v>
      </c>
      <c r="C63" s="377">
        <v>0</v>
      </c>
      <c r="D63" s="377">
        <v>16.887550200803215</v>
      </c>
    </row>
    <row r="64" spans="1:4" ht="4.5" customHeight="1">
      <c r="A64" s="17"/>
      <c r="B64" s="17"/>
      <c r="C64" s="379"/>
      <c r="D64" s="379"/>
    </row>
    <row r="65" spans="1:5" ht="12.75">
      <c r="A65" s="19"/>
      <c r="B65" s="20" t="s">
        <v>194</v>
      </c>
      <c r="C65" s="380">
        <v>18.573393677690678</v>
      </c>
      <c r="D65" s="380">
        <v>15.198821226465931</v>
      </c>
      <c r="E65" s="80"/>
    </row>
    <row r="66" spans="1:4" ht="4.5" customHeight="1">
      <c r="A66" s="17"/>
      <c r="B66" s="17"/>
      <c r="C66" s="379"/>
      <c r="D66" s="379"/>
    </row>
    <row r="67" spans="1:4" ht="12.75">
      <c r="A67" s="15">
        <v>2155</v>
      </c>
      <c r="B67" s="16" t="s">
        <v>195</v>
      </c>
      <c r="C67" s="378">
        <v>13.874066168623267</v>
      </c>
      <c r="D67" s="378">
        <v>12.386850881372084</v>
      </c>
    </row>
    <row r="68" spans="1:4" ht="12.75">
      <c r="A68" s="13">
        <v>2408</v>
      </c>
      <c r="B68" s="14" t="s">
        <v>197</v>
      </c>
      <c r="C68" s="377">
        <v>13.27116212338594</v>
      </c>
      <c r="D68" s="377">
        <v>11.104441776710683</v>
      </c>
    </row>
    <row r="69" ht="6.75" customHeight="1"/>
    <row r="70" spans="1:5" ht="12" customHeight="1">
      <c r="A70" s="57" t="s">
        <v>315</v>
      </c>
      <c r="B70" s="278" t="s">
        <v>418</v>
      </c>
      <c r="C70" s="127"/>
      <c r="D70" s="126"/>
      <c r="E70" s="126"/>
    </row>
    <row r="71" spans="1:5" ht="12" customHeight="1">
      <c r="A71" s="6"/>
      <c r="B71" s="278" t="s">
        <v>420</v>
      </c>
      <c r="C71" s="127"/>
      <c r="D71" s="126"/>
      <c r="E71" s="126"/>
    </row>
    <row r="72" spans="1:5" ht="12" customHeight="1">
      <c r="A72" s="6"/>
      <c r="B72" s="6" t="s">
        <v>419</v>
      </c>
      <c r="D72" s="126"/>
      <c r="E72" s="126"/>
    </row>
    <row r="73" spans="1:5" ht="12" customHeight="1">
      <c r="A73" s="57" t="s">
        <v>370</v>
      </c>
      <c r="B73" s="278" t="s">
        <v>421</v>
      </c>
      <c r="D73" s="126"/>
      <c r="E73" s="126"/>
    </row>
    <row r="74" spans="1:5" ht="12" customHeight="1">
      <c r="A74" s="6"/>
      <c r="B74" s="278" t="s">
        <v>447</v>
      </c>
      <c r="C74" s="127"/>
      <c r="D74" s="126"/>
      <c r="E74" s="126"/>
    </row>
    <row r="75" spans="1:5" ht="12" customHeight="1">
      <c r="A75" s="6"/>
      <c r="B75" s="278" t="s">
        <v>422</v>
      </c>
      <c r="C75" s="127"/>
      <c r="D75" s="126"/>
      <c r="E75" s="126"/>
    </row>
    <row r="76" ht="12.75">
      <c r="B76" s="278" t="s">
        <v>423</v>
      </c>
    </row>
  </sheetData>
  <printOptions/>
  <pageMargins left="0.5905511811023623" right="0" top="0.5905511811023623" bottom="0" header="0.31496062992125984" footer="0"/>
  <pageSetup fitToHeight="1" fitToWidth="1" orientation="portrait" scale="82" r:id="rId1"/>
  <headerFooter alignWithMargins="0">
    <oddHeader>&amp;C&amp;"Times New Roman,Bold"&amp;12&amp;A</oddHeader>
  </headerFooter>
</worksheet>
</file>

<file path=xl/worksheets/sheet8.xml><?xml version="1.0" encoding="utf-8"?>
<worksheet xmlns="http://schemas.openxmlformats.org/spreadsheetml/2006/main" xmlns:r="http://schemas.openxmlformats.org/officeDocument/2006/relationships">
  <sheetPr codeName="Sheet7">
    <pageSetUpPr fitToPage="1"/>
  </sheetPr>
  <dimension ref="A2:K33"/>
  <sheetViews>
    <sheetView showGridLines="0" showZeros="0" workbookViewId="0" topLeftCell="A1">
      <selection activeCell="A1" sqref="A1"/>
    </sheetView>
  </sheetViews>
  <sheetFormatPr defaultColWidth="15.83203125" defaultRowHeight="12"/>
  <cols>
    <col min="1" max="1" width="5.83203125" style="85" customWidth="1"/>
    <col min="2" max="2" width="45.83203125" style="85" customWidth="1"/>
    <col min="3" max="8" width="17.83203125" style="85" customWidth="1"/>
    <col min="9" max="9" width="1.83203125" style="85" customWidth="1"/>
    <col min="10" max="10" width="17.83203125" style="85" customWidth="1"/>
    <col min="11" max="11" width="15.83203125" style="85" customWidth="1"/>
    <col min="12" max="16384" width="15.83203125" style="85" customWidth="1"/>
  </cols>
  <sheetData>
    <row r="2" spans="1:10" ht="12.75">
      <c r="A2" s="180"/>
      <c r="B2" s="180"/>
      <c r="C2" s="180"/>
      <c r="D2" s="180"/>
      <c r="E2" s="180"/>
      <c r="F2" s="180"/>
      <c r="G2" s="180"/>
      <c r="H2" s="180"/>
      <c r="I2" s="180"/>
      <c r="J2" s="180"/>
    </row>
    <row r="5" spans="3:10" ht="12.75">
      <c r="C5" s="147"/>
      <c r="D5" s="147"/>
      <c r="E5" s="147"/>
      <c r="F5" s="147"/>
      <c r="G5" s="147"/>
      <c r="H5" s="147"/>
      <c r="I5" s="147"/>
      <c r="J5" s="147"/>
    </row>
    <row r="6" spans="3:10" ht="12.75">
      <c r="C6" s="147"/>
      <c r="D6" s="147"/>
      <c r="E6" s="147"/>
      <c r="F6" s="147"/>
      <c r="G6" s="147"/>
      <c r="H6" s="147"/>
      <c r="I6" s="147"/>
      <c r="J6" s="147"/>
    </row>
    <row r="7" spans="3:10" ht="15.75">
      <c r="C7" s="342" t="str">
        <f>YEAR</f>
        <v>OPERATING FUND BUDGET 1999/2000</v>
      </c>
      <c r="D7" s="158"/>
      <c r="E7" s="158"/>
      <c r="F7" s="158"/>
      <c r="G7" s="158"/>
      <c r="H7" s="158"/>
      <c r="I7" s="147"/>
      <c r="J7" s="147"/>
    </row>
    <row r="8" spans="3:10" ht="15.75">
      <c r="C8" s="343" t="s">
        <v>303</v>
      </c>
      <c r="D8" s="158"/>
      <c r="E8" s="158"/>
      <c r="F8" s="158"/>
      <c r="G8" s="158"/>
      <c r="H8" s="158"/>
      <c r="I8" s="147"/>
      <c r="J8" s="147"/>
    </row>
    <row r="9" spans="3:10" ht="12.75">
      <c r="C9" s="147"/>
      <c r="D9" s="147"/>
      <c r="E9" s="147"/>
      <c r="F9" s="147"/>
      <c r="G9" s="147"/>
      <c r="H9" s="147"/>
      <c r="I9" s="147"/>
      <c r="J9" s="147"/>
    </row>
    <row r="10" spans="3:10" ht="12.75">
      <c r="C10" s="147"/>
      <c r="D10" s="147"/>
      <c r="E10" s="147"/>
      <c r="F10" s="147"/>
      <c r="G10" s="147"/>
      <c r="H10" s="147"/>
      <c r="I10" s="147"/>
      <c r="J10" s="147"/>
    </row>
    <row r="11" spans="3:10" ht="12.75">
      <c r="C11" s="195" t="s">
        <v>304</v>
      </c>
      <c r="D11" s="196"/>
      <c r="E11" s="196"/>
      <c r="F11" s="196"/>
      <c r="G11" s="196"/>
      <c r="H11" s="199"/>
      <c r="I11" s="147"/>
      <c r="J11" s="147"/>
    </row>
    <row r="12" spans="3:10" ht="12.75">
      <c r="C12" s="147"/>
      <c r="D12" s="147"/>
      <c r="E12" s="147"/>
      <c r="F12" s="147"/>
      <c r="G12" s="147"/>
      <c r="H12" s="147"/>
      <c r="I12" s="147"/>
      <c r="J12" s="147"/>
    </row>
    <row r="13" spans="3:10" ht="12.75">
      <c r="C13" s="148"/>
      <c r="D13" s="148" t="s">
        <v>305</v>
      </c>
      <c r="E13" s="304"/>
      <c r="F13" s="148" t="s">
        <v>306</v>
      </c>
      <c r="G13" s="148" t="s">
        <v>265</v>
      </c>
      <c r="H13" s="305"/>
      <c r="I13" s="211"/>
      <c r="J13" s="211"/>
    </row>
    <row r="14" spans="3:10" ht="12.75">
      <c r="C14" s="152" t="s">
        <v>307</v>
      </c>
      <c r="D14" s="152" t="s">
        <v>308</v>
      </c>
      <c r="E14" s="73" t="s">
        <v>276</v>
      </c>
      <c r="F14" s="152" t="s">
        <v>309</v>
      </c>
      <c r="G14" s="152" t="s">
        <v>276</v>
      </c>
      <c r="H14" s="72" t="s">
        <v>141</v>
      </c>
      <c r="I14" s="222"/>
      <c r="J14" s="152" t="s">
        <v>310</v>
      </c>
    </row>
    <row r="16" spans="1:10" ht="12.75">
      <c r="A16" s="80">
        <v>100</v>
      </c>
      <c r="B16" s="80" t="s">
        <v>71</v>
      </c>
      <c r="C16" s="193">
        <f>'- 12 -'!C13</f>
        <v>581163098.29</v>
      </c>
      <c r="D16" s="300">
        <f>'- 12 -'!C23</f>
        <v>36557499.64</v>
      </c>
      <c r="E16" s="300">
        <f>'- 12 -'!C25</f>
        <v>14309003</v>
      </c>
      <c r="F16" s="300">
        <f>'- 12 -'!C42</f>
        <v>44992549</v>
      </c>
      <c r="G16" s="299"/>
      <c r="H16" s="306"/>
      <c r="J16" s="193">
        <f>SUM(C16:F16)</f>
        <v>677022149.93</v>
      </c>
    </row>
    <row r="17" spans="1:10" ht="24" customHeight="1">
      <c r="A17" s="80">
        <v>200</v>
      </c>
      <c r="B17" s="80" t="s">
        <v>72</v>
      </c>
      <c r="C17" s="193">
        <f>'- 12 -'!E13</f>
        <v>135947064.5</v>
      </c>
      <c r="D17" s="300">
        <f>'- 12 -'!E23</f>
        <v>11872333.73</v>
      </c>
      <c r="E17" s="300">
        <f>'- 12 -'!E25</f>
        <v>6914303</v>
      </c>
      <c r="F17" s="300">
        <f>'- 12 -'!E42</f>
        <v>3174124</v>
      </c>
      <c r="G17" s="299"/>
      <c r="H17" s="306"/>
      <c r="J17" s="193">
        <f>SUM(C17:F17)</f>
        <v>157907825.23</v>
      </c>
    </row>
    <row r="18" spans="1:10" ht="24" customHeight="1">
      <c r="A18" s="80">
        <v>300</v>
      </c>
      <c r="B18" s="80" t="s">
        <v>311</v>
      </c>
      <c r="C18" s="193">
        <f>'- 12 -'!G13</f>
        <v>22010567</v>
      </c>
      <c r="D18" s="300">
        <f>'- 12 -'!G23</f>
        <v>1353629</v>
      </c>
      <c r="E18" s="300">
        <f>'- 12 -'!G25</f>
        <v>531518</v>
      </c>
      <c r="F18" s="300">
        <f>'- 12 -'!G42</f>
        <v>4737814</v>
      </c>
      <c r="G18" s="299"/>
      <c r="H18" s="306"/>
      <c r="J18" s="193">
        <f>SUM(C18:F18)</f>
        <v>28633528</v>
      </c>
    </row>
    <row r="19" spans="1:10" ht="24" customHeight="1">
      <c r="A19" s="80">
        <v>400</v>
      </c>
      <c r="B19" s="80" t="s">
        <v>312</v>
      </c>
      <c r="C19" s="193">
        <f>'- 12 -'!I13</f>
        <v>6137059</v>
      </c>
      <c r="D19" s="300">
        <f>'- 12 -'!I23</f>
        <v>461119</v>
      </c>
      <c r="E19" s="300">
        <f>'- 12 -'!I25</f>
        <v>556657</v>
      </c>
      <c r="F19" s="300">
        <f>'- 12 -'!I42</f>
        <v>352998</v>
      </c>
      <c r="G19" s="299"/>
      <c r="H19" s="306"/>
      <c r="J19" s="193">
        <f>SUM(C19:F19)</f>
        <v>7507833</v>
      </c>
    </row>
    <row r="20" spans="1:10" ht="24" customHeight="1">
      <c r="A20" s="80">
        <v>500</v>
      </c>
      <c r="B20" s="80" t="s">
        <v>451</v>
      </c>
      <c r="C20" s="193">
        <f>'- 12 -'!K13</f>
        <v>26948722</v>
      </c>
      <c r="D20" s="300">
        <f>'- 12 -'!K23</f>
        <v>2996736.4</v>
      </c>
      <c r="E20" s="300">
        <f>'- 12 -'!K25</f>
        <v>10835250</v>
      </c>
      <c r="F20" s="300">
        <f>'- 12 -'!K42</f>
        <v>2321028</v>
      </c>
      <c r="G20" s="299"/>
      <c r="H20" s="306"/>
      <c r="J20" s="193">
        <f>SUM(C20:F20)</f>
        <v>43101736.4</v>
      </c>
    </row>
    <row r="21" spans="1:11" ht="12" customHeight="1">
      <c r="A21" s="80"/>
      <c r="B21" s="80"/>
      <c r="C21" s="193"/>
      <c r="D21" s="300"/>
      <c r="E21" s="300"/>
      <c r="F21" s="300"/>
      <c r="G21" s="299"/>
      <c r="H21" s="306"/>
      <c r="J21" s="193"/>
      <c r="K21" s="345"/>
    </row>
    <row r="22" spans="1:11" ht="24" customHeight="1">
      <c r="A22" s="307">
        <v>600</v>
      </c>
      <c r="B22" s="308" t="s">
        <v>406</v>
      </c>
      <c r="C22" s="193">
        <f>'- 13 -'!C13</f>
        <v>46215914</v>
      </c>
      <c r="D22" s="300">
        <f>'- 13 -'!C23</f>
        <v>3500035.99</v>
      </c>
      <c r="E22" s="300">
        <f>'- 13 -'!C25</f>
        <v>6682580.5</v>
      </c>
      <c r="F22" s="300">
        <f>'- 13 -'!C42</f>
        <v>6941987</v>
      </c>
      <c r="G22" s="299"/>
      <c r="H22" s="306"/>
      <c r="J22" s="193">
        <f>SUM(C22:F22)</f>
        <v>63340517.49</v>
      </c>
      <c r="K22" s="348" t="s">
        <v>445</v>
      </c>
    </row>
    <row r="23" spans="1:11" ht="24" customHeight="1">
      <c r="A23" s="80">
        <v>700</v>
      </c>
      <c r="B23" s="80" t="s">
        <v>313</v>
      </c>
      <c r="C23" s="193">
        <f>'- 13 -'!E13</f>
        <v>22535884</v>
      </c>
      <c r="D23" s="300">
        <f>'- 13 -'!E23</f>
        <v>2889191.8</v>
      </c>
      <c r="E23" s="300">
        <f>'- 13 -'!E25</f>
        <v>12541381</v>
      </c>
      <c r="F23" s="300">
        <f>'- 13 -'!E42</f>
        <v>9884834</v>
      </c>
      <c r="G23" s="299"/>
      <c r="H23" s="306"/>
      <c r="J23" s="193">
        <f>SUM(C23:F23)</f>
        <v>47851290.8</v>
      </c>
      <c r="K23" s="346" t="s">
        <v>408</v>
      </c>
    </row>
    <row r="24" spans="1:10" ht="24" customHeight="1">
      <c r="A24" s="80">
        <v>800</v>
      </c>
      <c r="B24" s="80" t="s">
        <v>314</v>
      </c>
      <c r="C24" s="193">
        <f>'- 13 -'!G13</f>
        <v>62290766</v>
      </c>
      <c r="D24" s="300">
        <f>'- 13 -'!G23</f>
        <v>9178322.76</v>
      </c>
      <c r="E24" s="300">
        <f>'- 13 -'!G25</f>
        <v>56009049</v>
      </c>
      <c r="F24" s="300">
        <f>'- 13 -'!G42</f>
        <v>12386865</v>
      </c>
      <c r="G24" s="299"/>
      <c r="H24" s="261"/>
      <c r="J24" s="193">
        <f>SUM(C24:F24)</f>
        <v>139865002.76</v>
      </c>
    </row>
    <row r="25" spans="1:10" ht="24" customHeight="1">
      <c r="A25" s="80">
        <v>900</v>
      </c>
      <c r="B25" s="80" t="s">
        <v>77</v>
      </c>
      <c r="C25" s="193"/>
      <c r="D25" s="300"/>
      <c r="E25" s="300"/>
      <c r="F25" s="300"/>
      <c r="G25" s="300">
        <v>2845442</v>
      </c>
      <c r="H25" s="309">
        <f>C32+C33</f>
        <v>26692883</v>
      </c>
      <c r="I25" s="85" t="s">
        <v>315</v>
      </c>
      <c r="J25" s="193">
        <f>SUM(G25:H25)</f>
        <v>29538325</v>
      </c>
    </row>
    <row r="26" spans="1:10" ht="12.75">
      <c r="A26" s="80"/>
      <c r="B26" s="80"/>
      <c r="C26" s="193"/>
      <c r="D26" s="300"/>
      <c r="E26" s="300"/>
      <c r="F26" s="300"/>
      <c r="G26" s="300"/>
      <c r="H26" s="309"/>
      <c r="J26" s="193"/>
    </row>
    <row r="27" spans="2:10" ht="12.75">
      <c r="B27" s="80"/>
      <c r="C27" s="156"/>
      <c r="D27" s="156"/>
      <c r="E27" s="156"/>
      <c r="F27" s="156"/>
      <c r="G27" s="156"/>
      <c r="H27" s="156"/>
      <c r="J27" s="156"/>
    </row>
    <row r="28" spans="2:10" ht="12.75">
      <c r="B28" s="80" t="s">
        <v>310</v>
      </c>
      <c r="C28" s="302">
        <f>SUM(C16:C25)</f>
        <v>903249074.79</v>
      </c>
      <c r="D28" s="310">
        <f>SUM(D16:D25)</f>
        <v>68808868.32000001</v>
      </c>
      <c r="E28" s="310">
        <f>SUM(E16:E25)</f>
        <v>108379741.5</v>
      </c>
      <c r="F28" s="310">
        <f>SUM(F16:F25)</f>
        <v>84792199</v>
      </c>
      <c r="G28" s="310">
        <f>G25</f>
        <v>2845442</v>
      </c>
      <c r="H28" s="311">
        <f>H25</f>
        <v>26692883</v>
      </c>
      <c r="I28" s="312"/>
      <c r="J28" s="302">
        <f>SUM(J16:J25)</f>
        <v>1194768208.61</v>
      </c>
    </row>
    <row r="29" spans="3:8" ht="12.75">
      <c r="C29" s="156"/>
      <c r="D29" s="156"/>
      <c r="E29" s="156"/>
      <c r="F29" s="156"/>
      <c r="G29" s="156"/>
      <c r="H29" s="156"/>
    </row>
    <row r="30" ht="60" customHeight="1"/>
    <row r="31" spans="2:3" ht="12.75">
      <c r="B31" s="17" t="s">
        <v>316</v>
      </c>
      <c r="C31" s="80"/>
    </row>
    <row r="32" spans="2:10" ht="12.75">
      <c r="B32" s="17" t="s">
        <v>317</v>
      </c>
      <c r="C32" s="156">
        <v>19738953</v>
      </c>
      <c r="J32" s="156"/>
    </row>
    <row r="33" spans="2:3" ht="12.75">
      <c r="B33" s="17" t="s">
        <v>318</v>
      </c>
      <c r="C33" s="156">
        <v>6953930</v>
      </c>
    </row>
    <row r="34" ht="49.5" customHeight="1"/>
  </sheetData>
  <printOptions/>
  <pageMargins left="0.5905511811023623" right="0" top="0.5905511811023623" bottom="0.5905511811023623" header="0" footer="0"/>
  <pageSetup fitToHeight="1" fitToWidth="1" horizontalDpi="600" verticalDpi="600" orientation="landscape" scale="82" r:id="rId1"/>
</worksheet>
</file>

<file path=xl/worksheets/sheet9.xml><?xml version="1.0" encoding="utf-8"?>
<worksheet xmlns="http://schemas.openxmlformats.org/spreadsheetml/2006/main" xmlns:r="http://schemas.openxmlformats.org/officeDocument/2006/relationships">
  <sheetPr codeName="Sheet8">
    <pageSetUpPr fitToPage="1"/>
  </sheetPr>
  <dimension ref="A2:M58"/>
  <sheetViews>
    <sheetView showGridLines="0" showZeros="0" workbookViewId="0" topLeftCell="A1">
      <selection activeCell="A1" sqref="A1"/>
    </sheetView>
  </sheetViews>
  <sheetFormatPr defaultColWidth="15.83203125" defaultRowHeight="12"/>
  <cols>
    <col min="1" max="1" width="6.83203125" style="85" customWidth="1"/>
    <col min="2" max="2" width="52.83203125" style="85" customWidth="1"/>
    <col min="3" max="3" width="15.83203125" style="85" customWidth="1"/>
    <col min="4" max="4" width="7.83203125" style="85" customWidth="1"/>
    <col min="5" max="5" width="16.83203125" style="85" customWidth="1"/>
    <col min="6" max="6" width="7.83203125" style="85" customWidth="1"/>
    <col min="7" max="7" width="16.83203125" style="85" customWidth="1"/>
    <col min="8" max="8" width="7.83203125" style="85" customWidth="1"/>
    <col min="9" max="9" width="16.83203125" style="85" customWidth="1"/>
    <col min="10" max="10" width="7.83203125" style="85" customWidth="1"/>
    <col min="11" max="11" width="16.83203125" style="85" customWidth="1"/>
    <col min="12" max="12" width="7.83203125" style="85" customWidth="1"/>
    <col min="13" max="13" width="14.83203125" style="85" customWidth="1"/>
    <col min="14" max="16384" width="15.83203125" style="85" customWidth="1"/>
  </cols>
  <sheetData>
    <row r="2" spans="1:12" ht="12.75">
      <c r="A2" s="180"/>
      <c r="B2" s="180"/>
      <c r="C2" s="180"/>
      <c r="D2" s="180"/>
      <c r="E2" s="131" t="str">
        <f>YEAR</f>
        <v>OPERATING FUND BUDGET 1999/2000</v>
      </c>
      <c r="F2" s="131"/>
      <c r="G2" s="110"/>
      <c r="H2" s="110"/>
      <c r="I2" s="110"/>
      <c r="J2" s="110"/>
      <c r="K2" s="296"/>
      <c r="L2" s="111" t="s">
        <v>7</v>
      </c>
    </row>
    <row r="3" spans="11:12" ht="12.75">
      <c r="K3" s="179"/>
      <c r="L3" s="179"/>
    </row>
    <row r="4" spans="3:12" ht="15.75">
      <c r="C4" s="344" t="s">
        <v>320</v>
      </c>
      <c r="D4" s="179"/>
      <c r="E4" s="179"/>
      <c r="F4" s="179"/>
      <c r="G4" s="179"/>
      <c r="H4" s="179"/>
      <c r="I4" s="179"/>
      <c r="J4" s="179"/>
      <c r="K4" s="179"/>
      <c r="L4" s="179"/>
    </row>
    <row r="5" spans="3:12" ht="15.75">
      <c r="C5" s="344" t="s">
        <v>321</v>
      </c>
      <c r="D5" s="179"/>
      <c r="E5" s="179"/>
      <c r="F5" s="179"/>
      <c r="G5" s="179"/>
      <c r="H5" s="179"/>
      <c r="I5" s="179"/>
      <c r="J5" s="179"/>
      <c r="K5" s="179"/>
      <c r="L5" s="179"/>
    </row>
    <row r="7" spans="3:12" ht="12.75">
      <c r="C7" s="130" t="s">
        <v>322</v>
      </c>
      <c r="D7" s="110"/>
      <c r="E7" s="110"/>
      <c r="F7" s="110"/>
      <c r="G7" s="110"/>
      <c r="H7" s="110"/>
      <c r="I7" s="110"/>
      <c r="J7" s="110"/>
      <c r="K7" s="110"/>
      <c r="L7" s="137"/>
    </row>
    <row r="9" spans="1:12" ht="12.75">
      <c r="A9" s="147"/>
      <c r="B9" s="147"/>
      <c r="C9" s="70" t="s">
        <v>93</v>
      </c>
      <c r="D9" s="69"/>
      <c r="E9" s="189"/>
      <c r="F9" s="69"/>
      <c r="G9" s="68" t="s">
        <v>32</v>
      </c>
      <c r="H9" s="69"/>
      <c r="I9" s="68" t="s">
        <v>87</v>
      </c>
      <c r="J9" s="69"/>
      <c r="K9" s="68" t="s">
        <v>448</v>
      </c>
      <c r="L9" s="69"/>
    </row>
    <row r="10" spans="1:12" ht="12.75">
      <c r="A10" s="147"/>
      <c r="B10" s="147"/>
      <c r="C10" s="71" t="s">
        <v>323</v>
      </c>
      <c r="D10" s="73"/>
      <c r="E10" s="72" t="s">
        <v>72</v>
      </c>
      <c r="F10" s="73"/>
      <c r="G10" s="72" t="s">
        <v>73</v>
      </c>
      <c r="H10" s="73"/>
      <c r="I10" s="72" t="s">
        <v>116</v>
      </c>
      <c r="J10" s="73"/>
      <c r="K10" s="72" t="s">
        <v>42</v>
      </c>
      <c r="L10" s="73"/>
    </row>
    <row r="11" spans="1:12" ht="12.75">
      <c r="A11" s="147"/>
      <c r="B11" s="147"/>
      <c r="C11" s="298" t="s">
        <v>121</v>
      </c>
      <c r="D11" s="298" t="s">
        <v>122</v>
      </c>
      <c r="E11" s="298" t="s">
        <v>121</v>
      </c>
      <c r="F11" s="298" t="s">
        <v>122</v>
      </c>
      <c r="G11" s="298" t="s">
        <v>121</v>
      </c>
      <c r="H11" s="298" t="s">
        <v>122</v>
      </c>
      <c r="I11" s="298" t="s">
        <v>121</v>
      </c>
      <c r="J11" s="298" t="s">
        <v>122</v>
      </c>
      <c r="K11" s="298" t="s">
        <v>121</v>
      </c>
      <c r="L11" s="266" t="s">
        <v>122</v>
      </c>
    </row>
    <row r="12" spans="1:12" ht="4.5" customHeight="1">
      <c r="A12" s="147"/>
      <c r="B12" s="147"/>
      <c r="C12" s="147"/>
      <c r="D12" s="147"/>
      <c r="E12" s="147"/>
      <c r="F12" s="147"/>
      <c r="G12" s="147"/>
      <c r="H12" s="147"/>
      <c r="I12" s="147"/>
      <c r="J12" s="147"/>
      <c r="K12" s="147"/>
      <c r="L12" s="147"/>
    </row>
    <row r="13" spans="1:12" ht="12.75">
      <c r="A13" s="187">
        <v>300</v>
      </c>
      <c r="B13" s="358" t="s">
        <v>307</v>
      </c>
      <c r="C13" s="353">
        <v>581163098.29</v>
      </c>
      <c r="D13" s="354">
        <f>C13/'- 13 -'!$K$58</f>
        <v>0.48642330294855135</v>
      </c>
      <c r="E13" s="353">
        <v>135947064.5</v>
      </c>
      <c r="F13" s="354">
        <f>E13/'- 13 -'!$K$58</f>
        <v>0.11378530456393846</v>
      </c>
      <c r="G13" s="353">
        <v>22010567</v>
      </c>
      <c r="H13" s="354">
        <f>G13/'- 13 -'!$K$58</f>
        <v>0.018422457880434583</v>
      </c>
      <c r="I13" s="353">
        <v>6137059</v>
      </c>
      <c r="J13" s="354">
        <f>I13/'- 13 -'!$K$58</f>
        <v>0.005136610562428581</v>
      </c>
      <c r="K13" s="353">
        <v>26948722</v>
      </c>
      <c r="L13" s="354">
        <f>K13/'- 13 -'!$K$58</f>
        <v>0.022555606858130496</v>
      </c>
    </row>
    <row r="14" spans="1:12" ht="12.75">
      <c r="A14" s="147"/>
      <c r="B14" s="322" t="s">
        <v>324</v>
      </c>
      <c r="C14" s="353"/>
      <c r="D14" s="354"/>
      <c r="E14" s="353"/>
      <c r="F14" s="354"/>
      <c r="G14" s="353"/>
      <c r="H14" s="354"/>
      <c r="I14" s="353"/>
      <c r="J14" s="354"/>
      <c r="K14" s="353">
        <v>3046973</v>
      </c>
      <c r="L14" s="354"/>
    </row>
    <row r="15" spans="1:12" ht="12.75">
      <c r="A15" s="147"/>
      <c r="B15" s="322" t="s">
        <v>325</v>
      </c>
      <c r="C15" s="353">
        <v>46046966</v>
      </c>
      <c r="D15" s="354">
        <f>C15/'- 13 -'!$K$58</f>
        <v>0.03854050155349489</v>
      </c>
      <c r="E15" s="353">
        <v>5019504.5</v>
      </c>
      <c r="F15" s="354">
        <f>E15/'- 13 -'!$K$58</f>
        <v>0.004201237079985347</v>
      </c>
      <c r="G15" s="353">
        <v>795845</v>
      </c>
      <c r="H15" s="354">
        <f>G15/'- 13 -'!$K$58</f>
        <v>0.000666108282983099</v>
      </c>
      <c r="I15" s="353">
        <v>874282</v>
      </c>
      <c r="J15" s="354">
        <f>I15/'- 13 -'!$K$58</f>
        <v>0.0007317586739415712</v>
      </c>
      <c r="K15" s="353">
        <v>12160510</v>
      </c>
      <c r="L15" s="354">
        <f>K15/'- 13 -'!$K$58</f>
        <v>0.010178133224809862</v>
      </c>
    </row>
    <row r="16" spans="1:12" ht="12.75">
      <c r="A16" s="147"/>
      <c r="B16" s="322" t="s">
        <v>326</v>
      </c>
      <c r="C16" s="353">
        <v>498575762.04</v>
      </c>
      <c r="D16" s="354">
        <f>C16/'- 13 -'!$K$58</f>
        <v>0.4172991534651277</v>
      </c>
      <c r="E16" s="353">
        <v>60868247</v>
      </c>
      <c r="F16" s="354">
        <f>E16/'- 13 -'!$K$58</f>
        <v>0.0509456533588339</v>
      </c>
      <c r="G16" s="353">
        <v>19827044</v>
      </c>
      <c r="H16" s="354"/>
      <c r="I16" s="353">
        <v>3995667</v>
      </c>
      <c r="J16" s="354">
        <f>I16/'- 13 -'!$K$58</f>
        <v>0.003344303080049796</v>
      </c>
      <c r="K16" s="353"/>
      <c r="L16" s="354">
        <f>K16/'- 13 -'!$K$58</f>
        <v>0</v>
      </c>
    </row>
    <row r="17" spans="1:12" ht="12.75">
      <c r="A17" s="147"/>
      <c r="B17" s="322" t="s">
        <v>327</v>
      </c>
      <c r="C17" s="353">
        <v>11523536</v>
      </c>
      <c r="D17" s="354">
        <f>C17/'- 13 -'!$K$58</f>
        <v>0.009644997177658876</v>
      </c>
      <c r="E17" s="353">
        <v>53259411</v>
      </c>
      <c r="F17" s="354">
        <f>E17/'- 13 -'!$K$58</f>
        <v>0.04457719130471533</v>
      </c>
      <c r="G17" s="353">
        <v>573898</v>
      </c>
      <c r="H17" s="354"/>
      <c r="I17" s="353">
        <v>672093</v>
      </c>
      <c r="J17" s="354">
        <f>I17/'- 13 -'!$K$58</f>
        <v>0.0005625300331533903</v>
      </c>
      <c r="K17" s="353"/>
      <c r="L17" s="354">
        <f>K17/'- 13 -'!$K$58</f>
        <v>0</v>
      </c>
    </row>
    <row r="18" spans="1:12" ht="12.75">
      <c r="A18" s="147"/>
      <c r="B18" s="322" t="s">
        <v>328</v>
      </c>
      <c r="C18" s="353">
        <v>1591266</v>
      </c>
      <c r="D18" s="354">
        <f>C18/'- 13 -'!$K$58</f>
        <v>0.001331861685415356</v>
      </c>
      <c r="E18" s="353">
        <v>1541402</v>
      </c>
      <c r="F18" s="354">
        <f>E18/'- 13 -'!$K$58</f>
        <v>0.0012901263934644493</v>
      </c>
      <c r="G18" s="353">
        <v>379840</v>
      </c>
      <c r="H18" s="354"/>
      <c r="I18" s="353">
        <v>323337</v>
      </c>
      <c r="J18" s="354">
        <f>I18/'- 13 -'!$K$58</f>
        <v>0.00027062738836696376</v>
      </c>
      <c r="K18" s="353">
        <v>1761546</v>
      </c>
      <c r="L18" s="354">
        <f>K18/'- 13 -'!$K$58</f>
        <v>0.0014743830538053843</v>
      </c>
    </row>
    <row r="19" spans="2:12" ht="12.75">
      <c r="B19" s="331" t="s">
        <v>329</v>
      </c>
      <c r="C19" s="355">
        <v>20936932.25</v>
      </c>
      <c r="D19" s="356">
        <f>C19/'- 13 -'!$K$58</f>
        <v>0.017523844457125407</v>
      </c>
      <c r="E19" s="353">
        <v>1742393</v>
      </c>
      <c r="F19" s="356">
        <f>E19/'- 13 -'!$K$58</f>
        <v>0.0014583523293000154</v>
      </c>
      <c r="G19" s="353">
        <v>398940</v>
      </c>
      <c r="H19" s="356"/>
      <c r="I19" s="353">
        <v>271680</v>
      </c>
      <c r="J19" s="356">
        <f>I19/'- 13 -'!$K$58</f>
        <v>0.00022739138691685984</v>
      </c>
      <c r="K19" s="353">
        <v>9177989</v>
      </c>
      <c r="L19" s="356">
        <f>K19/'- 13 -'!$K$58</f>
        <v>0.0076818155470321095</v>
      </c>
    </row>
    <row r="20" spans="2:12" ht="12.75">
      <c r="B20" s="331" t="s">
        <v>407</v>
      </c>
      <c r="C20" s="357"/>
      <c r="D20" s="356"/>
      <c r="E20" s="353">
        <v>13508543</v>
      </c>
      <c r="F20" s="356">
        <f>E20/'- 13 -'!$K$58</f>
        <v>0.011306413162529588</v>
      </c>
      <c r="G20" s="355"/>
      <c r="H20" s="356"/>
      <c r="I20" s="355"/>
      <c r="J20" s="356"/>
      <c r="K20" s="355"/>
      <c r="L20" s="356"/>
    </row>
    <row r="21" spans="2:12" ht="12.75">
      <c r="B21" s="387" t="s">
        <v>462</v>
      </c>
      <c r="C21" s="355">
        <v>2488636</v>
      </c>
      <c r="D21" s="356">
        <f>C21/'- 13 -'!$K$58</f>
        <v>0.00208294460972919</v>
      </c>
      <c r="E21" s="355">
        <v>7564</v>
      </c>
      <c r="F21" s="356">
        <f>E21/'- 13 -'!$K$58</f>
        <v>6.33093510983189E-06</v>
      </c>
      <c r="G21" s="355">
        <v>35000</v>
      </c>
      <c r="H21" s="356"/>
      <c r="I21" s="355">
        <v>0</v>
      </c>
      <c r="J21" s="356">
        <f>I21/'- 13 -'!$K$58</f>
        <v>0</v>
      </c>
      <c r="K21" s="355">
        <v>801704</v>
      </c>
      <c r="L21" s="356">
        <f>K21/'- 13 -'!$K$58</f>
        <v>0.0006710121630476818</v>
      </c>
    </row>
    <row r="22" spans="3:12" ht="4.5" customHeight="1">
      <c r="C22" s="355"/>
      <c r="D22" s="356"/>
      <c r="E22" s="355"/>
      <c r="F22" s="356"/>
      <c r="G22" s="355"/>
      <c r="H22" s="356"/>
      <c r="I22" s="355"/>
      <c r="J22" s="356"/>
      <c r="K22" s="355"/>
      <c r="L22" s="356"/>
    </row>
    <row r="23" spans="1:12" ht="12.75">
      <c r="A23" s="80">
        <v>400</v>
      </c>
      <c r="B23" s="359" t="s">
        <v>330</v>
      </c>
      <c r="C23" s="355">
        <v>36557499.64</v>
      </c>
      <c r="D23" s="356">
        <f>C23/'- 13 -'!$K$58</f>
        <v>0.030597984928416536</v>
      </c>
      <c r="E23" s="353">
        <v>11872333.73</v>
      </c>
      <c r="F23" s="356">
        <f>E23/'- 13 -'!$K$58</f>
        <v>0.009936934749722157</v>
      </c>
      <c r="G23" s="353">
        <v>1353629</v>
      </c>
      <c r="H23" s="356"/>
      <c r="I23" s="353">
        <v>461119</v>
      </c>
      <c r="J23" s="356">
        <f>I23/'- 13 -'!$K$58</f>
        <v>0.0003859485017068444</v>
      </c>
      <c r="K23" s="353">
        <v>2996736.4</v>
      </c>
      <c r="L23" s="356">
        <f>K23/'- 13 -'!$K$58</f>
        <v>0.0025082157178306745</v>
      </c>
    </row>
    <row r="24" spans="3:12" ht="4.5" customHeight="1">
      <c r="C24" s="355"/>
      <c r="D24" s="356"/>
      <c r="E24" s="355"/>
      <c r="F24" s="356"/>
      <c r="G24" s="355"/>
      <c r="H24" s="356"/>
      <c r="I24" s="355"/>
      <c r="J24" s="356"/>
      <c r="K24" s="355"/>
      <c r="L24" s="356"/>
    </row>
    <row r="25" spans="1:12" ht="12.75">
      <c r="A25" s="360" t="s">
        <v>331</v>
      </c>
      <c r="B25" s="359" t="s">
        <v>276</v>
      </c>
      <c r="C25" s="355">
        <v>14309003</v>
      </c>
      <c r="D25" s="356">
        <f>C25/'- 13 -'!$K$58</f>
        <v>0.01197638411943282</v>
      </c>
      <c r="E25" s="355">
        <v>6914303</v>
      </c>
      <c r="F25" s="356">
        <f>E25/'- 13 -'!$K$58</f>
        <v>0.005787150135208351</v>
      </c>
      <c r="G25" s="355">
        <v>531518</v>
      </c>
      <c r="H25" s="356">
        <f>G25/'- 13 -'!$K$58</f>
        <v>0.0004448712278830812</v>
      </c>
      <c r="I25" s="355">
        <v>556657</v>
      </c>
      <c r="J25" s="356">
        <f>I25/'- 13 -'!$K$58</f>
        <v>0.00046591212922179935</v>
      </c>
      <c r="K25" s="355">
        <v>10835250</v>
      </c>
      <c r="L25" s="356">
        <f>K25/'- 13 -'!$K$58</f>
        <v>0.009068913887996561</v>
      </c>
    </row>
    <row r="26" spans="2:12" ht="12.75">
      <c r="B26" s="331" t="s">
        <v>332</v>
      </c>
      <c r="C26" s="355">
        <v>1601421</v>
      </c>
      <c r="D26" s="356">
        <f>C26/'- 13 -'!$K$58</f>
        <v>0.0013403612420045076</v>
      </c>
      <c r="E26" s="353">
        <v>5436374</v>
      </c>
      <c r="F26" s="356">
        <f>E26/'- 13 -'!$K$58</f>
        <v>0.004550149527601432</v>
      </c>
      <c r="G26" s="353">
        <v>163350</v>
      </c>
      <c r="H26" s="356">
        <f>G26/'- 13 -'!$K$58</f>
        <v>0.00013672108014159694</v>
      </c>
      <c r="I26" s="353">
        <v>320856</v>
      </c>
      <c r="J26" s="356">
        <f>I26/'- 13 -'!$K$58</f>
        <v>0.0002685508349550794</v>
      </c>
      <c r="K26" s="353">
        <v>2306930</v>
      </c>
      <c r="L26" s="356">
        <f>K26/'- 13 -'!$K$58</f>
        <v>0.0019308598800799157</v>
      </c>
    </row>
    <row r="27" spans="2:12" ht="12.75">
      <c r="B27" s="331" t="s">
        <v>333</v>
      </c>
      <c r="C27" s="355">
        <v>3190870</v>
      </c>
      <c r="D27" s="356">
        <f>C27/'- 13 -'!$K$58</f>
        <v>0.0026707021303423164</v>
      </c>
      <c r="E27" s="353">
        <v>137082</v>
      </c>
      <c r="F27" s="356">
        <f>E27/'- 13 -'!$K$58</f>
        <v>0.00011473522563801892</v>
      </c>
      <c r="G27" s="353">
        <v>36067</v>
      </c>
      <c r="H27" s="356">
        <f>G27/'- 13 -'!$K$58</f>
        <v>3.0187445347211366E-05</v>
      </c>
      <c r="I27" s="353">
        <v>44836</v>
      </c>
      <c r="J27" s="356">
        <f>I27/'- 13 -'!$K$58</f>
        <v>3.752694428667671E-05</v>
      </c>
      <c r="K27" s="353">
        <v>1328860</v>
      </c>
      <c r="L27" s="356">
        <f>K27/'- 13 -'!$K$58</f>
        <v>0.0011122324735657332</v>
      </c>
    </row>
    <row r="28" spans="2:12" ht="12.75" customHeight="1">
      <c r="B28" s="331" t="s">
        <v>334</v>
      </c>
      <c r="C28" s="355"/>
      <c r="D28" s="356">
        <f>C28/'- 13 -'!$K$58</f>
        <v>0</v>
      </c>
      <c r="E28" s="355"/>
      <c r="F28" s="356">
        <f>E28/'- 13 -'!$K$58</f>
        <v>0</v>
      </c>
      <c r="G28" s="355"/>
      <c r="H28" s="356">
        <f>G28/'- 13 -'!$K$58</f>
        <v>0</v>
      </c>
      <c r="I28" s="355"/>
      <c r="J28" s="356">
        <f>I28/'- 13 -'!$K$58</f>
        <v>0</v>
      </c>
      <c r="K28" s="355"/>
      <c r="L28" s="356">
        <f>K28/'- 13 -'!$K$58</f>
        <v>0</v>
      </c>
    </row>
    <row r="29" spans="2:12" ht="12.75" customHeight="1">
      <c r="B29" s="331" t="s">
        <v>335</v>
      </c>
      <c r="C29" s="355">
        <v>1083192</v>
      </c>
      <c r="D29" s="356">
        <f>C29/'- 13 -'!$K$58</f>
        <v>0.0009066126736500561</v>
      </c>
      <c r="E29" s="353">
        <v>1061262</v>
      </c>
      <c r="F29" s="356">
        <f>E29/'- 13 -'!$K$58</f>
        <v>0.0008882576489331586</v>
      </c>
      <c r="G29" s="353">
        <v>75198</v>
      </c>
      <c r="H29" s="356">
        <f>G29/'- 13 -'!$K$58</f>
        <v>6.293940486371477E-05</v>
      </c>
      <c r="I29" s="353">
        <v>19960</v>
      </c>
      <c r="J29" s="356">
        <f>I29/'- 13 -'!$K$58</f>
        <v>1.670616932737236E-05</v>
      </c>
      <c r="K29" s="353">
        <v>2063593</v>
      </c>
      <c r="L29" s="356">
        <f>K29/'- 13 -'!$K$58</f>
        <v>0.0017271910862114383</v>
      </c>
    </row>
    <row r="30" spans="2:13" ht="12.75" customHeight="1">
      <c r="B30" s="331" t="s">
        <v>336</v>
      </c>
      <c r="C30" s="355"/>
      <c r="D30" s="356">
        <f>C30/'- 13 -'!$K$58</f>
        <v>0</v>
      </c>
      <c r="E30" s="355"/>
      <c r="F30" s="356">
        <f>E30/'- 13 -'!$K$58</f>
        <v>0</v>
      </c>
      <c r="G30" s="355"/>
      <c r="H30" s="356">
        <f>G30/'- 13 -'!$K$58</f>
        <v>0</v>
      </c>
      <c r="I30" s="355"/>
      <c r="J30" s="356">
        <f>I30/'- 13 -'!$K$58</f>
        <v>0</v>
      </c>
      <c r="K30" s="355"/>
      <c r="L30" s="356">
        <f>K30/'- 13 -'!$K$58</f>
        <v>0</v>
      </c>
      <c r="M30" s="370" t="s">
        <v>408</v>
      </c>
    </row>
    <row r="31" spans="2:13" ht="12.75" customHeight="1">
      <c r="B31" s="331" t="s">
        <v>337</v>
      </c>
      <c r="C31" s="355">
        <v>474446</v>
      </c>
      <c r="D31" s="356">
        <f>C31/'- 13 -'!$K$58</f>
        <v>0.00039710296656786105</v>
      </c>
      <c r="E31" s="353">
        <v>28900</v>
      </c>
      <c r="F31" s="356">
        <f>E31/'- 13 -'!$K$58</f>
        <v>2.4188792262578214E-05</v>
      </c>
      <c r="G31" s="353">
        <v>7000</v>
      </c>
      <c r="H31" s="356">
        <f>G31/'- 13 -'!$K$58</f>
        <v>5.858877018617561E-06</v>
      </c>
      <c r="I31" s="353">
        <v>0</v>
      </c>
      <c r="J31" s="356">
        <f>I31/'- 13 -'!$K$58</f>
        <v>0</v>
      </c>
      <c r="K31" s="355"/>
      <c r="L31" s="356">
        <f>K31/'- 13 -'!$K$58</f>
        <v>0</v>
      </c>
      <c r="M31" s="369" t="s">
        <v>409</v>
      </c>
    </row>
    <row r="32" spans="2:13" ht="12.75" customHeight="1">
      <c r="B32" s="331" t="s">
        <v>338</v>
      </c>
      <c r="C32" s="355">
        <v>452763</v>
      </c>
      <c r="D32" s="356">
        <f>C32/'- 13 -'!$K$58</f>
        <v>0.0003789546765114775</v>
      </c>
      <c r="E32" s="353">
        <v>30100</v>
      </c>
      <c r="F32" s="356">
        <f>E32/'- 13 -'!$K$58</f>
        <v>2.519317118005551E-05</v>
      </c>
      <c r="G32" s="353">
        <v>5900</v>
      </c>
      <c r="H32" s="356">
        <f>G32/'- 13 -'!$K$58</f>
        <v>4.938196344263373E-06</v>
      </c>
      <c r="I32" s="353">
        <v>74080</v>
      </c>
      <c r="J32" s="356">
        <f>I32/'- 13 -'!$K$58</f>
        <v>6.200365850559841E-05</v>
      </c>
      <c r="K32" s="353">
        <v>389784</v>
      </c>
      <c r="L32" s="356">
        <f>K32/'- 13 -'!$K$58</f>
        <v>0.0003262423599749753</v>
      </c>
      <c r="M32" s="368" t="s">
        <v>408</v>
      </c>
    </row>
    <row r="33" spans="2:12" ht="12.75">
      <c r="B33" s="331" t="s">
        <v>339</v>
      </c>
      <c r="C33" s="355"/>
      <c r="D33" s="356">
        <f>C33/'- 13 -'!$K$58</f>
        <v>0</v>
      </c>
      <c r="E33" s="355"/>
      <c r="F33" s="356">
        <f>E33/'- 13 -'!$K$58</f>
        <v>0</v>
      </c>
      <c r="G33" s="355"/>
      <c r="H33" s="356">
        <f>G33/'- 13 -'!$K$58</f>
        <v>0</v>
      </c>
      <c r="I33" s="355"/>
      <c r="J33" s="356">
        <f>I33/'- 13 -'!$K$58</f>
        <v>0</v>
      </c>
      <c r="K33" s="353">
        <v>407450</v>
      </c>
      <c r="L33" s="356">
        <f>K33/'- 13 -'!$K$58</f>
        <v>0.0003410284916051036</v>
      </c>
    </row>
    <row r="34" spans="2:12" ht="12.75">
      <c r="B34" s="331" t="s">
        <v>340</v>
      </c>
      <c r="C34" s="355">
        <v>2934633</v>
      </c>
      <c r="D34" s="356">
        <f>C34/'- 13 -'!$K$58</f>
        <v>0.0024562362631109585</v>
      </c>
      <c r="E34" s="353">
        <v>36841</v>
      </c>
      <c r="F34" s="356">
        <f>E34/'- 13 -'!$K$58</f>
        <v>3.083526974898422E-05</v>
      </c>
      <c r="G34" s="353">
        <v>194369</v>
      </c>
      <c r="H34" s="356">
        <f>G34/'- 13 -'!$K$58</f>
        <v>0.0001626834381759538</v>
      </c>
      <c r="I34" s="353">
        <v>9925</v>
      </c>
      <c r="J34" s="356">
        <f>I34/'- 13 -'!$K$58</f>
        <v>8.30705062996847E-06</v>
      </c>
      <c r="K34" s="353">
        <v>388116</v>
      </c>
      <c r="L34" s="356">
        <f>K34/'- 13 -'!$K$58</f>
        <v>0.00032484627327968187</v>
      </c>
    </row>
    <row r="35" spans="2:12" ht="12.75">
      <c r="B35" s="331" t="s">
        <v>341</v>
      </c>
      <c r="C35" s="355">
        <v>1226805</v>
      </c>
      <c r="D35" s="356">
        <f>C35/'- 13 -'!$K$58</f>
        <v>0.0010268142315464452</v>
      </c>
      <c r="E35" s="353">
        <v>23087</v>
      </c>
      <c r="F35" s="356">
        <f>E35/'- 13 -'!$K$58</f>
        <v>1.9323413389831946E-05</v>
      </c>
      <c r="G35" s="353">
        <v>16984</v>
      </c>
      <c r="H35" s="356">
        <f>G35/'- 13 -'!$K$58</f>
        <v>1.4215309612028664E-05</v>
      </c>
      <c r="I35" s="353">
        <v>18200</v>
      </c>
      <c r="J35" s="356">
        <f>I35/'- 13 -'!$K$58</f>
        <v>1.5233080248405658E-05</v>
      </c>
      <c r="K35" s="353">
        <v>541187</v>
      </c>
      <c r="L35" s="356">
        <f>K35/'- 13 -'!$K$58</f>
        <v>0.00045296401101065456</v>
      </c>
    </row>
    <row r="36" spans="1:12" ht="12.75">
      <c r="A36" s="156"/>
      <c r="B36" s="352" t="s">
        <v>342</v>
      </c>
      <c r="C36" s="355"/>
      <c r="D36" s="356">
        <f>C36/'- 13 -'!$K$58</f>
        <v>0</v>
      </c>
      <c r="E36" s="355"/>
      <c r="F36" s="356">
        <f>E36/'- 13 -'!$K$58</f>
        <v>0</v>
      </c>
      <c r="G36" s="355"/>
      <c r="H36" s="356">
        <f>G36/'- 13 -'!$K$58</f>
        <v>0</v>
      </c>
      <c r="I36" s="353"/>
      <c r="J36" s="356">
        <f>I36/'- 13 -'!$K$58</f>
        <v>0</v>
      </c>
      <c r="K36" s="355"/>
      <c r="L36" s="356">
        <f>K36/'- 13 -'!$K$58</f>
        <v>0</v>
      </c>
    </row>
    <row r="37" spans="2:12" ht="12.75">
      <c r="B37" s="331" t="s">
        <v>343</v>
      </c>
      <c r="C37" s="355">
        <v>41430</v>
      </c>
      <c r="D37" s="356">
        <f>C37/'- 13 -'!$K$58</f>
        <v>3.467618212590365E-05</v>
      </c>
      <c r="E37" s="353">
        <v>11530</v>
      </c>
      <c r="F37" s="356">
        <f>E37/'- 13 -'!$K$58</f>
        <v>9.650407432094353E-06</v>
      </c>
      <c r="G37" s="353">
        <v>1000</v>
      </c>
      <c r="H37" s="356">
        <f>G37/'- 13 -'!$K$58</f>
        <v>8.369824312310801E-07</v>
      </c>
      <c r="I37" s="353">
        <v>51700</v>
      </c>
      <c r="J37" s="356">
        <f>I37/'- 13 -'!$K$58</f>
        <v>4.327199169464684E-05</v>
      </c>
      <c r="K37" s="353">
        <v>507279</v>
      </c>
      <c r="L37" s="356">
        <f>K37/'- 13 -'!$K$58</f>
        <v>0.0004245836107324711</v>
      </c>
    </row>
    <row r="38" spans="2:12" ht="12.75">
      <c r="B38" s="331" t="s">
        <v>344</v>
      </c>
      <c r="C38" s="355">
        <v>378829</v>
      </c>
      <c r="D38" s="356">
        <f>C38/'- 13 -'!$K$58</f>
        <v>0.00031707321744083884</v>
      </c>
      <c r="E38" s="353">
        <v>31173</v>
      </c>
      <c r="F38" s="356">
        <f>E38/'- 13 -'!$K$58</f>
        <v>2.609125332876646E-05</v>
      </c>
      <c r="G38" s="353">
        <v>7200</v>
      </c>
      <c r="H38" s="356">
        <f>G38/'- 13 -'!$K$58</f>
        <v>6.026273504863777E-06</v>
      </c>
      <c r="I38" s="353">
        <v>14100</v>
      </c>
      <c r="J38" s="356">
        <f>I38/'- 13 -'!$K$58</f>
        <v>1.180145228035823E-05</v>
      </c>
      <c r="K38" s="353">
        <v>1646512</v>
      </c>
      <c r="L38" s="356">
        <f>K38/'- 13 -'!$K$58</f>
        <v>0.0013781016168111482</v>
      </c>
    </row>
    <row r="39" spans="2:12" ht="12.75">
      <c r="B39" s="387" t="s">
        <v>463</v>
      </c>
      <c r="C39" s="355">
        <v>159184</v>
      </c>
      <c r="D39" s="356">
        <f>C39/'- 13 -'!$K$58</f>
        <v>0.00013323421133308824</v>
      </c>
      <c r="E39" s="355">
        <v>106754</v>
      </c>
      <c r="F39" s="356">
        <f>E39/'- 13 -'!$K$58</f>
        <v>8.935122246364273E-05</v>
      </c>
      <c r="G39" s="355">
        <v>1900</v>
      </c>
      <c r="H39" s="356">
        <f>G39/'- 13 -'!$K$58</f>
        <v>1.5902666193390522E-06</v>
      </c>
      <c r="I39" s="355">
        <v>1800</v>
      </c>
      <c r="J39" s="356">
        <f>I39/'- 13 -'!$K$58</f>
        <v>1.5065683762159442E-06</v>
      </c>
      <c r="K39" s="355">
        <v>589597</v>
      </c>
      <c r="L39" s="356">
        <f>K39/'- 13 -'!$K$58</f>
        <v>0.0004934823305065511</v>
      </c>
    </row>
    <row r="40" spans="2:12" ht="12.75">
      <c r="B40" s="331" t="s">
        <v>345</v>
      </c>
      <c r="C40" s="355">
        <v>2765430</v>
      </c>
      <c r="D40" s="356">
        <f>C40/'- 13 -'!$K$58</f>
        <v>0.002314616324799366</v>
      </c>
      <c r="E40" s="353">
        <v>11200</v>
      </c>
      <c r="F40" s="356">
        <f>E40/'- 13 -'!$K$58</f>
        <v>9.374203229788098E-06</v>
      </c>
      <c r="G40" s="353">
        <v>22550</v>
      </c>
      <c r="H40" s="356">
        <f>G40/'- 13 -'!$K$58</f>
        <v>1.8873953824260857E-05</v>
      </c>
      <c r="I40" s="353">
        <v>1200</v>
      </c>
      <c r="J40" s="356">
        <f>I40/'- 13 -'!$K$58</f>
        <v>1.0043789174772962E-06</v>
      </c>
      <c r="K40" s="353">
        <v>665942</v>
      </c>
      <c r="L40" s="356">
        <f>K40/'- 13 -'!$K$58</f>
        <v>0.000557381754218888</v>
      </c>
    </row>
    <row r="41" spans="3:12" ht="4.5" customHeight="1">
      <c r="C41" s="357"/>
      <c r="D41" s="357"/>
      <c r="E41" s="357"/>
      <c r="F41" s="357"/>
      <c r="G41" s="357"/>
      <c r="H41" s="357"/>
      <c r="I41" s="357"/>
      <c r="J41" s="357"/>
      <c r="K41" s="357"/>
      <c r="L41" s="357"/>
    </row>
    <row r="42" spans="1:12" ht="12.75">
      <c r="A42" s="80">
        <v>700</v>
      </c>
      <c r="B42" s="359" t="s">
        <v>346</v>
      </c>
      <c r="C42" s="355">
        <v>44992549</v>
      </c>
      <c r="D42" s="356">
        <f>C42/'- 13 -'!$K$58</f>
        <v>0.0376579730493035</v>
      </c>
      <c r="E42" s="355">
        <v>3174124</v>
      </c>
      <c r="F42" s="356">
        <f>E42/'- 13 -'!$K$58</f>
        <v>0.0026566860225489207</v>
      </c>
      <c r="G42" s="355">
        <v>4737814</v>
      </c>
      <c r="H42" s="356">
        <f>G42/'- 13 -'!$K$58</f>
        <v>0.003965467080440648</v>
      </c>
      <c r="I42" s="355">
        <v>352998</v>
      </c>
      <c r="J42" s="356">
        <f>I42/'- 13 -'!$K$58</f>
        <v>0.0002954531242597088</v>
      </c>
      <c r="K42" s="355">
        <v>2321028</v>
      </c>
      <c r="L42" s="356">
        <f>K42/'- 13 -'!$K$58</f>
        <v>0.0019426596583954113</v>
      </c>
    </row>
    <row r="43" spans="2:12" ht="12.75">
      <c r="B43" s="331" t="s">
        <v>347</v>
      </c>
      <c r="C43" s="355">
        <v>18597248</v>
      </c>
      <c r="D43" s="356">
        <f>C43/'- 13 -'!$K$58</f>
        <v>0.015565569845247342</v>
      </c>
      <c r="E43" s="353">
        <v>2136076</v>
      </c>
      <c r="F43" s="356">
        <f>E43/'- 13 -'!$K$58</f>
        <v>0.0017878580837743607</v>
      </c>
      <c r="G43" s="353">
        <v>2949142</v>
      </c>
      <c r="H43" s="356">
        <f>G43/'- 13 -'!$K$58</f>
        <v>0.00246838004120569</v>
      </c>
      <c r="I43" s="353">
        <v>184282</v>
      </c>
      <c r="J43" s="356">
        <f>I43/'- 13 -'!$K$58</f>
        <v>0.0001542407963921259</v>
      </c>
      <c r="K43" s="353">
        <v>1215617</v>
      </c>
      <c r="L43" s="356">
        <f>K43/'- 13 -'!$K$58</f>
        <v>0.001017450072105832</v>
      </c>
    </row>
    <row r="44" spans="2:12" ht="12.75">
      <c r="B44" s="331" t="s">
        <v>348</v>
      </c>
      <c r="C44" s="355">
        <v>7862325</v>
      </c>
      <c r="D44" s="356">
        <f>C44/'- 13 -'!$K$58</f>
        <v>0.006580627893628902</v>
      </c>
      <c r="E44" s="353">
        <v>165160</v>
      </c>
      <c r="F44" s="356">
        <f>E44/'- 13 -'!$K$58</f>
        <v>0.00013823601834212518</v>
      </c>
      <c r="G44" s="353">
        <v>167036</v>
      </c>
      <c r="H44" s="356">
        <f>G44/'- 13 -'!$K$58</f>
        <v>0.0001398061973831147</v>
      </c>
      <c r="I44" s="353">
        <v>75200</v>
      </c>
      <c r="J44" s="356">
        <f>I44/'- 13 -'!$K$58</f>
        <v>6.294107882857722E-05</v>
      </c>
      <c r="K44" s="355"/>
      <c r="L44" s="356">
        <f>K44/'- 13 -'!$K$58</f>
        <v>0</v>
      </c>
    </row>
    <row r="45" spans="2:12" ht="12.75">
      <c r="B45" s="331" t="s">
        <v>349</v>
      </c>
      <c r="C45" s="355">
        <v>1467078</v>
      </c>
      <c r="D45" s="356">
        <f>C45/'- 13 -'!$K$58</f>
        <v>0.0012279185112456306</v>
      </c>
      <c r="E45" s="353">
        <v>238756</v>
      </c>
      <c r="F45" s="356">
        <f>E45/'- 13 -'!$K$58</f>
        <v>0.00019983457735100777</v>
      </c>
      <c r="G45" s="353">
        <v>41246</v>
      </c>
      <c r="H45" s="356">
        <f>G45/'- 13 -'!$K$58</f>
        <v>3.452217735855713E-05</v>
      </c>
      <c r="I45" s="353">
        <v>18314</v>
      </c>
      <c r="J45" s="356">
        <f>I45/'- 13 -'!$K$58</f>
        <v>1.5328496245566E-05</v>
      </c>
      <c r="K45" s="353">
        <v>144413</v>
      </c>
      <c r="L45" s="356">
        <f>K45/'- 13 -'!$K$58</f>
        <v>0.00012087114384137397</v>
      </c>
    </row>
    <row r="46" spans="2:12" ht="12.75">
      <c r="B46" s="331" t="s">
        <v>350</v>
      </c>
      <c r="C46" s="355">
        <v>6397103</v>
      </c>
      <c r="D46" s="356">
        <f>C46/'- 13 -'!$K$58</f>
        <v>0.0053542628217756365</v>
      </c>
      <c r="E46" s="353">
        <v>337491</v>
      </c>
      <c r="F46" s="356">
        <f>E46/'- 13 -'!$K$58</f>
        <v>0.00028247403769860846</v>
      </c>
      <c r="G46" s="353">
        <v>1124473</v>
      </c>
      <c r="H46" s="356">
        <f>G46/'- 13 -'!$K$58</f>
        <v>0.0009411641453937064</v>
      </c>
      <c r="I46" s="353">
        <v>47900</v>
      </c>
      <c r="J46" s="356">
        <f>I46/'- 13 -'!$K$58</f>
        <v>4.009145845596874E-05</v>
      </c>
      <c r="K46" s="353">
        <v>302002</v>
      </c>
      <c r="L46" s="356">
        <f>K46/'- 13 -'!$K$58</f>
        <v>0.00025277036819664866</v>
      </c>
    </row>
    <row r="47" spans="2:12" ht="12.75">
      <c r="B47" s="331" t="s">
        <v>351</v>
      </c>
      <c r="C47" s="355">
        <v>0</v>
      </c>
      <c r="D47" s="356">
        <f>C47/'- 13 -'!$K$58</f>
        <v>0</v>
      </c>
      <c r="E47" s="353">
        <v>23500</v>
      </c>
      <c r="F47" s="356">
        <f>E47/'- 13 -'!$K$58</f>
        <v>1.9669087133930382E-05</v>
      </c>
      <c r="G47" s="353">
        <v>107350</v>
      </c>
      <c r="H47" s="356">
        <f>G47/'- 13 -'!$K$58</f>
        <v>8.985006399265644E-05</v>
      </c>
      <c r="I47" s="353">
        <v>0</v>
      </c>
      <c r="J47" s="356">
        <f>I47/'- 13 -'!$K$58</f>
        <v>0</v>
      </c>
      <c r="K47" s="353">
        <v>0</v>
      </c>
      <c r="L47" s="356">
        <f>K47/'- 13 -'!$K$58</f>
        <v>0</v>
      </c>
    </row>
    <row r="48" spans="2:12" ht="12.75">
      <c r="B48" s="331" t="s">
        <v>352</v>
      </c>
      <c r="C48" s="355">
        <v>10668795</v>
      </c>
      <c r="D48" s="356">
        <f>C48/'- 13 -'!$K$58</f>
        <v>0.00892959397740599</v>
      </c>
      <c r="E48" s="353">
        <v>273141</v>
      </c>
      <c r="F48" s="356">
        <f>E48/'- 13 -'!$K$58</f>
        <v>0.00022861421824888845</v>
      </c>
      <c r="G48" s="353">
        <v>348567</v>
      </c>
      <c r="H48" s="356">
        <f>G48/'- 13 -'!$K$58</f>
        <v>0.0002917444551069239</v>
      </c>
      <c r="I48" s="353">
        <v>27302</v>
      </c>
      <c r="J48" s="356">
        <f>I48/'- 13 -'!$K$58</f>
        <v>2.285129433747095E-05</v>
      </c>
      <c r="K48" s="353">
        <v>658996</v>
      </c>
      <c r="L48" s="356">
        <f>K48/'- 13 -'!$K$58</f>
        <v>0.0005515680742515568</v>
      </c>
    </row>
    <row r="49" spans="3:12" ht="4.5" customHeight="1">
      <c r="C49" s="357"/>
      <c r="D49" s="357"/>
      <c r="E49" s="357"/>
      <c r="F49" s="357"/>
      <c r="G49" s="357"/>
      <c r="H49" s="357"/>
      <c r="I49" s="357"/>
      <c r="J49" s="357"/>
      <c r="K49" s="357"/>
      <c r="L49" s="357"/>
    </row>
    <row r="50" spans="1:12" ht="12.75">
      <c r="A50" s="80">
        <v>900</v>
      </c>
      <c r="B50" s="359" t="s">
        <v>141</v>
      </c>
      <c r="C50" s="355"/>
      <c r="D50" s="356"/>
      <c r="E50" s="355"/>
      <c r="F50" s="356"/>
      <c r="G50" s="355"/>
      <c r="H50" s="356"/>
      <c r="I50" s="355"/>
      <c r="J50" s="356"/>
      <c r="K50" s="355"/>
      <c r="L50" s="356"/>
    </row>
    <row r="51" spans="2:12" ht="12.75">
      <c r="B51" s="331" t="s">
        <v>353</v>
      </c>
      <c r="C51" s="355"/>
      <c r="D51" s="356"/>
      <c r="E51" s="355"/>
      <c r="F51" s="356"/>
      <c r="G51" s="355"/>
      <c r="H51" s="356"/>
      <c r="I51" s="355"/>
      <c r="J51" s="356"/>
      <c r="K51" s="355"/>
      <c r="L51" s="356"/>
    </row>
    <row r="52" spans="2:12" ht="12.75">
      <c r="B52" s="331" t="s">
        <v>354</v>
      </c>
      <c r="C52" s="355"/>
      <c r="D52" s="356"/>
      <c r="E52" s="357"/>
      <c r="F52" s="356"/>
      <c r="G52" s="355"/>
      <c r="H52" s="356"/>
      <c r="I52" s="355"/>
      <c r="J52" s="356"/>
      <c r="K52" s="355"/>
      <c r="L52" s="356"/>
    </row>
    <row r="53" spans="2:12" ht="12.75">
      <c r="B53" s="331" t="s">
        <v>355</v>
      </c>
      <c r="C53" s="355"/>
      <c r="D53" s="356"/>
      <c r="E53" s="355"/>
      <c r="F53" s="356"/>
      <c r="G53" s="355"/>
      <c r="H53" s="356"/>
      <c r="I53" s="355"/>
      <c r="J53" s="356"/>
      <c r="K53" s="355"/>
      <c r="L53" s="356"/>
    </row>
    <row r="54" spans="2:12" ht="12.75">
      <c r="B54" s="331" t="s">
        <v>356</v>
      </c>
      <c r="C54" s="355"/>
      <c r="D54" s="356"/>
      <c r="E54" s="355"/>
      <c r="F54" s="356"/>
      <c r="G54" s="355"/>
      <c r="H54" s="356"/>
      <c r="I54" s="355"/>
      <c r="J54" s="356"/>
      <c r="K54" s="355"/>
      <c r="L54" s="356"/>
    </row>
    <row r="55" spans="2:12" ht="12.75">
      <c r="B55" s="331" t="s">
        <v>357</v>
      </c>
      <c r="C55" s="355"/>
      <c r="D55" s="356"/>
      <c r="E55" s="355"/>
      <c r="F55" s="356"/>
      <c r="G55" s="355"/>
      <c r="H55" s="356"/>
      <c r="I55" s="355"/>
      <c r="J55" s="356"/>
      <c r="K55" s="355"/>
      <c r="L55" s="356"/>
    </row>
    <row r="56" spans="2:12" ht="12.75">
      <c r="B56" s="331" t="s">
        <v>358</v>
      </c>
      <c r="C56" s="355"/>
      <c r="D56" s="356"/>
      <c r="E56" s="355"/>
      <c r="F56" s="356"/>
      <c r="G56" s="355"/>
      <c r="H56" s="356"/>
      <c r="I56" s="355"/>
      <c r="J56" s="356"/>
      <c r="K56" s="355"/>
      <c r="L56" s="356"/>
    </row>
    <row r="57" spans="3:12" ht="4.5" customHeight="1">
      <c r="C57" s="156"/>
      <c r="D57" s="232"/>
      <c r="E57" s="156"/>
      <c r="F57" s="232"/>
      <c r="G57" s="156"/>
      <c r="H57" s="232"/>
      <c r="I57" s="156"/>
      <c r="J57" s="232"/>
      <c r="K57" s="156"/>
      <c r="L57" s="232"/>
    </row>
    <row r="58" spans="2:12" ht="12.75">
      <c r="B58" s="301" t="s">
        <v>359</v>
      </c>
      <c r="C58" s="302">
        <f>SUM(C50,C42,C25,C23,C13)</f>
        <v>677022149.93</v>
      </c>
      <c r="D58" s="303">
        <f>C58/'- 13 -'!$K$58</f>
        <v>0.5666556450457042</v>
      </c>
      <c r="E58" s="302">
        <f>SUM(E50,E42,E25,E23,E13)</f>
        <v>157907825.23</v>
      </c>
      <c r="F58" s="303">
        <f>E58/'- 13 -'!$K$58</f>
        <v>0.13216607547141787</v>
      </c>
      <c r="G58" s="302">
        <f>SUM(G50,G42,G25,G23,G13)</f>
        <v>28633528</v>
      </c>
      <c r="H58" s="303">
        <f>G58/'- 13 -'!$K$58</f>
        <v>0.023965759880163206</v>
      </c>
      <c r="I58" s="302">
        <f>SUM(I50,I42,I25,I23,I13)</f>
        <v>7507833</v>
      </c>
      <c r="J58" s="303">
        <f>I58/'- 13 -'!$K$58</f>
        <v>0.006283924317616933</v>
      </c>
      <c r="K58" s="302">
        <f>SUM(K50,K42,K25,K23,K13)</f>
        <v>43101736.4</v>
      </c>
      <c r="L58" s="303">
        <f>K58/'- 13 -'!$K$58</f>
        <v>0.036075396122353144</v>
      </c>
    </row>
  </sheetData>
  <printOptions/>
  <pageMargins left="0.5905511811023623" right="0.11811023622047245" top="0.1968503937007874" bottom="0.3937007874015748" header="0" footer="0"/>
  <pageSetup fitToHeight="1" fitToWidth="1" horizontalDpi="600" verticalDpi="600" orientation="landscape"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J. Anderson</dc:creator>
  <cp:keywords/>
  <dc:description/>
  <cp:lastModifiedBy>Chris Anderson</cp:lastModifiedBy>
  <cp:lastPrinted>2000-07-20T15:25:05Z</cp:lastPrinted>
  <dcterms:created xsi:type="dcterms:W3CDTF">1999-01-19T20:49:35Z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